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8880" windowHeight="4905" tabRatio="753" firstSheet="1" activeTab="8"/>
  </bookViews>
  <sheets>
    <sheet name="Worst2First-CV19" sheetId="74" r:id="rId1"/>
    <sheet name="Worst2First-CV19-Projects" sheetId="75" r:id="rId2"/>
    <sheet name="Preservation-CV19" sheetId="76" r:id="rId3"/>
    <sheet name="Preservation-CV19-Projects" sheetId="77" r:id="rId4"/>
    <sheet name="Hybrid-CV19" sheetId="78" r:id="rId5"/>
    <sheet name="Hybrid-CV19-Projects" sheetId="79" r:id="rId6"/>
    <sheet name="ADOT Steady" sheetId="72" r:id="rId7"/>
    <sheet name="ADOT Steady -Projects" sheetId="73" r:id="rId8"/>
    <sheet name="LPA Steady" sheetId="80" r:id="rId9"/>
    <sheet name="LPA Steady-Projects" sheetId="81" r:id="rId10"/>
    <sheet name="Budget Scenarios" sheetId="5" state="hidden" r:id="rId11"/>
    <sheet name="Deterioration" sheetId="6" state="hidden" r:id="rId12"/>
  </sheets>
  <calcPr calcId="145621"/>
</workbook>
</file>

<file path=xl/calcChain.xml><?xml version="1.0" encoding="utf-8"?>
<calcChain xmlns="http://schemas.openxmlformats.org/spreadsheetml/2006/main">
  <c r="AN69" i="80" l="1"/>
  <c r="AM69" i="80"/>
  <c r="AL69" i="80"/>
  <c r="AK69" i="80"/>
  <c r="AJ69" i="80"/>
  <c r="AI69" i="80"/>
  <c r="AH69" i="80"/>
  <c r="AG69" i="80"/>
  <c r="AF69" i="80"/>
  <c r="AE69" i="80"/>
  <c r="AD69" i="80"/>
  <c r="AC69" i="80"/>
  <c r="AN68" i="80"/>
  <c r="AM68" i="80"/>
  <c r="AL68" i="80"/>
  <c r="AK68" i="80"/>
  <c r="AJ68" i="80"/>
  <c r="AI68" i="80"/>
  <c r="AH68" i="80"/>
  <c r="AG68" i="80"/>
  <c r="AF68" i="80"/>
  <c r="AE68" i="80"/>
  <c r="AD68" i="80"/>
  <c r="AC68" i="80"/>
  <c r="AN67" i="80"/>
  <c r="AM67" i="80"/>
  <c r="AL67" i="80"/>
  <c r="AK67" i="80"/>
  <c r="AJ67" i="80"/>
  <c r="AI67" i="80"/>
  <c r="AH67" i="80"/>
  <c r="AG67" i="80"/>
  <c r="AF67" i="80"/>
  <c r="AE67" i="80"/>
  <c r="AD67" i="80"/>
  <c r="AC67" i="80"/>
  <c r="N67" i="80"/>
  <c r="M67" i="80"/>
  <c r="L67" i="80"/>
  <c r="K67" i="80"/>
  <c r="J67" i="80"/>
  <c r="I67" i="80"/>
  <c r="H67" i="80"/>
  <c r="G67" i="80"/>
  <c r="F67" i="80"/>
  <c r="E67" i="80"/>
  <c r="D67" i="80"/>
  <c r="C67" i="80"/>
  <c r="AN66" i="80"/>
  <c r="AM66" i="80"/>
  <c r="AL66" i="80"/>
  <c r="AK66" i="80"/>
  <c r="AJ66" i="80"/>
  <c r="AI66" i="80"/>
  <c r="AH66" i="80"/>
  <c r="AG66" i="80"/>
  <c r="AF66" i="80"/>
  <c r="AE66" i="80"/>
  <c r="AD66" i="80"/>
  <c r="AC66" i="80"/>
  <c r="N66" i="80"/>
  <c r="M66" i="80"/>
  <c r="L66" i="80"/>
  <c r="K66" i="80"/>
  <c r="J66" i="80"/>
  <c r="I66" i="80"/>
  <c r="H66" i="80"/>
  <c r="G66" i="80"/>
  <c r="F66" i="80"/>
  <c r="E66" i="80"/>
  <c r="D66" i="80"/>
  <c r="C66" i="80"/>
  <c r="AN65" i="80"/>
  <c r="AM65" i="80"/>
  <c r="AL65" i="80"/>
  <c r="AK65" i="80"/>
  <c r="AJ65" i="80"/>
  <c r="AI65" i="80"/>
  <c r="AH65" i="80"/>
  <c r="AG65" i="80"/>
  <c r="AF65" i="80"/>
  <c r="AE65" i="80"/>
  <c r="AD65" i="80"/>
  <c r="AC65" i="80"/>
  <c r="N65" i="80"/>
  <c r="M65" i="80"/>
  <c r="L65" i="80"/>
  <c r="K65" i="80"/>
  <c r="J65" i="80"/>
  <c r="I65" i="80"/>
  <c r="H65" i="80"/>
  <c r="G65" i="80"/>
  <c r="F65" i="80"/>
  <c r="E65" i="80"/>
  <c r="D65" i="80"/>
  <c r="C65" i="80"/>
  <c r="AN64" i="80"/>
  <c r="AM64" i="80"/>
  <c r="AL64" i="80"/>
  <c r="AK64" i="80"/>
  <c r="AJ64" i="80"/>
  <c r="AI64" i="80"/>
  <c r="AH64" i="80"/>
  <c r="AG64" i="80"/>
  <c r="AF64" i="80"/>
  <c r="AE64" i="80"/>
  <c r="AD64" i="80"/>
  <c r="AC64" i="80"/>
  <c r="N64" i="80"/>
  <c r="M64" i="80"/>
  <c r="L64" i="80"/>
  <c r="K64" i="80"/>
  <c r="J64" i="80"/>
  <c r="I64" i="80"/>
  <c r="H64" i="80"/>
  <c r="G64" i="80"/>
  <c r="F64" i="80"/>
  <c r="E64" i="80"/>
  <c r="D64" i="80"/>
  <c r="C64" i="80"/>
  <c r="AN63" i="80"/>
  <c r="AM63" i="80"/>
  <c r="AL63" i="80"/>
  <c r="AK63" i="80"/>
  <c r="AJ63" i="80"/>
  <c r="AI63" i="80"/>
  <c r="AH63" i="80"/>
  <c r="AG63" i="80"/>
  <c r="AF63" i="80"/>
  <c r="AE63" i="80"/>
  <c r="AD63" i="80"/>
  <c r="AC63" i="80"/>
  <c r="N63" i="80"/>
  <c r="M63" i="80"/>
  <c r="L63" i="80"/>
  <c r="K63" i="80"/>
  <c r="J63" i="80"/>
  <c r="I63" i="80"/>
  <c r="H63" i="80"/>
  <c r="G63" i="80"/>
  <c r="F63" i="80"/>
  <c r="E63" i="80"/>
  <c r="D63" i="80"/>
  <c r="C63" i="80"/>
  <c r="AN62" i="80"/>
  <c r="AM62" i="80"/>
  <c r="AL62" i="80"/>
  <c r="AK62" i="80"/>
  <c r="AJ62" i="80"/>
  <c r="AI62" i="80"/>
  <c r="AH62" i="80"/>
  <c r="AG62" i="80"/>
  <c r="AF62" i="80"/>
  <c r="AE62" i="80"/>
  <c r="AD62" i="80"/>
  <c r="AC62" i="80"/>
  <c r="N62" i="80"/>
  <c r="M62" i="80"/>
  <c r="L62" i="80"/>
  <c r="K62" i="80"/>
  <c r="J62" i="80"/>
  <c r="I62" i="80"/>
  <c r="H62" i="80"/>
  <c r="G62" i="80"/>
  <c r="F62" i="80"/>
  <c r="E62" i="80"/>
  <c r="D62" i="80"/>
  <c r="C62" i="80"/>
  <c r="AN61" i="80"/>
  <c r="AM61" i="80"/>
  <c r="AL61" i="80"/>
  <c r="AK61" i="80"/>
  <c r="AJ61" i="80"/>
  <c r="AI61" i="80"/>
  <c r="AH61" i="80"/>
  <c r="AG61" i="80"/>
  <c r="AF61" i="80"/>
  <c r="AE61" i="80"/>
  <c r="AD61" i="80"/>
  <c r="AC61" i="80"/>
  <c r="N61" i="80"/>
  <c r="M61" i="80"/>
  <c r="L61" i="80"/>
  <c r="K61" i="80"/>
  <c r="J61" i="80"/>
  <c r="I61" i="80"/>
  <c r="H61" i="80"/>
  <c r="G61" i="80"/>
  <c r="F61" i="80"/>
  <c r="E61" i="80"/>
  <c r="D61" i="80"/>
  <c r="C61" i="80"/>
  <c r="AN60" i="80"/>
  <c r="AM60" i="80"/>
  <c r="AL60" i="80"/>
  <c r="AK60" i="80"/>
  <c r="AJ60" i="80"/>
  <c r="AI60" i="80"/>
  <c r="AH60" i="80"/>
  <c r="AG60" i="80"/>
  <c r="AF60" i="80"/>
  <c r="AE60" i="80"/>
  <c r="AD60" i="80"/>
  <c r="AC60" i="80"/>
  <c r="N60" i="80"/>
  <c r="M60" i="80"/>
  <c r="L60" i="80"/>
  <c r="K60" i="80"/>
  <c r="J60" i="80"/>
  <c r="I60" i="80"/>
  <c r="H60" i="80"/>
  <c r="G60" i="80"/>
  <c r="F60" i="80"/>
  <c r="E60" i="80"/>
  <c r="D60" i="80"/>
  <c r="C60" i="80"/>
  <c r="AN59" i="80"/>
  <c r="AM59" i="80"/>
  <c r="AL59" i="80"/>
  <c r="AK59" i="80"/>
  <c r="AJ59" i="80"/>
  <c r="AI59" i="80"/>
  <c r="AH59" i="80"/>
  <c r="AG59" i="80"/>
  <c r="AF59" i="80"/>
  <c r="AE59" i="80"/>
  <c r="AD59" i="80"/>
  <c r="AC59" i="80"/>
  <c r="N59" i="80"/>
  <c r="M59" i="80"/>
  <c r="L59" i="80"/>
  <c r="K59" i="80"/>
  <c r="J59" i="80"/>
  <c r="I59" i="80"/>
  <c r="H59" i="80"/>
  <c r="G59" i="80"/>
  <c r="F59" i="80"/>
  <c r="E59" i="80"/>
  <c r="D59" i="80"/>
  <c r="C59" i="80"/>
  <c r="AN58" i="80"/>
  <c r="AM58" i="80"/>
  <c r="AL58" i="80"/>
  <c r="AK58" i="80"/>
  <c r="AJ58" i="80"/>
  <c r="AI58" i="80"/>
  <c r="AH58" i="80"/>
  <c r="AG58" i="80"/>
  <c r="AF58" i="80"/>
  <c r="AE58" i="80"/>
  <c r="AD58" i="80"/>
  <c r="AC58" i="80"/>
  <c r="N58" i="80"/>
  <c r="M58" i="80"/>
  <c r="L58" i="80"/>
  <c r="K58" i="80"/>
  <c r="J58" i="80"/>
  <c r="I58" i="80"/>
  <c r="H58" i="80"/>
  <c r="G58" i="80"/>
  <c r="F58" i="80"/>
  <c r="E58" i="80"/>
  <c r="D58" i="80"/>
  <c r="C58" i="80"/>
  <c r="AN57" i="80"/>
  <c r="AM57" i="80"/>
  <c r="AL57" i="80"/>
  <c r="AK57" i="80"/>
  <c r="AJ57" i="80"/>
  <c r="AI57" i="80"/>
  <c r="AH57" i="80"/>
  <c r="AG57" i="80"/>
  <c r="AF57" i="80"/>
  <c r="AE57" i="80"/>
  <c r="AD57" i="80"/>
  <c r="AC57" i="80"/>
  <c r="N57" i="80"/>
  <c r="M57" i="80"/>
  <c r="L57" i="80"/>
  <c r="K57" i="80"/>
  <c r="J57" i="80"/>
  <c r="I57" i="80"/>
  <c r="H57" i="80"/>
  <c r="G57" i="80"/>
  <c r="F57" i="80"/>
  <c r="E57" i="80"/>
  <c r="D57" i="80"/>
  <c r="C57" i="80"/>
  <c r="AN56" i="80"/>
  <c r="AM56" i="80"/>
  <c r="AL56" i="80"/>
  <c r="AK56" i="80"/>
  <c r="AJ56" i="80"/>
  <c r="AI56" i="80"/>
  <c r="AH56" i="80"/>
  <c r="AG56" i="80"/>
  <c r="AF56" i="80"/>
  <c r="AE56" i="80"/>
  <c r="AD56" i="80"/>
  <c r="AC56" i="80"/>
  <c r="N56" i="80"/>
  <c r="M56" i="80"/>
  <c r="L56" i="80"/>
  <c r="K56" i="80"/>
  <c r="J56" i="80"/>
  <c r="I56" i="80"/>
  <c r="H56" i="80"/>
  <c r="G56" i="80"/>
  <c r="F56" i="80"/>
  <c r="E56" i="80"/>
  <c r="D56" i="80"/>
  <c r="C56" i="80"/>
  <c r="AN55" i="80"/>
  <c r="AM55" i="80"/>
  <c r="AL55" i="80"/>
  <c r="AK55" i="80"/>
  <c r="AJ55" i="80"/>
  <c r="AI55" i="80"/>
  <c r="AH55" i="80"/>
  <c r="AG55" i="80"/>
  <c r="AF55" i="80"/>
  <c r="AE55" i="80"/>
  <c r="AD55" i="80"/>
  <c r="AC55" i="80"/>
  <c r="N55" i="80"/>
  <c r="M55" i="80"/>
  <c r="L55" i="80"/>
  <c r="K55" i="80"/>
  <c r="J55" i="80"/>
  <c r="I55" i="80"/>
  <c r="H55" i="80"/>
  <c r="G55" i="80"/>
  <c r="F55" i="80"/>
  <c r="E55" i="80"/>
  <c r="D55" i="80"/>
  <c r="C55" i="80"/>
  <c r="AN54" i="80"/>
  <c r="AM54" i="80"/>
  <c r="AL54" i="80"/>
  <c r="AK54" i="80"/>
  <c r="AJ54" i="80"/>
  <c r="AI54" i="80"/>
  <c r="AH54" i="80"/>
  <c r="AG54" i="80"/>
  <c r="AF54" i="80"/>
  <c r="AE54" i="80"/>
  <c r="AD54" i="80"/>
  <c r="AC54" i="80"/>
  <c r="N54" i="80"/>
  <c r="M54" i="80"/>
  <c r="L54" i="80"/>
  <c r="K54" i="80"/>
  <c r="J54" i="80"/>
  <c r="I54" i="80"/>
  <c r="H54" i="80"/>
  <c r="G54" i="80"/>
  <c r="F54" i="80"/>
  <c r="E54" i="80"/>
  <c r="D54" i="80"/>
  <c r="C54" i="80"/>
  <c r="AN53" i="80"/>
  <c r="AM53" i="80"/>
  <c r="AL53" i="80"/>
  <c r="AK53" i="80"/>
  <c r="AJ53" i="80"/>
  <c r="AI53" i="80"/>
  <c r="AH53" i="80"/>
  <c r="AG53" i="80"/>
  <c r="AF53" i="80"/>
  <c r="AE53" i="80"/>
  <c r="AD53" i="80"/>
  <c r="AC53" i="80"/>
  <c r="N53" i="80"/>
  <c r="M53" i="80"/>
  <c r="L53" i="80"/>
  <c r="K53" i="80"/>
  <c r="J53" i="80"/>
  <c r="I53" i="80"/>
  <c r="H53" i="80"/>
  <c r="G53" i="80"/>
  <c r="F53" i="80"/>
  <c r="E53" i="80"/>
  <c r="D53" i="80"/>
  <c r="C53" i="80"/>
  <c r="AN52" i="80"/>
  <c r="AM52" i="80"/>
  <c r="AL52" i="80"/>
  <c r="AK52" i="80"/>
  <c r="AJ52" i="80"/>
  <c r="AI52" i="80"/>
  <c r="AH52" i="80"/>
  <c r="AG52" i="80"/>
  <c r="AF52" i="80"/>
  <c r="AE52" i="80"/>
  <c r="AD52" i="80"/>
  <c r="AC52" i="80"/>
  <c r="N52" i="80"/>
  <c r="M52" i="80"/>
  <c r="L52" i="80"/>
  <c r="K52" i="80"/>
  <c r="J52" i="80"/>
  <c r="I52" i="80"/>
  <c r="H52" i="80"/>
  <c r="G52" i="80"/>
  <c r="F52" i="80"/>
  <c r="E52" i="80"/>
  <c r="D52" i="80"/>
  <c r="C52" i="80"/>
  <c r="AN51" i="80"/>
  <c r="AM51" i="80"/>
  <c r="AL51" i="80"/>
  <c r="AK51" i="80"/>
  <c r="AJ51" i="80"/>
  <c r="AI51" i="80"/>
  <c r="AH51" i="80"/>
  <c r="AG51" i="80"/>
  <c r="AF51" i="80"/>
  <c r="AE51" i="80"/>
  <c r="AD51" i="80"/>
  <c r="AC51" i="80"/>
  <c r="N51" i="80"/>
  <c r="M51" i="80"/>
  <c r="L51" i="80"/>
  <c r="K51" i="80"/>
  <c r="J51" i="80"/>
  <c r="I51" i="80"/>
  <c r="H51" i="80"/>
  <c r="G51" i="80"/>
  <c r="F51" i="80"/>
  <c r="E51" i="80"/>
  <c r="D51" i="80"/>
  <c r="C51" i="80"/>
  <c r="AN50" i="80"/>
  <c r="AM50" i="80"/>
  <c r="AL50" i="80"/>
  <c r="AK50" i="80"/>
  <c r="AJ50" i="80"/>
  <c r="AI50" i="80"/>
  <c r="AH50" i="80"/>
  <c r="AG50" i="80"/>
  <c r="AF50" i="80"/>
  <c r="AE50" i="80"/>
  <c r="AD50" i="80"/>
  <c r="AC50" i="80"/>
  <c r="N50" i="80"/>
  <c r="M50" i="80"/>
  <c r="L50" i="80"/>
  <c r="K50" i="80"/>
  <c r="J50" i="80"/>
  <c r="I50" i="80"/>
  <c r="H50" i="80"/>
  <c r="G50" i="80"/>
  <c r="F50" i="80"/>
  <c r="E50" i="80"/>
  <c r="D50" i="80"/>
  <c r="C50" i="80"/>
  <c r="AN49" i="80"/>
  <c r="AM49" i="80"/>
  <c r="AL49" i="80"/>
  <c r="AK49" i="80"/>
  <c r="AJ49" i="80"/>
  <c r="AI49" i="80"/>
  <c r="AH49" i="80"/>
  <c r="AG49" i="80"/>
  <c r="AF49" i="80"/>
  <c r="AE49" i="80"/>
  <c r="AD49" i="80"/>
  <c r="AC49" i="80"/>
  <c r="N49" i="80"/>
  <c r="M49" i="80"/>
  <c r="L49" i="80"/>
  <c r="K49" i="80"/>
  <c r="J49" i="80"/>
  <c r="I49" i="80"/>
  <c r="H49" i="80"/>
  <c r="G49" i="80"/>
  <c r="F49" i="80"/>
  <c r="E49" i="80"/>
  <c r="D49" i="80"/>
  <c r="C49" i="80"/>
  <c r="AN48" i="80"/>
  <c r="AM48" i="80"/>
  <c r="AL48" i="80"/>
  <c r="AK48" i="80"/>
  <c r="AJ48" i="80"/>
  <c r="AI48" i="80"/>
  <c r="AH48" i="80"/>
  <c r="AG48" i="80"/>
  <c r="AF48" i="80"/>
  <c r="AE48" i="80"/>
  <c r="AD48" i="80"/>
  <c r="AC48" i="80"/>
  <c r="N48" i="80"/>
  <c r="M48" i="80"/>
  <c r="L48" i="80"/>
  <c r="K48" i="80"/>
  <c r="J48" i="80"/>
  <c r="I48" i="80"/>
  <c r="H48" i="80"/>
  <c r="G48" i="80"/>
  <c r="F48" i="80"/>
  <c r="E48" i="80"/>
  <c r="D48" i="80"/>
  <c r="C48" i="80"/>
  <c r="AN47" i="80"/>
  <c r="AM47" i="80"/>
  <c r="AL47" i="80"/>
  <c r="AK47" i="80"/>
  <c r="AJ47" i="80"/>
  <c r="AI47" i="80"/>
  <c r="AH47" i="80"/>
  <c r="AG47" i="80"/>
  <c r="AF47" i="80"/>
  <c r="AE47" i="80"/>
  <c r="AD47" i="80"/>
  <c r="AC47" i="80"/>
  <c r="N47" i="80"/>
  <c r="M47" i="80"/>
  <c r="L47" i="80"/>
  <c r="K47" i="80"/>
  <c r="J47" i="80"/>
  <c r="I47" i="80"/>
  <c r="H47" i="80"/>
  <c r="G47" i="80"/>
  <c r="F47" i="80"/>
  <c r="E47" i="80"/>
  <c r="D47" i="80"/>
  <c r="C47" i="80"/>
  <c r="AN46" i="80"/>
  <c r="AM46" i="80"/>
  <c r="AL46" i="80"/>
  <c r="AK46" i="80"/>
  <c r="AJ46" i="80"/>
  <c r="AI46" i="80"/>
  <c r="AH46" i="80"/>
  <c r="AG46" i="80"/>
  <c r="AF46" i="80"/>
  <c r="AE46" i="80"/>
  <c r="AD46" i="80"/>
  <c r="AC46" i="80"/>
  <c r="N46" i="80"/>
  <c r="M46" i="80"/>
  <c r="L46" i="80"/>
  <c r="K46" i="80"/>
  <c r="J46" i="80"/>
  <c r="I46" i="80"/>
  <c r="H46" i="80"/>
  <c r="G46" i="80"/>
  <c r="F46" i="80"/>
  <c r="E46" i="80"/>
  <c r="D46" i="80"/>
  <c r="C46" i="80"/>
  <c r="AN45" i="80"/>
  <c r="AN70" i="80" s="1"/>
  <c r="AM45" i="80"/>
  <c r="AM70" i="80" s="1"/>
  <c r="AL45" i="80"/>
  <c r="AK45" i="80"/>
  <c r="AK70" i="80" s="1"/>
  <c r="AJ45" i="80"/>
  <c r="AJ70" i="80" s="1"/>
  <c r="AI45" i="80"/>
  <c r="AI70" i="80" s="1"/>
  <c r="AH45" i="80"/>
  <c r="AG45" i="80"/>
  <c r="AF45" i="80"/>
  <c r="AF70" i="80" s="1"/>
  <c r="AE45" i="80"/>
  <c r="AE70" i="80" s="1"/>
  <c r="AD45" i="80"/>
  <c r="AC45" i="80"/>
  <c r="N45" i="80"/>
  <c r="M45" i="80"/>
  <c r="L45" i="80"/>
  <c r="K45" i="80"/>
  <c r="J45" i="80"/>
  <c r="I45" i="80"/>
  <c r="H45" i="80"/>
  <c r="G45" i="80"/>
  <c r="F45" i="80"/>
  <c r="E45" i="80"/>
  <c r="D45" i="80"/>
  <c r="C45" i="80"/>
  <c r="N44" i="80"/>
  <c r="M44" i="80"/>
  <c r="L44" i="80"/>
  <c r="K44" i="80"/>
  <c r="J44" i="80"/>
  <c r="I44" i="80"/>
  <c r="H44" i="80"/>
  <c r="G44" i="80"/>
  <c r="F44" i="80"/>
  <c r="E44" i="80"/>
  <c r="D44" i="80"/>
  <c r="C44" i="80"/>
  <c r="N43" i="80"/>
  <c r="N68" i="80" s="1"/>
  <c r="M43" i="80"/>
  <c r="M68" i="80" s="1"/>
  <c r="L43" i="80"/>
  <c r="K43" i="80"/>
  <c r="J43" i="80"/>
  <c r="J68" i="80" s="1"/>
  <c r="I43" i="80"/>
  <c r="I68" i="80" s="1"/>
  <c r="H43" i="80"/>
  <c r="G43" i="80"/>
  <c r="F43" i="80"/>
  <c r="F68" i="80" s="1"/>
  <c r="E43" i="80"/>
  <c r="E68" i="80" s="1"/>
  <c r="D43" i="80"/>
  <c r="C43" i="80"/>
  <c r="C68" i="80" s="1"/>
  <c r="D14" i="80"/>
  <c r="D13" i="80"/>
  <c r="D12" i="80"/>
  <c r="D11" i="80"/>
  <c r="D10" i="80"/>
  <c r="D9" i="80"/>
  <c r="D8" i="80"/>
  <c r="D7" i="80"/>
  <c r="D6" i="80"/>
  <c r="D5" i="80"/>
  <c r="D4" i="80"/>
  <c r="D3" i="80"/>
  <c r="N3" i="81"/>
  <c r="N2" i="81"/>
  <c r="M1" i="81"/>
  <c r="AL70" i="80"/>
  <c r="AH70" i="80"/>
  <c r="AD70" i="80"/>
  <c r="AC70" i="80"/>
  <c r="L68" i="80"/>
  <c r="K68" i="80"/>
  <c r="H68" i="80"/>
  <c r="G68" i="80"/>
  <c r="D68" i="80"/>
  <c r="C15" i="80"/>
  <c r="X14" i="80"/>
  <c r="W14" i="80"/>
  <c r="V14" i="80"/>
  <c r="O14" i="80"/>
  <c r="N14" i="80"/>
  <c r="M14" i="80"/>
  <c r="X13" i="80"/>
  <c r="W13" i="80"/>
  <c r="V13" i="80"/>
  <c r="O13" i="80"/>
  <c r="N13" i="80"/>
  <c r="M13" i="80"/>
  <c r="Y12" i="80"/>
  <c r="X12" i="80"/>
  <c r="W12" i="80"/>
  <c r="V12" i="80"/>
  <c r="O12" i="80"/>
  <c r="N12" i="80"/>
  <c r="M12" i="80"/>
  <c r="X11" i="80"/>
  <c r="W11" i="80"/>
  <c r="V11" i="80"/>
  <c r="O11" i="80"/>
  <c r="N11" i="80"/>
  <c r="M11" i="80"/>
  <c r="X10" i="80"/>
  <c r="W10" i="80"/>
  <c r="V10" i="80"/>
  <c r="O10" i="80"/>
  <c r="N10" i="80"/>
  <c r="M10" i="80"/>
  <c r="X9" i="80"/>
  <c r="W9" i="80"/>
  <c r="V9" i="80"/>
  <c r="O9" i="80"/>
  <c r="N9" i="80"/>
  <c r="M9" i="80"/>
  <c r="X8" i="80"/>
  <c r="W8" i="80"/>
  <c r="V8" i="80"/>
  <c r="O8" i="80"/>
  <c r="N8" i="80"/>
  <c r="M8" i="80"/>
  <c r="X7" i="80"/>
  <c r="W7" i="80"/>
  <c r="V7" i="80"/>
  <c r="O7" i="80"/>
  <c r="N7" i="80"/>
  <c r="M7" i="80"/>
  <c r="X6" i="80"/>
  <c r="W6" i="80"/>
  <c r="V6" i="80"/>
  <c r="O6" i="80"/>
  <c r="N6" i="80"/>
  <c r="M6" i="80"/>
  <c r="X5" i="80"/>
  <c r="W5" i="80"/>
  <c r="V5" i="80"/>
  <c r="O5" i="80"/>
  <c r="N5" i="80"/>
  <c r="M5" i="80"/>
  <c r="X4" i="80"/>
  <c r="W4" i="80"/>
  <c r="V4" i="80"/>
  <c r="O4" i="80"/>
  <c r="N4" i="80"/>
  <c r="M4" i="80"/>
  <c r="X3" i="80"/>
  <c r="W3" i="80"/>
  <c r="V3" i="80"/>
  <c r="O3" i="80"/>
  <c r="N3" i="80"/>
  <c r="M3" i="80"/>
  <c r="AB2" i="80"/>
  <c r="R70" i="80" l="1"/>
  <c r="AG70" i="80"/>
  <c r="D15" i="80"/>
  <c r="R68" i="80"/>
  <c r="O68" i="80"/>
  <c r="R69" i="80"/>
  <c r="AN82" i="78"/>
  <c r="AM82" i="78"/>
  <c r="AL82" i="78"/>
  <c r="AK82" i="78"/>
  <c r="AJ82" i="78"/>
  <c r="AI82" i="78"/>
  <c r="AH82" i="78"/>
  <c r="AG82" i="78"/>
  <c r="AF82" i="78"/>
  <c r="AE82" i="78"/>
  <c r="AD82" i="78"/>
  <c r="AC82" i="78"/>
  <c r="AN81" i="78"/>
  <c r="AM81" i="78"/>
  <c r="AL81" i="78"/>
  <c r="AK81" i="78"/>
  <c r="AJ81" i="78"/>
  <c r="AI81" i="78"/>
  <c r="AH81" i="78"/>
  <c r="AG81" i="78"/>
  <c r="AF81" i="78"/>
  <c r="AE81" i="78"/>
  <c r="AD81" i="78"/>
  <c r="AC81" i="78"/>
  <c r="AN80" i="78"/>
  <c r="AM80" i="78"/>
  <c r="AL80" i="78"/>
  <c r="AK80" i="78"/>
  <c r="AJ80" i="78"/>
  <c r="AI80" i="78"/>
  <c r="AH80" i="78"/>
  <c r="AG80" i="78"/>
  <c r="AF80" i="78"/>
  <c r="AE80" i="78"/>
  <c r="AD80" i="78"/>
  <c r="AC80" i="78"/>
  <c r="N80" i="78"/>
  <c r="M80" i="78"/>
  <c r="L80" i="78"/>
  <c r="K80" i="78"/>
  <c r="J80" i="78"/>
  <c r="I80" i="78"/>
  <c r="H80" i="78"/>
  <c r="G80" i="78"/>
  <c r="F80" i="78"/>
  <c r="E80" i="78"/>
  <c r="D80" i="78"/>
  <c r="C80" i="78"/>
  <c r="AN79" i="78"/>
  <c r="AM79" i="78"/>
  <c r="AL79" i="78"/>
  <c r="AK79" i="78"/>
  <c r="AJ79" i="78"/>
  <c r="AI79" i="78"/>
  <c r="AH79" i="78"/>
  <c r="AG79" i="78"/>
  <c r="AF79" i="78"/>
  <c r="AE79" i="78"/>
  <c r="AD79" i="78"/>
  <c r="AC79" i="78"/>
  <c r="N79" i="78"/>
  <c r="M79" i="78"/>
  <c r="L79" i="78"/>
  <c r="K79" i="78"/>
  <c r="J79" i="78"/>
  <c r="I79" i="78"/>
  <c r="H79" i="78"/>
  <c r="G79" i="78"/>
  <c r="F79" i="78"/>
  <c r="E79" i="78"/>
  <c r="D79" i="78"/>
  <c r="C79" i="78"/>
  <c r="AN78" i="78"/>
  <c r="AM78" i="78"/>
  <c r="AL78" i="78"/>
  <c r="AK78" i="78"/>
  <c r="AJ78" i="78"/>
  <c r="AI78" i="78"/>
  <c r="AH78" i="78"/>
  <c r="AG78" i="78"/>
  <c r="AF78" i="78"/>
  <c r="AE78" i="78"/>
  <c r="AD78" i="78"/>
  <c r="AC78" i="78"/>
  <c r="N78" i="78"/>
  <c r="M78" i="78"/>
  <c r="L78" i="78"/>
  <c r="K78" i="78"/>
  <c r="J78" i="78"/>
  <c r="I78" i="78"/>
  <c r="H78" i="78"/>
  <c r="G78" i="78"/>
  <c r="F78" i="78"/>
  <c r="E78" i="78"/>
  <c r="D78" i="78"/>
  <c r="C78" i="78"/>
  <c r="AN77" i="78"/>
  <c r="AM77" i="78"/>
  <c r="AL77" i="78"/>
  <c r="AK77" i="78"/>
  <c r="AJ77" i="78"/>
  <c r="AI77" i="78"/>
  <c r="AH77" i="78"/>
  <c r="AG77" i="78"/>
  <c r="AF77" i="78"/>
  <c r="AE77" i="78"/>
  <c r="AD77" i="78"/>
  <c r="AC77" i="78"/>
  <c r="N77" i="78"/>
  <c r="M77" i="78"/>
  <c r="L77" i="78"/>
  <c r="K77" i="78"/>
  <c r="J77" i="78"/>
  <c r="I77" i="78"/>
  <c r="H77" i="78"/>
  <c r="G77" i="78"/>
  <c r="F77" i="78"/>
  <c r="E77" i="78"/>
  <c r="D77" i="78"/>
  <c r="C77" i="78"/>
  <c r="AN76" i="78"/>
  <c r="AM76" i="78"/>
  <c r="AL76" i="78"/>
  <c r="AK76" i="78"/>
  <c r="AJ76" i="78"/>
  <c r="AI76" i="78"/>
  <c r="AH76" i="78"/>
  <c r="AG76" i="78"/>
  <c r="AF76" i="78"/>
  <c r="AE76" i="78"/>
  <c r="AD76" i="78"/>
  <c r="AC76" i="78"/>
  <c r="N76" i="78"/>
  <c r="M76" i="78"/>
  <c r="L76" i="78"/>
  <c r="K76" i="78"/>
  <c r="J76" i="78"/>
  <c r="I76" i="78"/>
  <c r="H76" i="78"/>
  <c r="G76" i="78"/>
  <c r="F76" i="78"/>
  <c r="E76" i="78"/>
  <c r="D76" i="78"/>
  <c r="C76" i="78"/>
  <c r="AN75" i="78"/>
  <c r="AM75" i="78"/>
  <c r="AL75" i="78"/>
  <c r="AK75" i="78"/>
  <c r="AJ75" i="78"/>
  <c r="AI75" i="78"/>
  <c r="AH75" i="78"/>
  <c r="AG75" i="78"/>
  <c r="AF75" i="78"/>
  <c r="AE75" i="78"/>
  <c r="AD75" i="78"/>
  <c r="AC75" i="78"/>
  <c r="N75" i="78"/>
  <c r="M75" i="78"/>
  <c r="L75" i="78"/>
  <c r="K75" i="78"/>
  <c r="J75" i="78"/>
  <c r="I75" i="78"/>
  <c r="H75" i="78"/>
  <c r="G75" i="78"/>
  <c r="F75" i="78"/>
  <c r="E75" i="78"/>
  <c r="D75" i="78"/>
  <c r="C75" i="78"/>
  <c r="AN74" i="78"/>
  <c r="AM74" i="78"/>
  <c r="AL74" i="78"/>
  <c r="AK74" i="78"/>
  <c r="AJ74" i="78"/>
  <c r="AI74" i="78"/>
  <c r="AH74" i="78"/>
  <c r="AG74" i="78"/>
  <c r="AF74" i="78"/>
  <c r="AE74" i="78"/>
  <c r="AD74" i="78"/>
  <c r="AC74" i="78"/>
  <c r="N74" i="78"/>
  <c r="M74" i="78"/>
  <c r="L74" i="78"/>
  <c r="K74" i="78"/>
  <c r="J74" i="78"/>
  <c r="I74" i="78"/>
  <c r="H74" i="78"/>
  <c r="G74" i="78"/>
  <c r="F74" i="78"/>
  <c r="E74" i="78"/>
  <c r="D74" i="78"/>
  <c r="C74" i="78"/>
  <c r="AN73" i="78"/>
  <c r="AM73" i="78"/>
  <c r="AL73" i="78"/>
  <c r="AK73" i="78"/>
  <c r="AJ73" i="78"/>
  <c r="AI73" i="78"/>
  <c r="AH73" i="78"/>
  <c r="AG73" i="78"/>
  <c r="AF73" i="78"/>
  <c r="AE73" i="78"/>
  <c r="AD73" i="78"/>
  <c r="AC73" i="78"/>
  <c r="N73" i="78"/>
  <c r="M73" i="78"/>
  <c r="L73" i="78"/>
  <c r="K73" i="78"/>
  <c r="J73" i="78"/>
  <c r="I73" i="78"/>
  <c r="H73" i="78"/>
  <c r="G73" i="78"/>
  <c r="F73" i="78"/>
  <c r="E73" i="78"/>
  <c r="D73" i="78"/>
  <c r="C73" i="78"/>
  <c r="AN72" i="78"/>
  <c r="AM72" i="78"/>
  <c r="AL72" i="78"/>
  <c r="AK72" i="78"/>
  <c r="AJ72" i="78"/>
  <c r="AI72" i="78"/>
  <c r="AH72" i="78"/>
  <c r="AG72" i="78"/>
  <c r="AF72" i="78"/>
  <c r="AE72" i="78"/>
  <c r="AD72" i="78"/>
  <c r="AC72" i="78"/>
  <c r="N72" i="78"/>
  <c r="M72" i="78"/>
  <c r="L72" i="78"/>
  <c r="K72" i="78"/>
  <c r="J72" i="78"/>
  <c r="I72" i="78"/>
  <c r="H72" i="78"/>
  <c r="G72" i="78"/>
  <c r="F72" i="78"/>
  <c r="E72" i="78"/>
  <c r="D72" i="78"/>
  <c r="C72" i="78"/>
  <c r="AN71" i="78"/>
  <c r="AM71" i="78"/>
  <c r="AL71" i="78"/>
  <c r="AK71" i="78"/>
  <c r="AJ71" i="78"/>
  <c r="AI71" i="78"/>
  <c r="AH71" i="78"/>
  <c r="AG71" i="78"/>
  <c r="AF71" i="78"/>
  <c r="AE71" i="78"/>
  <c r="AD71" i="78"/>
  <c r="AC71" i="78"/>
  <c r="N71" i="78"/>
  <c r="M71" i="78"/>
  <c r="L71" i="78"/>
  <c r="K71" i="78"/>
  <c r="J71" i="78"/>
  <c r="I71" i="78"/>
  <c r="H71" i="78"/>
  <c r="G71" i="78"/>
  <c r="F71" i="78"/>
  <c r="E71" i="78"/>
  <c r="D71" i="78"/>
  <c r="C71" i="78"/>
  <c r="AN70" i="78"/>
  <c r="AM70" i="78"/>
  <c r="AL70" i="78"/>
  <c r="AK70" i="78"/>
  <c r="AJ70" i="78"/>
  <c r="AI70" i="78"/>
  <c r="AH70" i="78"/>
  <c r="AG70" i="78"/>
  <c r="AF70" i="78"/>
  <c r="AE70" i="78"/>
  <c r="AD70" i="78"/>
  <c r="AC70" i="78"/>
  <c r="N70" i="78"/>
  <c r="M70" i="78"/>
  <c r="L70" i="78"/>
  <c r="K70" i="78"/>
  <c r="J70" i="78"/>
  <c r="I70" i="78"/>
  <c r="H70" i="78"/>
  <c r="G70" i="78"/>
  <c r="F70" i="78"/>
  <c r="E70" i="78"/>
  <c r="D70" i="78"/>
  <c r="C70" i="78"/>
  <c r="AN69" i="78"/>
  <c r="AM69" i="78"/>
  <c r="AL69" i="78"/>
  <c r="AK69" i="78"/>
  <c r="AJ69" i="78"/>
  <c r="AI69" i="78"/>
  <c r="AH69" i="78"/>
  <c r="AG69" i="78"/>
  <c r="AF69" i="78"/>
  <c r="AE69" i="78"/>
  <c r="AD69" i="78"/>
  <c r="AC69" i="78"/>
  <c r="N69" i="78"/>
  <c r="M69" i="78"/>
  <c r="L69" i="78"/>
  <c r="K69" i="78"/>
  <c r="J69" i="78"/>
  <c r="I69" i="78"/>
  <c r="H69" i="78"/>
  <c r="G69" i="78"/>
  <c r="F69" i="78"/>
  <c r="E69" i="78"/>
  <c r="D69" i="78"/>
  <c r="C69" i="78"/>
  <c r="AN68" i="78"/>
  <c r="AM68" i="78"/>
  <c r="AL68" i="78"/>
  <c r="AK68" i="78"/>
  <c r="AJ68" i="78"/>
  <c r="AI68" i="78"/>
  <c r="AH68" i="78"/>
  <c r="AG68" i="78"/>
  <c r="AF68" i="78"/>
  <c r="AE68" i="78"/>
  <c r="AD68" i="78"/>
  <c r="AC68" i="78"/>
  <c r="N68" i="78"/>
  <c r="M68" i="78"/>
  <c r="L68" i="78"/>
  <c r="K68" i="78"/>
  <c r="J68" i="78"/>
  <c r="I68" i="78"/>
  <c r="H68" i="78"/>
  <c r="G68" i="78"/>
  <c r="F68" i="78"/>
  <c r="E68" i="78"/>
  <c r="D68" i="78"/>
  <c r="C68" i="78"/>
  <c r="AN67" i="78"/>
  <c r="AM67" i="78"/>
  <c r="AL67" i="78"/>
  <c r="AK67" i="78"/>
  <c r="AJ67" i="78"/>
  <c r="AI67" i="78"/>
  <c r="AH67" i="78"/>
  <c r="AG67" i="78"/>
  <c r="AF67" i="78"/>
  <c r="AE67" i="78"/>
  <c r="AD67" i="78"/>
  <c r="AC67" i="78"/>
  <c r="N67" i="78"/>
  <c r="M67" i="78"/>
  <c r="L67" i="78"/>
  <c r="K67" i="78"/>
  <c r="J67" i="78"/>
  <c r="I67" i="78"/>
  <c r="H67" i="78"/>
  <c r="G67" i="78"/>
  <c r="F67" i="78"/>
  <c r="E67" i="78"/>
  <c r="D67" i="78"/>
  <c r="C67" i="78"/>
  <c r="AN66" i="78"/>
  <c r="AM66" i="78"/>
  <c r="AL66" i="78"/>
  <c r="AK66" i="78"/>
  <c r="AJ66" i="78"/>
  <c r="AI66" i="78"/>
  <c r="AH66" i="78"/>
  <c r="AG66" i="78"/>
  <c r="AF66" i="78"/>
  <c r="AE66" i="78"/>
  <c r="AD66" i="78"/>
  <c r="AC66" i="78"/>
  <c r="N66" i="78"/>
  <c r="M66" i="78"/>
  <c r="L66" i="78"/>
  <c r="K66" i="78"/>
  <c r="J66" i="78"/>
  <c r="I66" i="78"/>
  <c r="H66" i="78"/>
  <c r="G66" i="78"/>
  <c r="F66" i="78"/>
  <c r="E66" i="78"/>
  <c r="D66" i="78"/>
  <c r="C66" i="78"/>
  <c r="AN65" i="78"/>
  <c r="AM65" i="78"/>
  <c r="AL65" i="78"/>
  <c r="AK65" i="78"/>
  <c r="AJ65" i="78"/>
  <c r="AI65" i="78"/>
  <c r="AH65" i="78"/>
  <c r="AG65" i="78"/>
  <c r="AF65" i="78"/>
  <c r="AE65" i="78"/>
  <c r="AD65" i="78"/>
  <c r="AC65" i="78"/>
  <c r="N65" i="78"/>
  <c r="M65" i="78"/>
  <c r="L65" i="78"/>
  <c r="K65" i="78"/>
  <c r="J65" i="78"/>
  <c r="I65" i="78"/>
  <c r="H65" i="78"/>
  <c r="G65" i="78"/>
  <c r="F65" i="78"/>
  <c r="E65" i="78"/>
  <c r="D65" i="78"/>
  <c r="C65" i="78"/>
  <c r="AN64" i="78"/>
  <c r="AM64" i="78"/>
  <c r="AL64" i="78"/>
  <c r="AK64" i="78"/>
  <c r="AJ64" i="78"/>
  <c r="AI64" i="78"/>
  <c r="AH64" i="78"/>
  <c r="AG64" i="78"/>
  <c r="AF64" i="78"/>
  <c r="AE64" i="78"/>
  <c r="AD64" i="78"/>
  <c r="AC64" i="78"/>
  <c r="N64" i="78"/>
  <c r="M64" i="78"/>
  <c r="L64" i="78"/>
  <c r="K64" i="78"/>
  <c r="J64" i="78"/>
  <c r="I64" i="78"/>
  <c r="H64" i="78"/>
  <c r="G64" i="78"/>
  <c r="F64" i="78"/>
  <c r="E64" i="78"/>
  <c r="D64" i="78"/>
  <c r="C64" i="78"/>
  <c r="AN63" i="78"/>
  <c r="AM63" i="78"/>
  <c r="AL63" i="78"/>
  <c r="AK63" i="78"/>
  <c r="AJ63" i="78"/>
  <c r="AI63" i="78"/>
  <c r="AH63" i="78"/>
  <c r="AG63" i="78"/>
  <c r="AF63" i="78"/>
  <c r="AE63" i="78"/>
  <c r="AD63" i="78"/>
  <c r="AC63" i="78"/>
  <c r="N63" i="78"/>
  <c r="M63" i="78"/>
  <c r="L63" i="78"/>
  <c r="K63" i="78"/>
  <c r="J63" i="78"/>
  <c r="I63" i="78"/>
  <c r="H63" i="78"/>
  <c r="G63" i="78"/>
  <c r="F63" i="78"/>
  <c r="E63" i="78"/>
  <c r="D63" i="78"/>
  <c r="C63" i="78"/>
  <c r="AN62" i="78"/>
  <c r="AM62" i="78"/>
  <c r="AL62" i="78"/>
  <c r="AK62" i="78"/>
  <c r="AJ62" i="78"/>
  <c r="AI62" i="78"/>
  <c r="AH62" i="78"/>
  <c r="AG62" i="78"/>
  <c r="AF62" i="78"/>
  <c r="AE62" i="78"/>
  <c r="AD62" i="78"/>
  <c r="AC62" i="78"/>
  <c r="N62" i="78"/>
  <c r="M62" i="78"/>
  <c r="L62" i="78"/>
  <c r="K62" i="78"/>
  <c r="J62" i="78"/>
  <c r="I62" i="78"/>
  <c r="H62" i="78"/>
  <c r="G62" i="78"/>
  <c r="F62" i="78"/>
  <c r="E62" i="78"/>
  <c r="D62" i="78"/>
  <c r="C62" i="78"/>
  <c r="AN61" i="78"/>
  <c r="AM61" i="78"/>
  <c r="AL61" i="78"/>
  <c r="AK61" i="78"/>
  <c r="AJ61" i="78"/>
  <c r="AI61" i="78"/>
  <c r="AH61" i="78"/>
  <c r="AG61" i="78"/>
  <c r="AF61" i="78"/>
  <c r="AE61" i="78"/>
  <c r="AD61" i="78"/>
  <c r="AC61" i="78"/>
  <c r="N61" i="78"/>
  <c r="M61" i="78"/>
  <c r="L61" i="78"/>
  <c r="K61" i="78"/>
  <c r="J61" i="78"/>
  <c r="I61" i="78"/>
  <c r="H61" i="78"/>
  <c r="G61" i="78"/>
  <c r="F61" i="78"/>
  <c r="E61" i="78"/>
  <c r="D61" i="78"/>
  <c r="C61" i="78"/>
  <c r="AN60" i="78"/>
  <c r="AM60" i="78"/>
  <c r="AL60" i="78"/>
  <c r="AK60" i="78"/>
  <c r="AJ60" i="78"/>
  <c r="AI60" i="78"/>
  <c r="AH60" i="78"/>
  <c r="AG60" i="78"/>
  <c r="AF60" i="78"/>
  <c r="AE60" i="78"/>
  <c r="AD60" i="78"/>
  <c r="AC60" i="78"/>
  <c r="N60" i="78"/>
  <c r="M60" i="78"/>
  <c r="L60" i="78"/>
  <c r="K60" i="78"/>
  <c r="J60" i="78"/>
  <c r="I60" i="78"/>
  <c r="H60" i="78"/>
  <c r="G60" i="78"/>
  <c r="F60" i="78"/>
  <c r="E60" i="78"/>
  <c r="D60" i="78"/>
  <c r="C60" i="78"/>
  <c r="AN59" i="78"/>
  <c r="AM59" i="78"/>
  <c r="AL59" i="78"/>
  <c r="AK59" i="78"/>
  <c r="AJ59" i="78"/>
  <c r="AI59" i="78"/>
  <c r="AH59" i="78"/>
  <c r="AG59" i="78"/>
  <c r="AF59" i="78"/>
  <c r="AE59" i="78"/>
  <c r="AD59" i="78"/>
  <c r="AC59" i="78"/>
  <c r="N59" i="78"/>
  <c r="M59" i="78"/>
  <c r="L59" i="78"/>
  <c r="K59" i="78"/>
  <c r="J59" i="78"/>
  <c r="I59" i="78"/>
  <c r="H59" i="78"/>
  <c r="G59" i="78"/>
  <c r="F59" i="78"/>
  <c r="E59" i="78"/>
  <c r="D59" i="78"/>
  <c r="C59" i="78"/>
  <c r="AN58" i="78"/>
  <c r="AM58" i="78"/>
  <c r="AL58" i="78"/>
  <c r="AK58" i="78"/>
  <c r="AJ58" i="78"/>
  <c r="AI58" i="78"/>
  <c r="AH58" i="78"/>
  <c r="AG58" i="78"/>
  <c r="AF58" i="78"/>
  <c r="AE58" i="78"/>
  <c r="AD58" i="78"/>
  <c r="AC58" i="78"/>
  <c r="N58" i="78"/>
  <c r="M58" i="78"/>
  <c r="L58" i="78"/>
  <c r="K58" i="78"/>
  <c r="J58" i="78"/>
  <c r="I58" i="78"/>
  <c r="H58" i="78"/>
  <c r="G58" i="78"/>
  <c r="F58" i="78"/>
  <c r="E58" i="78"/>
  <c r="D58" i="78"/>
  <c r="C58" i="78"/>
  <c r="N57" i="78"/>
  <c r="M57" i="78"/>
  <c r="L57" i="78"/>
  <c r="K57" i="78"/>
  <c r="J57" i="78"/>
  <c r="I57" i="78"/>
  <c r="H57" i="78"/>
  <c r="G57" i="78"/>
  <c r="F57" i="78"/>
  <c r="E57" i="78"/>
  <c r="D57" i="78"/>
  <c r="C57" i="78"/>
  <c r="N56" i="78"/>
  <c r="M56" i="78"/>
  <c r="L56" i="78"/>
  <c r="K56" i="78"/>
  <c r="J56" i="78"/>
  <c r="I56" i="78"/>
  <c r="H56" i="78"/>
  <c r="G56" i="78"/>
  <c r="F56" i="78"/>
  <c r="E56" i="78"/>
  <c r="D56" i="78"/>
  <c r="C56" i="78"/>
  <c r="D27" i="78"/>
  <c r="D26" i="78"/>
  <c r="D25" i="78"/>
  <c r="D24" i="78"/>
  <c r="D23" i="78"/>
  <c r="D22" i="78"/>
  <c r="D21" i="78"/>
  <c r="D20" i="78"/>
  <c r="D19" i="78"/>
  <c r="D18" i="78"/>
  <c r="D17" i="78"/>
  <c r="D16" i="78"/>
  <c r="D15" i="78"/>
  <c r="D14" i="78"/>
  <c r="D13" i="78"/>
  <c r="D12" i="78"/>
  <c r="D11" i="78"/>
  <c r="D10" i="78"/>
  <c r="D9" i="78"/>
  <c r="D8" i="78"/>
  <c r="D7" i="78"/>
  <c r="D6" i="78"/>
  <c r="D5" i="78"/>
  <c r="D4" i="78"/>
  <c r="D3" i="78"/>
  <c r="N3" i="79"/>
  <c r="N2" i="79"/>
  <c r="M1" i="79"/>
  <c r="AN83" i="78"/>
  <c r="AM83" i="78"/>
  <c r="AL83" i="78"/>
  <c r="AK83" i="78"/>
  <c r="AJ83" i="78"/>
  <c r="AI83" i="78"/>
  <c r="AH83" i="78"/>
  <c r="AG83" i="78"/>
  <c r="AF83" i="78"/>
  <c r="AE83" i="78"/>
  <c r="AD83" i="78"/>
  <c r="AC83" i="78"/>
  <c r="N81" i="78"/>
  <c r="M81" i="78"/>
  <c r="L81" i="78"/>
  <c r="K81" i="78"/>
  <c r="J81" i="78"/>
  <c r="I81" i="78"/>
  <c r="H81" i="78"/>
  <c r="G81" i="78"/>
  <c r="F81" i="78"/>
  <c r="E81" i="78"/>
  <c r="D81" i="78"/>
  <c r="C81" i="78"/>
  <c r="C28" i="78"/>
  <c r="X27" i="78"/>
  <c r="W27" i="78"/>
  <c r="V27" i="78"/>
  <c r="O27" i="78"/>
  <c r="N27" i="78"/>
  <c r="M27" i="78"/>
  <c r="X26" i="78"/>
  <c r="W26" i="78"/>
  <c r="V26" i="78"/>
  <c r="O26" i="78"/>
  <c r="N26" i="78"/>
  <c r="M26" i="78"/>
  <c r="X25" i="78"/>
  <c r="W25" i="78"/>
  <c r="V25" i="78"/>
  <c r="O25" i="78"/>
  <c r="N25" i="78"/>
  <c r="M25" i="78"/>
  <c r="X24" i="78"/>
  <c r="W24" i="78"/>
  <c r="V24" i="78"/>
  <c r="O24" i="78"/>
  <c r="N24" i="78"/>
  <c r="M24" i="78"/>
  <c r="X23" i="78"/>
  <c r="W23" i="78"/>
  <c r="V23" i="78"/>
  <c r="O23" i="78"/>
  <c r="N23" i="78"/>
  <c r="M23" i="78"/>
  <c r="X22" i="78"/>
  <c r="W22" i="78"/>
  <c r="V22" i="78"/>
  <c r="O22" i="78"/>
  <c r="N22" i="78"/>
  <c r="M22" i="78"/>
  <c r="X21" i="78"/>
  <c r="W21" i="78"/>
  <c r="V21" i="78"/>
  <c r="O21" i="78"/>
  <c r="N21" i="78"/>
  <c r="M21" i="78"/>
  <c r="X20" i="78"/>
  <c r="W20" i="78"/>
  <c r="V20" i="78"/>
  <c r="O20" i="78"/>
  <c r="N20" i="78"/>
  <c r="M20" i="78"/>
  <c r="X19" i="78"/>
  <c r="W19" i="78"/>
  <c r="V19" i="78"/>
  <c r="O19" i="78"/>
  <c r="N19" i="78"/>
  <c r="M19" i="78"/>
  <c r="X18" i="78"/>
  <c r="W18" i="78"/>
  <c r="V18" i="78"/>
  <c r="O18" i="78"/>
  <c r="N18" i="78"/>
  <c r="M18" i="78"/>
  <c r="X17" i="78"/>
  <c r="W17" i="78"/>
  <c r="V17" i="78"/>
  <c r="O17" i="78"/>
  <c r="N17" i="78"/>
  <c r="M17" i="78"/>
  <c r="X16" i="78"/>
  <c r="W16" i="78"/>
  <c r="V16" i="78"/>
  <c r="O16" i="78"/>
  <c r="N16" i="78"/>
  <c r="M16" i="78"/>
  <c r="X15" i="78"/>
  <c r="W15" i="78"/>
  <c r="V15" i="78"/>
  <c r="O15" i="78"/>
  <c r="N15" i="78"/>
  <c r="M15" i="78"/>
  <c r="X14" i="78"/>
  <c r="W14" i="78"/>
  <c r="V14" i="78"/>
  <c r="O14" i="78"/>
  <c r="N14" i="78"/>
  <c r="M14" i="78"/>
  <c r="X13" i="78"/>
  <c r="W13" i="78"/>
  <c r="V13" i="78"/>
  <c r="O13" i="78"/>
  <c r="N13" i="78"/>
  <c r="M13" i="78"/>
  <c r="Y12" i="78"/>
  <c r="X12" i="78"/>
  <c r="W12" i="78"/>
  <c r="V12" i="78"/>
  <c r="O12" i="78"/>
  <c r="N12" i="78"/>
  <c r="M12" i="78"/>
  <c r="X11" i="78"/>
  <c r="W11" i="78"/>
  <c r="V11" i="78"/>
  <c r="O11" i="78"/>
  <c r="N11" i="78"/>
  <c r="M11" i="78"/>
  <c r="X10" i="78"/>
  <c r="W10" i="78"/>
  <c r="V10" i="78"/>
  <c r="O10" i="78"/>
  <c r="N10" i="78"/>
  <c r="M10" i="78"/>
  <c r="X9" i="78"/>
  <c r="W9" i="78"/>
  <c r="V9" i="78"/>
  <c r="O9" i="78"/>
  <c r="N9" i="78"/>
  <c r="M9" i="78"/>
  <c r="X8" i="78"/>
  <c r="W8" i="78"/>
  <c r="V8" i="78"/>
  <c r="O8" i="78"/>
  <c r="N8" i="78"/>
  <c r="M8" i="78"/>
  <c r="X7" i="78"/>
  <c r="W7" i="78"/>
  <c r="V7" i="78"/>
  <c r="O7" i="78"/>
  <c r="N7" i="78"/>
  <c r="M7" i="78"/>
  <c r="X6" i="78"/>
  <c r="W6" i="78"/>
  <c r="V6" i="78"/>
  <c r="O6" i="78"/>
  <c r="N6" i="78"/>
  <c r="M6" i="78"/>
  <c r="X5" i="78"/>
  <c r="W5" i="78"/>
  <c r="V5" i="78"/>
  <c r="O5" i="78"/>
  <c r="N5" i="78"/>
  <c r="M5" i="78"/>
  <c r="X4" i="78"/>
  <c r="W4" i="78"/>
  <c r="V4" i="78"/>
  <c r="O4" i="78"/>
  <c r="N4" i="78"/>
  <c r="M4" i="78"/>
  <c r="X3" i="78"/>
  <c r="W3" i="78"/>
  <c r="V3" i="78"/>
  <c r="O3" i="78"/>
  <c r="N3" i="78"/>
  <c r="M3" i="78"/>
  <c r="AB2" i="78"/>
  <c r="AN82" i="76"/>
  <c r="AM82" i="76"/>
  <c r="AL82" i="76"/>
  <c r="AK82" i="76"/>
  <c r="AJ82" i="76"/>
  <c r="AI82" i="76"/>
  <c r="AH82" i="76"/>
  <c r="AG82" i="76"/>
  <c r="AF82" i="76"/>
  <c r="AE82" i="76"/>
  <c r="AD82" i="76"/>
  <c r="AC82" i="76"/>
  <c r="AN81" i="76"/>
  <c r="AM81" i="76"/>
  <c r="AL81" i="76"/>
  <c r="AK81" i="76"/>
  <c r="AJ81" i="76"/>
  <c r="AI81" i="76"/>
  <c r="AH81" i="76"/>
  <c r="AG81" i="76"/>
  <c r="AF81" i="76"/>
  <c r="AE81" i="76"/>
  <c r="AD81" i="76"/>
  <c r="AC81" i="76"/>
  <c r="AN80" i="76"/>
  <c r="AM80" i="76"/>
  <c r="AL80" i="76"/>
  <c r="AK80" i="76"/>
  <c r="AJ80" i="76"/>
  <c r="AI80" i="76"/>
  <c r="AH80" i="76"/>
  <c r="AG80" i="76"/>
  <c r="AF80" i="76"/>
  <c r="AE80" i="76"/>
  <c r="AD80" i="76"/>
  <c r="AC80" i="76"/>
  <c r="N80" i="76"/>
  <c r="M80" i="76"/>
  <c r="L80" i="76"/>
  <c r="K80" i="76"/>
  <c r="J80" i="76"/>
  <c r="I80" i="76"/>
  <c r="H80" i="76"/>
  <c r="G80" i="76"/>
  <c r="F80" i="76"/>
  <c r="E80" i="76"/>
  <c r="D80" i="76"/>
  <c r="C80" i="76"/>
  <c r="AN79" i="76"/>
  <c r="AM79" i="76"/>
  <c r="AL79" i="76"/>
  <c r="AK79" i="76"/>
  <c r="AJ79" i="76"/>
  <c r="AI79" i="76"/>
  <c r="AH79" i="76"/>
  <c r="AG79" i="76"/>
  <c r="AF79" i="76"/>
  <c r="AE79" i="76"/>
  <c r="AD79" i="76"/>
  <c r="AC79" i="76"/>
  <c r="N79" i="76"/>
  <c r="M79" i="76"/>
  <c r="L79" i="76"/>
  <c r="K79" i="76"/>
  <c r="J79" i="76"/>
  <c r="I79" i="76"/>
  <c r="H79" i="76"/>
  <c r="G79" i="76"/>
  <c r="F79" i="76"/>
  <c r="E79" i="76"/>
  <c r="D79" i="76"/>
  <c r="C79" i="76"/>
  <c r="AN78" i="76"/>
  <c r="AM78" i="76"/>
  <c r="AL78" i="76"/>
  <c r="AK78" i="76"/>
  <c r="AJ78" i="76"/>
  <c r="AI78" i="76"/>
  <c r="AH78" i="76"/>
  <c r="AG78" i="76"/>
  <c r="AF78" i="76"/>
  <c r="AE78" i="76"/>
  <c r="AD78" i="76"/>
  <c r="AC78" i="76"/>
  <c r="N78" i="76"/>
  <c r="M78" i="76"/>
  <c r="L78" i="76"/>
  <c r="K78" i="76"/>
  <c r="J78" i="76"/>
  <c r="I78" i="76"/>
  <c r="H78" i="76"/>
  <c r="G78" i="76"/>
  <c r="F78" i="76"/>
  <c r="E78" i="76"/>
  <c r="D78" i="76"/>
  <c r="C78" i="76"/>
  <c r="AN77" i="76"/>
  <c r="AM77" i="76"/>
  <c r="AL77" i="76"/>
  <c r="AK77" i="76"/>
  <c r="AJ77" i="76"/>
  <c r="AI77" i="76"/>
  <c r="AH77" i="76"/>
  <c r="AG77" i="76"/>
  <c r="AF77" i="76"/>
  <c r="AE77" i="76"/>
  <c r="AD77" i="76"/>
  <c r="AC77" i="76"/>
  <c r="N77" i="76"/>
  <c r="M77" i="76"/>
  <c r="L77" i="76"/>
  <c r="K77" i="76"/>
  <c r="J77" i="76"/>
  <c r="I77" i="76"/>
  <c r="H77" i="76"/>
  <c r="G77" i="76"/>
  <c r="F77" i="76"/>
  <c r="E77" i="76"/>
  <c r="D77" i="76"/>
  <c r="C77" i="76"/>
  <c r="AN76" i="76"/>
  <c r="AM76" i="76"/>
  <c r="AL76" i="76"/>
  <c r="AK76" i="76"/>
  <c r="AJ76" i="76"/>
  <c r="AI76" i="76"/>
  <c r="AH76" i="76"/>
  <c r="AG76" i="76"/>
  <c r="AF76" i="76"/>
  <c r="AE76" i="76"/>
  <c r="AD76" i="76"/>
  <c r="AC76" i="76"/>
  <c r="N76" i="76"/>
  <c r="M76" i="76"/>
  <c r="L76" i="76"/>
  <c r="K76" i="76"/>
  <c r="J76" i="76"/>
  <c r="I76" i="76"/>
  <c r="H76" i="76"/>
  <c r="G76" i="76"/>
  <c r="F76" i="76"/>
  <c r="E76" i="76"/>
  <c r="D76" i="76"/>
  <c r="C76" i="76"/>
  <c r="AN75" i="76"/>
  <c r="AM75" i="76"/>
  <c r="AL75" i="76"/>
  <c r="AK75" i="76"/>
  <c r="AJ75" i="76"/>
  <c r="AI75" i="76"/>
  <c r="AH75" i="76"/>
  <c r="AG75" i="76"/>
  <c r="AF75" i="76"/>
  <c r="AE75" i="76"/>
  <c r="AD75" i="76"/>
  <c r="AC75" i="76"/>
  <c r="N75" i="76"/>
  <c r="M75" i="76"/>
  <c r="L75" i="76"/>
  <c r="K75" i="76"/>
  <c r="J75" i="76"/>
  <c r="I75" i="76"/>
  <c r="H75" i="76"/>
  <c r="G75" i="76"/>
  <c r="F75" i="76"/>
  <c r="E75" i="76"/>
  <c r="D75" i="76"/>
  <c r="C75" i="76"/>
  <c r="AN74" i="76"/>
  <c r="AM74" i="76"/>
  <c r="AL74" i="76"/>
  <c r="AK74" i="76"/>
  <c r="AJ74" i="76"/>
  <c r="AI74" i="76"/>
  <c r="AH74" i="76"/>
  <c r="AG74" i="76"/>
  <c r="AF74" i="76"/>
  <c r="AE74" i="76"/>
  <c r="AD74" i="76"/>
  <c r="AC74" i="76"/>
  <c r="N74" i="76"/>
  <c r="M74" i="76"/>
  <c r="L74" i="76"/>
  <c r="K74" i="76"/>
  <c r="J74" i="76"/>
  <c r="I74" i="76"/>
  <c r="H74" i="76"/>
  <c r="G74" i="76"/>
  <c r="F74" i="76"/>
  <c r="E74" i="76"/>
  <c r="D74" i="76"/>
  <c r="C74" i="76"/>
  <c r="AN73" i="76"/>
  <c r="AM73" i="76"/>
  <c r="AL73" i="76"/>
  <c r="AK73" i="76"/>
  <c r="AJ73" i="76"/>
  <c r="AI73" i="76"/>
  <c r="AH73" i="76"/>
  <c r="AG73" i="76"/>
  <c r="AF73" i="76"/>
  <c r="AE73" i="76"/>
  <c r="AD73" i="76"/>
  <c r="AC73" i="76"/>
  <c r="N73" i="76"/>
  <c r="M73" i="76"/>
  <c r="L73" i="76"/>
  <c r="K73" i="76"/>
  <c r="J73" i="76"/>
  <c r="I73" i="76"/>
  <c r="H73" i="76"/>
  <c r="G73" i="76"/>
  <c r="F73" i="76"/>
  <c r="E73" i="76"/>
  <c r="D73" i="76"/>
  <c r="C73" i="76"/>
  <c r="AN72" i="76"/>
  <c r="AM72" i="76"/>
  <c r="AL72" i="76"/>
  <c r="AK72" i="76"/>
  <c r="AJ72" i="76"/>
  <c r="AI72" i="76"/>
  <c r="AH72" i="76"/>
  <c r="AG72" i="76"/>
  <c r="AF72" i="76"/>
  <c r="AE72" i="76"/>
  <c r="AD72" i="76"/>
  <c r="AC72" i="76"/>
  <c r="N72" i="76"/>
  <c r="M72" i="76"/>
  <c r="L72" i="76"/>
  <c r="K72" i="76"/>
  <c r="J72" i="76"/>
  <c r="I72" i="76"/>
  <c r="H72" i="76"/>
  <c r="G72" i="76"/>
  <c r="F72" i="76"/>
  <c r="E72" i="76"/>
  <c r="D72" i="76"/>
  <c r="C72" i="76"/>
  <c r="AN71" i="76"/>
  <c r="AM71" i="76"/>
  <c r="AL71" i="76"/>
  <c r="AK71" i="76"/>
  <c r="AJ71" i="76"/>
  <c r="AI71" i="76"/>
  <c r="AH71" i="76"/>
  <c r="AG71" i="76"/>
  <c r="AF71" i="76"/>
  <c r="AE71" i="76"/>
  <c r="AD71" i="76"/>
  <c r="AC71" i="76"/>
  <c r="N71" i="76"/>
  <c r="M71" i="76"/>
  <c r="L71" i="76"/>
  <c r="K71" i="76"/>
  <c r="J71" i="76"/>
  <c r="I71" i="76"/>
  <c r="H71" i="76"/>
  <c r="G71" i="76"/>
  <c r="F71" i="76"/>
  <c r="E71" i="76"/>
  <c r="D71" i="76"/>
  <c r="C71" i="76"/>
  <c r="AN70" i="76"/>
  <c r="AM70" i="76"/>
  <c r="AL70" i="76"/>
  <c r="AK70" i="76"/>
  <c r="AJ70" i="76"/>
  <c r="AI70" i="76"/>
  <c r="AH70" i="76"/>
  <c r="AG70" i="76"/>
  <c r="AF70" i="76"/>
  <c r="AE70" i="76"/>
  <c r="AD70" i="76"/>
  <c r="AC70" i="76"/>
  <c r="N70" i="76"/>
  <c r="M70" i="76"/>
  <c r="L70" i="76"/>
  <c r="K70" i="76"/>
  <c r="J70" i="76"/>
  <c r="I70" i="76"/>
  <c r="H70" i="76"/>
  <c r="G70" i="76"/>
  <c r="F70" i="76"/>
  <c r="E70" i="76"/>
  <c r="D70" i="76"/>
  <c r="C70" i="76"/>
  <c r="AN69" i="76"/>
  <c r="AM69" i="76"/>
  <c r="AL69" i="76"/>
  <c r="AK69" i="76"/>
  <c r="AJ69" i="76"/>
  <c r="AI69" i="76"/>
  <c r="AH69" i="76"/>
  <c r="AG69" i="76"/>
  <c r="AF69" i="76"/>
  <c r="AE69" i="76"/>
  <c r="AD69" i="76"/>
  <c r="AC69" i="76"/>
  <c r="N69" i="76"/>
  <c r="M69" i="76"/>
  <c r="L69" i="76"/>
  <c r="K69" i="76"/>
  <c r="J69" i="76"/>
  <c r="I69" i="76"/>
  <c r="H69" i="76"/>
  <c r="G69" i="76"/>
  <c r="F69" i="76"/>
  <c r="E69" i="76"/>
  <c r="D69" i="76"/>
  <c r="C69" i="76"/>
  <c r="AN68" i="76"/>
  <c r="AM68" i="76"/>
  <c r="AL68" i="76"/>
  <c r="AK68" i="76"/>
  <c r="AJ68" i="76"/>
  <c r="AI68" i="76"/>
  <c r="AH68" i="76"/>
  <c r="AG68" i="76"/>
  <c r="AF68" i="76"/>
  <c r="AE68" i="76"/>
  <c r="AD68" i="76"/>
  <c r="AC68" i="76"/>
  <c r="N68" i="76"/>
  <c r="M68" i="76"/>
  <c r="L68" i="76"/>
  <c r="K68" i="76"/>
  <c r="J68" i="76"/>
  <c r="I68" i="76"/>
  <c r="H68" i="76"/>
  <c r="G68" i="76"/>
  <c r="F68" i="76"/>
  <c r="E68" i="76"/>
  <c r="D68" i="76"/>
  <c r="C68" i="76"/>
  <c r="AN67" i="76"/>
  <c r="AM67" i="76"/>
  <c r="AL67" i="76"/>
  <c r="AK67" i="76"/>
  <c r="AJ67" i="76"/>
  <c r="AI67" i="76"/>
  <c r="AH67" i="76"/>
  <c r="AG67" i="76"/>
  <c r="AF67" i="76"/>
  <c r="AE67" i="76"/>
  <c r="AD67" i="76"/>
  <c r="AC67" i="76"/>
  <c r="N67" i="76"/>
  <c r="M67" i="76"/>
  <c r="L67" i="76"/>
  <c r="K67" i="76"/>
  <c r="J67" i="76"/>
  <c r="I67" i="76"/>
  <c r="H67" i="76"/>
  <c r="G67" i="76"/>
  <c r="F67" i="76"/>
  <c r="E67" i="76"/>
  <c r="D67" i="76"/>
  <c r="C67" i="76"/>
  <c r="AN66" i="76"/>
  <c r="AM66" i="76"/>
  <c r="AL66" i="76"/>
  <c r="AK66" i="76"/>
  <c r="AJ66" i="76"/>
  <c r="AI66" i="76"/>
  <c r="AH66" i="76"/>
  <c r="AG66" i="76"/>
  <c r="AF66" i="76"/>
  <c r="AE66" i="76"/>
  <c r="AD66" i="76"/>
  <c r="AC66" i="76"/>
  <c r="N66" i="76"/>
  <c r="M66" i="76"/>
  <c r="L66" i="76"/>
  <c r="K66" i="76"/>
  <c r="J66" i="76"/>
  <c r="I66" i="76"/>
  <c r="H66" i="76"/>
  <c r="G66" i="76"/>
  <c r="F66" i="76"/>
  <c r="E66" i="76"/>
  <c r="D66" i="76"/>
  <c r="C66" i="76"/>
  <c r="AN65" i="76"/>
  <c r="AM65" i="76"/>
  <c r="AL65" i="76"/>
  <c r="AK65" i="76"/>
  <c r="AJ65" i="76"/>
  <c r="AI65" i="76"/>
  <c r="AH65" i="76"/>
  <c r="AG65" i="76"/>
  <c r="AF65" i="76"/>
  <c r="AE65" i="76"/>
  <c r="AD65" i="76"/>
  <c r="AC65" i="76"/>
  <c r="N65" i="76"/>
  <c r="M65" i="76"/>
  <c r="L65" i="76"/>
  <c r="K65" i="76"/>
  <c r="J65" i="76"/>
  <c r="I65" i="76"/>
  <c r="H65" i="76"/>
  <c r="G65" i="76"/>
  <c r="F65" i="76"/>
  <c r="E65" i="76"/>
  <c r="D65" i="76"/>
  <c r="C65" i="76"/>
  <c r="AN64" i="76"/>
  <c r="AM64" i="76"/>
  <c r="AL64" i="76"/>
  <c r="AK64" i="76"/>
  <c r="AJ64" i="76"/>
  <c r="AI64" i="76"/>
  <c r="AH64" i="76"/>
  <c r="AG64" i="76"/>
  <c r="AF64" i="76"/>
  <c r="AE64" i="76"/>
  <c r="AD64" i="76"/>
  <c r="AC64" i="76"/>
  <c r="N64" i="76"/>
  <c r="M64" i="76"/>
  <c r="L64" i="76"/>
  <c r="K64" i="76"/>
  <c r="J64" i="76"/>
  <c r="I64" i="76"/>
  <c r="H64" i="76"/>
  <c r="G64" i="76"/>
  <c r="F64" i="76"/>
  <c r="E64" i="76"/>
  <c r="D64" i="76"/>
  <c r="C64" i="76"/>
  <c r="AN63" i="76"/>
  <c r="AM63" i="76"/>
  <c r="AL63" i="76"/>
  <c r="AK63" i="76"/>
  <c r="AJ63" i="76"/>
  <c r="AI63" i="76"/>
  <c r="AH63" i="76"/>
  <c r="AG63" i="76"/>
  <c r="AF63" i="76"/>
  <c r="AE63" i="76"/>
  <c r="AD63" i="76"/>
  <c r="AC63" i="76"/>
  <c r="N63" i="76"/>
  <c r="M63" i="76"/>
  <c r="L63" i="76"/>
  <c r="K63" i="76"/>
  <c r="J63" i="76"/>
  <c r="I63" i="76"/>
  <c r="H63" i="76"/>
  <c r="G63" i="76"/>
  <c r="F63" i="76"/>
  <c r="E63" i="76"/>
  <c r="D63" i="76"/>
  <c r="C63" i="76"/>
  <c r="AN62" i="76"/>
  <c r="AM62" i="76"/>
  <c r="AL62" i="76"/>
  <c r="AK62" i="76"/>
  <c r="AJ62" i="76"/>
  <c r="AI62" i="76"/>
  <c r="AH62" i="76"/>
  <c r="AG62" i="76"/>
  <c r="AF62" i="76"/>
  <c r="AE62" i="76"/>
  <c r="AD62" i="76"/>
  <c r="AC62" i="76"/>
  <c r="N62" i="76"/>
  <c r="M62" i="76"/>
  <c r="L62" i="76"/>
  <c r="K62" i="76"/>
  <c r="J62" i="76"/>
  <c r="I62" i="76"/>
  <c r="H62" i="76"/>
  <c r="G62" i="76"/>
  <c r="F62" i="76"/>
  <c r="E62" i="76"/>
  <c r="D62" i="76"/>
  <c r="C62" i="76"/>
  <c r="AN61" i="76"/>
  <c r="AM61" i="76"/>
  <c r="AL61" i="76"/>
  <c r="AK61" i="76"/>
  <c r="AJ61" i="76"/>
  <c r="AI61" i="76"/>
  <c r="AH61" i="76"/>
  <c r="AG61" i="76"/>
  <c r="AF61" i="76"/>
  <c r="AE61" i="76"/>
  <c r="AD61" i="76"/>
  <c r="AC61" i="76"/>
  <c r="N61" i="76"/>
  <c r="M61" i="76"/>
  <c r="L61" i="76"/>
  <c r="K61" i="76"/>
  <c r="J61" i="76"/>
  <c r="I61" i="76"/>
  <c r="H61" i="76"/>
  <c r="G61" i="76"/>
  <c r="F61" i="76"/>
  <c r="E61" i="76"/>
  <c r="D61" i="76"/>
  <c r="C61" i="76"/>
  <c r="AN60" i="76"/>
  <c r="AM60" i="76"/>
  <c r="AL60" i="76"/>
  <c r="AK60" i="76"/>
  <c r="AJ60" i="76"/>
  <c r="AI60" i="76"/>
  <c r="AH60" i="76"/>
  <c r="AG60" i="76"/>
  <c r="AF60" i="76"/>
  <c r="AE60" i="76"/>
  <c r="AD60" i="76"/>
  <c r="AC60" i="76"/>
  <c r="N60" i="76"/>
  <c r="M60" i="76"/>
  <c r="L60" i="76"/>
  <c r="K60" i="76"/>
  <c r="J60" i="76"/>
  <c r="I60" i="76"/>
  <c r="H60" i="76"/>
  <c r="G60" i="76"/>
  <c r="F60" i="76"/>
  <c r="E60" i="76"/>
  <c r="D60" i="76"/>
  <c r="C60" i="76"/>
  <c r="AN59" i="76"/>
  <c r="AM59" i="76"/>
  <c r="AL59" i="76"/>
  <c r="AK59" i="76"/>
  <c r="AJ59" i="76"/>
  <c r="AI59" i="76"/>
  <c r="AH59" i="76"/>
  <c r="AG59" i="76"/>
  <c r="AF59" i="76"/>
  <c r="AE59" i="76"/>
  <c r="AD59" i="76"/>
  <c r="AC59" i="76"/>
  <c r="N59" i="76"/>
  <c r="M59" i="76"/>
  <c r="L59" i="76"/>
  <c r="K59" i="76"/>
  <c r="J59" i="76"/>
  <c r="I59" i="76"/>
  <c r="H59" i="76"/>
  <c r="G59" i="76"/>
  <c r="F59" i="76"/>
  <c r="E59" i="76"/>
  <c r="D59" i="76"/>
  <c r="C59" i="76"/>
  <c r="AN58" i="76"/>
  <c r="AM58" i="76"/>
  <c r="AL58" i="76"/>
  <c r="AK58" i="76"/>
  <c r="AJ58" i="76"/>
  <c r="AI58" i="76"/>
  <c r="AH58" i="76"/>
  <c r="AG58" i="76"/>
  <c r="AF58" i="76"/>
  <c r="AE58" i="76"/>
  <c r="AD58" i="76"/>
  <c r="AC58" i="76"/>
  <c r="N58" i="76"/>
  <c r="M58" i="76"/>
  <c r="L58" i="76"/>
  <c r="K58" i="76"/>
  <c r="J58" i="76"/>
  <c r="I58" i="76"/>
  <c r="H58" i="76"/>
  <c r="G58" i="76"/>
  <c r="F58" i="76"/>
  <c r="E58" i="76"/>
  <c r="D58" i="76"/>
  <c r="C58" i="76"/>
  <c r="N57" i="76"/>
  <c r="M57" i="76"/>
  <c r="L57" i="76"/>
  <c r="K57" i="76"/>
  <c r="J57" i="76"/>
  <c r="I57" i="76"/>
  <c r="H57" i="76"/>
  <c r="G57" i="76"/>
  <c r="F57" i="76"/>
  <c r="E57" i="76"/>
  <c r="D57" i="76"/>
  <c r="C57" i="76"/>
  <c r="N56" i="76"/>
  <c r="M56" i="76"/>
  <c r="L56" i="76"/>
  <c r="K56" i="76"/>
  <c r="J56" i="76"/>
  <c r="I56" i="76"/>
  <c r="H56" i="76"/>
  <c r="G56" i="76"/>
  <c r="F56" i="76"/>
  <c r="E56" i="76"/>
  <c r="D56" i="76"/>
  <c r="C56" i="76"/>
  <c r="D27" i="76"/>
  <c r="D26" i="76"/>
  <c r="D25" i="76"/>
  <c r="D24" i="76"/>
  <c r="D23" i="76"/>
  <c r="D22" i="76"/>
  <c r="D21" i="76"/>
  <c r="D20" i="76"/>
  <c r="D19" i="76"/>
  <c r="D18" i="76"/>
  <c r="D17" i="76"/>
  <c r="D16" i="76"/>
  <c r="D15" i="76"/>
  <c r="D14" i="76"/>
  <c r="D13" i="76"/>
  <c r="D12" i="76"/>
  <c r="D11" i="76"/>
  <c r="D10" i="76"/>
  <c r="D9" i="76"/>
  <c r="D8" i="76"/>
  <c r="D7" i="76"/>
  <c r="D6" i="76"/>
  <c r="D5" i="76"/>
  <c r="D4" i="76"/>
  <c r="D3" i="76"/>
  <c r="N3" i="77"/>
  <c r="N2" i="77"/>
  <c r="M1" i="77"/>
  <c r="AN83" i="76"/>
  <c r="AM83" i="76"/>
  <c r="AL83" i="76"/>
  <c r="AK83" i="76"/>
  <c r="AJ83" i="76"/>
  <c r="AI83" i="76"/>
  <c r="AH83" i="76"/>
  <c r="AG83" i="76"/>
  <c r="AF83" i="76"/>
  <c r="AE83" i="76"/>
  <c r="AD83" i="76"/>
  <c r="AC83" i="76"/>
  <c r="N81" i="76"/>
  <c r="M81" i="76"/>
  <c r="L81" i="76"/>
  <c r="K81" i="76"/>
  <c r="J81" i="76"/>
  <c r="I81" i="76"/>
  <c r="H81" i="76"/>
  <c r="G81" i="76"/>
  <c r="F81" i="76"/>
  <c r="E81" i="76"/>
  <c r="D81" i="76"/>
  <c r="C28" i="76"/>
  <c r="X27" i="76"/>
  <c r="W27" i="76"/>
  <c r="V27" i="76"/>
  <c r="O27" i="76"/>
  <c r="N27" i="76"/>
  <c r="M27" i="76"/>
  <c r="X26" i="76"/>
  <c r="W26" i="76"/>
  <c r="V26" i="76"/>
  <c r="O26" i="76"/>
  <c r="N26" i="76"/>
  <c r="M26" i="76"/>
  <c r="X25" i="76"/>
  <c r="W25" i="76"/>
  <c r="V25" i="76"/>
  <c r="O25" i="76"/>
  <c r="N25" i="76"/>
  <c r="M25" i="76"/>
  <c r="X24" i="76"/>
  <c r="W24" i="76"/>
  <c r="V24" i="76"/>
  <c r="O24" i="76"/>
  <c r="N24" i="76"/>
  <c r="M24" i="76"/>
  <c r="X23" i="76"/>
  <c r="W23" i="76"/>
  <c r="V23" i="76"/>
  <c r="O23" i="76"/>
  <c r="N23" i="76"/>
  <c r="M23" i="76"/>
  <c r="X22" i="76"/>
  <c r="W22" i="76"/>
  <c r="V22" i="76"/>
  <c r="O22" i="76"/>
  <c r="N22" i="76"/>
  <c r="M22" i="76"/>
  <c r="X21" i="76"/>
  <c r="W21" i="76"/>
  <c r="V21" i="76"/>
  <c r="O21" i="76"/>
  <c r="N21" i="76"/>
  <c r="M21" i="76"/>
  <c r="X20" i="76"/>
  <c r="W20" i="76"/>
  <c r="V20" i="76"/>
  <c r="O20" i="76"/>
  <c r="N20" i="76"/>
  <c r="M20" i="76"/>
  <c r="X19" i="76"/>
  <c r="W19" i="76"/>
  <c r="V19" i="76"/>
  <c r="O19" i="76"/>
  <c r="N19" i="76"/>
  <c r="M19" i="76"/>
  <c r="X18" i="76"/>
  <c r="W18" i="76"/>
  <c r="V18" i="76"/>
  <c r="O18" i="76"/>
  <c r="N18" i="76"/>
  <c r="M18" i="76"/>
  <c r="X17" i="76"/>
  <c r="W17" i="76"/>
  <c r="V17" i="76"/>
  <c r="O17" i="76"/>
  <c r="N17" i="76"/>
  <c r="M17" i="76"/>
  <c r="X16" i="76"/>
  <c r="W16" i="76"/>
  <c r="V16" i="76"/>
  <c r="O16" i="76"/>
  <c r="N16" i="76"/>
  <c r="M16" i="76"/>
  <c r="X15" i="76"/>
  <c r="W15" i="76"/>
  <c r="V15" i="76"/>
  <c r="O15" i="76"/>
  <c r="N15" i="76"/>
  <c r="M15" i="76"/>
  <c r="X14" i="76"/>
  <c r="W14" i="76"/>
  <c r="V14" i="76"/>
  <c r="O14" i="76"/>
  <c r="N14" i="76"/>
  <c r="M14" i="76"/>
  <c r="X13" i="76"/>
  <c r="W13" i="76"/>
  <c r="V13" i="76"/>
  <c r="O13" i="76"/>
  <c r="N13" i="76"/>
  <c r="M13" i="76"/>
  <c r="Y12" i="76"/>
  <c r="X12" i="76"/>
  <c r="W12" i="76"/>
  <c r="V12" i="76"/>
  <c r="O12" i="76"/>
  <c r="N12" i="76"/>
  <c r="M12" i="76"/>
  <c r="X11" i="76"/>
  <c r="W11" i="76"/>
  <c r="V11" i="76"/>
  <c r="O11" i="76"/>
  <c r="N11" i="76"/>
  <c r="M11" i="76"/>
  <c r="X10" i="76"/>
  <c r="W10" i="76"/>
  <c r="V10" i="76"/>
  <c r="O10" i="76"/>
  <c r="N10" i="76"/>
  <c r="M10" i="76"/>
  <c r="X9" i="76"/>
  <c r="W9" i="76"/>
  <c r="V9" i="76"/>
  <c r="O9" i="76"/>
  <c r="N9" i="76"/>
  <c r="M9" i="76"/>
  <c r="X8" i="76"/>
  <c r="W8" i="76"/>
  <c r="V8" i="76"/>
  <c r="O8" i="76"/>
  <c r="N8" i="76"/>
  <c r="M8" i="76"/>
  <c r="X7" i="76"/>
  <c r="W7" i="76"/>
  <c r="V7" i="76"/>
  <c r="O7" i="76"/>
  <c r="N7" i="76"/>
  <c r="M7" i="76"/>
  <c r="X6" i="76"/>
  <c r="W6" i="76"/>
  <c r="V6" i="76"/>
  <c r="O6" i="76"/>
  <c r="N6" i="76"/>
  <c r="M6" i="76"/>
  <c r="X5" i="76"/>
  <c r="W5" i="76"/>
  <c r="V5" i="76"/>
  <c r="O5" i="76"/>
  <c r="N5" i="76"/>
  <c r="M5" i="76"/>
  <c r="X4" i="76"/>
  <c r="W4" i="76"/>
  <c r="V4" i="76"/>
  <c r="O4" i="76"/>
  <c r="N4" i="76"/>
  <c r="M4" i="76"/>
  <c r="X3" i="76"/>
  <c r="W3" i="76"/>
  <c r="V3" i="76"/>
  <c r="O3" i="76"/>
  <c r="N3" i="76"/>
  <c r="M3" i="76"/>
  <c r="AB2" i="76"/>
  <c r="AN82" i="74"/>
  <c r="AM82" i="74"/>
  <c r="AL82" i="74"/>
  <c r="AK82" i="74"/>
  <c r="AJ82" i="74"/>
  <c r="AI82" i="74"/>
  <c r="AH82" i="74"/>
  <c r="AG82" i="74"/>
  <c r="AF82" i="74"/>
  <c r="AE82" i="74"/>
  <c r="AD82" i="74"/>
  <c r="AC82" i="74"/>
  <c r="AN81" i="74"/>
  <c r="AM81" i="74"/>
  <c r="AL81" i="74"/>
  <c r="AK81" i="74"/>
  <c r="AJ81" i="74"/>
  <c r="AI81" i="74"/>
  <c r="AH81" i="74"/>
  <c r="AG81" i="74"/>
  <c r="AF81" i="74"/>
  <c r="AE81" i="74"/>
  <c r="AD81" i="74"/>
  <c r="AC81" i="74"/>
  <c r="AN80" i="74"/>
  <c r="AM80" i="74"/>
  <c r="AL80" i="74"/>
  <c r="AK80" i="74"/>
  <c r="AJ80" i="74"/>
  <c r="AI80" i="74"/>
  <c r="AH80" i="74"/>
  <c r="AG80" i="74"/>
  <c r="AF80" i="74"/>
  <c r="AE80" i="74"/>
  <c r="AD80" i="74"/>
  <c r="AC80" i="74"/>
  <c r="N80" i="74"/>
  <c r="M80" i="74"/>
  <c r="L80" i="74"/>
  <c r="K80" i="74"/>
  <c r="J80" i="74"/>
  <c r="I80" i="74"/>
  <c r="H80" i="74"/>
  <c r="G80" i="74"/>
  <c r="F80" i="74"/>
  <c r="E80" i="74"/>
  <c r="D80" i="74"/>
  <c r="C80" i="74"/>
  <c r="AN79" i="74"/>
  <c r="AM79" i="74"/>
  <c r="AL79" i="74"/>
  <c r="AK79" i="74"/>
  <c r="AJ79" i="74"/>
  <c r="AI79" i="74"/>
  <c r="AH79" i="74"/>
  <c r="AG79" i="74"/>
  <c r="AF79" i="74"/>
  <c r="AE79" i="74"/>
  <c r="AD79" i="74"/>
  <c r="AC79" i="74"/>
  <c r="N79" i="74"/>
  <c r="M79" i="74"/>
  <c r="L79" i="74"/>
  <c r="K79" i="74"/>
  <c r="J79" i="74"/>
  <c r="I79" i="74"/>
  <c r="H79" i="74"/>
  <c r="G79" i="74"/>
  <c r="F79" i="74"/>
  <c r="E79" i="74"/>
  <c r="D79" i="74"/>
  <c r="C79" i="74"/>
  <c r="AN78" i="74"/>
  <c r="AM78" i="74"/>
  <c r="AL78" i="74"/>
  <c r="AK78" i="74"/>
  <c r="AJ78" i="74"/>
  <c r="AI78" i="74"/>
  <c r="AH78" i="74"/>
  <c r="AG78" i="74"/>
  <c r="AF78" i="74"/>
  <c r="AE78" i="74"/>
  <c r="AD78" i="74"/>
  <c r="AC78" i="74"/>
  <c r="N78" i="74"/>
  <c r="M78" i="74"/>
  <c r="L78" i="74"/>
  <c r="K78" i="74"/>
  <c r="J78" i="74"/>
  <c r="I78" i="74"/>
  <c r="H78" i="74"/>
  <c r="G78" i="74"/>
  <c r="F78" i="74"/>
  <c r="E78" i="74"/>
  <c r="D78" i="74"/>
  <c r="C78" i="74"/>
  <c r="AN77" i="74"/>
  <c r="AM77" i="74"/>
  <c r="AL77" i="74"/>
  <c r="AK77" i="74"/>
  <c r="AJ77" i="74"/>
  <c r="AI77" i="74"/>
  <c r="AH77" i="74"/>
  <c r="AG77" i="74"/>
  <c r="AF77" i="74"/>
  <c r="AE77" i="74"/>
  <c r="AD77" i="74"/>
  <c r="AC77" i="74"/>
  <c r="N77" i="74"/>
  <c r="M77" i="74"/>
  <c r="L77" i="74"/>
  <c r="K77" i="74"/>
  <c r="J77" i="74"/>
  <c r="I77" i="74"/>
  <c r="H77" i="74"/>
  <c r="G77" i="74"/>
  <c r="F77" i="74"/>
  <c r="E77" i="74"/>
  <c r="D77" i="74"/>
  <c r="C77" i="74"/>
  <c r="AN76" i="74"/>
  <c r="AM76" i="74"/>
  <c r="AL76" i="74"/>
  <c r="AK76" i="74"/>
  <c r="AJ76" i="74"/>
  <c r="AI76" i="74"/>
  <c r="AH76" i="74"/>
  <c r="AG76" i="74"/>
  <c r="AF76" i="74"/>
  <c r="AE76" i="74"/>
  <c r="AD76" i="74"/>
  <c r="AC76" i="74"/>
  <c r="N76" i="74"/>
  <c r="M76" i="74"/>
  <c r="L76" i="74"/>
  <c r="K76" i="74"/>
  <c r="J76" i="74"/>
  <c r="I76" i="74"/>
  <c r="H76" i="74"/>
  <c r="G76" i="74"/>
  <c r="F76" i="74"/>
  <c r="E76" i="74"/>
  <c r="D76" i="74"/>
  <c r="C76" i="74"/>
  <c r="AN75" i="74"/>
  <c r="AM75" i="74"/>
  <c r="AL75" i="74"/>
  <c r="AK75" i="74"/>
  <c r="AJ75" i="74"/>
  <c r="AI75" i="74"/>
  <c r="AH75" i="74"/>
  <c r="AG75" i="74"/>
  <c r="AF75" i="74"/>
  <c r="AE75" i="74"/>
  <c r="AD75" i="74"/>
  <c r="AC75" i="74"/>
  <c r="N75" i="74"/>
  <c r="M75" i="74"/>
  <c r="L75" i="74"/>
  <c r="K75" i="74"/>
  <c r="J75" i="74"/>
  <c r="I75" i="74"/>
  <c r="H75" i="74"/>
  <c r="G75" i="74"/>
  <c r="F75" i="74"/>
  <c r="E75" i="74"/>
  <c r="D75" i="74"/>
  <c r="C75" i="74"/>
  <c r="AN74" i="74"/>
  <c r="AM74" i="74"/>
  <c r="AL74" i="74"/>
  <c r="AK74" i="74"/>
  <c r="AJ74" i="74"/>
  <c r="AI74" i="74"/>
  <c r="AH74" i="74"/>
  <c r="AG74" i="74"/>
  <c r="AF74" i="74"/>
  <c r="AE74" i="74"/>
  <c r="AD74" i="74"/>
  <c r="AC74" i="74"/>
  <c r="N74" i="74"/>
  <c r="M74" i="74"/>
  <c r="L74" i="74"/>
  <c r="K74" i="74"/>
  <c r="J74" i="74"/>
  <c r="I74" i="74"/>
  <c r="H74" i="74"/>
  <c r="G74" i="74"/>
  <c r="F74" i="74"/>
  <c r="E74" i="74"/>
  <c r="D74" i="74"/>
  <c r="C74" i="74"/>
  <c r="AN73" i="74"/>
  <c r="AM73" i="74"/>
  <c r="AL73" i="74"/>
  <c r="AK73" i="74"/>
  <c r="AJ73" i="74"/>
  <c r="AI73" i="74"/>
  <c r="AH73" i="74"/>
  <c r="AG73" i="74"/>
  <c r="AF73" i="74"/>
  <c r="AE73" i="74"/>
  <c r="AD73" i="74"/>
  <c r="AC73" i="74"/>
  <c r="N73" i="74"/>
  <c r="M73" i="74"/>
  <c r="L73" i="74"/>
  <c r="K73" i="74"/>
  <c r="J73" i="74"/>
  <c r="I73" i="74"/>
  <c r="H73" i="74"/>
  <c r="G73" i="74"/>
  <c r="F73" i="74"/>
  <c r="E73" i="74"/>
  <c r="D73" i="74"/>
  <c r="C73" i="74"/>
  <c r="AN72" i="74"/>
  <c r="AM72" i="74"/>
  <c r="AL72" i="74"/>
  <c r="AK72" i="74"/>
  <c r="AJ72" i="74"/>
  <c r="AI72" i="74"/>
  <c r="AH72" i="74"/>
  <c r="AG72" i="74"/>
  <c r="AF72" i="74"/>
  <c r="AE72" i="74"/>
  <c r="AD72" i="74"/>
  <c r="AC72" i="74"/>
  <c r="N72" i="74"/>
  <c r="M72" i="74"/>
  <c r="L72" i="74"/>
  <c r="K72" i="74"/>
  <c r="J72" i="74"/>
  <c r="I72" i="74"/>
  <c r="H72" i="74"/>
  <c r="G72" i="74"/>
  <c r="F72" i="74"/>
  <c r="E72" i="74"/>
  <c r="D72" i="74"/>
  <c r="C72" i="74"/>
  <c r="AN71" i="74"/>
  <c r="AM71" i="74"/>
  <c r="AL71" i="74"/>
  <c r="AK71" i="74"/>
  <c r="AJ71" i="74"/>
  <c r="AI71" i="74"/>
  <c r="AH71" i="74"/>
  <c r="AG71" i="74"/>
  <c r="AF71" i="74"/>
  <c r="AE71" i="74"/>
  <c r="AD71" i="74"/>
  <c r="AC71" i="74"/>
  <c r="N71" i="74"/>
  <c r="M71" i="74"/>
  <c r="L71" i="74"/>
  <c r="K71" i="74"/>
  <c r="J71" i="74"/>
  <c r="I71" i="74"/>
  <c r="H71" i="74"/>
  <c r="G71" i="74"/>
  <c r="F71" i="74"/>
  <c r="E71" i="74"/>
  <c r="D71" i="74"/>
  <c r="C71" i="74"/>
  <c r="AN70" i="74"/>
  <c r="AM70" i="74"/>
  <c r="AL70" i="74"/>
  <c r="AK70" i="74"/>
  <c r="AJ70" i="74"/>
  <c r="AI70" i="74"/>
  <c r="AH70" i="74"/>
  <c r="AG70" i="74"/>
  <c r="AF70" i="74"/>
  <c r="AE70" i="74"/>
  <c r="AD70" i="74"/>
  <c r="AC70" i="74"/>
  <c r="N70" i="74"/>
  <c r="M70" i="74"/>
  <c r="L70" i="74"/>
  <c r="K70" i="74"/>
  <c r="J70" i="74"/>
  <c r="I70" i="74"/>
  <c r="H70" i="74"/>
  <c r="G70" i="74"/>
  <c r="F70" i="74"/>
  <c r="E70" i="74"/>
  <c r="D70" i="74"/>
  <c r="C70" i="74"/>
  <c r="AN69" i="74"/>
  <c r="AM69" i="74"/>
  <c r="AL69" i="74"/>
  <c r="AK69" i="74"/>
  <c r="AJ69" i="74"/>
  <c r="AI69" i="74"/>
  <c r="AH69" i="74"/>
  <c r="AG69" i="74"/>
  <c r="AF69" i="74"/>
  <c r="AE69" i="74"/>
  <c r="AD69" i="74"/>
  <c r="AC69" i="74"/>
  <c r="N69" i="74"/>
  <c r="M69" i="74"/>
  <c r="L69" i="74"/>
  <c r="K69" i="74"/>
  <c r="J69" i="74"/>
  <c r="I69" i="74"/>
  <c r="H69" i="74"/>
  <c r="G69" i="74"/>
  <c r="F69" i="74"/>
  <c r="E69" i="74"/>
  <c r="D69" i="74"/>
  <c r="C69" i="74"/>
  <c r="AN68" i="74"/>
  <c r="AM68" i="74"/>
  <c r="AL68" i="74"/>
  <c r="AK68" i="74"/>
  <c r="AJ68" i="74"/>
  <c r="AI68" i="74"/>
  <c r="AH68" i="74"/>
  <c r="AG68" i="74"/>
  <c r="AF68" i="74"/>
  <c r="AE68" i="74"/>
  <c r="AD68" i="74"/>
  <c r="AC68" i="74"/>
  <c r="N68" i="74"/>
  <c r="M68" i="74"/>
  <c r="L68" i="74"/>
  <c r="K68" i="74"/>
  <c r="J68" i="74"/>
  <c r="I68" i="74"/>
  <c r="H68" i="74"/>
  <c r="G68" i="74"/>
  <c r="F68" i="74"/>
  <c r="E68" i="74"/>
  <c r="D68" i="74"/>
  <c r="C68" i="74"/>
  <c r="AN67" i="74"/>
  <c r="AM67" i="74"/>
  <c r="AL67" i="74"/>
  <c r="AK67" i="74"/>
  <c r="AJ67" i="74"/>
  <c r="AI67" i="74"/>
  <c r="AH67" i="74"/>
  <c r="AG67" i="74"/>
  <c r="AF67" i="74"/>
  <c r="AE67" i="74"/>
  <c r="AD67" i="74"/>
  <c r="AC67" i="74"/>
  <c r="N67" i="74"/>
  <c r="M67" i="74"/>
  <c r="L67" i="74"/>
  <c r="K67" i="74"/>
  <c r="J67" i="74"/>
  <c r="I67" i="74"/>
  <c r="H67" i="74"/>
  <c r="G67" i="74"/>
  <c r="F67" i="74"/>
  <c r="E67" i="74"/>
  <c r="D67" i="74"/>
  <c r="C67" i="74"/>
  <c r="AN66" i="74"/>
  <c r="AM66" i="74"/>
  <c r="AL66" i="74"/>
  <c r="AK66" i="74"/>
  <c r="AJ66" i="74"/>
  <c r="AI66" i="74"/>
  <c r="AH66" i="74"/>
  <c r="AG66" i="74"/>
  <c r="AF66" i="74"/>
  <c r="AE66" i="74"/>
  <c r="AD66" i="74"/>
  <c r="AC66" i="74"/>
  <c r="N66" i="74"/>
  <c r="M66" i="74"/>
  <c r="L66" i="74"/>
  <c r="K66" i="74"/>
  <c r="J66" i="74"/>
  <c r="I66" i="74"/>
  <c r="H66" i="74"/>
  <c r="G66" i="74"/>
  <c r="F66" i="74"/>
  <c r="E66" i="74"/>
  <c r="D66" i="74"/>
  <c r="C66" i="74"/>
  <c r="AN65" i="74"/>
  <c r="AM65" i="74"/>
  <c r="AL65" i="74"/>
  <c r="AK65" i="74"/>
  <c r="AJ65" i="74"/>
  <c r="AI65" i="74"/>
  <c r="AH65" i="74"/>
  <c r="AG65" i="74"/>
  <c r="AF65" i="74"/>
  <c r="AE65" i="74"/>
  <c r="AD65" i="74"/>
  <c r="AC65" i="74"/>
  <c r="N65" i="74"/>
  <c r="M65" i="74"/>
  <c r="L65" i="74"/>
  <c r="K65" i="74"/>
  <c r="J65" i="74"/>
  <c r="I65" i="74"/>
  <c r="H65" i="74"/>
  <c r="G65" i="74"/>
  <c r="F65" i="74"/>
  <c r="E65" i="74"/>
  <c r="D65" i="74"/>
  <c r="C65" i="74"/>
  <c r="AN64" i="74"/>
  <c r="AM64" i="74"/>
  <c r="AL64" i="74"/>
  <c r="AK64" i="74"/>
  <c r="AJ64" i="74"/>
  <c r="AI64" i="74"/>
  <c r="AH64" i="74"/>
  <c r="AG64" i="74"/>
  <c r="AF64" i="74"/>
  <c r="AE64" i="74"/>
  <c r="AD64" i="74"/>
  <c r="AC64" i="74"/>
  <c r="N64" i="74"/>
  <c r="M64" i="74"/>
  <c r="L64" i="74"/>
  <c r="K64" i="74"/>
  <c r="J64" i="74"/>
  <c r="I64" i="74"/>
  <c r="H64" i="74"/>
  <c r="G64" i="74"/>
  <c r="F64" i="74"/>
  <c r="E64" i="74"/>
  <c r="D64" i="74"/>
  <c r="C64" i="74"/>
  <c r="AN63" i="74"/>
  <c r="AM63" i="74"/>
  <c r="AL63" i="74"/>
  <c r="AK63" i="74"/>
  <c r="AJ63" i="74"/>
  <c r="AI63" i="74"/>
  <c r="AH63" i="74"/>
  <c r="AG63" i="74"/>
  <c r="AF63" i="74"/>
  <c r="AE63" i="74"/>
  <c r="AD63" i="74"/>
  <c r="AC63" i="74"/>
  <c r="N63" i="74"/>
  <c r="M63" i="74"/>
  <c r="L63" i="74"/>
  <c r="K63" i="74"/>
  <c r="J63" i="74"/>
  <c r="I63" i="74"/>
  <c r="H63" i="74"/>
  <c r="G63" i="74"/>
  <c r="F63" i="74"/>
  <c r="E63" i="74"/>
  <c r="D63" i="74"/>
  <c r="C63" i="74"/>
  <c r="AN62" i="74"/>
  <c r="AM62" i="74"/>
  <c r="AL62" i="74"/>
  <c r="AK62" i="74"/>
  <c r="AJ62" i="74"/>
  <c r="AI62" i="74"/>
  <c r="AH62" i="74"/>
  <c r="AG62" i="74"/>
  <c r="AF62" i="74"/>
  <c r="AE62" i="74"/>
  <c r="AD62" i="74"/>
  <c r="AC62" i="74"/>
  <c r="N62" i="74"/>
  <c r="M62" i="74"/>
  <c r="L62" i="74"/>
  <c r="K62" i="74"/>
  <c r="J62" i="74"/>
  <c r="I62" i="74"/>
  <c r="H62" i="74"/>
  <c r="G62" i="74"/>
  <c r="F62" i="74"/>
  <c r="E62" i="74"/>
  <c r="D62" i="74"/>
  <c r="C62" i="74"/>
  <c r="AN61" i="74"/>
  <c r="AM61" i="74"/>
  <c r="AL61" i="74"/>
  <c r="AK61" i="74"/>
  <c r="AJ61" i="74"/>
  <c r="AI61" i="74"/>
  <c r="AH61" i="74"/>
  <c r="AG61" i="74"/>
  <c r="AF61" i="74"/>
  <c r="AE61" i="74"/>
  <c r="AD61" i="74"/>
  <c r="AC61" i="74"/>
  <c r="N61" i="74"/>
  <c r="M61" i="74"/>
  <c r="L61" i="74"/>
  <c r="K61" i="74"/>
  <c r="J61" i="74"/>
  <c r="I61" i="74"/>
  <c r="H61" i="74"/>
  <c r="G61" i="74"/>
  <c r="F61" i="74"/>
  <c r="E61" i="74"/>
  <c r="D61" i="74"/>
  <c r="C61" i="74"/>
  <c r="AN60" i="74"/>
  <c r="AM60" i="74"/>
  <c r="AL60" i="74"/>
  <c r="AK60" i="74"/>
  <c r="AJ60" i="74"/>
  <c r="AI60" i="74"/>
  <c r="AH60" i="74"/>
  <c r="AG60" i="74"/>
  <c r="AF60" i="74"/>
  <c r="AE60" i="74"/>
  <c r="AD60" i="74"/>
  <c r="AC60" i="74"/>
  <c r="N60" i="74"/>
  <c r="M60" i="74"/>
  <c r="L60" i="74"/>
  <c r="K60" i="74"/>
  <c r="J60" i="74"/>
  <c r="I60" i="74"/>
  <c r="H60" i="74"/>
  <c r="G60" i="74"/>
  <c r="F60" i="74"/>
  <c r="E60" i="74"/>
  <c r="D60" i="74"/>
  <c r="C60" i="74"/>
  <c r="AN59" i="74"/>
  <c r="AM59" i="74"/>
  <c r="AL59" i="74"/>
  <c r="AK59" i="74"/>
  <c r="AJ59" i="74"/>
  <c r="AI59" i="74"/>
  <c r="AH59" i="74"/>
  <c r="AG59" i="74"/>
  <c r="AF59" i="74"/>
  <c r="AE59" i="74"/>
  <c r="AD59" i="74"/>
  <c r="AC59" i="74"/>
  <c r="N59" i="74"/>
  <c r="M59" i="74"/>
  <c r="L59" i="74"/>
  <c r="K59" i="74"/>
  <c r="J59" i="74"/>
  <c r="I59" i="74"/>
  <c r="H59" i="74"/>
  <c r="G59" i="74"/>
  <c r="F59" i="74"/>
  <c r="E59" i="74"/>
  <c r="D59" i="74"/>
  <c r="C59" i="74"/>
  <c r="AN58" i="74"/>
  <c r="AM58" i="74"/>
  <c r="AL58" i="74"/>
  <c r="AK58" i="74"/>
  <c r="AJ58" i="74"/>
  <c r="AI58" i="74"/>
  <c r="AH58" i="74"/>
  <c r="AG58" i="74"/>
  <c r="AF58" i="74"/>
  <c r="AE58" i="74"/>
  <c r="AE83" i="74" s="1"/>
  <c r="AD58" i="74"/>
  <c r="AC58" i="74"/>
  <c r="N58" i="74"/>
  <c r="M58" i="74"/>
  <c r="L58" i="74"/>
  <c r="K58" i="74"/>
  <c r="J58" i="74"/>
  <c r="I58" i="74"/>
  <c r="H58" i="74"/>
  <c r="G58" i="74"/>
  <c r="F58" i="74"/>
  <c r="E58" i="74"/>
  <c r="D58" i="74"/>
  <c r="C58" i="74"/>
  <c r="N57" i="74"/>
  <c r="M57" i="74"/>
  <c r="L57" i="74"/>
  <c r="K57" i="74"/>
  <c r="J57" i="74"/>
  <c r="I57" i="74"/>
  <c r="H57" i="74"/>
  <c r="G57" i="74"/>
  <c r="F57" i="74"/>
  <c r="E57" i="74"/>
  <c r="D57" i="74"/>
  <c r="C57" i="74"/>
  <c r="N56" i="74"/>
  <c r="M56" i="74"/>
  <c r="M81" i="74" s="1"/>
  <c r="L56" i="74"/>
  <c r="K56" i="74"/>
  <c r="J56" i="74"/>
  <c r="I56" i="74"/>
  <c r="I81" i="74" s="1"/>
  <c r="H56" i="74"/>
  <c r="G56" i="74"/>
  <c r="F56" i="74"/>
  <c r="E56" i="74"/>
  <c r="E81" i="74" s="1"/>
  <c r="D56" i="74"/>
  <c r="C56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8" i="74"/>
  <c r="D7" i="74"/>
  <c r="D6" i="74"/>
  <c r="D5" i="74"/>
  <c r="D4" i="74"/>
  <c r="D3" i="74"/>
  <c r="N3" i="75"/>
  <c r="N2" i="75"/>
  <c r="M1" i="75"/>
  <c r="AN83" i="74"/>
  <c r="AM83" i="74"/>
  <c r="AL83" i="74"/>
  <c r="AK83" i="74"/>
  <c r="AJ83" i="74"/>
  <c r="AI83" i="74"/>
  <c r="AH83" i="74"/>
  <c r="AF83" i="74"/>
  <c r="AD83" i="74"/>
  <c r="AC83" i="74"/>
  <c r="N81" i="74"/>
  <c r="L81" i="74"/>
  <c r="K81" i="74"/>
  <c r="J81" i="74"/>
  <c r="H81" i="74"/>
  <c r="G81" i="74"/>
  <c r="F81" i="74"/>
  <c r="D81" i="74"/>
  <c r="C81" i="74"/>
  <c r="C28" i="74"/>
  <c r="X27" i="74"/>
  <c r="W27" i="74"/>
  <c r="V27" i="74"/>
  <c r="O27" i="74"/>
  <c r="N27" i="74"/>
  <c r="M27" i="74"/>
  <c r="X26" i="74"/>
  <c r="W26" i="74"/>
  <c r="V26" i="74"/>
  <c r="O26" i="74"/>
  <c r="N26" i="74"/>
  <c r="M26" i="74"/>
  <c r="X25" i="74"/>
  <c r="W25" i="74"/>
  <c r="V25" i="74"/>
  <c r="O25" i="74"/>
  <c r="N25" i="74"/>
  <c r="M25" i="74"/>
  <c r="X24" i="74"/>
  <c r="W24" i="74"/>
  <c r="V24" i="74"/>
  <c r="O24" i="74"/>
  <c r="N24" i="74"/>
  <c r="M24" i="74"/>
  <c r="X23" i="74"/>
  <c r="W23" i="74"/>
  <c r="V23" i="74"/>
  <c r="O23" i="74"/>
  <c r="N23" i="74"/>
  <c r="M23" i="74"/>
  <c r="X22" i="74"/>
  <c r="W22" i="74"/>
  <c r="V22" i="74"/>
  <c r="O22" i="74"/>
  <c r="N22" i="74"/>
  <c r="M22" i="74"/>
  <c r="X21" i="74"/>
  <c r="W21" i="74"/>
  <c r="V21" i="74"/>
  <c r="O21" i="74"/>
  <c r="N21" i="74"/>
  <c r="M21" i="74"/>
  <c r="X20" i="74"/>
  <c r="W20" i="74"/>
  <c r="V20" i="74"/>
  <c r="O20" i="74"/>
  <c r="N20" i="74"/>
  <c r="M20" i="74"/>
  <c r="X19" i="74"/>
  <c r="W19" i="74"/>
  <c r="V19" i="74"/>
  <c r="O19" i="74"/>
  <c r="N19" i="74"/>
  <c r="M19" i="74"/>
  <c r="X18" i="74"/>
  <c r="W18" i="74"/>
  <c r="V18" i="74"/>
  <c r="O18" i="74"/>
  <c r="N18" i="74"/>
  <c r="M18" i="74"/>
  <c r="X17" i="74"/>
  <c r="W17" i="74"/>
  <c r="V17" i="74"/>
  <c r="O17" i="74"/>
  <c r="N17" i="74"/>
  <c r="M17" i="74"/>
  <c r="X16" i="74"/>
  <c r="W16" i="74"/>
  <c r="V16" i="74"/>
  <c r="O16" i="74"/>
  <c r="N16" i="74"/>
  <c r="M16" i="74"/>
  <c r="X15" i="74"/>
  <c r="W15" i="74"/>
  <c r="V15" i="74"/>
  <c r="O15" i="74"/>
  <c r="N15" i="74"/>
  <c r="M15" i="74"/>
  <c r="X14" i="74"/>
  <c r="W14" i="74"/>
  <c r="V14" i="74"/>
  <c r="O14" i="74"/>
  <c r="N14" i="74"/>
  <c r="M14" i="74"/>
  <c r="X13" i="74"/>
  <c r="W13" i="74"/>
  <c r="V13" i="74"/>
  <c r="O13" i="74"/>
  <c r="N13" i="74"/>
  <c r="M13" i="74"/>
  <c r="Y12" i="74"/>
  <c r="X12" i="74"/>
  <c r="W12" i="74"/>
  <c r="V12" i="74"/>
  <c r="O12" i="74"/>
  <c r="N12" i="74"/>
  <c r="M12" i="74"/>
  <c r="X11" i="74"/>
  <c r="W11" i="74"/>
  <c r="V11" i="74"/>
  <c r="O11" i="74"/>
  <c r="N11" i="74"/>
  <c r="M11" i="74"/>
  <c r="X10" i="74"/>
  <c r="W10" i="74"/>
  <c r="V10" i="74"/>
  <c r="O10" i="74"/>
  <c r="N10" i="74"/>
  <c r="M10" i="74"/>
  <c r="X9" i="74"/>
  <c r="W9" i="74"/>
  <c r="V9" i="74"/>
  <c r="O9" i="74"/>
  <c r="N9" i="74"/>
  <c r="M9" i="74"/>
  <c r="X8" i="74"/>
  <c r="W8" i="74"/>
  <c r="V8" i="74"/>
  <c r="O8" i="74"/>
  <c r="N8" i="74"/>
  <c r="M8" i="74"/>
  <c r="X7" i="74"/>
  <c r="W7" i="74"/>
  <c r="V7" i="74"/>
  <c r="O7" i="74"/>
  <c r="N7" i="74"/>
  <c r="M7" i="74"/>
  <c r="X6" i="74"/>
  <c r="W6" i="74"/>
  <c r="V6" i="74"/>
  <c r="O6" i="74"/>
  <c r="N6" i="74"/>
  <c r="M6" i="74"/>
  <c r="X5" i="74"/>
  <c r="W5" i="74"/>
  <c r="V5" i="74"/>
  <c r="O5" i="74"/>
  <c r="N5" i="74"/>
  <c r="M5" i="74"/>
  <c r="X4" i="74"/>
  <c r="W4" i="74"/>
  <c r="V4" i="74"/>
  <c r="O4" i="74"/>
  <c r="N4" i="74"/>
  <c r="M4" i="74"/>
  <c r="X3" i="74"/>
  <c r="W3" i="74"/>
  <c r="V3" i="74"/>
  <c r="O3" i="74"/>
  <c r="N3" i="74"/>
  <c r="M3" i="74"/>
  <c r="AB2" i="74"/>
  <c r="Y12" i="72"/>
  <c r="V3" i="72"/>
  <c r="V4" i="72"/>
  <c r="V5" i="72"/>
  <c r="V6" i="72"/>
  <c r="V7" i="72"/>
  <c r="V8" i="72"/>
  <c r="V9" i="72"/>
  <c r="V10" i="72"/>
  <c r="V11" i="72"/>
  <c r="V12" i="72"/>
  <c r="V13" i="72"/>
  <c r="V14" i="72"/>
  <c r="V15" i="72"/>
  <c r="V16" i="72"/>
  <c r="V17" i="72"/>
  <c r="V18" i="72"/>
  <c r="V19" i="72"/>
  <c r="V20" i="72"/>
  <c r="V21" i="72"/>
  <c r="V22" i="72"/>
  <c r="V23" i="72"/>
  <c r="V24" i="72"/>
  <c r="V25" i="72"/>
  <c r="V26" i="72"/>
  <c r="V27" i="72"/>
  <c r="C28" i="72"/>
  <c r="AG83" i="74" l="1"/>
  <c r="R82" i="78"/>
  <c r="D28" i="78"/>
  <c r="D28" i="76"/>
  <c r="C81" i="76"/>
  <c r="R81" i="76" s="1"/>
  <c r="D28" i="74"/>
  <c r="R81" i="78"/>
  <c r="O81" i="78"/>
  <c r="R83" i="78"/>
  <c r="R82" i="76"/>
  <c r="R83" i="76"/>
  <c r="R83" i="74"/>
  <c r="R81" i="74"/>
  <c r="O81" i="74"/>
  <c r="R82" i="74"/>
  <c r="AN82" i="72"/>
  <c r="AM82" i="72"/>
  <c r="AL82" i="72"/>
  <c r="AK82" i="72"/>
  <c r="AJ82" i="72"/>
  <c r="AI82" i="72"/>
  <c r="AH82" i="72"/>
  <c r="AG82" i="72"/>
  <c r="AF82" i="72"/>
  <c r="AE82" i="72"/>
  <c r="AD82" i="72"/>
  <c r="AC82" i="72"/>
  <c r="AN81" i="72"/>
  <c r="AM81" i="72"/>
  <c r="AL81" i="72"/>
  <c r="AK81" i="72"/>
  <c r="AJ81" i="72"/>
  <c r="AI81" i="72"/>
  <c r="AH81" i="72"/>
  <c r="AG81" i="72"/>
  <c r="AF81" i="72"/>
  <c r="AE81" i="72"/>
  <c r="AD81" i="72"/>
  <c r="AC81" i="72"/>
  <c r="AN80" i="72"/>
  <c r="AM80" i="72"/>
  <c r="AL80" i="72"/>
  <c r="AK80" i="72"/>
  <c r="AJ80" i="72"/>
  <c r="AI80" i="72"/>
  <c r="AH80" i="72"/>
  <c r="AG80" i="72"/>
  <c r="AF80" i="72"/>
  <c r="AE80" i="72"/>
  <c r="AD80" i="72"/>
  <c r="AC80" i="72"/>
  <c r="N80" i="72"/>
  <c r="M80" i="72"/>
  <c r="L80" i="72"/>
  <c r="K80" i="72"/>
  <c r="J80" i="72"/>
  <c r="I80" i="72"/>
  <c r="H80" i="72"/>
  <c r="G80" i="72"/>
  <c r="F80" i="72"/>
  <c r="E80" i="72"/>
  <c r="D80" i="72"/>
  <c r="C80" i="72"/>
  <c r="AN79" i="72"/>
  <c r="AM79" i="72"/>
  <c r="AL79" i="72"/>
  <c r="AK79" i="72"/>
  <c r="AJ79" i="72"/>
  <c r="AI79" i="72"/>
  <c r="AH79" i="72"/>
  <c r="AG79" i="72"/>
  <c r="AF79" i="72"/>
  <c r="AE79" i="72"/>
  <c r="AD79" i="72"/>
  <c r="AC79" i="72"/>
  <c r="N79" i="72"/>
  <c r="M79" i="72"/>
  <c r="L79" i="72"/>
  <c r="K79" i="72"/>
  <c r="J79" i="72"/>
  <c r="I79" i="72"/>
  <c r="H79" i="72"/>
  <c r="G79" i="72"/>
  <c r="F79" i="72"/>
  <c r="E79" i="72"/>
  <c r="D79" i="72"/>
  <c r="C79" i="72"/>
  <c r="AN78" i="72"/>
  <c r="AM78" i="72"/>
  <c r="AL78" i="72"/>
  <c r="AK78" i="72"/>
  <c r="AJ78" i="72"/>
  <c r="AI78" i="72"/>
  <c r="AH78" i="72"/>
  <c r="AG78" i="72"/>
  <c r="AF78" i="72"/>
  <c r="AE78" i="72"/>
  <c r="AD78" i="72"/>
  <c r="AC78" i="72"/>
  <c r="N78" i="72"/>
  <c r="M78" i="72"/>
  <c r="L78" i="72"/>
  <c r="K78" i="72"/>
  <c r="J78" i="72"/>
  <c r="I78" i="72"/>
  <c r="H78" i="72"/>
  <c r="G78" i="72"/>
  <c r="F78" i="72"/>
  <c r="E78" i="72"/>
  <c r="D78" i="72"/>
  <c r="C78" i="72"/>
  <c r="AN77" i="72"/>
  <c r="AM77" i="72"/>
  <c r="AL77" i="72"/>
  <c r="AK77" i="72"/>
  <c r="AJ77" i="72"/>
  <c r="AI77" i="72"/>
  <c r="AH77" i="72"/>
  <c r="AG77" i="72"/>
  <c r="AF77" i="72"/>
  <c r="AE77" i="72"/>
  <c r="AD77" i="72"/>
  <c r="AC77" i="72"/>
  <c r="N77" i="72"/>
  <c r="M77" i="72"/>
  <c r="L77" i="72"/>
  <c r="K77" i="72"/>
  <c r="J77" i="72"/>
  <c r="I77" i="72"/>
  <c r="H77" i="72"/>
  <c r="G77" i="72"/>
  <c r="F77" i="72"/>
  <c r="E77" i="72"/>
  <c r="D77" i="72"/>
  <c r="C77" i="72"/>
  <c r="AN76" i="72"/>
  <c r="AM76" i="72"/>
  <c r="AL76" i="72"/>
  <c r="AK76" i="72"/>
  <c r="AJ76" i="72"/>
  <c r="AI76" i="72"/>
  <c r="AH76" i="72"/>
  <c r="AG76" i="72"/>
  <c r="AF76" i="72"/>
  <c r="AE76" i="72"/>
  <c r="AD76" i="72"/>
  <c r="AC76" i="72"/>
  <c r="N76" i="72"/>
  <c r="M76" i="72"/>
  <c r="L76" i="72"/>
  <c r="K76" i="72"/>
  <c r="J76" i="72"/>
  <c r="I76" i="72"/>
  <c r="H76" i="72"/>
  <c r="G76" i="72"/>
  <c r="F76" i="72"/>
  <c r="E76" i="72"/>
  <c r="D76" i="72"/>
  <c r="C76" i="72"/>
  <c r="AN75" i="72"/>
  <c r="AM75" i="72"/>
  <c r="AL75" i="72"/>
  <c r="AK75" i="72"/>
  <c r="AJ75" i="72"/>
  <c r="AI75" i="72"/>
  <c r="AH75" i="72"/>
  <c r="AG75" i="72"/>
  <c r="AF75" i="72"/>
  <c r="AE75" i="72"/>
  <c r="AD75" i="72"/>
  <c r="AC75" i="72"/>
  <c r="N75" i="72"/>
  <c r="M75" i="72"/>
  <c r="L75" i="72"/>
  <c r="K75" i="72"/>
  <c r="J75" i="72"/>
  <c r="I75" i="72"/>
  <c r="H75" i="72"/>
  <c r="G75" i="72"/>
  <c r="F75" i="72"/>
  <c r="E75" i="72"/>
  <c r="D75" i="72"/>
  <c r="C75" i="72"/>
  <c r="AN74" i="72"/>
  <c r="AM74" i="72"/>
  <c r="AL74" i="72"/>
  <c r="AK74" i="72"/>
  <c r="AJ74" i="72"/>
  <c r="AI74" i="72"/>
  <c r="AH74" i="72"/>
  <c r="AG74" i="72"/>
  <c r="AF74" i="72"/>
  <c r="AE74" i="72"/>
  <c r="AD74" i="72"/>
  <c r="AC74" i="72"/>
  <c r="N74" i="72"/>
  <c r="M74" i="72"/>
  <c r="L74" i="72"/>
  <c r="K74" i="72"/>
  <c r="J74" i="72"/>
  <c r="I74" i="72"/>
  <c r="H74" i="72"/>
  <c r="G74" i="72"/>
  <c r="F74" i="72"/>
  <c r="E74" i="72"/>
  <c r="D74" i="72"/>
  <c r="C74" i="72"/>
  <c r="AN73" i="72"/>
  <c r="AM73" i="72"/>
  <c r="AL73" i="72"/>
  <c r="AK73" i="72"/>
  <c r="AJ73" i="72"/>
  <c r="AI73" i="72"/>
  <c r="AH73" i="72"/>
  <c r="AG73" i="72"/>
  <c r="AF73" i="72"/>
  <c r="AE73" i="72"/>
  <c r="AD73" i="72"/>
  <c r="AC73" i="72"/>
  <c r="N73" i="72"/>
  <c r="M73" i="72"/>
  <c r="L73" i="72"/>
  <c r="K73" i="72"/>
  <c r="J73" i="72"/>
  <c r="I73" i="72"/>
  <c r="H73" i="72"/>
  <c r="G73" i="72"/>
  <c r="F73" i="72"/>
  <c r="E73" i="72"/>
  <c r="D73" i="72"/>
  <c r="C73" i="72"/>
  <c r="AN72" i="72"/>
  <c r="AM72" i="72"/>
  <c r="AL72" i="72"/>
  <c r="AK72" i="72"/>
  <c r="AJ72" i="72"/>
  <c r="AI72" i="72"/>
  <c r="AH72" i="72"/>
  <c r="AG72" i="72"/>
  <c r="AF72" i="72"/>
  <c r="AE72" i="72"/>
  <c r="AD72" i="72"/>
  <c r="AC72" i="72"/>
  <c r="N72" i="72"/>
  <c r="M72" i="72"/>
  <c r="L72" i="72"/>
  <c r="K72" i="72"/>
  <c r="J72" i="72"/>
  <c r="I72" i="72"/>
  <c r="H72" i="72"/>
  <c r="G72" i="72"/>
  <c r="F72" i="72"/>
  <c r="E72" i="72"/>
  <c r="D72" i="72"/>
  <c r="C72" i="72"/>
  <c r="AN71" i="72"/>
  <c r="AM71" i="72"/>
  <c r="AL71" i="72"/>
  <c r="AK71" i="72"/>
  <c r="AJ71" i="72"/>
  <c r="AI71" i="72"/>
  <c r="AH71" i="72"/>
  <c r="AG71" i="72"/>
  <c r="AF71" i="72"/>
  <c r="AE71" i="72"/>
  <c r="AD71" i="72"/>
  <c r="AC71" i="72"/>
  <c r="N71" i="72"/>
  <c r="M71" i="72"/>
  <c r="L71" i="72"/>
  <c r="K71" i="72"/>
  <c r="J71" i="72"/>
  <c r="I71" i="72"/>
  <c r="H71" i="72"/>
  <c r="G71" i="72"/>
  <c r="F71" i="72"/>
  <c r="E71" i="72"/>
  <c r="D71" i="72"/>
  <c r="C71" i="72"/>
  <c r="AN70" i="72"/>
  <c r="AM70" i="72"/>
  <c r="AL70" i="72"/>
  <c r="AK70" i="72"/>
  <c r="AJ70" i="72"/>
  <c r="AI70" i="72"/>
  <c r="AH70" i="72"/>
  <c r="AG70" i="72"/>
  <c r="AF70" i="72"/>
  <c r="AE70" i="72"/>
  <c r="AD70" i="72"/>
  <c r="AC70" i="72"/>
  <c r="N70" i="72"/>
  <c r="M70" i="72"/>
  <c r="L70" i="72"/>
  <c r="K70" i="72"/>
  <c r="J70" i="72"/>
  <c r="I70" i="72"/>
  <c r="H70" i="72"/>
  <c r="G70" i="72"/>
  <c r="F70" i="72"/>
  <c r="E70" i="72"/>
  <c r="D70" i="72"/>
  <c r="C70" i="72"/>
  <c r="AN69" i="72"/>
  <c r="AM69" i="72"/>
  <c r="AL69" i="72"/>
  <c r="AK69" i="72"/>
  <c r="AJ69" i="72"/>
  <c r="AI69" i="72"/>
  <c r="AH69" i="72"/>
  <c r="AG69" i="72"/>
  <c r="AF69" i="72"/>
  <c r="AE69" i="72"/>
  <c r="AD69" i="72"/>
  <c r="AC69" i="72"/>
  <c r="N69" i="72"/>
  <c r="M69" i="72"/>
  <c r="L69" i="72"/>
  <c r="K69" i="72"/>
  <c r="J69" i="72"/>
  <c r="I69" i="72"/>
  <c r="H69" i="72"/>
  <c r="G69" i="72"/>
  <c r="F69" i="72"/>
  <c r="E69" i="72"/>
  <c r="D69" i="72"/>
  <c r="C69" i="72"/>
  <c r="AN68" i="72"/>
  <c r="AM68" i="72"/>
  <c r="AL68" i="72"/>
  <c r="AK68" i="72"/>
  <c r="AJ68" i="72"/>
  <c r="AI68" i="72"/>
  <c r="AH68" i="72"/>
  <c r="AG68" i="72"/>
  <c r="AF68" i="72"/>
  <c r="AE68" i="72"/>
  <c r="AD68" i="72"/>
  <c r="AC68" i="72"/>
  <c r="N68" i="72"/>
  <c r="M68" i="72"/>
  <c r="L68" i="72"/>
  <c r="K68" i="72"/>
  <c r="J68" i="72"/>
  <c r="I68" i="72"/>
  <c r="H68" i="72"/>
  <c r="G68" i="72"/>
  <c r="F68" i="72"/>
  <c r="E68" i="72"/>
  <c r="D68" i="72"/>
  <c r="C68" i="72"/>
  <c r="AN67" i="72"/>
  <c r="AM67" i="72"/>
  <c r="AL67" i="72"/>
  <c r="AK67" i="72"/>
  <c r="AJ67" i="72"/>
  <c r="AI67" i="72"/>
  <c r="AH67" i="72"/>
  <c r="AG67" i="72"/>
  <c r="AF67" i="72"/>
  <c r="AE67" i="72"/>
  <c r="AD67" i="72"/>
  <c r="AC67" i="72"/>
  <c r="N67" i="72"/>
  <c r="M67" i="72"/>
  <c r="L67" i="72"/>
  <c r="K67" i="72"/>
  <c r="J67" i="72"/>
  <c r="I67" i="72"/>
  <c r="H67" i="72"/>
  <c r="G67" i="72"/>
  <c r="F67" i="72"/>
  <c r="E67" i="72"/>
  <c r="D67" i="72"/>
  <c r="C67" i="72"/>
  <c r="AN66" i="72"/>
  <c r="AM66" i="72"/>
  <c r="AL66" i="72"/>
  <c r="AK66" i="72"/>
  <c r="AJ66" i="72"/>
  <c r="AI66" i="72"/>
  <c r="AH66" i="72"/>
  <c r="AG66" i="72"/>
  <c r="AF66" i="72"/>
  <c r="AE66" i="72"/>
  <c r="AD66" i="72"/>
  <c r="AC66" i="72"/>
  <c r="N66" i="72"/>
  <c r="M66" i="72"/>
  <c r="L66" i="72"/>
  <c r="K66" i="72"/>
  <c r="J66" i="72"/>
  <c r="I66" i="72"/>
  <c r="H66" i="72"/>
  <c r="G66" i="72"/>
  <c r="F66" i="72"/>
  <c r="E66" i="72"/>
  <c r="D66" i="72"/>
  <c r="C66" i="72"/>
  <c r="AN65" i="72"/>
  <c r="AM65" i="72"/>
  <c r="AL65" i="72"/>
  <c r="AK65" i="72"/>
  <c r="AJ65" i="72"/>
  <c r="AI65" i="72"/>
  <c r="AH65" i="72"/>
  <c r="AG65" i="72"/>
  <c r="AF65" i="72"/>
  <c r="AE65" i="72"/>
  <c r="AD65" i="72"/>
  <c r="AC65" i="72"/>
  <c r="N65" i="72"/>
  <c r="M65" i="72"/>
  <c r="L65" i="72"/>
  <c r="K65" i="72"/>
  <c r="J65" i="72"/>
  <c r="I65" i="72"/>
  <c r="H65" i="72"/>
  <c r="G65" i="72"/>
  <c r="F65" i="72"/>
  <c r="E65" i="72"/>
  <c r="D65" i="72"/>
  <c r="C65" i="72"/>
  <c r="AN64" i="72"/>
  <c r="AM64" i="72"/>
  <c r="AL64" i="72"/>
  <c r="AK64" i="72"/>
  <c r="AJ64" i="72"/>
  <c r="AI64" i="72"/>
  <c r="AH64" i="72"/>
  <c r="AG64" i="72"/>
  <c r="AF64" i="72"/>
  <c r="AE64" i="72"/>
  <c r="AD64" i="72"/>
  <c r="AC64" i="72"/>
  <c r="N64" i="72"/>
  <c r="M64" i="72"/>
  <c r="L64" i="72"/>
  <c r="K64" i="72"/>
  <c r="J64" i="72"/>
  <c r="I64" i="72"/>
  <c r="H64" i="72"/>
  <c r="G64" i="72"/>
  <c r="F64" i="72"/>
  <c r="E64" i="72"/>
  <c r="D64" i="72"/>
  <c r="C64" i="72"/>
  <c r="AN63" i="72"/>
  <c r="AM63" i="72"/>
  <c r="AL63" i="72"/>
  <c r="AK63" i="72"/>
  <c r="AJ63" i="72"/>
  <c r="AI63" i="72"/>
  <c r="AH63" i="72"/>
  <c r="AG63" i="72"/>
  <c r="AF63" i="72"/>
  <c r="AE63" i="72"/>
  <c r="AD63" i="72"/>
  <c r="AC63" i="72"/>
  <c r="N63" i="72"/>
  <c r="M63" i="72"/>
  <c r="L63" i="72"/>
  <c r="K63" i="72"/>
  <c r="J63" i="72"/>
  <c r="I63" i="72"/>
  <c r="H63" i="72"/>
  <c r="G63" i="72"/>
  <c r="F63" i="72"/>
  <c r="E63" i="72"/>
  <c r="D63" i="72"/>
  <c r="C63" i="72"/>
  <c r="AN62" i="72"/>
  <c r="AM62" i="72"/>
  <c r="AL62" i="72"/>
  <c r="AK62" i="72"/>
  <c r="AJ62" i="72"/>
  <c r="AI62" i="72"/>
  <c r="AH62" i="72"/>
  <c r="AG62" i="72"/>
  <c r="AF62" i="72"/>
  <c r="AE62" i="72"/>
  <c r="AD62" i="72"/>
  <c r="AC62" i="72"/>
  <c r="N62" i="72"/>
  <c r="M62" i="72"/>
  <c r="L62" i="72"/>
  <c r="K62" i="72"/>
  <c r="J62" i="72"/>
  <c r="I62" i="72"/>
  <c r="H62" i="72"/>
  <c r="G62" i="72"/>
  <c r="F62" i="72"/>
  <c r="E62" i="72"/>
  <c r="D62" i="72"/>
  <c r="C62" i="72"/>
  <c r="AN61" i="72"/>
  <c r="AM61" i="72"/>
  <c r="AL61" i="72"/>
  <c r="AK61" i="72"/>
  <c r="AJ61" i="72"/>
  <c r="AI61" i="72"/>
  <c r="AH61" i="72"/>
  <c r="AG61" i="72"/>
  <c r="AF61" i="72"/>
  <c r="AE61" i="72"/>
  <c r="AD61" i="72"/>
  <c r="AC61" i="72"/>
  <c r="N61" i="72"/>
  <c r="M61" i="72"/>
  <c r="L61" i="72"/>
  <c r="K61" i="72"/>
  <c r="J61" i="72"/>
  <c r="I61" i="72"/>
  <c r="H61" i="72"/>
  <c r="G61" i="72"/>
  <c r="F61" i="72"/>
  <c r="E61" i="72"/>
  <c r="D61" i="72"/>
  <c r="C61" i="72"/>
  <c r="AN60" i="72"/>
  <c r="AM60" i="72"/>
  <c r="AL60" i="72"/>
  <c r="AK60" i="72"/>
  <c r="AJ60" i="72"/>
  <c r="AI60" i="72"/>
  <c r="AH60" i="72"/>
  <c r="AG60" i="72"/>
  <c r="AF60" i="72"/>
  <c r="AE60" i="72"/>
  <c r="AD60" i="72"/>
  <c r="AC60" i="72"/>
  <c r="N60" i="72"/>
  <c r="M60" i="72"/>
  <c r="L60" i="72"/>
  <c r="K60" i="72"/>
  <c r="J60" i="72"/>
  <c r="I60" i="72"/>
  <c r="H60" i="72"/>
  <c r="G60" i="72"/>
  <c r="F60" i="72"/>
  <c r="E60" i="72"/>
  <c r="D60" i="72"/>
  <c r="C60" i="72"/>
  <c r="AN59" i="72"/>
  <c r="AM59" i="72"/>
  <c r="AL59" i="72"/>
  <c r="AK59" i="72"/>
  <c r="AJ59" i="72"/>
  <c r="AI59" i="72"/>
  <c r="AH59" i="72"/>
  <c r="AG59" i="72"/>
  <c r="AF59" i="72"/>
  <c r="AE59" i="72"/>
  <c r="AD59" i="72"/>
  <c r="AC59" i="72"/>
  <c r="N59" i="72"/>
  <c r="M59" i="72"/>
  <c r="L59" i="72"/>
  <c r="K59" i="72"/>
  <c r="J59" i="72"/>
  <c r="I59" i="72"/>
  <c r="H59" i="72"/>
  <c r="G59" i="72"/>
  <c r="F59" i="72"/>
  <c r="E59" i="72"/>
  <c r="D59" i="72"/>
  <c r="C59" i="72"/>
  <c r="AN58" i="72"/>
  <c r="AM58" i="72"/>
  <c r="AL58" i="72"/>
  <c r="AK58" i="72"/>
  <c r="AJ58" i="72"/>
  <c r="AI58" i="72"/>
  <c r="AH58" i="72"/>
  <c r="AG58" i="72"/>
  <c r="AF58" i="72"/>
  <c r="AE58" i="72"/>
  <c r="AD58" i="72"/>
  <c r="AC58" i="72"/>
  <c r="N58" i="72"/>
  <c r="M58" i="72"/>
  <c r="L58" i="72"/>
  <c r="K58" i="72"/>
  <c r="J58" i="72"/>
  <c r="I58" i="72"/>
  <c r="H58" i="72"/>
  <c r="G58" i="72"/>
  <c r="F58" i="72"/>
  <c r="E58" i="72"/>
  <c r="D58" i="72"/>
  <c r="C58" i="72"/>
  <c r="N57" i="72"/>
  <c r="M57" i="72"/>
  <c r="L57" i="72"/>
  <c r="K57" i="72"/>
  <c r="J57" i="72"/>
  <c r="I57" i="72"/>
  <c r="H57" i="72"/>
  <c r="G57" i="72"/>
  <c r="F57" i="72"/>
  <c r="E57" i="72"/>
  <c r="D57" i="72"/>
  <c r="C57" i="72"/>
  <c r="N56" i="72"/>
  <c r="M56" i="72"/>
  <c r="L56" i="72"/>
  <c r="K56" i="72"/>
  <c r="J56" i="72"/>
  <c r="I56" i="72"/>
  <c r="H56" i="72"/>
  <c r="G56" i="72"/>
  <c r="F56" i="72"/>
  <c r="E56" i="72"/>
  <c r="E81" i="72" s="1"/>
  <c r="D56" i="72"/>
  <c r="C56" i="72"/>
  <c r="C81" i="72" s="1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8" i="72"/>
  <c r="D7" i="72"/>
  <c r="D6" i="72"/>
  <c r="D5" i="72"/>
  <c r="D4" i="72"/>
  <c r="D3" i="72"/>
  <c r="N3" i="73"/>
  <c r="N2" i="73"/>
  <c r="M1" i="73"/>
  <c r="AN83" i="72"/>
  <c r="AM83" i="72"/>
  <c r="AL83" i="72"/>
  <c r="AK83" i="72"/>
  <c r="AJ83" i="72"/>
  <c r="AI83" i="72"/>
  <c r="AH83" i="72"/>
  <c r="AG83" i="72"/>
  <c r="AF83" i="72"/>
  <c r="AE83" i="72"/>
  <c r="AD83" i="72"/>
  <c r="AC83" i="72"/>
  <c r="N81" i="72"/>
  <c r="M81" i="72"/>
  <c r="L81" i="72"/>
  <c r="K81" i="72"/>
  <c r="J81" i="72"/>
  <c r="I81" i="72"/>
  <c r="H81" i="72"/>
  <c r="G81" i="72"/>
  <c r="D81" i="72"/>
  <c r="X27" i="72"/>
  <c r="W27" i="72"/>
  <c r="O27" i="72"/>
  <c r="N27" i="72"/>
  <c r="M27" i="72"/>
  <c r="X26" i="72"/>
  <c r="W26" i="72"/>
  <c r="O26" i="72"/>
  <c r="N26" i="72"/>
  <c r="M26" i="72"/>
  <c r="X25" i="72"/>
  <c r="W25" i="72"/>
  <c r="O25" i="72"/>
  <c r="N25" i="72"/>
  <c r="M25" i="72"/>
  <c r="X24" i="72"/>
  <c r="W24" i="72"/>
  <c r="O24" i="72"/>
  <c r="N24" i="72"/>
  <c r="M24" i="72"/>
  <c r="X23" i="72"/>
  <c r="W23" i="72"/>
  <c r="O23" i="72"/>
  <c r="N23" i="72"/>
  <c r="M23" i="72"/>
  <c r="X22" i="72"/>
  <c r="W22" i="72"/>
  <c r="O22" i="72"/>
  <c r="N22" i="72"/>
  <c r="M22" i="72"/>
  <c r="X21" i="72"/>
  <c r="W21" i="72"/>
  <c r="O21" i="72"/>
  <c r="N21" i="72"/>
  <c r="M21" i="72"/>
  <c r="X20" i="72"/>
  <c r="W20" i="72"/>
  <c r="O20" i="72"/>
  <c r="N20" i="72"/>
  <c r="M20" i="72"/>
  <c r="X19" i="72"/>
  <c r="W19" i="72"/>
  <c r="O19" i="72"/>
  <c r="N19" i="72"/>
  <c r="M19" i="72"/>
  <c r="X18" i="72"/>
  <c r="W18" i="72"/>
  <c r="O18" i="72"/>
  <c r="N18" i="72"/>
  <c r="M18" i="72"/>
  <c r="X17" i="72"/>
  <c r="W17" i="72"/>
  <c r="O17" i="72"/>
  <c r="N17" i="72"/>
  <c r="M17" i="72"/>
  <c r="X16" i="72"/>
  <c r="W16" i="72"/>
  <c r="O16" i="72"/>
  <c r="N16" i="72"/>
  <c r="M16" i="72"/>
  <c r="X15" i="72"/>
  <c r="W15" i="72"/>
  <c r="O15" i="72"/>
  <c r="N15" i="72"/>
  <c r="M15" i="72"/>
  <c r="X14" i="72"/>
  <c r="W14" i="72"/>
  <c r="O14" i="72"/>
  <c r="N14" i="72"/>
  <c r="M14" i="72"/>
  <c r="X13" i="72"/>
  <c r="W13" i="72"/>
  <c r="O13" i="72"/>
  <c r="N13" i="72"/>
  <c r="M13" i="72"/>
  <c r="X12" i="72"/>
  <c r="W12" i="72"/>
  <c r="O12" i="72"/>
  <c r="N12" i="72"/>
  <c r="M12" i="72"/>
  <c r="X11" i="72"/>
  <c r="W11" i="72"/>
  <c r="O11" i="72"/>
  <c r="N11" i="72"/>
  <c r="M11" i="72"/>
  <c r="X10" i="72"/>
  <c r="W10" i="72"/>
  <c r="O10" i="72"/>
  <c r="N10" i="72"/>
  <c r="M10" i="72"/>
  <c r="X9" i="72"/>
  <c r="W9" i="72"/>
  <c r="O9" i="72"/>
  <c r="N9" i="72"/>
  <c r="M9" i="72"/>
  <c r="X8" i="72"/>
  <c r="W8" i="72"/>
  <c r="O8" i="72"/>
  <c r="N8" i="72"/>
  <c r="M8" i="72"/>
  <c r="X7" i="72"/>
  <c r="W7" i="72"/>
  <c r="O7" i="72"/>
  <c r="N7" i="72"/>
  <c r="M7" i="72"/>
  <c r="X6" i="72"/>
  <c r="W6" i="72"/>
  <c r="O6" i="72"/>
  <c r="N6" i="72"/>
  <c r="M6" i="72"/>
  <c r="X5" i="72"/>
  <c r="W5" i="72"/>
  <c r="O5" i="72"/>
  <c r="N5" i="72"/>
  <c r="M5" i="72"/>
  <c r="X4" i="72"/>
  <c r="W4" i="72"/>
  <c r="O4" i="72"/>
  <c r="N4" i="72"/>
  <c r="M4" i="72"/>
  <c r="X3" i="72"/>
  <c r="W3" i="72"/>
  <c r="O3" i="72"/>
  <c r="N3" i="72"/>
  <c r="M3" i="72"/>
  <c r="AB2" i="72"/>
  <c r="O81" i="76" l="1"/>
  <c r="F81" i="72"/>
  <c r="R81" i="72" s="1"/>
  <c r="D28" i="72"/>
  <c r="R83" i="72"/>
  <c r="R82" i="72"/>
  <c r="O81" i="72" l="1"/>
  <c r="D16" i="5"/>
  <c r="E16" i="5"/>
  <c r="F16" i="5"/>
  <c r="G16" i="5"/>
  <c r="H16" i="5"/>
  <c r="I16" i="5"/>
  <c r="J16" i="5"/>
  <c r="K16" i="5"/>
  <c r="L16" i="5"/>
  <c r="C16" i="5"/>
  <c r="H18" i="5"/>
  <c r="I18" i="5"/>
  <c r="J18" i="5"/>
  <c r="K18" i="5"/>
  <c r="L18" i="5"/>
  <c r="E18" i="5"/>
  <c r="F18" i="5"/>
  <c r="G18" i="5"/>
  <c r="C18" i="5"/>
  <c r="D18" i="5"/>
  <c r="L17" i="5"/>
  <c r="K17" i="5"/>
  <c r="J17" i="5"/>
  <c r="I17" i="5"/>
  <c r="H17" i="5"/>
  <c r="G17" i="5"/>
  <c r="F17" i="5"/>
  <c r="E17" i="5"/>
  <c r="D17" i="5"/>
  <c r="C17" i="5"/>
  <c r="F13" i="5" l="1"/>
  <c r="G13" i="5"/>
  <c r="H13" i="5"/>
  <c r="I13" i="5"/>
  <c r="J13" i="5"/>
  <c r="K13" i="5"/>
  <c r="L13" i="5"/>
  <c r="E13" i="5"/>
  <c r="D12" i="5"/>
  <c r="D13" i="5"/>
  <c r="C13" i="5"/>
  <c r="C12" i="5"/>
  <c r="F12" i="5"/>
  <c r="G12" i="5"/>
  <c r="H12" i="5"/>
  <c r="I12" i="5"/>
  <c r="J12" i="5"/>
  <c r="K12" i="5"/>
  <c r="L12" i="5"/>
  <c r="E12" i="5"/>
  <c r="F11" i="5" l="1"/>
  <c r="G11" i="5"/>
  <c r="H11" i="5"/>
  <c r="I11" i="5"/>
  <c r="J11" i="5"/>
  <c r="K11" i="5"/>
  <c r="L11" i="5"/>
  <c r="E11" i="5"/>
  <c r="D11" i="5"/>
  <c r="C11" i="5"/>
  <c r="G10" i="5"/>
  <c r="E10" i="5" l="1"/>
  <c r="F10" i="5"/>
  <c r="H10" i="5"/>
  <c r="I10" i="5"/>
  <c r="J10" i="5"/>
  <c r="K10" i="5"/>
  <c r="L10" i="5"/>
  <c r="D10" i="5"/>
  <c r="C10" i="5"/>
  <c r="C76" i="6" l="1"/>
  <c r="B76" i="6"/>
  <c r="K69" i="6"/>
  <c r="J69" i="6"/>
  <c r="I69" i="6"/>
  <c r="H69" i="6"/>
  <c r="K68" i="6"/>
  <c r="J68" i="6"/>
  <c r="I68" i="6"/>
  <c r="H68" i="6"/>
  <c r="K67" i="6"/>
  <c r="J67" i="6"/>
  <c r="I67" i="6"/>
  <c r="H67" i="6"/>
  <c r="H20" i="6"/>
  <c r="H19" i="6"/>
  <c r="B28" i="6"/>
  <c r="C60" i="6" l="1"/>
  <c r="B60" i="6"/>
  <c r="K53" i="6"/>
  <c r="J53" i="6"/>
  <c r="I53" i="6"/>
  <c r="H53" i="6"/>
  <c r="K52" i="6"/>
  <c r="J52" i="6"/>
  <c r="I52" i="6"/>
  <c r="H52" i="6"/>
  <c r="K51" i="6"/>
  <c r="J51" i="6"/>
  <c r="I51" i="6"/>
  <c r="H51" i="6"/>
  <c r="C44" i="6"/>
  <c r="B44" i="6"/>
  <c r="K37" i="6"/>
  <c r="J37" i="6"/>
  <c r="I37" i="6"/>
  <c r="H37" i="6"/>
  <c r="K36" i="6"/>
  <c r="J36" i="6"/>
  <c r="I36" i="6"/>
  <c r="H36" i="6"/>
  <c r="K35" i="6"/>
  <c r="J35" i="6"/>
  <c r="I35" i="6"/>
  <c r="H35" i="6"/>
  <c r="D28" i="6"/>
  <c r="C28" i="6"/>
  <c r="K21" i="6"/>
  <c r="J21" i="6"/>
  <c r="I21" i="6"/>
  <c r="H21" i="6"/>
  <c r="K20" i="6"/>
  <c r="J20" i="6"/>
  <c r="I20" i="6"/>
  <c r="K19" i="6"/>
  <c r="J19" i="6"/>
  <c r="I19" i="6"/>
  <c r="E12" i="6"/>
  <c r="D12" i="6"/>
  <c r="C12" i="6"/>
  <c r="B12" i="6"/>
  <c r="K5" i="6"/>
  <c r="J5" i="6"/>
  <c r="I5" i="6"/>
  <c r="H5" i="6"/>
  <c r="K4" i="6"/>
  <c r="J4" i="6"/>
  <c r="I4" i="6"/>
  <c r="H4" i="6"/>
  <c r="K3" i="6"/>
  <c r="J3" i="6"/>
  <c r="I3" i="6"/>
  <c r="H3" i="6"/>
</calcChain>
</file>

<file path=xl/sharedStrings.xml><?xml version="1.0" encoding="utf-8"?>
<sst xmlns="http://schemas.openxmlformats.org/spreadsheetml/2006/main" count="43456" uniqueCount="3967">
  <si>
    <t>Bridge Count</t>
  </si>
  <si>
    <t>Deck Area</t>
  </si>
  <si>
    <t>Year</t>
  </si>
  <si>
    <t>Spent</t>
  </si>
  <si>
    <t>Category</t>
  </si>
  <si>
    <t>Network Condition</t>
  </si>
  <si>
    <t>Good</t>
  </si>
  <si>
    <t>Fair</t>
  </si>
  <si>
    <t>Poor</t>
  </si>
  <si>
    <t>Thin Overlay</t>
  </si>
  <si>
    <t>Polyester Overlay</t>
  </si>
  <si>
    <t>Replace Deck</t>
  </si>
  <si>
    <t>Super FRP</t>
  </si>
  <si>
    <t>Super Conc Repair</t>
  </si>
  <si>
    <t>Super Steel Repair</t>
  </si>
  <si>
    <t>Substructure FRP</t>
  </si>
  <si>
    <t>Bridge Replacement - Concrete</t>
  </si>
  <si>
    <t>Bridge Replacement - Steel</t>
  </si>
  <si>
    <t>Culvert Repair/Replacement</t>
  </si>
  <si>
    <t>Preserv</t>
  </si>
  <si>
    <t>Close</t>
  </si>
  <si>
    <t>Project Name</t>
  </si>
  <si>
    <t>Automatic</t>
  </si>
  <si>
    <t>Cost</t>
  </si>
  <si>
    <t>Utility</t>
  </si>
  <si>
    <t>Utility Change</t>
  </si>
  <si>
    <t>Benefit/Cost ($k)</t>
  </si>
  <si>
    <t>Cost ($k) / Benefit</t>
  </si>
  <si>
    <t>Frozen</t>
  </si>
  <si>
    <t>Status</t>
  </si>
  <si>
    <t>Preservation Work</t>
  </si>
  <si>
    <t>Yes</t>
  </si>
  <si>
    <t>No</t>
  </si>
  <si>
    <t>Proposed</t>
  </si>
  <si>
    <t>No Category</t>
  </si>
  <si>
    <t>NBI Rating 9</t>
  </si>
  <si>
    <t>NBI Rating 8</t>
  </si>
  <si>
    <t>NBI Rating 7</t>
  </si>
  <si>
    <t>NBI Rating 6</t>
  </si>
  <si>
    <t>NBI Rating 5</t>
  </si>
  <si>
    <t>NBI Rating 4</t>
  </si>
  <si>
    <t>NBI Rating 3</t>
  </si>
  <si>
    <t>NBI Rating 2</t>
  </si>
  <si>
    <t>NBI Rating 1</t>
  </si>
  <si>
    <t>NBI Rating 0</t>
  </si>
  <si>
    <t>Last Insp</t>
  </si>
  <si>
    <t>Current</t>
  </si>
  <si>
    <t>5 Years</t>
  </si>
  <si>
    <t>10 Years</t>
  </si>
  <si>
    <t>Deck</t>
  </si>
  <si>
    <t>SuperStr</t>
  </si>
  <si>
    <t>SubStr</t>
  </si>
  <si>
    <t>Program/Year Frozen</t>
  </si>
  <si>
    <t>Rehab</t>
  </si>
  <si>
    <t>Recon</t>
  </si>
  <si>
    <t>Scenario 1</t>
  </si>
  <si>
    <t>Scenario 2</t>
  </si>
  <si>
    <t>Scenario 3</t>
  </si>
  <si>
    <t>Culvert</t>
  </si>
  <si>
    <t>Scenario 4</t>
  </si>
  <si>
    <t>Bridge Program 20-22</t>
  </si>
  <si>
    <t>Bridge Program 20-26</t>
  </si>
  <si>
    <t>Local Agency NHS</t>
  </si>
  <si>
    <t>Scenario 5</t>
  </si>
  <si>
    <t>FY 20</t>
  </si>
  <si>
    <t>FY 21</t>
  </si>
  <si>
    <t>FY 22</t>
  </si>
  <si>
    <t>FY 23</t>
  </si>
  <si>
    <t>FY 24</t>
  </si>
  <si>
    <t>FY 25</t>
  </si>
  <si>
    <t>FY 26</t>
  </si>
  <si>
    <t>FY 27</t>
  </si>
  <si>
    <t>FY 28</t>
  </si>
  <si>
    <t>FY 29</t>
  </si>
  <si>
    <t>20000(AZ Sub - Conc Maj Repair)</t>
  </si>
  <si>
    <t>AZ Rehabilitation</t>
  </si>
  <si>
    <t>00467(AZ Sub - Conc Maj Repair)</t>
  </si>
  <si>
    <t>00289(AZ Deck - Epoxy Overlay, AZ Sub - Conc Maj Repair)</t>
  </si>
  <si>
    <t>00946(AZ Deck - Epoxy Overlay, AZ Super - FRP Wrap)</t>
  </si>
  <si>
    <t>AZ Preservation</t>
  </si>
  <si>
    <t>00494(AZ Deck - Epoxy Overlay, AZ Sub - FRP Wrap)</t>
  </si>
  <si>
    <t>00908(AZ Deck - Epoxy Overlay)</t>
  </si>
  <si>
    <t>01505(AZ Sub - Conc Maj Repair)</t>
  </si>
  <si>
    <t>00234(AZ Deck - Epoxy Overlay)</t>
  </si>
  <si>
    <t>00307(AZ Deck - Epoxy Overlay)</t>
  </si>
  <si>
    <t>00221(AZ Deck - Epoxy Overlay)</t>
  </si>
  <si>
    <t>00439(AZ Deck - Epoxy Overlay)</t>
  </si>
  <si>
    <t>00291(AZ Sub - Conc Maj Repair)</t>
  </si>
  <si>
    <t>01000(AZ Deck - Epoxy Overlay)</t>
  </si>
  <si>
    <t>00261(AZ Deck - Epoxy Overlay, AZ Sub - Conc Maj Repair)</t>
  </si>
  <si>
    <t>00535(AZ Deck - Epoxy Overlay)</t>
  </si>
  <si>
    <t>01175(AZ Deck - Epoxy Overlay)</t>
  </si>
  <si>
    <t>00427(AZ Super - FRP Wrap)</t>
  </si>
  <si>
    <t>01685(AZ Deck - Epoxy Overlay, AZ Super - FRP Wrap)</t>
  </si>
  <si>
    <t>00157(AZ Deck - Epoxy Overlay)</t>
  </si>
  <si>
    <t>00855(AZ Deck - Epoxy Overlay)</t>
  </si>
  <si>
    <t>00223(AZ Deck - Epoxy Overlay)</t>
  </si>
  <si>
    <t>00028(AZ Deck - Epoxy Overlay, AZ Sub - FRP Wrap)</t>
  </si>
  <si>
    <t>00412(AZ Deck - Epoxy Overlay)</t>
  </si>
  <si>
    <t>00288(AZ Deck - Epoxy Overlay, AZ Sub - Conc Maj Repair)</t>
  </si>
  <si>
    <t>01810(AZ Deck - Epoxy Overlay)</t>
  </si>
  <si>
    <t>00468(AZ Deck - Epoxy Overlay, AZ Sub - Conc Maj Repair)</t>
  </si>
  <si>
    <t>00045(AZ Deck - Epoxy Overlay)</t>
  </si>
  <si>
    <t>00582(AZ Deck - Epoxy Overlay)</t>
  </si>
  <si>
    <t>01809(AZ Deck - Epoxy Overlay)</t>
  </si>
  <si>
    <t>01176(AZ Deck - Epoxy Overlay)</t>
  </si>
  <si>
    <t>00489(AZ Sub - FRP Wrap)</t>
  </si>
  <si>
    <t>01104(AZ Deck - Epoxy Overlay)</t>
  </si>
  <si>
    <t>00678(AZ Deck - Polyester Overlay)</t>
  </si>
  <si>
    <t>01088(AZ Deck - Epoxy Overlay)</t>
  </si>
  <si>
    <t>Planned</t>
  </si>
  <si>
    <t>00463(AZ Deck - Epoxy Overlay)</t>
  </si>
  <si>
    <t>00450(AZ Deck - Epoxy Overlay)</t>
  </si>
  <si>
    <t>00533(AZ Sub - Conc Maj Repair)</t>
  </si>
  <si>
    <t>00133(AZ Deck - Epoxy Overlay, AZ Sub - Conc Maj Repair)</t>
  </si>
  <si>
    <t>01068(AZ Deck - Epoxy Overlay)</t>
  </si>
  <si>
    <t>00645(AZ Deck - Epoxy Overlay)</t>
  </si>
  <si>
    <t>00808(AZ Deck - Epoxy Overlay)</t>
  </si>
  <si>
    <t>00426(AZ Super - FRP Wrap)</t>
  </si>
  <si>
    <t>00297(AZ Deck - Epoxy Overlay)</t>
  </si>
  <si>
    <t>00106(AZ Deck - Epoxy Overlay)</t>
  </si>
  <si>
    <t>01847(AZ Deck - Epoxy Overlay)</t>
  </si>
  <si>
    <t>00611(AZ Deck - Epoxy Overlay)</t>
  </si>
  <si>
    <t>01405(AZ Deck - Epoxy Overlay)</t>
  </si>
  <si>
    <t>00118(AZ Deck - Epoxy Overlay)</t>
  </si>
  <si>
    <t>00499(AZ Deck - Epoxy Overlay)</t>
  </si>
  <si>
    <t>00087(AZ Deck - Epoxy Overlay, AZ Sub - Conc Maj Repair)</t>
  </si>
  <si>
    <t>00433(AZ Deck - Epoxy Overlay)</t>
  </si>
  <si>
    <t>00384(AZ Deck - Epoxy Overlay)</t>
  </si>
  <si>
    <t>01069(AZ Deck - Epoxy Overlay)</t>
  </si>
  <si>
    <t>00644(AZ Super - Conc Maj Repair)</t>
  </si>
  <si>
    <t>02412(AZ Deck - Epoxy Overlay)</t>
  </si>
  <si>
    <t>00280(AZ Deck - Epoxy Overlay)</t>
  </si>
  <si>
    <t>00063(AZ Deck - Epoxy Overlay)</t>
  </si>
  <si>
    <t>01404(AZ Deck - Epoxy Overlay)</t>
  </si>
  <si>
    <t>00886(AZ Deck - Epoxy Overlay)</t>
  </si>
  <si>
    <t>00130(AZ Sub - Conc Maj Repair)</t>
  </si>
  <si>
    <t>00343(AZ Super - Conc Maj Repair)</t>
  </si>
  <si>
    <t>00069(AZ Deck - Epoxy Overlay)</t>
  </si>
  <si>
    <t>01802(AZ Super - Conc Maj Repair)</t>
  </si>
  <si>
    <t>00202(AZ Deck - Epoxy Overlay)</t>
  </si>
  <si>
    <t>01067(AZ Deck - Epoxy Overlay)</t>
  </si>
  <si>
    <t>01606(AZ Deck - Epoxy Overlay)</t>
  </si>
  <si>
    <t>01415(AZ Deck - Epoxy Overlay)</t>
  </si>
  <si>
    <t>00353(AZ Deck - Epoxy Overlay)</t>
  </si>
  <si>
    <t>01749(AZ Deck - Epoxy Overlay)</t>
  </si>
  <si>
    <t>01342(AZ Deck - Epoxy Overlay)</t>
  </si>
  <si>
    <t>01546(AZ Deck - Epoxy Overlay)</t>
  </si>
  <si>
    <t>00581(AZ Deck - Epoxy Overlay)</t>
  </si>
  <si>
    <t>00554(AZ Deck - Epoxy Overlay)</t>
  </si>
  <si>
    <t>01066(AZ Deck - Epoxy Overlay)</t>
  </si>
  <si>
    <t>00197(AZ Deck - Epoxy Overlay)</t>
  </si>
  <si>
    <t>01558(AZ Deck - Epoxy Overlay)</t>
  </si>
  <si>
    <t>00610(AZ Deck - Epoxy Overlay)</t>
  </si>
  <si>
    <t>00502(AZ Deck - Epoxy Overlay)</t>
  </si>
  <si>
    <t>01909(AZ Deck - Epoxy Overlay)</t>
  </si>
  <si>
    <t>01116(AZ Deck - Epoxy Overlay)</t>
  </si>
  <si>
    <t>01906(AZ Super - Conc Maj Repair)</t>
  </si>
  <si>
    <t>00693(AZ Deck - Epoxy Overlay)</t>
  </si>
  <si>
    <t>00787(AZ Deck - Epoxy Overlay)</t>
  </si>
  <si>
    <t>00665(AZ Deck - Epoxy Overlay)</t>
  </si>
  <si>
    <t>00916(AZ Deck - Epoxy Overlay)</t>
  </si>
  <si>
    <t>01120(AZ Deck - Epoxy Overlay)</t>
  </si>
  <si>
    <t>00253(AZ Deck - Epoxy Overlay)</t>
  </si>
  <si>
    <t>00251(AZ Deck - Epoxy Overlay)</t>
  </si>
  <si>
    <t>02562(AZ Deck - Epoxy Overlay)</t>
  </si>
  <si>
    <t>00699(AZ Deck - Epoxy Overlay)</t>
  </si>
  <si>
    <t>01231(AZ Deck - Epoxy Overlay)</t>
  </si>
  <si>
    <t>00858(AZ Deck - Epoxy Overlay)</t>
  </si>
  <si>
    <t>01365(AZ Deck - Epoxy Overlay)</t>
  </si>
  <si>
    <t>01013(AZ Super - Stl Min Repair, AZ Sub - FRP Wrap)</t>
  </si>
  <si>
    <t>00429(AZ Deck - Epoxy Overlay)</t>
  </si>
  <si>
    <t>00910(AZ Deck - Epoxy Overlay)</t>
  </si>
  <si>
    <t>00843(AZ Deck - Epoxy Overlay)</t>
  </si>
  <si>
    <t>00703(AZ Deck - Epoxy Overlay)</t>
  </si>
  <si>
    <t>01314(AZ Deck - Epoxy Overlay)</t>
  </si>
  <si>
    <t>00803(AZ Deck - Epoxy Overlay)</t>
  </si>
  <si>
    <t>01330(AZ Deck - Epoxy Overlay)</t>
  </si>
  <si>
    <t>01677(AZ Deck - Epoxy Overlay)</t>
  </si>
  <si>
    <t>00860(AZ Deck - Epoxy Overlay)</t>
  </si>
  <si>
    <t>00317(AZ Sub - Conc Maj Repair)</t>
  </si>
  <si>
    <t>00097(AZ Deck - Epoxy Overlay)</t>
  </si>
  <si>
    <t>01681(AZ Deck - Epoxy Overlay)</t>
  </si>
  <si>
    <t>01605(AZ Deck - Epoxy Overlay)</t>
  </si>
  <si>
    <t>00463(AZ Sub - FRP Wrap)</t>
  </si>
  <si>
    <t>00898(AZ Deck - Epoxy Overlay)</t>
  </si>
  <si>
    <t>02009(AZ Deck - Epoxy Overlay)</t>
  </si>
  <si>
    <t>01391(AZ Deck - Epoxy Overlay)</t>
  </si>
  <si>
    <t>00365(AZ Deck - Epoxy Overlay)</t>
  </si>
  <si>
    <t>00637(AZ Sub - Conc Maj Repair)</t>
  </si>
  <si>
    <t>00189(AZ Deck - Epoxy Overlay, AZ Super - Stl Min Repair, AZ Sub - FRP Wrap)</t>
  </si>
  <si>
    <t>00318(AZ Deck - Epoxy Overlay, AZ Sub - FRP Wrap)</t>
  </si>
  <si>
    <t>01256(AZ Deck - Epoxy Overlay)</t>
  </si>
  <si>
    <t>00640(AZ Deck - Epoxy Overlay)</t>
  </si>
  <si>
    <t>00060(AZ Deck - Epoxy Overlay)</t>
  </si>
  <si>
    <t>02775(AZ Deck - Epoxy Overlay)</t>
  </si>
  <si>
    <t>02433(AZ Sub - FRP Wrap, AZ Deck - Polyester Overlay)</t>
  </si>
  <si>
    <t>02514(AZ Deck - Epoxy Overlay)</t>
  </si>
  <si>
    <t>00673(AZ Deck - Epoxy Overlay)</t>
  </si>
  <si>
    <t>00485(AZ Deck - Epoxy Overlay)</t>
  </si>
  <si>
    <t>00680(AZ Deck - Polyester Overlay)</t>
  </si>
  <si>
    <t>00753(AZ Deck - Epoxy Overlay)</t>
  </si>
  <si>
    <t>00749(AZ Deck - Epoxy Overlay)</t>
  </si>
  <si>
    <t>00597(AZ Deck - Epoxy Overlay)</t>
  </si>
  <si>
    <t>00054(AZ Deck - Epoxy Overlay)</t>
  </si>
  <si>
    <t>00457(AZ Deck - Epoxy Overlay)</t>
  </si>
  <si>
    <t>01839(AZ Deck - Epoxy Overlay)</t>
  </si>
  <si>
    <t>00456(AZ Deck - Epoxy Overlay, AZ Sub - Conc Maj Repair)</t>
  </si>
  <si>
    <t>01573(AZ Deck - Epoxy Overlay)</t>
  </si>
  <si>
    <t>01334(AZ Deck - Epoxy Overlay)</t>
  </si>
  <si>
    <t>01307(AZ Super - Conc Maj Repair)</t>
  </si>
  <si>
    <t>01895(AZ Deck - Epoxy Overlay)</t>
  </si>
  <si>
    <t>02459(AZ Deck - Epoxy Overlay)</t>
  </si>
  <si>
    <t>01161(AZ Deck - Epoxy Overlay)</t>
  </si>
  <si>
    <t>00354(AZ Deck - Epoxy Overlay)</t>
  </si>
  <si>
    <t>00750(AZ Deck - Epoxy Overlay)</t>
  </si>
  <si>
    <t>01759(AZ Deck - Epoxy Overlay, AZ Sub - Conc Maj Repair)</t>
  </si>
  <si>
    <t>01277(AZ Deck - Epoxy Overlay)</t>
  </si>
  <si>
    <t>01122(AZ Deck - Epoxy Overlay, AZ Sub - Conc Maj Repair)</t>
  </si>
  <si>
    <t>02924(AZ Deck - Epoxy Overlay)</t>
  </si>
  <si>
    <t>00510(AZ Deck - Epoxy Overlay, AZ Sub - Conc Maj Repair)</t>
  </si>
  <si>
    <t>00582(AZ Sub - Conc Maj Repair)</t>
  </si>
  <si>
    <t>01376(AZ Deck - Epoxy Overlay)</t>
  </si>
  <si>
    <t>00690(AZ Deck - Epoxy Overlay)</t>
  </si>
  <si>
    <t>00782(AZ Deck - Polyester Overlay)</t>
  </si>
  <si>
    <t>00109(AZ Super - FRP Wrap)</t>
  </si>
  <si>
    <t>00420(AZ Deck - Epoxy Overlay)</t>
  </si>
  <si>
    <t>01040(AZ Deck - Epoxy Overlay)</t>
  </si>
  <si>
    <t>00450(AZ Sub - FRP Wrap)</t>
  </si>
  <si>
    <t>00954(AZ Deck - Epoxy Overlay)</t>
  </si>
  <si>
    <t>00643(AZ Deck - Epoxy Overlay, AZ Sub - FRP Wrap)</t>
  </si>
  <si>
    <t>00350(AZ Deck - Epoxy Overlay)</t>
  </si>
  <si>
    <t>00292(AZ Deck - Epoxy Overlay)</t>
  </si>
  <si>
    <t>00863(AZ Deck - Epoxy Overlay)</t>
  </si>
  <si>
    <t>00492(AZ Sub - FRP Wrap, AZ Deck - Polyester Overlay)</t>
  </si>
  <si>
    <t>00368(AZ Deck - Epoxy Overlay, AZ Sub - Conc Maj Repair)</t>
  </si>
  <si>
    <t>00564(AZ Deck - Epoxy Overlay)</t>
  </si>
  <si>
    <t>01174(AZ Deck - Epoxy Overlay)</t>
  </si>
  <si>
    <t>01663(AZ Deck - Epoxy Overlay)</t>
  </si>
  <si>
    <t>01644(AZ Deck - Epoxy Overlay)</t>
  </si>
  <si>
    <t>01289(AZ Deck - Epoxy Overlay)</t>
  </si>
  <si>
    <t>01392(AZ Deck - Epoxy Overlay)</t>
  </si>
  <si>
    <t>01604(AZ Deck - Epoxy Overlay)</t>
  </si>
  <si>
    <t>00246(AZ Deck - Epoxy Overlay)</t>
  </si>
  <si>
    <t>00634(AZ Deck - Epoxy Overlay)</t>
  </si>
  <si>
    <t>02563(AZ Deck - Epoxy Overlay)</t>
  </si>
  <si>
    <t>00439(AZ Sub - Conc Maj Repair)</t>
  </si>
  <si>
    <t>01904(AZ Deck - Epoxy Overlay)</t>
  </si>
  <si>
    <t>00098(AZ Deck - Epoxy Overlay)</t>
  </si>
  <si>
    <t>00377(AZ Deck - Epoxy Overlay)</t>
  </si>
  <si>
    <t>01199(AZ Deck - Epoxy Overlay)</t>
  </si>
  <si>
    <t>02919(AZ Deck - Epoxy Overlay)</t>
  </si>
  <si>
    <t>00646(AZ Deck - Epoxy Overlay)</t>
  </si>
  <si>
    <t>00945(AZ Deck - Epoxy Overlay)</t>
  </si>
  <si>
    <t>01181(AZ Deck - Epoxy Overlay)</t>
  </si>
  <si>
    <t>00438(AZ Deck - Epoxy Overlay)</t>
  </si>
  <si>
    <t>00141(AZ Deck - Epoxy Overlay, AZ Sub - Conc Maj Repair)</t>
  </si>
  <si>
    <t>01226(AZ Deck - Epoxy Overlay)</t>
  </si>
  <si>
    <t>01115(AZ Deck - Epoxy Overlay)</t>
  </si>
  <si>
    <t>01224(AZ Deck - Epoxy Overlay)</t>
  </si>
  <si>
    <t>00578(AZ Deck - Epoxy Overlay)</t>
  </si>
  <si>
    <t>00592(AZ Deck - Epoxy Overlay)</t>
  </si>
  <si>
    <t>00274(AZ Deck - Epoxy Overlay)</t>
  </si>
  <si>
    <t>01083(AZ Deck - Epoxy Overlay)</t>
  </si>
  <si>
    <t>00247(AZ Deck - Epoxy Overlay)</t>
  </si>
  <si>
    <t>01318(AZ Deck - Epoxy Overlay)</t>
  </si>
  <si>
    <t>01172(AZ Sub - Conc Maj Repair)</t>
  </si>
  <si>
    <t>00040(AZ Deck - Epoxy Overlay)</t>
  </si>
  <si>
    <t>02865(AZ Deck - Epoxy Overlay)</t>
  </si>
  <si>
    <t>00780(AZ Deck - Epoxy Overlay)</t>
  </si>
  <si>
    <t>01889(AZ Deck - Epoxy Overlay)</t>
  </si>
  <si>
    <t>00664(AZ Deck - Epoxy Overlay)</t>
  </si>
  <si>
    <t>01333(AZ Deck - Epoxy Overlay)</t>
  </si>
  <si>
    <t>00491(AZ Deck - Epoxy Overlay)</t>
  </si>
  <si>
    <t>00546(AZ Deck - Epoxy Overlay)</t>
  </si>
  <si>
    <t>00509(AZ Sub - FRP Wrap)</t>
  </si>
  <si>
    <t>01044(AZ Deck - Epoxy Overlay)</t>
  </si>
  <si>
    <t>00799(AZ Deck - Epoxy Overlay)</t>
  </si>
  <si>
    <t>00461(AZ Deck - Epoxy Overlay)</t>
  </si>
  <si>
    <t>00648(AZ Deck - Epoxy Overlay)</t>
  </si>
  <si>
    <t>01299(AZ Super - Conc Maj Repair)</t>
  </si>
  <si>
    <t>01829(AZ Deck - Epoxy Overlay)</t>
  </si>
  <si>
    <t>01505(AZ Deck - Epoxy Overlay, AZ Super - FRP Wrap)</t>
  </si>
  <si>
    <t>01821(AZ Deck - Epoxy Overlay)</t>
  </si>
  <si>
    <t>02191(AZ Deck - Epoxy Overlay)</t>
  </si>
  <si>
    <t>02709(AZ Deck - Epoxy Overlay)</t>
  </si>
  <si>
    <t>00909(AZ Deck - Epoxy Overlay)</t>
  </si>
  <si>
    <t>00470(AZ Deck - Epoxy Overlay)</t>
  </si>
  <si>
    <t>01341(AZ Deck - Epoxy Overlay)</t>
  </si>
  <si>
    <t>01179(AZ Deck - Epoxy Overlay)</t>
  </si>
  <si>
    <t>01193(AZ Deck - Epoxy Overlay)</t>
  </si>
  <si>
    <t>01553(AZ Deck - Epoxy Overlay)</t>
  </si>
  <si>
    <t>01758(AZ Deck - Epoxy Overlay)</t>
  </si>
  <si>
    <t>00055(AZ Deck - Epoxy Overlay)</t>
  </si>
  <si>
    <t>00675(AZ Deck - Epoxy Overlay)</t>
  </si>
  <si>
    <t>01373(AZ Deck - Epoxy Overlay)</t>
  </si>
  <si>
    <t>00442(AZ Deck - Epoxy Overlay, AZ Sub - Conc Maj Repair)</t>
  </si>
  <si>
    <t>00500(AZ Deck - Epoxy Overlay, AZ Super - Stl Min Repair)</t>
  </si>
  <si>
    <t>00111(AZ Deck - Epoxy Overlay)</t>
  </si>
  <si>
    <t>00336(AZ Deck - Epoxy Overlay)</t>
  </si>
  <si>
    <t>02032(AZ Super - Conc Maj Repair)</t>
  </si>
  <si>
    <t>00658(AZ Deck - Epoxy Overlay)</t>
  </si>
  <si>
    <t>01618(AZ Deck - Epoxy Overlay)</t>
  </si>
  <si>
    <t>00647(AZ Deck - Epoxy Overlay)</t>
  </si>
  <si>
    <t>00073(AZ Deck - Epoxy Overlay, AZ Sub - Conc Maj Repair)</t>
  </si>
  <si>
    <t>00913(AZ Deck - Epoxy Overlay)</t>
  </si>
  <si>
    <t>00801(AZ Deck - Epoxy Overlay)</t>
  </si>
  <si>
    <t>00015(AZ Super - Steel Replace, Az Deck - Replace)</t>
  </si>
  <si>
    <t>01346(AZ Deck - Epoxy Overlay)</t>
  </si>
  <si>
    <t>02079(AZ Deck - Epoxy Overlay)</t>
  </si>
  <si>
    <t>00566(AZ Sub - Conc Maj Repair)</t>
  </si>
  <si>
    <t>01352(AZ Deck - Epoxy Overlay)</t>
  </si>
  <si>
    <t>01255(AZ Deck - Epoxy Overlay)</t>
  </si>
  <si>
    <t>01159(AZ Deck - Epoxy Overlay)</t>
  </si>
  <si>
    <t>01673(AZ Deck - Epoxy Overlay)</t>
  </si>
  <si>
    <t>00511(AZ Deck - Epoxy Overlay)</t>
  </si>
  <si>
    <t>00752(AZ Deck - Epoxy Overlay)</t>
  </si>
  <si>
    <t>00328(AZ Sub - FRP Wrap)</t>
  </si>
  <si>
    <t>00692(AZ Deck - Epoxy Overlay)</t>
  </si>
  <si>
    <t>01339(AZ Deck - Epoxy Overlay, AZ Sub - Conc Maj Repair)</t>
  </si>
  <si>
    <t>00785(AZ Deck - Epoxy Overlay)</t>
  </si>
  <si>
    <t>01576(AZ Deck - Epoxy Overlay)</t>
  </si>
  <si>
    <t>00579(AZ Sub - FRP Wrap, AZ Deck - Polyester Overlay)</t>
  </si>
  <si>
    <t>01750(AZ Deck - Epoxy Overlay)</t>
  </si>
  <si>
    <t>01436(AZ Deck - Epoxy Overlay)</t>
  </si>
  <si>
    <t>00856(AZ Deck - Epoxy Overlay)</t>
  </si>
  <si>
    <t>00061(AZ Deck - Epoxy Overlay)</t>
  </si>
  <si>
    <t>00965(AZ Deck - Epoxy Overlay)</t>
  </si>
  <si>
    <t>01254(AZ Deck - Epoxy Overlay)</t>
  </si>
  <si>
    <t>00567(AZ Deck - Epoxy Overlay, AZ Sub - Conc Maj Repair)</t>
  </si>
  <si>
    <t>00157(AZ Sub - FRP Wrap)</t>
  </si>
  <si>
    <t>01674(AZ Deck - Epoxy Overlay)</t>
  </si>
  <si>
    <t>01836(AZ Deck - Epoxy Overlay, AZ Sub - Conc Maj Repair)</t>
  </si>
  <si>
    <t>00224(AZ Deck - Epoxy Overlay, AZ Sub - FRP Wrap)</t>
  </si>
  <si>
    <t>01903(AZ Deck - Epoxy Overlay)</t>
  </si>
  <si>
    <t>00395(AZ Deck - Epoxy Overlay)</t>
  </si>
  <si>
    <t>00933(AZ Deck - Epoxy Overlay)</t>
  </si>
  <si>
    <t>00112(AZ Deck - Epoxy Overlay)</t>
  </si>
  <si>
    <t>00633(AZ Deck - Epoxy Overlay)</t>
  </si>
  <si>
    <t>01395(AZ Deck - Epoxy Overlay)</t>
  </si>
  <si>
    <t>01764(AZ Super - Conc Maj Repair)</t>
  </si>
  <si>
    <t>00802(AZ Deck - Epoxy Overlay)</t>
  </si>
  <si>
    <t>01741(AZ Deck - Epoxy Overlay)</t>
  </si>
  <si>
    <t>02367(AZ Deck - Epoxy Overlay)</t>
  </si>
  <si>
    <t>01306(AZ Deck - Epoxy Overlay)</t>
  </si>
  <si>
    <t>00145(AZ Deck - Epoxy Overlay)</t>
  </si>
  <si>
    <t>01905(AZ Super - Conc Maj Repair)</t>
  </si>
  <si>
    <t>01061(AZ Deck - Epoxy Overlay)</t>
  </si>
  <si>
    <t>01824(AZ Deck - Epoxy Overlay)</t>
  </si>
  <si>
    <t>01192(AZ Deck - Epoxy Overlay)</t>
  </si>
  <si>
    <t>01284(AZ Deck - Epoxy Overlay)</t>
  </si>
  <si>
    <t>01437(AZ Deck - Epoxy Overlay)</t>
  </si>
  <si>
    <t>01142(AZ Deck - Epoxy Overlay)</t>
  </si>
  <si>
    <t>01834(AZ Deck - Epoxy Overlay)</t>
  </si>
  <si>
    <t>00142(AZ Deck - Epoxy Overlay, AZ Sub - Conc Maj Repair)</t>
  </si>
  <si>
    <t>00672(AZ Deck - Epoxy Overlay)</t>
  </si>
  <si>
    <t>01358(AZ Deck - Epoxy Overlay)</t>
  </si>
  <si>
    <t>00547(AZ Deck - Epoxy Overlay)</t>
  </si>
  <si>
    <t>00118(AZ Super - Stl Min Repair, AZ Sub - Conc Maj Repair)</t>
  </si>
  <si>
    <t>01340(AZ Deck - Epoxy Overlay)</t>
  </si>
  <si>
    <t>00565(AZ Deck - Epoxy Overlay)</t>
  </si>
  <si>
    <t>01308(AZ Super - Conc Maj Repair)</t>
  </si>
  <si>
    <t>00842(AZ Deck - Epoxy Overlay)</t>
  </si>
  <si>
    <t>00810(AZ Deck - Epoxy Overlay)</t>
  </si>
  <si>
    <t>01572(AZ Deck - Epoxy Overlay)</t>
  </si>
  <si>
    <t>00421(AZ Deck - Epoxy Overlay)</t>
  </si>
  <si>
    <t>01073(AZ Deck - Epoxy Overlay)</t>
  </si>
  <si>
    <t>02649(AZ Deck - Epoxy Overlay)</t>
  </si>
  <si>
    <t>01080(AZ Deck - Epoxy Overlay)</t>
  </si>
  <si>
    <t>00744(AZ Deck - Epoxy Overlay)</t>
  </si>
  <si>
    <t>01667(AZ Deck - Epoxy Overlay)</t>
  </si>
  <si>
    <t>01245(AZ Deck - Epoxy Overlay)</t>
  </si>
  <si>
    <t>00432(AZ Deck - Epoxy Overlay)</t>
  </si>
  <si>
    <t>01200(AZ Deck - Epoxy Overlay)</t>
  </si>
  <si>
    <t>01349(AZ Deck - Epoxy Overlay)</t>
  </si>
  <si>
    <t>01280(AZ Deck - Epoxy Overlay)</t>
  </si>
  <si>
    <t>00068(AZ Deck - Epoxy Overlay)</t>
  </si>
  <si>
    <t>01668(AZ Deck - Epoxy Overlay)</t>
  </si>
  <si>
    <t>01270(AZ Deck - Epoxy Overlay)</t>
  </si>
  <si>
    <t>00062(AZ Deck - Epoxy Overlay)</t>
  </si>
  <si>
    <t>01840(AZ Deck - Epoxy Overlay)</t>
  </si>
  <si>
    <t>00668(AZ Deck - Polyester Overlay)</t>
  </si>
  <si>
    <t>02058(AZ Deck - Epoxy Overlay)</t>
  </si>
  <si>
    <t>00948(AZ Deck - Epoxy Overlay, AZ Sub - Conc Maj Repair)</t>
  </si>
  <si>
    <t>00419(AZ Deck - Epoxy Overlay)</t>
  </si>
  <si>
    <t>01406(AZ Deck - Epoxy Overlay)</t>
  </si>
  <si>
    <t>00861(AZ Deck - Epoxy Overlay)</t>
  </si>
  <si>
    <t>01045(AZ Deck - Epoxy Overlay)</t>
  </si>
  <si>
    <t>00812(AZ Deck - Epoxy Overlay)</t>
  </si>
  <si>
    <t>01278(AZ Deck - Epoxy Overlay)</t>
  </si>
  <si>
    <t>01682(AZ Deck - Epoxy Overlay)</t>
  </si>
  <si>
    <t>01348(AZ Deck - Epoxy Overlay)</t>
  </si>
  <si>
    <t>01298(AZ Deck - Epoxy Overlay)</t>
  </si>
  <si>
    <t>01662(AZ Deck - Epoxy Overlay)</t>
  </si>
  <si>
    <t>00912(AZ Deck - Epoxy Overlay)</t>
  </si>
  <si>
    <t>02412(AZ Sub - FRP Wrap)</t>
  </si>
  <si>
    <t>01081(AZ Deck - Epoxy Overlay)</t>
  </si>
  <si>
    <t>00058(AZ Deck - Epoxy Overlay)</t>
  </si>
  <si>
    <t>01864(AZ Deck - Epoxy Overlay)</t>
  </si>
  <si>
    <t>00364(AZ Deck - Epoxy Overlay)</t>
  </si>
  <si>
    <t>01317(AZ Deck - Epoxy Overlay)</t>
  </si>
  <si>
    <t>02868(AZ Deck - Epoxy Overlay)</t>
  </si>
  <si>
    <t>00056(AZ Deck - Epoxy Overlay, AZ Super - FRP Wrap)</t>
  </si>
  <si>
    <t>00466(AZ Deck - Epoxy Overlay)</t>
  </si>
  <si>
    <t>00400(AZ Deck - Epoxy Overlay)</t>
  </si>
  <si>
    <t>00242(AZ Deck - Epoxy Overlay)</t>
  </si>
  <si>
    <t>00356(AZ Deck - Epoxy Overlay)</t>
  </si>
  <si>
    <t>00271(AZ Deck - Epoxy Overlay, AZ Sub - Conc Maj Repair)</t>
  </si>
  <si>
    <t>00481(AZ Deck - Epoxy Overlay)</t>
  </si>
  <si>
    <t>01776(AZ Deck - Epoxy Overlay)</t>
  </si>
  <si>
    <t>00267(AZ Deck - Epoxy Overlay)</t>
  </si>
  <si>
    <t>00906(AZ Deck - Epoxy Overlay)</t>
  </si>
  <si>
    <t>02008(AZ Sub - FRP Wrap)</t>
  </si>
  <si>
    <t>00059(AZ Deck - Epoxy Overlay)</t>
  </si>
  <si>
    <t>00514(AZ Deck - Epoxy Overlay, AZ Sub - FRP Wrap)</t>
  </si>
  <si>
    <t>00477(AZ Deck - Epoxy Overlay)</t>
  </si>
  <si>
    <t>01087(AZ Deck - Epoxy Overlay)</t>
  </si>
  <si>
    <t>00850(AZ Deck - Epoxy Overlay)</t>
  </si>
  <si>
    <t>01052(AZ Deck - Epoxy Overlay)</t>
  </si>
  <si>
    <t>01305(AZ Deck - Epoxy Overlay)</t>
  </si>
  <si>
    <t>00270(AZ Deck - Epoxy Overlay)</t>
  </si>
  <si>
    <t>01364(AZ Deck - Epoxy Overlay)</t>
  </si>
  <si>
    <t>00806(AZ Deck - Epoxy Overlay)</t>
  </si>
  <si>
    <t>01637(AZ Deck - Epoxy Overlay)</t>
  </si>
  <si>
    <t>01654(AZ Deck - Epoxy Overlay)</t>
  </si>
  <si>
    <t>00639(AZ Deck - Epoxy Overlay)</t>
  </si>
  <si>
    <t>02154(AZ Deck - Epoxy Overlay, AZ Sub - Conc Maj Repair)</t>
  </si>
  <si>
    <t>01775(AZ Sub - Conc Maj Repair)</t>
  </si>
  <si>
    <t>00788(AZ Deck - Epoxy Overlay)</t>
  </si>
  <si>
    <t>00701(AZ Deck - Epoxy Overlay)</t>
  </si>
  <si>
    <t>00493(AZ Deck - Epoxy Overlay)</t>
  </si>
  <si>
    <t>01247(AZ Super - Conc Maj Repair)</t>
  </si>
  <si>
    <t>01010(AZ Sub - Conc Maj Repair)</t>
  </si>
  <si>
    <t>00849(AZ Deck - Epoxy Overlay)</t>
  </si>
  <si>
    <t>00760(AZ Deck - Epoxy Overlay)</t>
  </si>
  <si>
    <t>01173(AZ Deck - Epoxy Overlay)</t>
  </si>
  <si>
    <t>01740(AZ Deck - Epoxy Overlay)</t>
  </si>
  <si>
    <t>00561(AZ Super - Conc Maj Repair, AZ Sub - FRP Wrap)</t>
  </si>
  <si>
    <t>00254(AZ Deck - Epoxy Overlay)</t>
  </si>
  <si>
    <t>00657(AZ Deck - Epoxy Overlay)</t>
  </si>
  <si>
    <t>20054(AZ Deck - Epoxy Overlay)</t>
  </si>
  <si>
    <t>00329(AZ Deck - Epoxy Overlay, AZ Super - Stl Maj Repair)</t>
  </si>
  <si>
    <t>01417(AZ Deck - Epoxy Overlay)</t>
  </si>
  <si>
    <t>00907(AZ Deck - Epoxy Overlay)</t>
  </si>
  <si>
    <t>01065(AZ Deck - Epoxy Overlay)</t>
  </si>
  <si>
    <t>00513(AZ Deck - Epoxy Overlay)</t>
  </si>
  <si>
    <t>20000(AZ Deck - Epoxy Overlay)</t>
  </si>
  <si>
    <t>00534(AZ Sub - FRP Wrap)</t>
  </si>
  <si>
    <t>00809(AZ Deck - Epoxy Overlay)</t>
  </si>
  <si>
    <t>01426(AZ Deck - Epoxy Overlay)</t>
  </si>
  <si>
    <t>00361(AZ Deck - Epoxy Overlay)</t>
  </si>
  <si>
    <t>00911(AZ Deck - Epoxy Overlay)</t>
  </si>
  <si>
    <t>00236(AZ Deck - Epoxy Overlay)</t>
  </si>
  <si>
    <t>00890(AZ Deck - Epoxy Overlay)</t>
  </si>
  <si>
    <t>01188(AZ Deck - Epoxy Overlay)</t>
  </si>
  <si>
    <t>00621(AZ Deck - Epoxy Overlay, AZ Super - Stl Min Repair)</t>
  </si>
  <si>
    <t>00887(AZ Deck - Epoxy Overlay)</t>
  </si>
  <si>
    <t>01038(AZ Super - Stl Maj Repair)</t>
  </si>
  <si>
    <t>01237(AZ Deck - Epoxy Overlay)</t>
  </si>
  <si>
    <t>00173(AZ Super - Conc Maj Repair)</t>
  </si>
  <si>
    <t>01427(AZ Deck - Epoxy Overlay)</t>
  </si>
  <si>
    <t>01552(AZ Deck - Epoxy Overlay)</t>
  </si>
  <si>
    <t>01148(AZ Deck - Epoxy Overlay)</t>
  </si>
  <si>
    <t>01394(AZ Deck - Epoxy Overlay, AZ Sub - Conc Maj Repair)</t>
  </si>
  <si>
    <t>01248(AZ Super - Conc Maj Repair)</t>
  </si>
  <si>
    <t>00822(AZ Deck - Epoxy Overlay)</t>
  </si>
  <si>
    <t>01002(AZ Sub - FRP Wrap, AZ Deck - Polyester Overlay)</t>
  </si>
  <si>
    <t>00571(AZ Sub - Conc Maj Repair)</t>
  </si>
  <si>
    <t>02031(AZ Super - Conc Maj Repair)</t>
  </si>
  <si>
    <t>00210(AZ Deck - Epoxy Overlay)</t>
  </si>
  <si>
    <t>00783(AZ Deck - Epoxy Overlay)</t>
  </si>
  <si>
    <t>00958(AZ Deck - Epoxy Overlay)</t>
  </si>
  <si>
    <t>00736(AZ Deck - Epoxy Overlay, AZ Sub - Conc Maj Repair)</t>
  </si>
  <si>
    <t>00786(AZ Deck - Epoxy Overlay)</t>
  </si>
  <si>
    <t>00414(AZ Deck - Epoxy Overlay)</t>
  </si>
  <si>
    <t>00570(AZ Sub - FRP Wrap)</t>
  </si>
  <si>
    <t>01835(AZ Deck - Epoxy Overlay)</t>
  </si>
  <si>
    <t>02523(AZ Deck - Epoxy Overlay)</t>
  </si>
  <si>
    <t>00103(AZ Deck - Epoxy Overlay)</t>
  </si>
  <si>
    <t>01155(AZ Deck - Epoxy Overlay)</t>
  </si>
  <si>
    <t>01180(AZ Deck - Epoxy Overlay)</t>
  </si>
  <si>
    <t>01588(AZ Deck - Epoxy Overlay)</t>
  </si>
  <si>
    <t>00691(AZ Deck - Epoxy Overlay)</t>
  </si>
  <si>
    <t>01121(AZ Deck - Epoxy Overlay)</t>
  </si>
  <si>
    <t>00503(AZ Deck - Epoxy Overlay)</t>
  </si>
  <si>
    <t>00641(AZ Deck - Epoxy Overlay)</t>
  </si>
  <si>
    <t>00487(AZ Deck - Epoxy Overlay)</t>
  </si>
  <si>
    <t>01504(AZ Deck - Epoxy Overlay)</t>
  </si>
  <si>
    <t>02802(AZ Super - Conc Maj Repair)</t>
  </si>
  <si>
    <t>00239(AZ Deck - Epoxy Overlay)</t>
  </si>
  <si>
    <t>01545(AZ Deck - Epoxy Overlay)</t>
  </si>
  <si>
    <t>01631(AZ Deck - Polyester Overlay, AZ Super - Stl Min Repair)</t>
  </si>
  <si>
    <t>00679(AZ Deck - Polyester Overlay)</t>
  </si>
  <si>
    <t>00889(AZ Deck - Polyester Overlay)</t>
  </si>
  <si>
    <t>00339(AZ Deck - Epoxy Overlay)</t>
  </si>
  <si>
    <t>00471(AZ Deck - Epoxy Overlay)</t>
  </si>
  <si>
    <t>00689(AZ Deck - Epoxy Overlay)</t>
  </si>
  <si>
    <t>00848(AZ Deck - Epoxy Overlay)</t>
  </si>
  <si>
    <t>00192(AZ Deck - Epoxy Overlay)</t>
  </si>
  <si>
    <t>00751(AZ Deck - Epoxy Overlay)</t>
  </si>
  <si>
    <t>00515(AZ Deck - Epoxy Overlay)</t>
  </si>
  <si>
    <t>01390(AZ Deck - Epoxy Overlay)</t>
  </si>
  <si>
    <t>00306(AZ Sub - FRP Wrap)</t>
  </si>
  <si>
    <t>01937(AZ Deck - Epoxy Overlay)</t>
  </si>
  <si>
    <t>01064(AZ Deck - Epoxy Overlay)</t>
  </si>
  <si>
    <t>01178(AZ Deck - Epoxy Overlay)</t>
  </si>
  <si>
    <t>01910(AZ Deck - Epoxy Overlay)</t>
  </si>
  <si>
    <t>00857(AZ Sub - Conc Maj Repair)</t>
  </si>
  <si>
    <t>00283(AZ Deck - Epoxy Overlay)</t>
  </si>
  <si>
    <t>02708(AZ Deck - Epoxy Overlay)</t>
  </si>
  <si>
    <t>01748(AZ Deck - Epoxy Overlay)</t>
  </si>
  <si>
    <t>02661(AZ Deck - Epoxy Overlay)</t>
  </si>
  <si>
    <t>01647(AZ Deck - Epoxy Overlay)</t>
  </si>
  <si>
    <t>00917(AZ Deck - Epoxy Overlay)</t>
  </si>
  <si>
    <t>01775(AZ Deck - Epoxy Overlay)</t>
  </si>
  <si>
    <t>01726(AZ Sub - Conc Maj Repair)</t>
  </si>
  <si>
    <t>01616(AZ Deck - Epoxy Overlay)</t>
  </si>
  <si>
    <t>01299(AZ Deck - Epoxy Overlay)</t>
  </si>
  <si>
    <t>01322(AZ Deck - Epoxy Overlay)</t>
  </si>
  <si>
    <t>01975(AZ Deck - Epoxy Overlay)</t>
  </si>
  <si>
    <t>01897(AZ Super - Conc Maj Repair)</t>
  </si>
  <si>
    <t>00807(AZ Deck - Epoxy Overlay)</t>
  </si>
  <si>
    <t>01606(AZ Sub - Conc Maj Repair)</t>
  </si>
  <si>
    <t>00578(AZ Sub - FRP Wrap)</t>
  </si>
  <si>
    <t>02007(AZ Deck - Epoxy Overlay)</t>
  </si>
  <si>
    <t>01905(AZ Deck - Epoxy Overlay)</t>
  </si>
  <si>
    <t>01327(AZ Deck - Epoxy Overlay)</t>
  </si>
  <si>
    <t>01271(AZ Deck - Epoxy Overlay)</t>
  </si>
  <si>
    <t>02920(AZ Deck - Epoxy Overlay)</t>
  </si>
  <si>
    <t>02923(AZ Deck - Epoxy Overlay)</t>
  </si>
  <si>
    <t>00937(AZ Deck - Epoxy Overlay)</t>
  </si>
  <si>
    <t>01340(AZ Sub - FRP Wrap)</t>
  </si>
  <si>
    <t>01729(AZ Sub - Conc Maj Repair)</t>
  </si>
  <si>
    <t>01894(AZ Deck - Epoxy Overlay)</t>
  </si>
  <si>
    <t>00231(AZ Deck - Epoxy Overlay)</t>
  </si>
  <si>
    <t>00966(AZ Deck - Epoxy Overlay)</t>
  </si>
  <si>
    <t>01325(AZ Deck - Epoxy Overlay)</t>
  </si>
  <si>
    <t>00465(AZ Deck - Epoxy Overlay)</t>
  </si>
  <si>
    <t>01232(AZ Deck - Epoxy Overlay)</t>
  </si>
  <si>
    <t>01084(AZ Deck - Epoxy Overlay)</t>
  </si>
  <si>
    <t>00245(AZ Deck - Epoxy Overlay)</t>
  </si>
  <si>
    <t>01728(AZ Deck - Epoxy Overlay, AZ Sub - Conc Maj Repair)</t>
  </si>
  <si>
    <t>01257(AZ Sub - FRP Wrap)</t>
  </si>
  <si>
    <t>01901(AZ Deck - Epoxy Overlay)</t>
  </si>
  <si>
    <t>00782(AZ Super - Stl Min Repair)</t>
  </si>
  <si>
    <t>02922(AZ Deck - Epoxy Overlay)</t>
  </si>
  <si>
    <t>00677(AZ Deck - Epoxy Overlay, AZ Sub - FRP Wrap)</t>
  </si>
  <si>
    <t>01281(AZ Deck - Epoxy Overlay)</t>
  </si>
  <si>
    <t>00467(AZ Deck - Epoxy Overlay)</t>
  </si>
  <si>
    <t>01763(AZ Deck - Epoxy Overlay)</t>
  </si>
  <si>
    <t>01143(AZ Deck - Epoxy Overlay)</t>
  </si>
  <si>
    <t>02879(AZ Deck - Epoxy Overlay)</t>
  </si>
  <si>
    <t>00109(AZ Deck - Epoxy Overlay)</t>
  </si>
  <si>
    <t>01418(AZ Deck - Epoxy Overlay)</t>
  </si>
  <si>
    <t>01762(AZ Deck - Epoxy Overlay)</t>
  </si>
  <si>
    <t>02561(AZ Deck - Epoxy Overlay)</t>
  </si>
  <si>
    <t>00561(AZ Deck - Epoxy Overlay)</t>
  </si>
  <si>
    <t>00668(AZ Super - Stl Min Repair)</t>
  </si>
  <si>
    <t>00404(AZ Deck - Epoxy Overlay)</t>
  </si>
  <si>
    <t>00376(AZ Deck - Epoxy Overlay)</t>
  </si>
  <si>
    <t>02196(AZ Deck - Epoxy Overlay)</t>
  </si>
  <si>
    <t>01906(AZ Deck - Epoxy Overlay)</t>
  </si>
  <si>
    <t>01368(AZ Deck - Epoxy Overlay)</t>
  </si>
  <si>
    <t>00235(AZ Deck - Epoxy Overlay)</t>
  </si>
  <si>
    <t>01214(AZ Deck - Epoxy Overlay)</t>
  </si>
  <si>
    <t>01393(AZ Deck - Epoxy Overlay)</t>
  </si>
  <si>
    <t>00199(AZ Deck - Epoxy Overlay)</t>
  </si>
  <si>
    <t>00204(AZ Deck - Epoxy Overlay)</t>
  </si>
  <si>
    <t>01326(AZ Deck - Epoxy Overlay)</t>
  </si>
  <si>
    <t>00440(AZ Deck - Epoxy Overlay)</t>
  </si>
  <si>
    <t>00198(AZ Deck - Epoxy Overlay)</t>
  </si>
  <si>
    <t>00375(AZ Deck - Epoxy Overlay)</t>
  </si>
  <si>
    <t>02619(AZ Deck - Epoxy Overlay)</t>
  </si>
  <si>
    <t>00747(AZ Deck - Epoxy Overlay)</t>
  </si>
  <si>
    <t>00064(AZ Deck - Epoxy Overlay)</t>
  </si>
  <si>
    <t>01235(AZ Deck - Epoxy Overlay)</t>
  </si>
  <si>
    <t>00057(AZ Deck - Epoxy Overlay)</t>
  </si>
  <si>
    <t>00852(AZ Deck - Epoxy Overlay)</t>
  </si>
  <si>
    <t>01157(AZ Deck - Epoxy Overlay)</t>
  </si>
  <si>
    <t>01312(AZ Deck - Epoxy Overlay)</t>
  </si>
  <si>
    <t>01574(AZ Deck - Epoxy Overlay)</t>
  </si>
  <si>
    <t>01521(AZ Deck - Epoxy Overlay)</t>
  </si>
  <si>
    <t>02973(AZ Deck - Epoxy Overlay, AZ Super - FRP Wrap)</t>
  </si>
  <si>
    <t>01136(AZ Sub - FRP Wrap)</t>
  </si>
  <si>
    <t>00972(AZ Deck - Epoxy Overlay)</t>
  </si>
  <si>
    <t>01320(AZ Deck - Epoxy Overlay)</t>
  </si>
  <si>
    <t>00676(AZ Deck - Epoxy Overlay)</t>
  </si>
  <si>
    <t>00851(AZ Deck - Epoxy Overlay)</t>
  </si>
  <si>
    <t>00253(AZ Sub - FRP Wrap)</t>
  </si>
  <si>
    <t>02572(AZ Deck - Epoxy Overlay)</t>
  </si>
  <si>
    <t>02294(AZ Deck - Epoxy Overlay)</t>
  </si>
  <si>
    <t>01345(AZ Deck - Epoxy Overlay)</t>
  </si>
  <si>
    <t>00811(AZ Deck - Epoxy Overlay)</t>
  </si>
  <si>
    <t>01036(AZ Deck - Epoxy Overlay)</t>
  </si>
  <si>
    <t>01405(AZ Sub - FRP Wrap)</t>
  </si>
  <si>
    <t>01091(AZ Deck - Epoxy Overlay)</t>
  </si>
  <si>
    <t>01578(AZ Deck - Epoxy Overlay)</t>
  </si>
  <si>
    <t>01191(AZ Deck - Epoxy Overlay)</t>
  </si>
  <si>
    <t>00949(AZ Deck - Epoxy Overlay)</t>
  </si>
  <si>
    <t>00238(AZ Deck - Epoxy Overlay)</t>
  </si>
  <si>
    <t>00192(AZ Sub - FRP Wrap)</t>
  </si>
  <si>
    <t>00919(AZ Deck - Epoxy Overlay)</t>
  </si>
  <si>
    <t>01841(AZ Deck - Epoxy Overlay)</t>
  </si>
  <si>
    <t>00793(AZ Deck - Epoxy Overlay)</t>
  </si>
  <si>
    <t>02278(AZ Deck - Epoxy Overlay, AZ Sub - Conc Maj Repair)</t>
  </si>
  <si>
    <t>01842(AZ Deck - Epoxy Overlay)</t>
  </si>
  <si>
    <t>00509(AZ Deck - Epoxy Overlay)</t>
  </si>
  <si>
    <t>01160(AZ Deck - Epoxy Overlay)</t>
  </si>
  <si>
    <t>01263(AZ Super - Conc Maj Repair)</t>
  </si>
  <si>
    <t>02861(AZ Deck - Epoxy Overlay)</t>
  </si>
  <si>
    <t>00794(AZ Deck - Epoxy Overlay)</t>
  </si>
  <si>
    <t>01169(AZ Deck - Epoxy Overlay)</t>
  </si>
  <si>
    <t>00107(AZ Deck - Epoxy Overlay, AZ Super - FRP Wrap)</t>
  </si>
  <si>
    <t>01247(AZ Sub - Conc Maj Repair)</t>
  </si>
  <si>
    <t>01915(AZ Deck - Epoxy Overlay)</t>
  </si>
  <si>
    <t>01406(AZ Sub - FRP Wrap)</t>
  </si>
  <si>
    <t>01563(AZ Deck - Epoxy Overlay)</t>
  </si>
  <si>
    <t>01913(AZ Deck - Epoxy Overlay)</t>
  </si>
  <si>
    <t>02943(AZ Deck - Epoxy Overlay)</t>
  </si>
  <si>
    <t>02633(AZ Deck - Epoxy Overlay)</t>
  </si>
  <si>
    <t>02277(AZ Deck - Epoxy Overlay, AZ Sub - Conc Maj Repair)</t>
  </si>
  <si>
    <t>00417(AZ Deck - Epoxy Overlay)</t>
  </si>
  <si>
    <t>01205(AZ Deck - Epoxy Overlay)</t>
  </si>
  <si>
    <t>02811(AZ Super - Conc Maj Repair)</t>
  </si>
  <si>
    <t>01386(AZ Sub - FRP Wrap)</t>
  </si>
  <si>
    <t>01777(AZ Deck - Epoxy Overlay)</t>
  </si>
  <si>
    <t>00444(AZ Sub - Conc Maj Repair)</t>
  </si>
  <si>
    <t>01279(AZ Deck - Polyester Overlay)</t>
  </si>
  <si>
    <t>00225(AZ Deck - Epoxy Overlay, AZ Super - Stl Min Repair, AZ Sub - FRP Wrap)</t>
  </si>
  <si>
    <t>00982(AZ Deck - Epoxy Overlay)</t>
  </si>
  <si>
    <t>02137(AZ Deck - Epoxy Overlay)</t>
  </si>
  <si>
    <t>00304(AZ Sub - Conc Maj Repair)</t>
  </si>
  <si>
    <t>20084(AZ Deck - Epoxy Overlay)</t>
  </si>
  <si>
    <t>00197(AZ Sub - FRP Wrap)</t>
  </si>
  <si>
    <t>02557(AZ Deck - Epoxy Overlay)</t>
  </si>
  <si>
    <t>01407(AZ Deck - Epoxy Overlay)</t>
  </si>
  <si>
    <t>01988(AZ Sub - Conc Maj Repair)</t>
  </si>
  <si>
    <t>00193(AZ Deck - Epoxy Overlay)</t>
  </si>
  <si>
    <t>02490(AZ Deck - Epoxy Overlay)</t>
  </si>
  <si>
    <t>00574(AZ Deck - Epoxy Overlay)</t>
  </si>
  <si>
    <t>00503(AZ Super - Stl Min Repair, AZ Sub - FRP Wrap)</t>
  </si>
  <si>
    <t>02864(AZ Deck - Epoxy Overlay)</t>
  </si>
  <si>
    <t>00095(AZ Deck - Epoxy Overlay)</t>
  </si>
  <si>
    <t>00848(AZ Sub - FRP Wrap)</t>
  </si>
  <si>
    <t>01566(AZ Deck - Epoxy Overlay)</t>
  </si>
  <si>
    <t>01233(AZ Deck - Epoxy Overlay)</t>
  </si>
  <si>
    <t>01902(AZ Deck - Epoxy Overlay)</t>
  </si>
  <si>
    <t>01796(AZ Deck - Epoxy Overlay)</t>
  </si>
  <si>
    <t>00575(AZ Deck - Epoxy Overlay)</t>
  </si>
  <si>
    <t>00105(AZ Deck - Epoxy Overlay)</t>
  </si>
  <si>
    <t>01678(AZ Deck - Epoxy Overlay)</t>
  </si>
  <si>
    <t>01031(AZ Deck - Epoxy Overlay)</t>
  </si>
  <si>
    <t>02123(AZ Sub - Conc Maj Repair)</t>
  </si>
  <si>
    <t>00262(AZ Deck - Epoxy Overlay)</t>
  </si>
  <si>
    <t>00758(AZ Deck - Epoxy Overlay, AZ Super - Stl Min Repair)</t>
  </si>
  <si>
    <t>02175(AZ Deck - Epoxy Overlay)</t>
  </si>
  <si>
    <t>01216(AZ Deck - Epoxy Overlay)</t>
  </si>
  <si>
    <t>01676(AZ Deck - Epoxy Overlay)</t>
  </si>
  <si>
    <t>01675(AZ Deck - Epoxy Overlay)</t>
  </si>
  <si>
    <t>01664(AZ Deck - Epoxy Overlay)</t>
  </si>
  <si>
    <t>01851(AZ Deck - Epoxy Overlay)</t>
  </si>
  <si>
    <t>01413(AZ Deck - Epoxy Overlay)</t>
  </si>
  <si>
    <t>01165(AZ Deck - Epoxy Overlay)</t>
  </si>
  <si>
    <t>02080(AZ Deck - Epoxy Overlay, AZ Super - FRP Wrap)</t>
  </si>
  <si>
    <t>01172(AZ Deck - Epoxy Overlay)</t>
  </si>
  <si>
    <t>00609(AZ Deck - Epoxy Overlay)</t>
  </si>
  <si>
    <t>01053(AZ Deck - Epoxy Overlay)</t>
  </si>
  <si>
    <t>02588(AZ Deck - Epoxy Overlay)</t>
  </si>
  <si>
    <t>00178(AZ Deck - Epoxy Overlay, AZ Sub - Conc Maj Repair)</t>
  </si>
  <si>
    <t>00858(AZ Sub - FRP Wrap)</t>
  </si>
  <si>
    <t>00796(AZ Deck - Epoxy Overlay)</t>
  </si>
  <si>
    <t>00470(AZ Sub - FRP Wrap)</t>
  </si>
  <si>
    <t>01778(AZ Deck - Epoxy Overlay)</t>
  </si>
  <si>
    <t>01452(AZ Deck - Epoxy Overlay)</t>
  </si>
  <si>
    <t>00767(AZ Deck - Epoxy Overlay)</t>
  </si>
  <si>
    <t>00859(AZ Deck - Epoxy Overlay)</t>
  </si>
  <si>
    <t>01725(AZ Deck - Epoxy Overlay, AZ Sub - Conc Maj Repair)</t>
  </si>
  <si>
    <t>00177(AZ Deck - Epoxy Overlay)</t>
  </si>
  <si>
    <t>01613(AZ Deck - Epoxy Overlay)</t>
  </si>
  <si>
    <t>01680(AZ Deck - Epoxy Overlay)</t>
  </si>
  <si>
    <t>00981(AZ Super - Stl Min Repair, AZ Sub - Conc Maj Repair)</t>
  </si>
  <si>
    <t>01302(AZ Deck - Epoxy Overlay)</t>
  </si>
  <si>
    <t>02560(AZ Deck - Epoxy Overlay)</t>
  </si>
  <si>
    <t>00400(AZ Super - Stl Min Repair)</t>
  </si>
  <si>
    <t>01308(AZ Deck - Epoxy Overlay)</t>
  </si>
  <si>
    <t>00117(AZ Deck - Epoxy Overlay)</t>
  </si>
  <si>
    <t>02942(AZ Deck - Epoxy Overlay)</t>
  </si>
  <si>
    <t>00765(AZ Deck - Epoxy Overlay)</t>
  </si>
  <si>
    <t>00502(AZ Super - Stl Min Repair, AZ Sub - FRP Wrap)</t>
  </si>
  <si>
    <t>01298(AZ Super - Conc Maj Repair)</t>
  </si>
  <si>
    <t>02422(AZ Deck - Epoxy Overlay)</t>
  </si>
  <si>
    <t>02921(AZ Deck - Epoxy Overlay)</t>
  </si>
  <si>
    <t>00373(AZ Deck - Epoxy Overlay)</t>
  </si>
  <si>
    <t>00515(AZ Sub - FRP Wrap)</t>
  </si>
  <si>
    <t>01102(AZ Deck - Epoxy Overlay)</t>
  </si>
  <si>
    <t>01256(AZ Sub - FRP Wrap)</t>
  </si>
  <si>
    <t>02442(AZ Deck - Epoxy Overlay)</t>
  </si>
  <si>
    <t>02866(AZ Deck - Epoxy Overlay, AZ Super - FRP Wrap)</t>
  </si>
  <si>
    <t>00291(AZ Deck - Epoxy Overlay)</t>
  </si>
  <si>
    <t>00096(AZ Deck - Epoxy Overlay)</t>
  </si>
  <si>
    <t>02968(AZ Deck - Epoxy Overlay)</t>
  </si>
  <si>
    <t>00303(AZ Deck - Epoxy Overlay)</t>
  </si>
  <si>
    <t>00821(AZ Deck - Epoxy Overlay)</t>
  </si>
  <si>
    <t>00738(AZ Deck - Epoxy Overlay)</t>
  </si>
  <si>
    <t>00555(AZ Deck - Epoxy Overlay)</t>
  </si>
  <si>
    <t>02925(AZ Deck - Epoxy Overlay)</t>
  </si>
  <si>
    <t>00306(AZ Deck - Epoxy Overlay)</t>
  </si>
  <si>
    <t>00697(AZ Deck - Epoxy Overlay)</t>
  </si>
  <si>
    <t>00688(AZ Deck - Epoxy Overlay)</t>
  </si>
  <si>
    <t>01598(AZ Super - Conc Maj Repair)</t>
  </si>
  <si>
    <t>02424(AZ Deck - Epoxy Overlay)</t>
  </si>
  <si>
    <t>00367(AZ Deck - Epoxy Overlay)</t>
  </si>
  <si>
    <t>02972(AZ Deck - Epoxy Overlay)</t>
  </si>
  <si>
    <t>00971(AZ Deck - Epoxy Overlay)</t>
  </si>
  <si>
    <t>01825(AZ Deck - Epoxy Overlay)</t>
  </si>
  <si>
    <t>02971(AZ Deck - Epoxy Overlay, AZ Super - FRP Wrap)</t>
  </si>
  <si>
    <t>00499(AZ Super - Stl Min Repair)</t>
  </si>
  <si>
    <t>01112(AZ Deck - Epoxy Overlay)</t>
  </si>
  <si>
    <t>01798(AZ Deck - Epoxy Overlay)</t>
  </si>
  <si>
    <t>00764(AZ Deck - Epoxy Overlay)</t>
  </si>
  <si>
    <t>01248(AZ Sub - Conc Maj Repair)</t>
  </si>
  <si>
    <t>01914(AZ Deck - Epoxy Overlay)</t>
  </si>
  <si>
    <t>01234(AZ Deck - Epoxy Overlay)</t>
  </si>
  <si>
    <t>00237(AZ Deck - Epoxy Overlay)</t>
  </si>
  <si>
    <t>01631(AZ Sub - Conc Maj Repair)</t>
  </si>
  <si>
    <t>00918(AZ Deck - Epoxy Overlay)</t>
  </si>
  <si>
    <t>00634(AZ Sub - FRP Wrap)</t>
  </si>
  <si>
    <t>01333(AZ Sub - FRP Wrap)</t>
  </si>
  <si>
    <t>01134(AZ Super - Stl Min Repair)</t>
  </si>
  <si>
    <t>01166(AZ Deck - Epoxy Overlay)</t>
  </si>
  <si>
    <t>01060(AZ Deck - Epoxy Overlay)</t>
  </si>
  <si>
    <t>00317(AZ Deck - Epoxy Overlay)</t>
  </si>
  <si>
    <t>01228(AZ Deck - Epoxy Overlay)</t>
  </si>
  <si>
    <t>02264(AZ Deck - Epoxy Overlay)</t>
  </si>
  <si>
    <t>20080(AZ Deck - Epoxy Overlay)</t>
  </si>
  <si>
    <t>02374(AZ Deck - Epoxy Overlay)</t>
  </si>
  <si>
    <t>02281(AZ Deck - Epoxy Overlay)</t>
  </si>
  <si>
    <t>02489(AZ Super - Conc Maj Repair)</t>
  </si>
  <si>
    <t>20065(AZ Deck - Epoxy Overlay)</t>
  </si>
  <si>
    <t>01591(AZ Deck - Epoxy Overlay)</t>
  </si>
  <si>
    <t>01750(AZ Sub - Steel Maj Repair)</t>
  </si>
  <si>
    <t>01983(AZ Super - Conc Maj Repair)</t>
  </si>
  <si>
    <t>00310(AZ Deck - Epoxy Overlay)</t>
  </si>
  <si>
    <t>01153(AZ Deck - Epoxy Overlay)</t>
  </si>
  <si>
    <t>00635(AZ Deck - Epoxy Overlay)</t>
  </si>
  <si>
    <t>01771(AZ Super - Conc Maj Repair)</t>
  </si>
  <si>
    <t>00761(AZ Deck - Epoxy Overlay)</t>
  </si>
  <si>
    <t>00099(AZ Deck - Epoxy Overlay)</t>
  </si>
  <si>
    <t>02811(AZ Deck - Epoxy Overlay)</t>
  </si>
  <si>
    <t>00548(AZ Deck - Epoxy Overlay)</t>
  </si>
  <si>
    <t>20167(AZ Deck - Epoxy Overlay)</t>
  </si>
  <si>
    <t>00702(AZ Deck - Epoxy Overlay)</t>
  </si>
  <si>
    <t>01786(AZ Deck - Epoxy Overlay)</t>
  </si>
  <si>
    <t>01300(AZ Deck - Epoxy Overlay)</t>
  </si>
  <si>
    <t>00403(AZ Deck - Epoxy Overlay, AZ Super - Stl Min Repair, AZ Sub - FRP Wrap)</t>
  </si>
  <si>
    <t>01699(AZ Deck - Epoxy Overlay)</t>
  </si>
  <si>
    <t>00479(AZ Deck - Epoxy Overlay, AZ Super - FRP Wrap)</t>
  </si>
  <si>
    <t>01985(AZ Super - Conc Maj Repair)</t>
  </si>
  <si>
    <t>02580(AZ Deck - Epoxy Overlay)</t>
  </si>
  <si>
    <t>00472(AZ Deck - Epoxy Overlay)</t>
  </si>
  <si>
    <t>02440(AZ Deck - Epoxy Overlay)</t>
  </si>
  <si>
    <t>00674(AZ Deck - Epoxy Overlay)</t>
  </si>
  <si>
    <t>02556(AZ Deck - Epoxy Overlay)</t>
  </si>
  <si>
    <t>00687(AZ Sub - FRP Wrap)</t>
  </si>
  <si>
    <t>00108(AZ Deck - Epoxy Overlay, AZ Super - FRP Wrap)</t>
  </si>
  <si>
    <t>02099(AZ Deck - Epoxy Overlay)</t>
  </si>
  <si>
    <t>01201(AZ Deck - Epoxy Overlay)</t>
  </si>
  <si>
    <t>02450(AZ Deck - Epoxy Overlay)</t>
  </si>
  <si>
    <t>01655(AZ Deck - Epoxy Overlay)</t>
  </si>
  <si>
    <t>01664(AZ Super - Conc Maj Repair)</t>
  </si>
  <si>
    <t>01263(AZ Deck - Epoxy Overlay)</t>
  </si>
  <si>
    <t>00319(AZ Deck - Epoxy Overlay)</t>
  </si>
  <si>
    <t>01158(AZ Deck - Epoxy Overlay)</t>
  </si>
  <si>
    <t>01648(AZ Deck - Epoxy Overlay)</t>
  </si>
  <si>
    <t>01988(AZ Deck - Epoxy Overlay)</t>
  </si>
  <si>
    <t>00489(AZ Deck - Epoxy Overlay)</t>
  </si>
  <si>
    <t>01603(AZ Sub - Steel Maj Repair)</t>
  </si>
  <si>
    <t>01167(AZ Deck - Epoxy Overlay)</t>
  </si>
  <si>
    <t>00755(AZ Deck - Epoxy Overlay)</t>
  </si>
  <si>
    <t>01187(AZ Deck - Epoxy Overlay)</t>
  </si>
  <si>
    <t>01547(AZ Deck - Epoxy Overlay)</t>
  </si>
  <si>
    <t>01780(AZ Deck - Epoxy Overlay)</t>
  </si>
  <si>
    <t>01247(AZ Deck - Epoxy Overlay)</t>
  </si>
  <si>
    <t>01875(AZ Deck - Epoxy Overlay)</t>
  </si>
  <si>
    <t>01154(AZ Deck - Epoxy Overlay)</t>
  </si>
  <si>
    <t>02509(AZ Deck - Epoxy Overlay)</t>
  </si>
  <si>
    <t>00632(AZ Deck - Epoxy Overlay, AZ Super - FRP Wrap, AZ Sub - FRP Wrap)</t>
  </si>
  <si>
    <t>02558(AZ Deck - Epoxy Overlay)</t>
  </si>
  <si>
    <t>00465(AZ Sub - FRP Wrap)</t>
  </si>
  <si>
    <t>01040(AZ Sub - FRP Wrap)</t>
  </si>
  <si>
    <t>01726(AZ Deck - Epoxy Overlay)</t>
  </si>
  <si>
    <t>01876(AZ Deck - Epoxy Overlay)</t>
  </si>
  <si>
    <t>02101(AZ Deck - Epoxy Overlay)</t>
  </si>
  <si>
    <t>01779(AZ Deck - Epoxy Overlay)</t>
  </si>
  <si>
    <t>00921(AZ Deck - Epoxy Overlay, AZ Super - Stl Min Repair)</t>
  </si>
  <si>
    <t>01643(AZ Deck - Epoxy Overlay)</t>
  </si>
  <si>
    <t>00759(AZ Deck - Epoxy Overlay)</t>
  </si>
  <si>
    <t>02364(AZ Deck - Epoxy Overlay)</t>
  </si>
  <si>
    <t>00571(AZ Deck - Epoxy Overlay)</t>
  </si>
  <si>
    <t>01196(AZ Deck - Epoxy Overlay)</t>
  </si>
  <si>
    <t>00941(AZ Deck - Epoxy Overlay)</t>
  </si>
  <si>
    <t>00609(AZ Super - FRP Wrap)</t>
  </si>
  <si>
    <t>00845(AZ Deck - Epoxy Overlay)</t>
  </si>
  <si>
    <t>00363(AZ Deck - Epoxy Overlay)</t>
  </si>
  <si>
    <t>00862(AZ Deck - Epoxy Overlay)</t>
  </si>
  <si>
    <t>01314(AZ Sub - FRP Wrap)</t>
  </si>
  <si>
    <t>01585(AZ Deck - Epoxy Overlay)</t>
  </si>
  <si>
    <t>02085(AZ Deck - Epoxy Overlay)</t>
  </si>
  <si>
    <t>01986(AZ Super - Conc Maj Repair)</t>
  </si>
  <si>
    <t>00528(AZ Sub - Conc Maj Repair)</t>
  </si>
  <si>
    <t>01765(AZ Deck - Epoxy Overlay)</t>
  </si>
  <si>
    <t>00426(AZ Deck - Epoxy Overlay)</t>
  </si>
  <si>
    <t>00735(AZ Deck - Epoxy Overlay)</t>
  </si>
  <si>
    <t>01669(AZ Deck - Epoxy Overlay)</t>
  </si>
  <si>
    <t>00550(AZ Deck - Epoxy Overlay)</t>
  </si>
  <si>
    <t>02531(AZ Deck - Epoxy Overlay)</t>
  </si>
  <si>
    <t>00355(AZ Deck - Epoxy Overlay)</t>
  </si>
  <si>
    <t>00134(AZ Deck - Epoxy Overlay)</t>
  </si>
  <si>
    <t>01692(AZ Deck - Epoxy Overlay)</t>
  </si>
  <si>
    <t>00748(AZ Deck - Epoxy Overlay)</t>
  </si>
  <si>
    <t>02226(AZ Deck - Epoxy Overlay)</t>
  </si>
  <si>
    <t>00856(AZ Sub - FRP Wrap)</t>
  </si>
  <si>
    <t>00481(AZ Sub - FRP Wrap)</t>
  </si>
  <si>
    <t>01480(AZ Deck - Epoxy Overlay)</t>
  </si>
  <si>
    <t>02115(AZ Sub - Conc Maj Repair)</t>
  </si>
  <si>
    <t>00617(AZ Deck - Epoxy Overlay, AZ Super - Stl Min Repair)</t>
  </si>
  <si>
    <t>01693(AZ Deck - Epoxy Overlay)</t>
  </si>
  <si>
    <t>01806(AZ Deck - Epoxy Overlay)</t>
  </si>
  <si>
    <t>00784(AZ Deck - Epoxy Overlay)</t>
  </si>
  <si>
    <t>00286(AZ Deck - Epoxy Overlay)</t>
  </si>
  <si>
    <t>00397(AZ Deck - Epoxy Overlay)</t>
  </si>
  <si>
    <t>02042(AZ Deck - Epoxy Overlay)</t>
  </si>
  <si>
    <t>01395(AZ Sub - FRP Wrap)</t>
  </si>
  <si>
    <t>02508(AZ Deck - Epoxy Overlay)</t>
  </si>
  <si>
    <t>02300(AZ Deck - Epoxy Overlay)</t>
  </si>
  <si>
    <t>01133(AZ Deck - Epoxy Overlay)</t>
  </si>
  <si>
    <t>02523(AZ Sub - FRP Wrap)</t>
  </si>
  <si>
    <t>01742(AZ Deck - Epoxy Overlay)</t>
  </si>
  <si>
    <t>00350(AZ Super - Stl Min Repair)</t>
  </si>
  <si>
    <t>00747(AZ Sub - Steel Maj Repair)</t>
  </si>
  <si>
    <t>01758(AZ Sub - FRP Wrap)</t>
  </si>
  <si>
    <t>02008(AZ Deck - Epoxy Overlay)</t>
  </si>
  <si>
    <t>20075(AZ Deck - Polyester Overlay)</t>
  </si>
  <si>
    <t>00655(AZ Deck - Epoxy Overlay)</t>
  </si>
  <si>
    <t>01264(AZ Deck - Epoxy Overlay)</t>
  </si>
  <si>
    <t>02365(AZ Deck - Epoxy Overlay)</t>
  </si>
  <si>
    <t>00376(AZ Sub - FRP Wrap)</t>
  </si>
  <si>
    <t>00666(AZ Deck - Epoxy Overlay)</t>
  </si>
  <si>
    <t>02205(AZ Deck - Epoxy Overlay, AZ Sub - FRP Wrap)</t>
  </si>
  <si>
    <t>00637(AZ Deck - Epoxy Overlay)</t>
  </si>
  <si>
    <t>00279(AZ Deck - Epoxy Overlay)</t>
  </si>
  <si>
    <t>01745(AZ Deck - Epoxy Overlay)</t>
  </si>
  <si>
    <t>00864(AZ Deck - Epoxy Overlay)</t>
  </si>
  <si>
    <t>02155(AZ Sub - Conc Maj Repair)</t>
  </si>
  <si>
    <t>02849(AZ Deck - Epoxy Overlay)</t>
  </si>
  <si>
    <t>01230(AZ Deck - Epoxy Overlay)</t>
  </si>
  <si>
    <t>01028(AZ Deck - Epoxy Overlay)</t>
  </si>
  <si>
    <t>01496(AZ Deck - Epoxy Overlay)</t>
  </si>
  <si>
    <t>00894(AZ Deck - Epoxy Overlay)</t>
  </si>
  <si>
    <t>02164(AZ Deck - Epoxy Overlay)</t>
  </si>
  <si>
    <t>00903(AZ Deck - Epoxy Overlay)</t>
  </si>
  <si>
    <t>00580(AZ Deck - Epoxy Overlay)</t>
  </si>
  <si>
    <t>01694(AZ Deck - Epoxy Overlay)</t>
  </si>
  <si>
    <t>02898(AZ Deck - Epoxy Overlay)</t>
  </si>
  <si>
    <t>00251(AZ Sub - FRP Wrap)</t>
  </si>
  <si>
    <t>02112(AZ Deck - Epoxy Overlay)</t>
  </si>
  <si>
    <t>00649(AZ Deck - Epoxy Overlay)</t>
  </si>
  <si>
    <t>01241(AZ Deck - Epoxy Overlay)</t>
  </si>
  <si>
    <t>20168(AZ Deck - Epoxy Overlay)</t>
  </si>
  <si>
    <t>02090(AZ Deck - Epoxy Overlay)</t>
  </si>
  <si>
    <t>01206(AZ Deck - Epoxy Overlay)</t>
  </si>
  <si>
    <t>02899(AZ Deck - Epoxy Overlay)</t>
  </si>
  <si>
    <t>01121(AZ Sub - FRP Wrap)</t>
  </si>
  <si>
    <t>00871(AZ Deck - Epoxy Overlay)</t>
  </si>
  <si>
    <t>02466(AZ Deck - Epoxy Overlay)</t>
  </si>
  <si>
    <t>00698(AZ Deck - Epoxy Overlay)</t>
  </si>
  <si>
    <t>01533(AZ Deck - Epoxy Overlay, AZ Super - FRP Wrap)</t>
  </si>
  <si>
    <t>00758(AZ Sub - FRP Wrap)</t>
  </si>
  <si>
    <t>01198(AZ Deck - Epoxy Overlay)</t>
  </si>
  <si>
    <t>01242(AZ Deck - Epoxy Overlay)</t>
  </si>
  <si>
    <t>00457(AZ Sub - FRP Wrap)</t>
  </si>
  <si>
    <t>00201(AZ Deck - Epoxy Overlay)</t>
  </si>
  <si>
    <t>00377(AZ Sub - FRP Wrap)</t>
  </si>
  <si>
    <t>00036(AZ Deck - Epoxy Overlay)</t>
  </si>
  <si>
    <t>00769(AZ Deck - Epoxy Overlay)</t>
  </si>
  <si>
    <t>02111(AZ Deck - Epoxy Overlay)</t>
  </si>
  <si>
    <t>01307(AZ Deck - Epoxy Overlay)</t>
  </si>
  <si>
    <t>02738(AZ Deck - Epoxy Overlay)</t>
  </si>
  <si>
    <t>00904(AZ Deck - Epoxy Overlay)</t>
  </si>
  <si>
    <t>01553(AZ Sub - FRP Wrap)</t>
  </si>
  <si>
    <t>01658(AZ Sub - FRP Wrap)</t>
  </si>
  <si>
    <t>02846(AZ Deck - Epoxy Overlay)</t>
  </si>
  <si>
    <t>20063(AZ Deck - Epoxy Overlay)</t>
  </si>
  <si>
    <t>01248(AZ Deck - Epoxy Overlay)</t>
  </si>
  <si>
    <t>00697(AZ Sub - FRP Wrap)</t>
  </si>
  <si>
    <t>02599(AZ Deck - Epoxy Overlay)</t>
  </si>
  <si>
    <t>01020(AZ Deck - Epoxy Overlay)</t>
  </si>
  <si>
    <t>01059(AZ Deck - Epoxy Overlay)</t>
  </si>
  <si>
    <t>01978(AZ Super - Conc Maj Repair)</t>
  </si>
  <si>
    <t>02146(AZ Deck - Epoxy Overlay)</t>
  </si>
  <si>
    <t>00656(AZ Deck - Epoxy Overlay)</t>
  </si>
  <si>
    <t>01428(AZ Deck - Epoxy Overlay)</t>
  </si>
  <si>
    <t>01246(AZ Deck - Epoxy Overlay)</t>
  </si>
  <si>
    <t>02348(AZ Sub - Conc Maj Repair)</t>
  </si>
  <si>
    <t>01323(AZ Deck - Epoxy Overlay)</t>
  </si>
  <si>
    <t>01989(AZ Sub - Conc Maj Repair)</t>
  </si>
  <si>
    <t>01412(AZ Sub - FRP Wrap)</t>
  </si>
  <si>
    <t>02735(AZ Deck - Epoxy Overlay)</t>
  </si>
  <si>
    <t>02863(AZ Deck - Epoxy Overlay)</t>
  </si>
  <si>
    <t>00232(AZ Deck - Epoxy Overlay)</t>
  </si>
  <si>
    <t>01010(AZ Deck - Epoxy Overlay)</t>
  </si>
  <si>
    <t>01275(AZ Sub - FRP Wrap)</t>
  </si>
  <si>
    <t>01594(AZ Sub - Conc Maj Repair)</t>
  </si>
  <si>
    <t>01301(AZ Deck - Epoxy Overlay)</t>
  </si>
  <si>
    <t>00841(AZ Deck - Epoxy Overlay, AZ Sub - Conc Maj Repair)</t>
  </si>
  <si>
    <t>00771(AZ Deck - Epoxy Overlay)</t>
  </si>
  <si>
    <t>00785(AZ Sub - Conc Maj Repair)</t>
  </si>
  <si>
    <t>02032(AZ Deck - Epoxy Overlay)</t>
  </si>
  <si>
    <t>00740(AZ Deck - Epoxy Overlay)</t>
  </si>
  <si>
    <t>02892(AZ Deck - Epoxy Overlay)</t>
  </si>
  <si>
    <t>02464(AZ Super - Conc Maj Repair)</t>
  </si>
  <si>
    <t>01897(AZ Deck - Epoxy Overlay)</t>
  </si>
  <si>
    <t>02536(AZ Deck - Epoxy Overlay)</t>
  </si>
  <si>
    <t>01612(AZ Deck - Epoxy Overlay)</t>
  </si>
  <si>
    <t>01132(AZ Deck - Epoxy Overlay)</t>
  </si>
  <si>
    <t>01764(AZ Deck - Epoxy Overlay)</t>
  </si>
  <si>
    <t>02031(AZ Deck - Epoxy Overlay)</t>
  </si>
  <si>
    <t>00396(AZ Deck - Epoxy Overlay)</t>
  </si>
  <si>
    <t>00670(AZ Deck - Epoxy Overlay)</t>
  </si>
  <si>
    <t>01907(AZ Deck - Epoxy Overlay)</t>
  </si>
  <si>
    <t>01009(AZ Deck - Epoxy Overlay)</t>
  </si>
  <si>
    <t>01251(AZ Deck - Epoxy Overlay)</t>
  </si>
  <si>
    <t>00248(AZ Deck - Epoxy Overlay)</t>
  </si>
  <si>
    <t>00975(AZ Deck - Epoxy Overlay)</t>
  </si>
  <si>
    <t>02788(AZ Deck - Epoxy Overlay)</t>
  </si>
  <si>
    <t>01453(AZ Deck - Epoxy Overlay)</t>
  </si>
  <si>
    <t>20064(AZ Deck - Epoxy Overlay)</t>
  </si>
  <si>
    <t>01284(AZ Sub - FRP Wrap)</t>
  </si>
  <si>
    <t>00116(AZ Deck - Epoxy Overlay, AZ Sub - Conc Maj Repair)</t>
  </si>
  <si>
    <t>01376(AZ Super - Conc Maj Repair)</t>
  </si>
  <si>
    <t>01347(AZ Deck - Epoxy Overlay)</t>
  </si>
  <si>
    <t>01676(AZ Super - Conc Maj Repair)</t>
  </si>
  <si>
    <t>00967(AZ Deck - Epoxy Overlay)</t>
  </si>
  <si>
    <t>01782(AZ Deck - Epoxy Overlay)</t>
  </si>
  <si>
    <t>02029(AZ Deck - Epoxy Overlay)</t>
  </si>
  <si>
    <t>00890(AZ Super - Stl Min Repair)</t>
  </si>
  <si>
    <t>02437(AZ Deck - Epoxy Overlay)</t>
  </si>
  <si>
    <t>01310(AZ Deck - Epoxy Overlay)</t>
  </si>
  <si>
    <t>01641(AZ Deck - Epoxy Overlay)</t>
  </si>
  <si>
    <t>02648(AZ Deck - Epoxy Overlay)</t>
  </si>
  <si>
    <t>02192(AZ Deck - Epoxy Overlay)</t>
  </si>
  <si>
    <t>01214(AZ Sub - Conc Maj Repair)</t>
  </si>
  <si>
    <t>01370(AZ Deck - Epoxy Overlay, AZ Sub - Conc Maj Repair)</t>
  </si>
  <si>
    <t>00626(AZ Deck - Epoxy Overlay, AZ Super - FRP Wrap)</t>
  </si>
  <si>
    <t>01653(AZ Deck - Epoxy Overlay, AZ Super - FRP Wrap)</t>
  </si>
  <si>
    <t>01109(AZ Deck - Epoxy Overlay)</t>
  </si>
  <si>
    <t>02518(AZ Deck - Epoxy Overlay)</t>
  </si>
  <si>
    <t>00281(AZ Deck - Epoxy Overlay)</t>
  </si>
  <si>
    <t>01526(AZ Deck - Epoxy Overlay, AZ Sub - Conc Maj Repair)</t>
  </si>
  <si>
    <t>01602(AZ Sub - Steel Maj Repair)</t>
  </si>
  <si>
    <t>00686(AZ Deck - Epoxy Overlay)</t>
  </si>
  <si>
    <t>02091(AZ Deck - Epoxy Overlay)</t>
  </si>
  <si>
    <t>02109(AZ Deck - Epoxy Overlay)</t>
  </si>
  <si>
    <t>20025(AZ Deck - Epoxy Overlay)</t>
  </si>
  <si>
    <t>02963(AZ Deck - Epoxy Overlay)</t>
  </si>
  <si>
    <t>01112(AZ Sub - FRP Wrap)</t>
  </si>
  <si>
    <t>01168(AZ Deck - Epoxy Overlay)</t>
  </si>
  <si>
    <t>00669(AZ Deck - Epoxy Overlay)</t>
  </si>
  <si>
    <t>20066(AZ Deck - Epoxy Overlay)</t>
  </si>
  <si>
    <t>02647(AZ Deck - Epoxy Overlay)</t>
  </si>
  <si>
    <t>02947(AZ Deck - Epoxy Overlay)</t>
  </si>
  <si>
    <t>00713(AZ Deck - Epoxy Overlay)</t>
  </si>
  <si>
    <t>00940(AZ Deck - Epoxy Overlay)</t>
  </si>
  <si>
    <t>01766(AZ Deck - Epoxy Overlay)</t>
  </si>
  <si>
    <t>02663(AZ Deck - Epoxy Overlay, AZ Sub - Conc Maj Repair)</t>
  </si>
  <si>
    <t>00951(AZ Deck - Epoxy Overlay)</t>
  </si>
  <si>
    <t>00947(AZ Deck - Epoxy Overlay)</t>
  </si>
  <si>
    <t>01090(AZ Deck - Epoxy Overlay)</t>
  </si>
  <si>
    <t>02274(AZ Deck - Epoxy Overlay)</t>
  </si>
  <si>
    <t>01110(AZ Deck - Epoxy Overlay)</t>
  </si>
  <si>
    <t>01376(AZ Sub - Conc Maj Repair)</t>
  </si>
  <si>
    <t>00696(AZ Deck - Epoxy Overlay)</t>
  </si>
  <si>
    <t>00422(AZ Deck - Epoxy Overlay)</t>
  </si>
  <si>
    <t>02488(AZ Super - Conc Maj Repair)</t>
  </si>
  <si>
    <t>00247(AZ Sub - FRP Wrap)</t>
  </si>
  <si>
    <t>02428(AZ Deck - Epoxy Overlay)</t>
  </si>
  <si>
    <t>00130(AZ Super - Conc Maj Repair)</t>
  </si>
  <si>
    <t>01838(AZ Deck - Epoxy Overlay)</t>
  </si>
  <si>
    <t>01617(AZ Deck - Epoxy Overlay)</t>
  </si>
  <si>
    <t>01335(AZ Deck - Epoxy Overlay)</t>
  </si>
  <si>
    <t>00436(AZ Deck - Epoxy Overlay)</t>
  </si>
  <si>
    <t>00343(AZ Deck - Epoxy Overlay)</t>
  </si>
  <si>
    <t>01644(AZ Super - Conc Maj Repair)</t>
  </si>
  <si>
    <t>02378(AZ Deck - Epoxy Overlay)</t>
  </si>
  <si>
    <t>01781(AZ Deck - Epoxy Overlay)</t>
  </si>
  <si>
    <t>01669(AZ Sub - FRP Wrap)</t>
  </si>
  <si>
    <t>02690(AZ Deck - Epoxy Overlay)</t>
  </si>
  <si>
    <t>00865(AZ Deck - Epoxy Overlay)</t>
  </si>
  <si>
    <t>01197(AZ Deck - Epoxy Overlay, AZ Sub - Conc Maj Repair)</t>
  </si>
  <si>
    <t>00687(AZ Deck - Epoxy Overlay)</t>
  </si>
  <si>
    <t>00099(AZ Sub - FRP Wrap)</t>
  </si>
  <si>
    <t>20102(AZ Deck - Epoxy Overlay)</t>
  </si>
  <si>
    <t>01167(AZ Sub - Conc Maj Repair)</t>
  </si>
  <si>
    <t>02522(AZ Deck - Epoxy Overlay, AZ Super - FRP Wrap)</t>
  </si>
  <si>
    <t>00781(AZ Deck - Epoxy Overlay)</t>
  </si>
  <si>
    <t>01390(AZ Sub - FRP Wrap)</t>
  </si>
  <si>
    <t>01704(AZ Deck - Epoxy Overlay)</t>
  </si>
  <si>
    <t>00433(AZ Sub - FRP Wrap)</t>
  </si>
  <si>
    <t>01481(AZ Deck - Epoxy Overlay)</t>
  </si>
  <si>
    <t>01520(AZ Deck - Epoxy Overlay)</t>
  </si>
  <si>
    <t>01837(AZ Deck - Epoxy Overlay)</t>
  </si>
  <si>
    <t>01587(AZ Deck - Epoxy Overlay)</t>
  </si>
  <si>
    <t>00774(AZ Deck - Epoxy Overlay)</t>
  </si>
  <si>
    <t>01765(AZ Super - FRP Wrap)</t>
  </si>
  <si>
    <t>00683(AZ Deck - Epoxy Overlay)</t>
  </si>
  <si>
    <t>01369(AZ Sub - Conc Maj Repair)</t>
  </si>
  <si>
    <t>01647(AZ Sub - FRP Wrap)</t>
  </si>
  <si>
    <t>02363(AZ Deck - Epoxy Overlay)</t>
  </si>
  <si>
    <t>01054(AZ Deck - Epoxy Overlay, AZ Super - FRP Wrap)</t>
  </si>
  <si>
    <t>02739(AZ Deck - Epoxy Overlay)</t>
  </si>
  <si>
    <t>01917(AZ Deck - Epoxy Overlay)</t>
  </si>
  <si>
    <t>00438(AZ Sub - FRP Wrap)</t>
  </si>
  <si>
    <t>01747(AZ Deck - Epoxy Overlay)</t>
  </si>
  <si>
    <t>01989(AZ Deck - Epoxy Overlay)</t>
  </si>
  <si>
    <t>00175(AZ Deck - Epoxy Overlay)</t>
  </si>
  <si>
    <t>02796(AZ Deck - Epoxy Overlay)</t>
  </si>
  <si>
    <t>00943(AZ Deck - Epoxy Overlay)</t>
  </si>
  <si>
    <t>02426(AZ Deck - Epoxy Overlay)</t>
  </si>
  <si>
    <t>02155(AZ Deck - Epoxy Overlay)</t>
  </si>
  <si>
    <t>01289(AZ Super - Stl Min Repair)</t>
  </si>
  <si>
    <t>01115(AZ Sub - FRP Wrap)</t>
  </si>
  <si>
    <t>01771(AZ Deck - Epoxy Overlay)</t>
  </si>
  <si>
    <t>20106(AZ Deck - Epoxy Overlay)</t>
  </si>
  <si>
    <t>00627(AZ Deck - Epoxy Overlay, AZ Super - FRP Wrap)</t>
  </si>
  <si>
    <t>01673(AZ Super - Conc Maj Repair)</t>
  </si>
  <si>
    <t>00266(AZ Deck - Epoxy Overlay)</t>
  </si>
  <si>
    <t>00743(AZ Deck - Epoxy Overlay)</t>
  </si>
  <si>
    <t>01331(AZ Deck - Epoxy Overlay)</t>
  </si>
  <si>
    <t>00756(AZ Deck - Epoxy Overlay)</t>
  </si>
  <si>
    <t>02356(AZ Deck - Epoxy Overlay)</t>
  </si>
  <si>
    <t>01414(AZ Deck - Epoxy Overlay)</t>
  </si>
  <si>
    <t>02986(AZ Deck - Epoxy Overlay)</t>
  </si>
  <si>
    <t>01792(AZ Super - Conc Maj Repair)</t>
  </si>
  <si>
    <t>01529(AZ Deck - Epoxy Overlay, AZ Sub - Conc Maj Repair)</t>
  </si>
  <si>
    <t>02375(AZ Deck - Epoxy Overlay)</t>
  </si>
  <si>
    <t>01523(AZ Deck - Epoxy Overlay)</t>
  </si>
  <si>
    <t>20082(AZ Deck - Epoxy Overlay)</t>
  </si>
  <si>
    <t>02046(AZ Sub - Conc Maj Repair)</t>
  </si>
  <si>
    <t>01203(AZ Deck - Epoxy Overlay)</t>
  </si>
  <si>
    <t>00931(AZ Deck - Epoxy Overlay)</t>
  </si>
  <si>
    <t>00961(AZ Deck - Epoxy Overlay)</t>
  </si>
  <si>
    <t>01942(AZ Deck - Epoxy Overlay)</t>
  </si>
  <si>
    <t>20048(AZ Deck - Epoxy Overlay)</t>
  </si>
  <si>
    <t>01324(AZ Deck - Epoxy Overlay)</t>
  </si>
  <si>
    <t>01655(AZ Sub - FRP Wrap)</t>
  </si>
  <si>
    <t>00960(AZ Deck - Epoxy Overlay)</t>
  </si>
  <si>
    <t>00976(AZ Deck - Epoxy Overlay)</t>
  </si>
  <si>
    <t>00739(AZ Deck - Epoxy Overlay)</t>
  </si>
  <si>
    <t>00444(AZ Deck - Epoxy Overlay)</t>
  </si>
  <si>
    <t>01108(AZ Deck - Epoxy Overlay)</t>
  </si>
  <si>
    <t>00295(AZ Deck - Epoxy Overlay)</t>
  </si>
  <si>
    <t>01590(AZ Deck - Epoxy Overlay)</t>
  </si>
  <si>
    <t>01734(AZ Deck - Epoxy Overlay)</t>
  </si>
  <si>
    <t>01151(AZ Deck - Epoxy Overlay)</t>
  </si>
  <si>
    <t>00967(AZ Sub - FRP Wrap)</t>
  </si>
  <si>
    <t>00973(AZ Deck - Epoxy Overlay)</t>
  </si>
  <si>
    <t>02771(AZ Deck - Epoxy Overlay)</t>
  </si>
  <si>
    <t>00783(AZ Super - Stl Min Repair)</t>
  </si>
  <si>
    <t>00382(AZ Deck - Epoxy Overlay)</t>
  </si>
  <si>
    <t>00566(AZ Deck - Epoxy Overlay)</t>
  </si>
  <si>
    <t>00504(AZ Deck - Epoxy Overlay, AZ Super - FRP Wrap)</t>
  </si>
  <si>
    <t>01767(AZ Deck - Epoxy Overlay)</t>
  </si>
  <si>
    <t>20001(AZ Deck - Epoxy Overlay)</t>
  </si>
  <si>
    <t>02027(AZ Deck - Epoxy Overlay)</t>
  </si>
  <si>
    <t>01660(AZ Deck - Epoxy Overlay)</t>
  </si>
  <si>
    <t>00974(AZ Deck - Epoxy Overlay)</t>
  </si>
  <si>
    <t>20083(AZ Deck - Epoxy Overlay)</t>
  </si>
  <si>
    <t>02406(AZ Deck - Epoxy Overlay)</t>
  </si>
  <si>
    <t>02098(AZ Deck - Epoxy Overlay)</t>
  </si>
  <si>
    <t>00508(AZ Deck - Epoxy Overlay)</t>
  </si>
  <si>
    <t>01137(AZ Deck - Epoxy Overlay)</t>
  </si>
  <si>
    <t>00594(AZ Deck - Epoxy Overlay)</t>
  </si>
  <si>
    <t>00911(AZ Sub - FRP Wrap)</t>
  </si>
  <si>
    <t>02123(AZ Deck - Epoxy Overlay)</t>
  </si>
  <si>
    <t>01123(AZ Deck - Epoxy Overlay)</t>
  </si>
  <si>
    <t>01378(AZ Deck - Epoxy Overlay, AZ Sub - Conc Maj Repair)</t>
  </si>
  <si>
    <t>02887(AZ Deck - Epoxy Overlay)</t>
  </si>
  <si>
    <t>02297(AZ Deck - Epoxy Overlay)</t>
  </si>
  <si>
    <t>00490(AZ Deck - Epoxy Overlay)</t>
  </si>
  <si>
    <t>00552(AZ Deck - Epoxy Overlay, AZ Super - Stl Min Repair)</t>
  </si>
  <si>
    <t>20067(AZ Deck - Epoxy Overlay)</t>
  </si>
  <si>
    <t>02059(AZ Deck - Epoxy Overlay)</t>
  </si>
  <si>
    <t>00644(AZ Deck - Epoxy Overlay)</t>
  </si>
  <si>
    <t>02797(AZ Deck - Epoxy Overlay)</t>
  </si>
  <si>
    <t>01753(AZ Deck - Epoxy Overlay)</t>
  </si>
  <si>
    <t>02122(AZ Deck - Epoxy Overlay)</t>
  </si>
  <si>
    <t>01498(AZ Deck - Epoxy Overlay)</t>
  </si>
  <si>
    <t>01103(AZ Deck - Epoxy Overlay)</t>
  </si>
  <si>
    <t>00531(AZ Deck - Epoxy Overlay)</t>
  </si>
  <si>
    <t>00900(AZ Deck - Epoxy Overlay)</t>
  </si>
  <si>
    <t>00674(AZ Sub - FRP Wrap)</t>
  </si>
  <si>
    <t>01412(AZ Deck - Epoxy Overlay)</t>
  </si>
  <si>
    <t>00968(AZ Deck - Epoxy Overlay)</t>
  </si>
  <si>
    <t>02772(AZ Deck - Epoxy Overlay)</t>
  </si>
  <si>
    <t>01424(AZ Deck - Epoxy Overlay)</t>
  </si>
  <si>
    <t>00773(AZ Deck - Epoxy Overlay)</t>
  </si>
  <si>
    <t>01691(AZ Deck - Epoxy Overlay)</t>
  </si>
  <si>
    <t>02664(AZ Deck - Epoxy Overlay)</t>
  </si>
  <si>
    <t>02262(AZ Deck - Epoxy Overlay)</t>
  </si>
  <si>
    <t>01207(AZ Deck - Epoxy Overlay)</t>
  </si>
  <si>
    <t>00681(AZ Deck - Epoxy Overlay)</t>
  </si>
  <si>
    <t>02348(AZ Deck - Epoxy Overlay)</t>
  </si>
  <si>
    <t>00887(AZ Super - Stl Min Repair)</t>
  </si>
  <si>
    <t>00935(AZ Super - Conc Maj Repair)</t>
  </si>
  <si>
    <t>02417(AZ Deck - Epoxy Overlay)</t>
  </si>
  <si>
    <t>01219(AZ Deck - Epoxy Overlay)</t>
  </si>
  <si>
    <t>02808(AZ Deck - Epoxy Overlay)</t>
  </si>
  <si>
    <t>01760(AZ Deck - Epoxy Overlay)</t>
  </si>
  <si>
    <t>02849(AZ Sub - FRP Wrap)</t>
  </si>
  <si>
    <t>01761(AZ Deck - Epoxy Overlay)</t>
  </si>
  <si>
    <t>01737(AZ Deck - Epoxy Overlay)</t>
  </si>
  <si>
    <t>01790(AZ Deck - Epoxy Overlay)</t>
  </si>
  <si>
    <t>00912(AZ Sub - FRP Wrap)</t>
  </si>
  <si>
    <t>00200(AZ Deck - Epoxy Overlay)</t>
  </si>
  <si>
    <t>01551(AZ Deck - Epoxy Overlay)</t>
  </si>
  <si>
    <t>00684(AZ Deck - Epoxy Overlay)</t>
  </si>
  <si>
    <t>01738(AZ Deck - Epoxy Overlay)</t>
  </si>
  <si>
    <t>02157(AZ Sub - Conc Maj Repair)</t>
  </si>
  <si>
    <t>01497(AZ Deck - Epoxy Overlay)</t>
  </si>
  <si>
    <t>01801(AZ Deck - Epoxy Overlay)</t>
  </si>
  <si>
    <t>02370(AZ Deck - Epoxy Overlay)</t>
  </si>
  <si>
    <t>00477(AZ Super - Stl Min Repair)</t>
  </si>
  <si>
    <t>00851(AZ Sub - Steel Maj Repair)</t>
  </si>
  <si>
    <t>02301(AZ Deck - Epoxy Overlay)</t>
  </si>
  <si>
    <t>00685(AZ Deck - Epoxy Overlay)</t>
  </si>
  <si>
    <t>00549(AZ Deck - Epoxy Overlay)</t>
  </si>
  <si>
    <t>02946(AZ Deck - Epoxy Overlay)</t>
  </si>
  <si>
    <t>01204(AZ Deck - Epoxy Overlay)</t>
  </si>
  <si>
    <t>00583(AZ Deck - Epoxy Overlay)</t>
  </si>
  <si>
    <t>01695(AZ Deck - Epoxy Overlay)</t>
  </si>
  <si>
    <t>00304(AZ Deck - Epoxy Overlay)</t>
  </si>
  <si>
    <t>01908(AZ Deck - Epoxy Overlay)</t>
  </si>
  <si>
    <t>02012(AZ Deck - Epoxy Overlay)</t>
  </si>
  <si>
    <t>02020(AZ Deck - Epoxy Overlay)</t>
  </si>
  <si>
    <t>02729(AZ Deck - Epoxy Overlay)</t>
  </si>
  <si>
    <t>01791(AZ Deck - Epoxy Overlay)</t>
  </si>
  <si>
    <t>01588(AZ Sub - FRP Wrap)</t>
  </si>
  <si>
    <t>01956(AZ Sub - Conc Maj Repair)</t>
  </si>
  <si>
    <t>02489(AZ Deck - Epoxy Overlay)</t>
  </si>
  <si>
    <t>02439(AZ Deck - Epoxy Overlay)</t>
  </si>
  <si>
    <t>00893(AZ Deck - Epoxy Overlay)</t>
  </si>
  <si>
    <t>01172(AZ Super - Stl Min Repair)</t>
  </si>
  <si>
    <t>02452(AZ Deck - Epoxy Overlay)</t>
  </si>
  <si>
    <t>01107(AZ Deck - Epoxy Overlay)</t>
  </si>
  <si>
    <t>01994(AZ Super - Conc Maj Repair)</t>
  </si>
  <si>
    <t>01896(AZ Deck - Epoxy Overlay)</t>
  </si>
  <si>
    <t>00570(AZ Deck - Epoxy Overlay)</t>
  </si>
  <si>
    <t>01996(AZ Sub - Conc Maj Repair)</t>
  </si>
  <si>
    <t>01818(AZ Deck - Epoxy Overlay)</t>
  </si>
  <si>
    <t>02353(AZ Deck - Epoxy Overlay)</t>
  </si>
  <si>
    <t>01354(AZ Deck - Epoxy Overlay)</t>
  </si>
  <si>
    <t>01409(AZ Deck - Epoxy Overlay)</t>
  </si>
  <si>
    <t>00427(AZ Bridge Replace - Steel)</t>
  </si>
  <si>
    <t>AZ Reconstruction</t>
  </si>
  <si>
    <t>02206(AZ Sub - Conc Maj Repair)</t>
  </si>
  <si>
    <t>01752(AZ Deck - Epoxy Overlay)</t>
  </si>
  <si>
    <t>00955(AZ Super - Stl Min Repair)</t>
  </si>
  <si>
    <t>01225(AZ Deck - Epoxy Overlay)</t>
  </si>
  <si>
    <t>01740(AZ Sub - Steel Maj Repair)</t>
  </si>
  <si>
    <t>02573(AZ Deck - Epoxy Overlay)</t>
  </si>
  <si>
    <t>02695(AZ Deck - Epoxy Overlay)</t>
  </si>
  <si>
    <t>02138(AZ Deck - Epoxy Overlay)</t>
  </si>
  <si>
    <t>00923(AZ Sub - Conc Maj Repair)</t>
  </si>
  <si>
    <t>02115(AZ Deck - Epoxy Overlay)</t>
  </si>
  <si>
    <t>01407(AZ Sub - Conc Maj Repair)</t>
  </si>
  <si>
    <t>00589(AZ Deck - Epoxy Overlay)</t>
  </si>
  <si>
    <t>00869(AZ Deck - Epoxy Overlay)</t>
  </si>
  <si>
    <t>01912(AZ Deck - Epoxy Overlay)</t>
  </si>
  <si>
    <t>00708(AZ Deck - Epoxy Overlay)</t>
  </si>
  <si>
    <t>02860(AZ Deck - Epoxy Overlay)</t>
  </si>
  <si>
    <t>01410(AZ Deck - Epoxy Overlay)</t>
  </si>
  <si>
    <t>01755(AZ Deck - Epoxy Overlay)</t>
  </si>
  <si>
    <t>02524(AZ Deck - Epoxy Overlay)</t>
  </si>
  <si>
    <t>00065(AZ Deck - Epoxy Overlay)</t>
  </si>
  <si>
    <t>02768(AZ Deck - Epoxy Overlay)</t>
  </si>
  <si>
    <t>00713(AZ Super - Stl Min Repair)</t>
  </si>
  <si>
    <t>00595(AZ Deck - Epoxy Overlay)</t>
  </si>
  <si>
    <t>02045(AZ Deck - Epoxy Overlay)</t>
  </si>
  <si>
    <t>01659(AZ Super - Conc Maj Repair)</t>
  </si>
  <si>
    <t>02487(AZ Super - Conc Maj Repair)</t>
  </si>
  <si>
    <t>01957(AZ Sub - Conc Maj Repair)</t>
  </si>
  <si>
    <t>02157(AZ Deck - Epoxy Overlay)</t>
  </si>
  <si>
    <t>00364(AZ Sub - Conc Maj Repair)</t>
  </si>
  <si>
    <t>01258(AZ Super - Conc Maj Repair)</t>
  </si>
  <si>
    <t>01280(AZ Sub - FRP Wrap)</t>
  </si>
  <si>
    <t>00220(AZ Deck - Epoxy Overlay)</t>
  </si>
  <si>
    <t>02148(AZ Deck - Epoxy Overlay)</t>
  </si>
  <si>
    <t>00665(AZ Super - Stl Min Repair)</t>
  </si>
  <si>
    <t>20079(AZ Deck - Epoxy Overlay)</t>
  </si>
  <si>
    <t>01783(AZ Deck - Epoxy Overlay)</t>
  </si>
  <si>
    <t>01472(AZ Deck - Epoxy Overlay, AZ Super - FRP Wrap)</t>
  </si>
  <si>
    <t>02324(AZ Deck - Epoxy Overlay)</t>
  </si>
  <si>
    <t>01182(AZ Deck - Epoxy Overlay)</t>
  </si>
  <si>
    <t>02221(AZ Deck - Epoxy Overlay)</t>
  </si>
  <si>
    <t>01741(AZ Sub - Steel Maj Repair)</t>
  </si>
  <si>
    <t>00305(AZ Deck - Epoxy Overlay)</t>
  </si>
  <si>
    <t>01473(AZ Deck - Epoxy Overlay, AZ Super - FRP Wrap)</t>
  </si>
  <si>
    <t>01084(AZ Sub - Conc Maj Repair)</t>
  </si>
  <si>
    <t>01749(AZ Sub - Steel Maj Repair)</t>
  </si>
  <si>
    <t>00652(AZ Deck - Epoxy Overlay)</t>
  </si>
  <si>
    <t>02027(AZ Sub - FRP Wrap)</t>
  </si>
  <si>
    <t>01270(AZ Super - Stl Min Repair)</t>
  </si>
  <si>
    <t>01358(AZ Sub - FRP Wrap)</t>
  </si>
  <si>
    <t>02422(AZ Sub - Conc Maj Repair)</t>
  </si>
  <si>
    <t>01312(AZ Sub - Steel Maj Repair)</t>
  </si>
  <si>
    <t>00590(AZ Deck - Epoxy Overlay, AZ Super - Stl Min Repair)</t>
  </si>
  <si>
    <t>01911(AZ Deck - Epoxy Overlay)</t>
  </si>
  <si>
    <t>00868(AZ Deck - Epoxy Overlay)</t>
  </si>
  <si>
    <t>02436(AZ Deck - Epoxy Overlay)</t>
  </si>
  <si>
    <t>01431(AZ Deck - Epoxy Overlay)</t>
  </si>
  <si>
    <t>00969(AZ Deck - Epoxy Overlay)</t>
  </si>
  <si>
    <t>01283(AZ Deck - Epoxy Overlay)</t>
  </si>
  <si>
    <t>01799(AZ Deck - Epoxy Overlay)</t>
  </si>
  <si>
    <t>01631(AZ Sub - FRP Wrap)</t>
  </si>
  <si>
    <t>00255(AZ Deck - Epoxy Overlay)</t>
  </si>
  <si>
    <t>00629(AZ Deck - Epoxy Overlay)</t>
  </si>
  <si>
    <t>02691(AZ Deck - Epoxy Overlay)</t>
  </si>
  <si>
    <t>01466(AZ Deck - Epoxy Overlay)</t>
  </si>
  <si>
    <t>02680(AZ Deck - Epoxy Overlay)</t>
  </si>
  <si>
    <t>00870(AZ Deck - Epoxy Overlay)</t>
  </si>
  <si>
    <t>01499(AZ Deck - Epoxy Overlay)</t>
  </si>
  <si>
    <t>01690(AZ Deck - Epoxy Overlay)</t>
  </si>
  <si>
    <t>01275(AZ Deck - Epoxy Overlay)</t>
  </si>
  <si>
    <t>02516(AZ Deck - Epoxy Overlay)</t>
  </si>
  <si>
    <t>00384(AZ Sub - FRP Wrap)</t>
  </si>
  <si>
    <t>01355(AZ Deck - Epoxy Overlay)</t>
  </si>
  <si>
    <t>01332(AZ Sub - Conc Maj Repair)</t>
  </si>
  <si>
    <t>01948(AZ Deck - Epoxy Overlay)</t>
  </si>
  <si>
    <t>00389(AZ Deck - Epoxy Overlay)</t>
  </si>
  <si>
    <t>01764(AZ Sub - FRP Wrap)</t>
  </si>
  <si>
    <t>02325(AZ Deck - Epoxy Overlay)</t>
  </si>
  <si>
    <t>00528(AZ Deck - Epoxy Overlay)</t>
  </si>
  <si>
    <t>02982(AZ Deck - Epoxy Overlay)</t>
  </si>
  <si>
    <t>00826(AZ Deck - Epoxy Overlay, AZ Super - Stl Min Repair)</t>
  </si>
  <si>
    <t>00607(AZ Deck - Epoxy Overlay)</t>
  </si>
  <si>
    <t>00193(AZ Super - Stl Min Repair)</t>
  </si>
  <si>
    <t>01751(AZ Deck - Epoxy Overlay)</t>
  </si>
  <si>
    <t>01729(AZ Deck - Epoxy Overlay)</t>
  </si>
  <si>
    <t>01082(AZ Deck - Epoxy Overlay)</t>
  </si>
  <si>
    <t>00814(AZ Deck - Epoxy Overlay)</t>
  </si>
  <si>
    <t>00970(AZ Deck - Epoxy Overlay)</t>
  </si>
  <si>
    <t>01261(AZ Super - Conc Maj Repair)</t>
  </si>
  <si>
    <t>00872(AZ Deck - Epoxy Overlay, AZ Super - Stl Min Repair)</t>
  </si>
  <si>
    <t>00654(AZ Deck - Epoxy Overlay)</t>
  </si>
  <si>
    <t>02483(AZ Deck - Epoxy Overlay)</t>
  </si>
  <si>
    <t>02736(AZ Deck - Epoxy Overlay)</t>
  </si>
  <si>
    <t>02400(AZ Deck - Epoxy Overlay)</t>
  </si>
  <si>
    <t>00616(AZ Sub - FRP Wrap)</t>
  </si>
  <si>
    <t>00745(AZ Deck - Epoxy Overlay, AZ Super - Stl Min Repair)</t>
  </si>
  <si>
    <t>02044(AZ Deck - Epoxy Overlay)</t>
  </si>
  <si>
    <t>00983(AZ Deck - Epoxy Overlay)</t>
  </si>
  <si>
    <t>00711(AZ Deck - Epoxy Overlay)</t>
  </si>
  <si>
    <t>00117(AZ Sub - Conc Maj Repair)</t>
  </si>
  <si>
    <t>02482(AZ Deck - Epoxy Overlay)</t>
  </si>
  <si>
    <t>01411(AZ Deck - Epoxy Overlay)</t>
  </si>
  <si>
    <t>00885(AZ Deck - Epoxy Overlay)</t>
  </si>
  <si>
    <t>01671(AZ Deck - Epoxy Overlay)</t>
  </si>
  <si>
    <t>00432(AZ Sub - FRP Wrap)</t>
  </si>
  <si>
    <t>01899(AZ Deck - Epoxy Overlay)</t>
  </si>
  <si>
    <t>00026(AZ Bridge Replace - Steel)</t>
  </si>
  <si>
    <t>02438(AZ Deck - Epoxy Overlay)</t>
  </si>
  <si>
    <t>00719(AZ Deck - Epoxy Overlay)</t>
  </si>
  <si>
    <t>01833(AZ Deck - Epoxy Overlay)</t>
  </si>
  <si>
    <t>00325(AZ Deck - Epoxy Overlay)</t>
  </si>
  <si>
    <t>00805(AZ Deck - Epoxy Overlay)</t>
  </si>
  <si>
    <t>01813(AZ Deck - Epoxy Overlay)</t>
  </si>
  <si>
    <t>01183(AZ Deck - Epoxy Overlay)</t>
  </si>
  <si>
    <t>02730(AZ Deck - Epoxy Overlay)</t>
  </si>
  <si>
    <t>02453(AZ Deck - Epoxy Overlay)</t>
  </si>
  <si>
    <t>02020(AZ Sub - FRP Wrap)</t>
  </si>
  <si>
    <t>01995(AZ Super - Conc Maj Repair)</t>
  </si>
  <si>
    <t>02470(AZ Deck - Epoxy Overlay)</t>
  </si>
  <si>
    <t>01620(AZ Deck - Epoxy Overlay)</t>
  </si>
  <si>
    <t>01038(AZ Deck - Epoxy Overlay)</t>
  </si>
  <si>
    <t>01432(AZ Deck - Epoxy Overlay)</t>
  </si>
  <si>
    <t>02605(AZ Deck - Epoxy Overlay)</t>
  </si>
  <si>
    <t>00736(AZ Super - Stl Min Repair)</t>
  </si>
  <si>
    <t>00682(AZ Deck - Epoxy Overlay)</t>
  </si>
  <si>
    <t>00664(AZ Super - Stl Min Repair)</t>
  </si>
  <si>
    <t>01303(AZ Deck - Epoxy Overlay)</t>
  </si>
  <si>
    <t>00487(AZ Super - Stl Min Repair)</t>
  </si>
  <si>
    <t>02517(AZ Sub - Conc Maj Repair)</t>
  </si>
  <si>
    <t>01293(AZ Sub - FRP Wrap)</t>
  </si>
  <si>
    <t>01594(AZ Deck - Epoxy Overlay, AZ Super - Stl Min Repair)</t>
  </si>
  <si>
    <t>01748(AZ Sub - Steel Maj Repair)</t>
  </si>
  <si>
    <t>02116(AZ Deck - Epoxy Overlay)</t>
  </si>
  <si>
    <t>02848(AZ Deck - Epoxy Overlay)</t>
  </si>
  <si>
    <t>02125(AZ Deck - Epoxy Overlay)</t>
  </si>
  <si>
    <t>02149(AZ Deck - Epoxy Overlay)</t>
  </si>
  <si>
    <t>00766(AZ Deck - Epoxy Overlay)</t>
  </si>
  <si>
    <t>01754(AZ Deck - Epoxy Overlay)</t>
  </si>
  <si>
    <t>01760(AZ Sub - FRP Wrap)</t>
  </si>
  <si>
    <t>00025(AZ Deck - Epoxy Overlay)</t>
  </si>
  <si>
    <t>02908(AZ Sub - Conc Maj Repair)</t>
  </si>
  <si>
    <t>01190(AZ Deck - Epoxy Overlay)</t>
  </si>
  <si>
    <t>01217(AZ Deck - Epoxy Overlay)</t>
  </si>
  <si>
    <t>00721(AZ Deck - Epoxy Overlay)</t>
  </si>
  <si>
    <t>20089(AZ Deck - Epoxy Overlay)</t>
  </si>
  <si>
    <t>01136(AZ Deck - Epoxy Overlay)</t>
  </si>
  <si>
    <t>02429(AZ Deck - Epoxy Overlay)</t>
  </si>
  <si>
    <t>00230(AZ Deck - Epoxy Overlay)</t>
  </si>
  <si>
    <t>02379(AZ Deck - Epoxy Overlay)</t>
  </si>
  <si>
    <t>01819(AZ Deck - Epoxy Overlay)</t>
  </si>
  <si>
    <t>00966(AZ Sub - FRP Wrap)</t>
  </si>
  <si>
    <t>00608(AZ Deck - Epoxy Overlay)</t>
  </si>
  <si>
    <t>00852(AZ Sub - Steel Maj Repair)</t>
  </si>
  <si>
    <t>01149(AZ Sub - Conc Maj Repair)</t>
  </si>
  <si>
    <t>00906(AZ Sub - FRP Wrap)</t>
  </si>
  <si>
    <t>01743(AZ Deck - Epoxy Overlay)</t>
  </si>
  <si>
    <t>02443(AZ Deck - Epoxy Overlay)</t>
  </si>
  <si>
    <t>20058(AZ Deck - Epoxy Overlay)</t>
  </si>
  <si>
    <t>02595(AZ Deck - Epoxy Overlay)</t>
  </si>
  <si>
    <t>00935(AZ Deck - Epoxy Overlay)</t>
  </si>
  <si>
    <t>01353(AZ Deck - Epoxy Overlay)</t>
  </si>
  <si>
    <t>02773(AZ Deck - Epoxy Overlay)</t>
  </si>
  <si>
    <t>01916(AZ Deck - Epoxy Overlay)</t>
  </si>
  <si>
    <t>00328(AZ Deck - Epoxy Overlay)</t>
  </si>
  <si>
    <t>00364(AZ Sub - FRP Wrap)</t>
  </si>
  <si>
    <t>01490(AZ Deck - Epoxy Overlay)</t>
  </si>
  <si>
    <t>01983(AZ Deck - Epoxy Overlay)</t>
  </si>
  <si>
    <t>01252(AZ Deck - Epoxy Overlay)</t>
  </si>
  <si>
    <t>00978(AZ Deck - Epoxy Overlay)</t>
  </si>
  <si>
    <t>02579(AZ Deck - Epoxy Overlay)</t>
  </si>
  <si>
    <t>01357(AZ Sub - FRP Wrap)</t>
  </si>
  <si>
    <t>01006(AZ Deck - Epoxy Overlay)</t>
  </si>
  <si>
    <t>01675(AZ Super - Conc Maj Repair)</t>
  </si>
  <si>
    <t>02180(AZ Deck - Epoxy Overlay)</t>
  </si>
  <si>
    <t>02426(AZ Super - Conc Maj Repair)</t>
  </si>
  <si>
    <t>01251(AZ Super - Stl Min Repair)</t>
  </si>
  <si>
    <t>00516(AZ Deck - Epoxy Overlay)</t>
  </si>
  <si>
    <t>01398(AZ Deck - Epoxy Overlay)</t>
  </si>
  <si>
    <t>02425(AZ Deck - Epoxy Overlay)</t>
  </si>
  <si>
    <t>02677(AZ Deck - Epoxy Overlay)</t>
  </si>
  <si>
    <t>01292(AZ Deck - Epoxy Overlay)</t>
  </si>
  <si>
    <t>00804(AZ Deck - Epoxy Overlay)</t>
  </si>
  <si>
    <t>01345(AZ Super - Conc Maj Repair)</t>
  </si>
  <si>
    <t>01893(AZ Deck - Epoxy Overlay)</t>
  </si>
  <si>
    <t>02937(AZ Deck - Epoxy Overlay)</t>
  </si>
  <si>
    <t>02695(AZ Sub - FRP Wrap)</t>
  </si>
  <si>
    <t>02376(AZ Deck - Epoxy Overlay)</t>
  </si>
  <si>
    <t>01213(AZ Deck - Epoxy Overlay)</t>
  </si>
  <si>
    <t>02639(AZ Deck - Epoxy Overlay)</t>
  </si>
  <si>
    <t>00731(AZ Deck - Epoxy Overlay)</t>
  </si>
  <si>
    <t>02173(AZ Deck - Epoxy Overlay)</t>
  </si>
  <si>
    <t>02676(AZ Deck - Epoxy Overlay)</t>
  </si>
  <si>
    <t>02108(AZ Deck - Epoxy Overlay)</t>
  </si>
  <si>
    <t>02931(AZ Deck - Epoxy Overlay)</t>
  </si>
  <si>
    <t>02682(AZ Deck - Epoxy Overlay)</t>
  </si>
  <si>
    <t>01005(AZ Deck - Epoxy Overlay)</t>
  </si>
  <si>
    <t>20107(AZ Deck - Epoxy Overlay)</t>
  </si>
  <si>
    <t>01397(AZ Deck - Epoxy Overlay)</t>
  </si>
  <si>
    <t>01894(AZ Sub - Steel Maj Repair)</t>
  </si>
  <si>
    <t>01895(AZ Sub - Steel Maj Repair)</t>
  </si>
  <si>
    <t>01114(AZ Deck - Epoxy Overlay)</t>
  </si>
  <si>
    <t>00977(AZ Deck - Epoxy Overlay)</t>
  </si>
  <si>
    <t>02776(AZ Deck - Epoxy Overlay)</t>
  </si>
  <si>
    <t>02472(AZ Deck - Epoxy Overlay)</t>
  </si>
  <si>
    <t>02181(AZ Deck - Epoxy Overlay)</t>
  </si>
  <si>
    <t>02128(AZ Deck - Epoxy Overlay)</t>
  </si>
  <si>
    <t>00914(AZ Deck - Epoxy Overlay)</t>
  </si>
  <si>
    <t>01932(AZ Sub - Conc Maj Repair)</t>
  </si>
  <si>
    <t>00517(AZ Deck - Epoxy Overlay)</t>
  </si>
  <si>
    <t>00655(AZ Sub - FRP Wrap)</t>
  </si>
  <si>
    <t>02808(AZ Sub - FRP Wrap)</t>
  </si>
  <si>
    <t>00845(AZ Sub - FRP Wrap)</t>
  </si>
  <si>
    <t>00973(AZ Sub - FRP Wrap)</t>
  </si>
  <si>
    <t>02594(AZ Deck - Epoxy Overlay)</t>
  </si>
  <si>
    <t>01808(AZ Sub - Conc Maj Repair)</t>
  </si>
  <si>
    <t>01369(AZ Deck - Epoxy Overlay)</t>
  </si>
  <si>
    <t>01736(AZ Deck - Epoxy Overlay)</t>
  </si>
  <si>
    <t>01992(AZ Deck - Epoxy Overlay)</t>
  </si>
  <si>
    <t>02191(AZ Sub - FRP Wrap)</t>
  </si>
  <si>
    <t>00518(AZ Super - Stl Min Repair)</t>
  </si>
  <si>
    <t>02014(AZ Deck - Epoxy Overlay)</t>
  </si>
  <si>
    <t>02209(AZ Deck - Epoxy Overlay)</t>
  </si>
  <si>
    <t>00711(AZ Super - Stl Min Repair)</t>
  </si>
  <si>
    <t>01144(AZ Deck - Epoxy Overlay)</t>
  </si>
  <si>
    <t>01661(AZ Deck - Epoxy Overlay)</t>
  </si>
  <si>
    <t>00899(AZ Deck - Epoxy Overlay)</t>
  </si>
  <si>
    <t>02144(AZ Deck - Epoxy Overlay)</t>
  </si>
  <si>
    <t>01735(AZ Deck - Epoxy Overlay)</t>
  </si>
  <si>
    <t>02046(AZ Deck - Epoxy Overlay)</t>
  </si>
  <si>
    <t>02372(AZ Deck - Epoxy Overlay)</t>
  </si>
  <si>
    <t>02486(AZ Super - Conc Maj Repair)</t>
  </si>
  <si>
    <t>02441(AZ Deck - Epoxy Overlay)</t>
  </si>
  <si>
    <t>02449(AZ Deck - Epoxy Overlay)</t>
  </si>
  <si>
    <t>01585(AZ Sub - FRP Wrap)</t>
  </si>
  <si>
    <t>02540(AZ Deck - Epoxy Overlay)</t>
  </si>
  <si>
    <t>02351(AZ Sub - Conc Maj Repair)</t>
  </si>
  <si>
    <t>02366(AZ Deck - Epoxy Overlay)</t>
  </si>
  <si>
    <t>02900(AZ Deck - Epoxy Overlay)</t>
  </si>
  <si>
    <t>01978(AZ Deck - Epoxy Overlay)</t>
  </si>
  <si>
    <t>02930(AZ Deck - Epoxy Overlay)</t>
  </si>
  <si>
    <t>00754(AZ Deck - Epoxy Overlay)</t>
  </si>
  <si>
    <t>01223(AZ Deck - Epoxy Overlay)</t>
  </si>
  <si>
    <t>02172(AZ Deck - Epoxy Overlay)</t>
  </si>
  <si>
    <t>01294(AZ Deck - Epoxy Overlay)</t>
  </si>
  <si>
    <t>02555(AZ Deck - Epoxy Overlay)</t>
  </si>
  <si>
    <t>02423(AZ Deck - Epoxy Overlay)</t>
  </si>
  <si>
    <t>00781(AZ Sub - FRP Wrap)</t>
  </si>
  <si>
    <t>02856(AZ Deck - Epoxy Overlay)</t>
  </si>
  <si>
    <t>01523(AZ Super - Conc Maj Repair)</t>
  </si>
  <si>
    <t>01792(AZ Sub - Conc Maj Repair)</t>
  </si>
  <si>
    <t>01293(AZ Deck - Epoxy Overlay)</t>
  </si>
  <si>
    <t>00723(AZ Deck - Epoxy Overlay)</t>
  </si>
  <si>
    <t>01797(AZ Deck - Epoxy Overlay)</t>
  </si>
  <si>
    <t>02936(AZ Deck - Epoxy Overlay)</t>
  </si>
  <si>
    <t>02920(AZ Sub - FRP Wrap)</t>
  </si>
  <si>
    <t>00202(AZ Sub - FRP Wrap)</t>
  </si>
  <si>
    <t>02850(AZ Sub - Conc Maj Repair)</t>
  </si>
  <si>
    <t>02665(AZ Deck - Epoxy Overlay)</t>
  </si>
  <si>
    <t>00266(AZ Sub - FRP Wrap)</t>
  </si>
  <si>
    <t>01831(AZ Deck - Epoxy Overlay)</t>
  </si>
  <si>
    <t>02061(AZ Deck - Epoxy Overlay)</t>
  </si>
  <si>
    <t>20081(AZ Deck - Epoxy Overlay)</t>
  </si>
  <si>
    <t>02681(AZ Deck - Epoxy Overlay)</t>
  </si>
  <si>
    <t>01902(AZ Super - Stl Min Repair)</t>
  </si>
  <si>
    <t>02638(AZ Deck - Epoxy Overlay)</t>
  </si>
  <si>
    <t>02855(AZ Deck - Epoxy Overlay)</t>
  </si>
  <si>
    <t>00744(AZ Sub - FRP Wrap)</t>
  </si>
  <si>
    <t>00485(AZ Sub - FRP Wrap)</t>
  </si>
  <si>
    <t>01486(AZ Deck - Epoxy Overlay)</t>
  </si>
  <si>
    <t>02227(AZ Sub - Conc Maj Repair)</t>
  </si>
  <si>
    <t>01423(AZ Deck - Epoxy Overlay)</t>
  </si>
  <si>
    <t>01475(AZ Deck - Epoxy Overlay)</t>
  </si>
  <si>
    <t>20029(AZ Deck - Epoxy Overlay)</t>
  </si>
  <si>
    <t>00701(AZ Sub - Steel Maj Repair)</t>
  </si>
  <si>
    <t>01251(AZ Sub - FRP Wrap)</t>
  </si>
  <si>
    <t>00689(AZ Sub - FRP Wrap)</t>
  </si>
  <si>
    <t>01590(AZ Sub - Conc Maj Repair)</t>
  </si>
  <si>
    <t>01769(AZ Deck - Epoxy Overlay)</t>
  </si>
  <si>
    <t>00955(AZ Sub - FRP Wrap)</t>
  </si>
  <si>
    <t>01164(AZ Deck - Epoxy Overlay)</t>
  </si>
  <si>
    <t>01389(AZ Sub - FRP Wrap)</t>
  </si>
  <si>
    <t>02197(AZ Deck - Epoxy Overlay)</t>
  </si>
  <si>
    <t>01059(AZ Sub - FRP Wrap)</t>
  </si>
  <si>
    <t>01956(AZ Deck - Epoxy Overlay)</t>
  </si>
  <si>
    <t>01449(AZ Deck - Epoxy Overlay)</t>
  </si>
  <si>
    <t>00826(AZ Sub - FRP Wrap)</t>
  </si>
  <si>
    <t>01304(AZ Deck - Epoxy Overlay)</t>
  </si>
  <si>
    <t>02725(AZ Deck - Epoxy Overlay)</t>
  </si>
  <si>
    <t>02451(AZ Deck - Epoxy Overlay)</t>
  </si>
  <si>
    <t>02464(AZ Deck - Epoxy Overlay)</t>
  </si>
  <si>
    <t>01762(AZ Sub - FRP Wrap)</t>
  </si>
  <si>
    <t>01258(AZ Deck - Epoxy Overlay)</t>
  </si>
  <si>
    <t>02082(AZ Super - Conc Maj Repair)</t>
  </si>
  <si>
    <t>02921(AZ Sub - FRP Wrap)</t>
  </si>
  <si>
    <t>00493(AZ Sub - FRP Wrap)</t>
  </si>
  <si>
    <t>01885(AZ Deck - Epoxy Overlay)</t>
  </si>
  <si>
    <t>20113(AZ Deck - Epoxy Overlay)</t>
  </si>
  <si>
    <t>02411(AZ Deck - Epoxy Overlay)</t>
  </si>
  <si>
    <t>00654(AZ Sub - FRP Wrap)</t>
  </si>
  <si>
    <t>00279(AZ Sub - FRP Wrap)</t>
  </si>
  <si>
    <t>02054(AZ Deck - Epoxy Overlay)</t>
  </si>
  <si>
    <t>00808(AZ Sub - FRP Wrap)</t>
  </si>
  <si>
    <t>01928(AZ Deck - Epoxy Overlay)</t>
  </si>
  <si>
    <t>02907(AZ Deck - Epoxy Overlay)</t>
  </si>
  <si>
    <t>01295(AZ Deck - Epoxy Overlay)</t>
  </si>
  <si>
    <t>02552(AZ Super - Conc Maj Repair)</t>
  </si>
  <si>
    <t>01129(AZ Deck - Epoxy Overlay)</t>
  </si>
  <si>
    <t>02908(AZ Deck - Epoxy Overlay)</t>
  </si>
  <si>
    <t>00380(AZ Sub - FRP Wrap)</t>
  </si>
  <si>
    <t>01400(AZ Deck - Epoxy Overlay)</t>
  </si>
  <si>
    <t>01644(AZ Sub - FRP Wrap)</t>
  </si>
  <si>
    <t>20032(AZ Deck - Epoxy Overlay)</t>
  </si>
  <si>
    <t>02327(AZ Deck - Epoxy Overlay)</t>
  </si>
  <si>
    <t>01886(AZ Deck - Epoxy Overlay)</t>
  </si>
  <si>
    <t>01323(AZ Sub - FRP Wrap)</t>
  </si>
  <si>
    <t>02592(AZ Deck - Epoxy Overlay)</t>
  </si>
  <si>
    <t>01618(AZ Super - Stl Min Repair, AZ Sub - FRP Wrap)</t>
  </si>
  <si>
    <t>02617(AZ Deck - Epoxy Overlay)</t>
  </si>
  <si>
    <t>00363(AZ Sub - FRP Wrap)</t>
  </si>
  <si>
    <t>00232(AZ Super - Stl Maj Repair)</t>
  </si>
  <si>
    <t>02305(AZ Deck - Epoxy Overlay)</t>
  </si>
  <si>
    <t>02929(AZ Deck - Epoxy Overlay)</t>
  </si>
  <si>
    <t>02576(AZ Deck - Epoxy Overlay)</t>
  </si>
  <si>
    <t>01765(AZ Sub - FRP Wrap)</t>
  </si>
  <si>
    <t>02399(AZ Deck - Epoxy Overlay)</t>
  </si>
  <si>
    <t>01671(AZ Sub - FRP Wrap)</t>
  </si>
  <si>
    <t>01128(AZ Deck - Epoxy Overlay)</t>
  </si>
  <si>
    <t>01763(AZ Sub - FRP Wrap)</t>
  </si>
  <si>
    <t>01202(AZ Deck - Epoxy Overlay)</t>
  </si>
  <si>
    <t>00710(AZ Deck - Epoxy Overlay)</t>
  </si>
  <si>
    <t>02859(AZ Deck - Epoxy Overlay)</t>
  </si>
  <si>
    <t>01218(AZ Deck - Epoxy Overlay)</t>
  </si>
  <si>
    <t>02559(AZ Deck - Epoxy Overlay)</t>
  </si>
  <si>
    <t>02822(AZ Deck - Epoxy Overlay)</t>
  </si>
  <si>
    <t>02785(AZ Deck - Epoxy Overlay)</t>
  </si>
  <si>
    <t>01262(AZ Super - Conc Maj Repair)</t>
  </si>
  <si>
    <t>01897(AZ Sub - FRP Wrap)</t>
  </si>
  <si>
    <t>01927(AZ Deck - Epoxy Overlay)</t>
  </si>
  <si>
    <t>00365(AZ Sub - FRP Wrap)</t>
  </si>
  <si>
    <t>01957(AZ Deck - Epoxy Overlay)</t>
  </si>
  <si>
    <t>01770(AZ Deck - Epoxy Overlay)</t>
  </si>
  <si>
    <t>02517(AZ Deck - Epoxy Overlay)</t>
  </si>
  <si>
    <t>01235(AZ Super - Stl Min Repair)</t>
  </si>
  <si>
    <t>01113(AZ Sub - FRP Wrap)</t>
  </si>
  <si>
    <t>02410(AZ Deck - Epoxy Overlay)</t>
  </si>
  <si>
    <t>01477(AZ Deck - Epoxy Overlay)</t>
  </si>
  <si>
    <t>01156(AZ Deck - Epoxy Overlay)</t>
  </si>
  <si>
    <t>02163(AZ Deck - Epoxy Overlay)</t>
  </si>
  <si>
    <t>01253(AZ Deck - Epoxy Overlay)</t>
  </si>
  <si>
    <t>02605(AZ Sub - FRP Wrap)</t>
  </si>
  <si>
    <t>01408(AZ Deck - Epoxy Overlay)</t>
  </si>
  <si>
    <t>01474(AZ Deck - Epoxy Overlay)</t>
  </si>
  <si>
    <t>00581(AZ Sub - FRP Wrap)</t>
  </si>
  <si>
    <t>00861(AZ Sub - FRP Wrap)</t>
  </si>
  <si>
    <t>01950(AZ Deck - Epoxy Overlay)</t>
  </si>
  <si>
    <t>00305(AZ Sub - FRP Wrap)</t>
  </si>
  <si>
    <t>02199(AZ Deck - Epoxy Overlay)</t>
  </si>
  <si>
    <t>01666(AZ Deck - Epoxy Overlay)</t>
  </si>
  <si>
    <t>20046(AZ Deck - Epoxy Overlay)</t>
  </si>
  <si>
    <t>00471(AZ Sub - FRP Wrap)</t>
  </si>
  <si>
    <t>01448(AZ Deck - Epoxy Overlay)</t>
  </si>
  <si>
    <t>00704(AZ Deck - Epoxy Overlay)</t>
  </si>
  <si>
    <t>00766(AZ Super - Stl Min Repair)</t>
  </si>
  <si>
    <t>00056(AZ Sub - FRP Wrap)</t>
  </si>
  <si>
    <t>00740(AZ Sub - Conc Maj Repair)</t>
  </si>
  <si>
    <t>02723(AZ Deck - Epoxy Overlay)</t>
  </si>
  <si>
    <t>01282(AZ Deck - Epoxy Overlay)</t>
  </si>
  <si>
    <t>02200(AZ Deck - Epoxy Overlay)</t>
  </si>
  <si>
    <t>00739(AZ Sub - Conc Maj Repair)</t>
  </si>
  <si>
    <t>00461(AZ Sub - FRP Wrap)</t>
  </si>
  <si>
    <t>00419(AZ Sub - FRP Wrap)</t>
  </si>
  <si>
    <t>00928(AZ Deck - Epoxy Overlay)</t>
  </si>
  <si>
    <t>02499(AZ Deck - Epoxy Overlay)</t>
  </si>
  <si>
    <t>02409(AZ Deck - Epoxy Overlay)</t>
  </si>
  <si>
    <t>01963(AZ Deck - Epoxy Overlay)</t>
  </si>
  <si>
    <t>01264(AZ Sub - FRP Wrap)</t>
  </si>
  <si>
    <t>01993(AZ Deck - Epoxy Overlay)</t>
  </si>
  <si>
    <t>00280(AZ Sub - FRP Wrap)</t>
  </si>
  <si>
    <t>01421(AZ Deck - Epoxy Overlay, AZ Sub - FRP Wrap)</t>
  </si>
  <si>
    <t>01698(AZ Deck - Epoxy Overlay)</t>
  </si>
  <si>
    <t>00232(AZ Sub - FRP Wrap)</t>
  </si>
  <si>
    <t>01704(AZ Sub - Conc Maj Repair)</t>
  </si>
  <si>
    <t>02906(AZ Deck - Epoxy Overlay)</t>
  </si>
  <si>
    <t>02795(AZ Deck - Epoxy Overlay)</t>
  </si>
  <si>
    <t>02350(AZ Sub - Conc Maj Repair)</t>
  </si>
  <si>
    <t>00652(AZ Super - Stl Min Repair)</t>
  </si>
  <si>
    <t>01873(AZ Super - Conc Maj Repair)</t>
  </si>
  <si>
    <t>02426(AZ Sub - Conc Maj Repair)</t>
  </si>
  <si>
    <t>01739(AZ Deck - Epoxy Overlay)</t>
  </si>
  <si>
    <t>00417(AZ Sub - FRP Wrap)</t>
  </si>
  <si>
    <t>02485(AZ Deck - Epoxy Overlay)</t>
  </si>
  <si>
    <t>00885(AZ Super - FRP Wrap)</t>
  </si>
  <si>
    <t>02428(AZ Sub - FRP Wrap)</t>
  </si>
  <si>
    <t>01795(AZ Deck - Epoxy Overlay)</t>
  </si>
  <si>
    <t>01863(AZ Deck - Epoxy Overlay)</t>
  </si>
  <si>
    <t>01608(AZ Deck - Epoxy Overlay)</t>
  </si>
  <si>
    <t>00325(AZ Sub - FRP Wrap)</t>
  </si>
  <si>
    <t>00822(AZ Super - Stl Min Repair)</t>
  </si>
  <si>
    <t>01986(AZ Deck - Epoxy Overlay)</t>
  </si>
  <si>
    <t>02835(AZ Deck - Epoxy Overlay)</t>
  </si>
  <si>
    <t>01833(AZ Sub - FRP Wrap)</t>
  </si>
  <si>
    <t>01776(AZ Sub - FRP Wrap)</t>
  </si>
  <si>
    <t>01149(AZ Deck - Epoxy Overlay)</t>
  </si>
  <si>
    <t>01985(AZ Deck - Epoxy Overlay)</t>
  </si>
  <si>
    <t>01660(AZ Super - Conc Maj Repair)</t>
  </si>
  <si>
    <t>01647(AZ Super - Conc Maj Repair)</t>
  </si>
  <si>
    <t>01198(AZ Sub - Conc Maj Repair)</t>
  </si>
  <si>
    <t>01170(AZ Deck - Epoxy Overlay)</t>
  </si>
  <si>
    <t>01609(AZ Deck - Epoxy Overlay)</t>
  </si>
  <si>
    <t>01113(AZ Super - Stl Min Repair)</t>
  </si>
  <si>
    <t>02609(AZ Deck - Epoxy Overlay)</t>
  </si>
  <si>
    <t>00117(AZ Super - Stl Min Repair)</t>
  </si>
  <si>
    <t>01140(AZ Deck - Epoxy Overlay, AZ Sub - Conc Maj Repair)</t>
  </si>
  <si>
    <t>01796(AZ Super - Conc Maj Repair)</t>
  </si>
  <si>
    <t>01610(AZ Sub - FRP Wrap)</t>
  </si>
  <si>
    <t>02905(AZ Deck - Epoxy Overlay)</t>
  </si>
  <si>
    <t>02811(AZ Sub - FRP Wrap)</t>
  </si>
  <si>
    <t>01313(AZ Deck - Epoxy Overlay, AZ Super - Stl Min Repair)</t>
  </si>
  <si>
    <t>02777(AZ Deck - Epoxy Overlay)</t>
  </si>
  <si>
    <t>01157(AZ Super - Stl Min Repair)</t>
  </si>
  <si>
    <t>00933(AZ Sub - FRP Wrap)</t>
  </si>
  <si>
    <t>01171(AZ Super - Stl Min Repair)</t>
  </si>
  <si>
    <t>02058(AZ Sub - FRP Wrap)</t>
  </si>
  <si>
    <t>02500(AZ Deck - Epoxy Overlay)</t>
  </si>
  <si>
    <t>01208(AZ Deck - Epoxy Overlay)</t>
  </si>
  <si>
    <t>02124(AZ Deck - Epoxy Overlay)</t>
  </si>
  <si>
    <t>01562(AZ Deck - Epoxy Overlay)</t>
  </si>
  <si>
    <t>00744(AZ Super - Stl Min Repair)</t>
  </si>
  <si>
    <t>02893(AZ Deck - Epoxy Overlay)</t>
  </si>
  <si>
    <t>00780(AZ Super - Stl Min Repair)</t>
  </si>
  <si>
    <t>02110(AZ Deck - Epoxy Overlay)</t>
  </si>
  <si>
    <t>02623(AZ Deck - Epoxy Overlay)</t>
  </si>
  <si>
    <t>02917(AZ Deck - Epoxy Overlay)</t>
  </si>
  <si>
    <t>02902(AZ Deck - Epoxy Overlay)</t>
  </si>
  <si>
    <t>02719(AZ Sub - Conc Maj Repair)</t>
  </si>
  <si>
    <t>01901(AZ Super - Stl Min Repair)</t>
  </si>
  <si>
    <t>01656(AZ Deck - Epoxy Overlay)</t>
  </si>
  <si>
    <t>02610(AZ Deck - Epoxy Overlay)</t>
  </si>
  <si>
    <t>02354(AZ Deck - Epoxy Overlay)</t>
  </si>
  <si>
    <t>01659(AZ Deck - Epoxy Overlay, AZ Sub - Conc Maj Repair)</t>
  </si>
  <si>
    <t>01388(AZ Sub - FRP Wrap)</t>
  </si>
  <si>
    <t>02113(AZ Deck - Epoxy Overlay)</t>
  </si>
  <si>
    <t>00324(AZ Deck - Epoxy Overlay)</t>
  </si>
  <si>
    <t>02162(AZ Deck - Epoxy Overlay)</t>
  </si>
  <si>
    <t>01177(AZ Deck - Epoxy Overlay)</t>
  </si>
  <si>
    <t>00669(AZ Sub - FRP Wrap)</t>
  </si>
  <si>
    <t>02887(AZ Sub - Conc Maj Repair)</t>
  </si>
  <si>
    <t>02488(AZ Deck - Epoxy Overlay)</t>
  </si>
  <si>
    <t>00904(AZ Sub - FRP Wrap)</t>
  </si>
  <si>
    <t>01964(AZ Deck - Epoxy Overlay)</t>
  </si>
  <si>
    <t>01981(AZ Deck - Epoxy Overlay)</t>
  </si>
  <si>
    <t>02509(AZ Sub - FRP Wrap)</t>
  </si>
  <si>
    <t>01862(AZ Deck - Epoxy Overlay)</t>
  </si>
  <si>
    <t>02206(AZ Deck - Epoxy Overlay)</t>
  </si>
  <si>
    <t>01530(AZ Deck - Epoxy Overlay)</t>
  </si>
  <si>
    <t>02175(AZ Sub - FRP Wrap)</t>
  </si>
  <si>
    <t>00725(AZ Deck - Epoxy Overlay)</t>
  </si>
  <si>
    <t>02100(AZ Deck - Epoxy Overlay)</t>
  </si>
  <si>
    <t>01764(AZ Super - FRP Wrap)</t>
  </si>
  <si>
    <t>00037(AZ Deck - Epoxy Overlay)</t>
  </si>
  <si>
    <t>00196(AZ Sub - Conc Maj Repair)</t>
  </si>
  <si>
    <t>00037(AZ Super - Stl Min Repair)</t>
  </si>
  <si>
    <t>01256(AZ Deck - Epoxy Overlay, AZ Sub - FRP Wrap)</t>
  </si>
  <si>
    <t>00196(AZ Deck - Epoxy Overlay)</t>
  </si>
  <si>
    <t>01877(AZ Deck - Epoxy Overlay)</t>
  </si>
  <si>
    <t>02802(AZ Sub - Conc Maj Repair)</t>
  </si>
  <si>
    <t>01878(AZ Deck - Epoxy Overlay)</t>
  </si>
  <si>
    <t>02802(AZ Deck - Epoxy Overlay)</t>
  </si>
  <si>
    <t>00410(AZ Deck - Epoxy Overlay)</t>
  </si>
  <si>
    <t>00428(AZ Sub - FRP Wrap)</t>
  </si>
  <si>
    <t>01877(AZ Sub - FRP Wrap)</t>
  </si>
  <si>
    <t>01878(AZ Sub - FRP Wrap)</t>
  </si>
  <si>
    <t>00905(AZ Deck - Epoxy Overlay)</t>
  </si>
  <si>
    <t>02522(AZ Deck - Epoxy Overlay)</t>
  </si>
  <si>
    <t>00930(AZ Deck - Epoxy Overlay)</t>
  </si>
  <si>
    <t>01370(AZ Sub - Conc Maj Repair)</t>
  </si>
  <si>
    <t>02522(AZ Super - Conc Maj Repair)</t>
  </si>
  <si>
    <t>00709(AZ Deck - Epoxy Overlay)</t>
  </si>
  <si>
    <t>02702(AZ Deck - Epoxy Overlay)</t>
  </si>
  <si>
    <t>00410(AZ Sub - FRP Wrap)</t>
  </si>
  <si>
    <t>00930(AZ Sub - FRP Wrap)</t>
  </si>
  <si>
    <t>02702(AZ Sub - FRP Wrap)</t>
  </si>
  <si>
    <t>01370(AZ Deck - Epoxy Overlay)</t>
  </si>
  <si>
    <t>00905(AZ Sub - FRP Wrap)</t>
  </si>
  <si>
    <t>00500(AZ Deck - Epoxy Overlay)</t>
  </si>
  <si>
    <t>00569(AZ Deck - Epoxy Overlay)</t>
  </si>
  <si>
    <t>01848(AZ Deck - Epoxy Overlay)</t>
  </si>
  <si>
    <t>00142(AZ Deck - Epoxy Overlay)</t>
  </si>
  <si>
    <t>00569(AZ Sub - FRP Wrap)</t>
  </si>
  <si>
    <t>01402(AZ Deck - Epoxy Overlay)</t>
  </si>
  <si>
    <t>01890(AZ Deck - Epoxy Overlay)</t>
  </si>
  <si>
    <t>00948(AZ Deck - Epoxy Overlay)</t>
  </si>
  <si>
    <t>00089(AZ Deck - Epoxy Overlay)</t>
  </si>
  <si>
    <t>00514(AZ Deck - Epoxy Overlay)</t>
  </si>
  <si>
    <t>00614(AZ Deck - Epoxy Overlay)</t>
  </si>
  <si>
    <t>00271(AZ Deck - Epoxy Overlay)</t>
  </si>
  <si>
    <t>00224(AZ Deck - Epoxy Overlay)</t>
  </si>
  <si>
    <t>00141(AZ Deck - Epoxy Overlay)</t>
  </si>
  <si>
    <t>00480(AZ Deck - Epoxy Overlay)</t>
  </si>
  <si>
    <t>00736(AZ Deck - Epoxy Overlay)</t>
  </si>
  <si>
    <t>00318(AZ Deck - Epoxy Overlay)</t>
  </si>
  <si>
    <t>00189(AZ Deck - Epoxy Overlay)</t>
  </si>
  <si>
    <t>00561(AZ Super - Conc Maj Repair)</t>
  </si>
  <si>
    <t>00259(AZ Deck - Epoxy Overlay)</t>
  </si>
  <si>
    <t>01011(AZ Deck - Epoxy Overlay)</t>
  </si>
  <si>
    <t>00219(AZ Deck - Epoxy Overlay)</t>
  </si>
  <si>
    <t>00435(AZ Sub - Conc Maj Repair)</t>
  </si>
  <si>
    <t>01524(AZ Sub - Conc Maj Repair)</t>
  </si>
  <si>
    <t>00443(AZ Deck - Epoxy Overlay)</t>
  </si>
  <si>
    <t>00066(AZ Deck - Epoxy Overlay)</t>
  </si>
  <si>
    <t>00091(AZ Deck - Epoxy Overlay)</t>
  </si>
  <si>
    <t>00224(AZ Sub - Conc Maj Repair)</t>
  </si>
  <si>
    <t>00089(AZ Sub - FRP Wrap)</t>
  </si>
  <si>
    <t>00271(AZ Sub - Conc Maj Repair)</t>
  </si>
  <si>
    <t>01402(AZ Sub - FRP Wrap)</t>
  </si>
  <si>
    <t>00614(AZ Super - Stl Min Repair)</t>
  </si>
  <si>
    <t>01339(AZ Sub - Conc Maj Repair)</t>
  </si>
  <si>
    <t>01002(AZ Deck - Epoxy Overlay, AZ Sub - FRP Wrap)</t>
  </si>
  <si>
    <t>00643(AZ Deck - Epoxy Overlay)</t>
  </si>
  <si>
    <t>00141(AZ Sub - Conc Maj Repair)</t>
  </si>
  <si>
    <t>01525(AZ Deck - Epoxy Overlay)</t>
  </si>
  <si>
    <t>00636(AZ Deck - Epoxy Overlay)</t>
  </si>
  <si>
    <t>00443(AZ Sub - FRP Wrap)</t>
  </si>
  <si>
    <t>00259(AZ Sub - FRP Wrap)</t>
  </si>
  <si>
    <t>00736(AZ Sub - Conc Maj Repair)</t>
  </si>
  <si>
    <t>00480(AZ Sub - FRP Wrap)</t>
  </si>
  <si>
    <t>01725(AZ Deck - Epoxy Overlay)</t>
  </si>
  <si>
    <t>01527(AZ Deck - Epoxy Overlay)</t>
  </si>
  <si>
    <t>01011(AZ Sub - FRP Wrap)</t>
  </si>
  <si>
    <t>01528(AZ Deck - Epoxy Overlay)</t>
  </si>
  <si>
    <t>01631(AZ Deck - Polyester Overlay)</t>
  </si>
  <si>
    <t>00435(AZ Deck - Epoxy Overlay)</t>
  </si>
  <si>
    <t>00219(AZ Sub - FRP Wrap)</t>
  </si>
  <si>
    <t>00579(AZ Sub - FRP Wrap)</t>
  </si>
  <si>
    <t>02433(AZ Deck - Epoxy Overlay, AZ Sub - FRP Wrap)</t>
  </si>
  <si>
    <t>01890(AZ Super - Stl Min Repair)</t>
  </si>
  <si>
    <t>02973(AZ Deck - Epoxy Overlay)</t>
  </si>
  <si>
    <t>00091(AZ Sub - FRP Wrap)</t>
  </si>
  <si>
    <t>01524(AZ Deck - Epoxy Overlay)</t>
  </si>
  <si>
    <t>00503(AZ Super - Stl Min Repair)</t>
  </si>
  <si>
    <t>00142(AZ Sub - Conc Maj Repair)</t>
  </si>
  <si>
    <t>01394(AZ Sub - Conc Maj Repair)</t>
  </si>
  <si>
    <t>00189(AZ Sub - FRP Wrap)</t>
  </si>
  <si>
    <t>01746(AZ Sub - Conc Maj Repair)</t>
  </si>
  <si>
    <t>01526(AZ Deck - Epoxy Overlay)</t>
  </si>
  <si>
    <t>00173(AZ Deck - Epoxy Overlay, AZ Sub - Conc Maj Repair)</t>
  </si>
  <si>
    <t>00318(AZ Sub - FRP Wrap)</t>
  </si>
  <si>
    <t>02205(AZ Deck - Epoxy Overlay)</t>
  </si>
  <si>
    <t>01653(AZ Deck - Epoxy Overlay)</t>
  </si>
  <si>
    <t>01013(AZ Super - Stl Min Repair)</t>
  </si>
  <si>
    <t>00667(AZ Deck - Epoxy Overlay)</t>
  </si>
  <si>
    <t>01525(AZ Sub - Conc Maj Repair)</t>
  </si>
  <si>
    <t>01527(AZ Sub - Conc Maj Repair)</t>
  </si>
  <si>
    <t>00492(AZ Sub - FRP Wrap)</t>
  </si>
  <si>
    <t>02080(AZ Deck - Epoxy Overlay)</t>
  </si>
  <si>
    <t>00504(AZ Deck - Epoxy Overlay)</t>
  </si>
  <si>
    <t>01528(AZ Sub - Conc Maj Repair)</t>
  </si>
  <si>
    <t>00636(AZ Sub - FRP Wrap)</t>
  </si>
  <si>
    <t>00561(AZ Sub - FRP Wrap)</t>
  </si>
  <si>
    <t>01122(AZ Sub - Conc Maj Repair)</t>
  </si>
  <si>
    <t>00272(AZ Deck - Epoxy Overlay)</t>
  </si>
  <si>
    <t>01759(AZ Sub - Conc Maj Repair)</t>
  </si>
  <si>
    <t>01135(AZ Deck - Epoxy Overlay)</t>
  </si>
  <si>
    <t>02278(AZ Sub - Conc Maj Repair)</t>
  </si>
  <si>
    <t>00514(AZ Sub - FRP Wrap)</t>
  </si>
  <si>
    <t>00621(AZ Deck - Epoxy Overlay)</t>
  </si>
  <si>
    <t>00503(AZ Sub - FRP Wrap)</t>
  </si>
  <si>
    <t>00366(AZ Deck - Epoxy Overlay)</t>
  </si>
  <si>
    <t>01631(AZ Super - Stl Maj Repair)</t>
  </si>
  <si>
    <t>01473(AZ Deck - Epoxy Overlay)</t>
  </si>
  <si>
    <t>02277(AZ Sub - Conc Maj Repair)</t>
  </si>
  <si>
    <t>01774(AZ Deck - Epoxy Overlay)</t>
  </si>
  <si>
    <t>00643(AZ Sub - Conc Maj Repair)</t>
  </si>
  <si>
    <t>01725(AZ Sub - Conc Maj Repair)</t>
  </si>
  <si>
    <t>00107(AZ Super - Conc Maj Repair)</t>
  </si>
  <si>
    <t>01472(AZ Deck - Epoxy Overlay)</t>
  </si>
  <si>
    <t>00479(AZ Deck - Epoxy Overlay)</t>
  </si>
  <si>
    <t>00243(AZ Deck - Epoxy Overlay)</t>
  </si>
  <si>
    <t>Scenario 1 v2</t>
  </si>
  <si>
    <t>00118(AZ Deck - Epoxy Overlay, AZ Super - Stl Min Repair, AZ Sub - FRP Wrap)</t>
  </si>
  <si>
    <t>00173(AZ Deck - Epoxy Overlay)</t>
  </si>
  <si>
    <t>00173(AZ Super - Conc Maj Repair, AZ Sub - FRP Wrap)</t>
  </si>
  <si>
    <t>00272(AZ Sub - FRP Wrap)</t>
  </si>
  <si>
    <t>00314(AZ Deck - Epoxy Overlay)</t>
  </si>
  <si>
    <t>00314(AZ Sub - FRP Wrap)</t>
  </si>
  <si>
    <t>00314(AZ Super - Stl Min Repair)</t>
  </si>
  <si>
    <t>00332(AZ Deck - Epoxy Overlay)</t>
  </si>
  <si>
    <t>00351(AZ Deck - Epoxy Overlay)</t>
  </si>
  <si>
    <t>00378(AZ Deck - Epoxy Overlay)</t>
  </si>
  <si>
    <t>00381(AZ Deck - Epoxy Overlay)</t>
  </si>
  <si>
    <t>00390(AZ Deck - Epoxy Overlay)</t>
  </si>
  <si>
    <t>00391(AZ Deck - Epoxy Overlay)</t>
  </si>
  <si>
    <t>00393(AZ Deck - Epoxy Overlay)</t>
  </si>
  <si>
    <t>00393(AZ Sub - FRP Wrap)</t>
  </si>
  <si>
    <t>00406(AZ Deck - Epoxy Overlay)</t>
  </si>
  <si>
    <t>00428(AZ Super - Stl Min Repair)</t>
  </si>
  <si>
    <t>00441(AZ Deck - Epoxy Overlay, AZ Sub - FRP Wrap)</t>
  </si>
  <si>
    <t>00463(AZ Deck - Epoxy Overlay, AZ Sub - FRP Wrap)</t>
  </si>
  <si>
    <t>00472(AZ Bridge Replace - Conc)</t>
  </si>
  <si>
    <t>00505(AZ Deck - Epoxy Overlay, AZ Super - Stl Min Repair)</t>
  </si>
  <si>
    <t>00519(AZ Deck - Epoxy Overlay)</t>
  </si>
  <si>
    <t>00534(AZ Sub - FRP Wrap, AZ Deck - Polyester Overlay)</t>
  </si>
  <si>
    <t>00537(AZ Deck - Epoxy Overlay)</t>
  </si>
  <si>
    <t>00552(AZ Deck - Epoxy Overlay)</t>
  </si>
  <si>
    <t>00552(AZ Super - Stl Min Repair)</t>
  </si>
  <si>
    <t>00598(AZ Deck - Epoxy Overlay)</t>
  </si>
  <si>
    <t>00653(AZ Deck - Epoxy Overlay)</t>
  </si>
  <si>
    <t>00653(AZ Super - Stl Min Repair)</t>
  </si>
  <si>
    <t>00717(AZ Deck - Epoxy Overlay)</t>
  </si>
  <si>
    <t>00727(AZ Deck - Epoxy Overlay)</t>
  </si>
  <si>
    <t>00729(AZ Deck - Epoxy Overlay)</t>
  </si>
  <si>
    <t>00796(AZ Sub - FRP Wrap)</t>
  </si>
  <si>
    <t>00833(AZ Deck - Epoxy Overlay)</t>
  </si>
  <si>
    <t>00835(AZ Deck - Epoxy Overlay)</t>
  </si>
  <si>
    <t>00837(AZ Deck - Epoxy Overlay)</t>
  </si>
  <si>
    <t>00837(AZ Sub - Conc Maj Repair)</t>
  </si>
  <si>
    <t>00839(AZ Deck - Epoxy Overlay)</t>
  </si>
  <si>
    <t>00839(AZ Super - Conc Maj Repair)</t>
  </si>
  <si>
    <t>00853(AZ Deck - Epoxy Overlay)</t>
  </si>
  <si>
    <t>00854(AZ Deck - Epoxy Overlay)</t>
  </si>
  <si>
    <t>00857(Az Deck - Replace)</t>
  </si>
  <si>
    <t>00872(AZ Deck - Epoxy Overlay)</t>
  </si>
  <si>
    <t>00872(AZ Super - Stl Min Repair)</t>
  </si>
  <si>
    <t>00873(AZ Deck - Epoxy Overlay)</t>
  </si>
  <si>
    <t>00873(AZ Super - Stl Min Repair)</t>
  </si>
  <si>
    <t>00888(AZ Deck - Epoxy Overlay, AZ Super - FRP Wrap)</t>
  </si>
  <si>
    <t>00895(AZ Deck - Epoxy Overlay)</t>
  </si>
  <si>
    <t>00897(AZ Deck - Epoxy Overlay)</t>
  </si>
  <si>
    <t>00939(AZ Deck - Polyester Overlay)</t>
  </si>
  <si>
    <t>00971(AZ Sub - FRP Wrap)</t>
  </si>
  <si>
    <t>00979(AZ Deck - Epoxy Overlay)</t>
  </si>
  <si>
    <t>01089(AZ Deck - Epoxy Overlay)</t>
  </si>
  <si>
    <t>01092(AZ Deck - Epoxy Overlay)</t>
  </si>
  <si>
    <t>01093(AZ Deck - Epoxy Overlay)</t>
  </si>
  <si>
    <t>01135(AZ Sub - FRP Wrap)</t>
  </si>
  <si>
    <t>01138(AZ Deck - Epoxy Overlay)</t>
  </si>
  <si>
    <t>01139(AZ Deck - Epoxy Overlay)</t>
  </si>
  <si>
    <t>01144(AZ Deck - Epoxy Overlay, AZ Super - FRP Wrap)</t>
  </si>
  <si>
    <t>01157(AZ Sub - FRP Wrap)</t>
  </si>
  <si>
    <t>01162(AZ Deck - Epoxy Overlay)</t>
  </si>
  <si>
    <t>01163(AZ Deck - Epoxy Overlay)</t>
  </si>
  <si>
    <t>01171(AZ Deck - Epoxy Overlay)</t>
  </si>
  <si>
    <t>01219(AZ Sub - FRP Wrap)</t>
  </si>
  <si>
    <t>01220(AZ Deck - Epoxy Overlay)</t>
  </si>
  <si>
    <t>01236(AZ Deck - Epoxy Overlay)</t>
  </si>
  <si>
    <t>01236(AZ Super - Stl Min Repair)</t>
  </si>
  <si>
    <t>01243(AZ Deck - Epoxy Overlay)</t>
  </si>
  <si>
    <t>01244(AZ Deck - Epoxy Overlay)</t>
  </si>
  <si>
    <t>01244(AZ Sub - FRP Wrap)</t>
  </si>
  <si>
    <t>01250(AZ Deck - Epoxy Overlay)</t>
  </si>
  <si>
    <t>01250(AZ Super - Stl Min Repair)</t>
  </si>
  <si>
    <t>01253(AZ Sub - FRP Wrap)</t>
  </si>
  <si>
    <t>01259(AZ Deck - Epoxy Overlay)</t>
  </si>
  <si>
    <t>01260(AZ Deck - Epoxy Overlay)</t>
  </si>
  <si>
    <t>01261(AZ Deck - Epoxy Overlay)</t>
  </si>
  <si>
    <t>01262(AZ Deck - Epoxy Overlay)</t>
  </si>
  <si>
    <t>01290(AZ Deck - Epoxy Overlay)</t>
  </si>
  <si>
    <t>01290(AZ Sub - Conc Maj Repair)</t>
  </si>
  <si>
    <t>01303(AZ Sub - FRP Wrap)</t>
  </si>
  <si>
    <t>01304(AZ Sub - FRP Wrap)</t>
  </si>
  <si>
    <t>01309(AZ Deck - Epoxy Overlay)</t>
  </si>
  <si>
    <t>01328(AZ Deck - Epoxy Overlay)</t>
  </si>
  <si>
    <t>01329(AZ Deck - Epoxy Overlay)</t>
  </si>
  <si>
    <t>01333(AZ Deck - Epoxy Overlay, AZ Sub - FRP Wrap)</t>
  </si>
  <si>
    <t>01356(AZ Sub - FRP Wrap)</t>
  </si>
  <si>
    <t>01357(AZ Deck - Epoxy Overlay, AZ Super - FRP Wrap)</t>
  </si>
  <si>
    <t>01359(AZ Deck - Epoxy Overlay)</t>
  </si>
  <si>
    <t>01360(AZ Deck - Epoxy Overlay)</t>
  </si>
  <si>
    <t>01380(AZ Sub - Conc Maj Repair)</t>
  </si>
  <si>
    <t>01385(AZ Deck - Epoxy Overlay)</t>
  </si>
  <si>
    <t>01407(AZ Super - Stl Min Repair)</t>
  </si>
  <si>
    <t>01446(AZ Deck - Epoxy Overlay)</t>
  </si>
  <si>
    <t>01447(AZ Deck - Epoxy Overlay)</t>
  </si>
  <si>
    <t>01450(AZ Deck - Epoxy Overlay)</t>
  </si>
  <si>
    <t>01470(AZ Deck - Epoxy Overlay)</t>
  </si>
  <si>
    <t>01471(AZ Deck - Epoxy Overlay)</t>
  </si>
  <si>
    <t>01482(AZ Deck - Epoxy Overlay)</t>
  </si>
  <si>
    <t>01483(AZ Deck - Epoxy Overlay)</t>
  </si>
  <si>
    <t>01491(AZ Deck - Epoxy Overlay)</t>
  </si>
  <si>
    <t>01491(AZ Sub - FRP Wrap)</t>
  </si>
  <si>
    <t>01531(AZ Deck - Epoxy Overlay)</t>
  </si>
  <si>
    <t>01550(AZ Deck - Epoxy Overlay)</t>
  </si>
  <si>
    <t>01554(Az Deck - Replace)</t>
  </si>
  <si>
    <t>01556(AZ Deck - Epoxy Overlay, AZ Super - Stl Min Repair)</t>
  </si>
  <si>
    <t>01557(Az Deck - Replace)</t>
  </si>
  <si>
    <t>01562(AZ Sub - FRP Wrap)</t>
  </si>
  <si>
    <t>01586(AZ Deck - Epoxy Overlay)</t>
  </si>
  <si>
    <t>01586(AZ Sub - Conc Maj Repair)</t>
  </si>
  <si>
    <t>01586(AZ Super - Stl Min Repair)</t>
  </si>
  <si>
    <t>01589(AZ Deck - Epoxy Overlay)</t>
  </si>
  <si>
    <t>01589(AZ Sub - FRP Wrap)</t>
  </si>
  <si>
    <t>01593(AZ Deck - Epoxy Overlay)</t>
  </si>
  <si>
    <t>01595(AZ Deck - Epoxy Overlay)</t>
  </si>
  <si>
    <t>01612(AZ Deck - Epoxy Overlay, AZ Super - FRP Wrap)</t>
  </si>
  <si>
    <t>01614(AZ Deck - Epoxy Overlay)</t>
  </si>
  <si>
    <t>01615(AZ Deck - Epoxy Overlay)</t>
  </si>
  <si>
    <t>01617(AZ Super - Stl Min Repair)</t>
  </si>
  <si>
    <t>01642(AZ Sub - FRP Wrap)</t>
  </si>
  <si>
    <t>01670(AZ Deck - Epoxy Overlay)</t>
  </si>
  <si>
    <t>01670(AZ Sub - FRP Wrap)</t>
  </si>
  <si>
    <t>01707(AZ Deck - Epoxy Overlay)</t>
  </si>
  <si>
    <t>01717(AZ Deck - Epoxy Overlay)</t>
  </si>
  <si>
    <t>01743(AZ Deck - Epoxy Overlay, AZ Super - FRP Wrap)</t>
  </si>
  <si>
    <t>01744(AZ Deck - Epoxy Overlay, AZ Super - FRP Wrap)</t>
  </si>
  <si>
    <t>01761(AZ Deck - Epoxy Overlay, AZ Super - FRP Wrap)</t>
  </si>
  <si>
    <t>01768(AZ Deck - Epoxy Overlay, AZ Sub - Conc Maj Repair)</t>
  </si>
  <si>
    <t>01772(AZ Deck - Epoxy Overlay)</t>
  </si>
  <si>
    <t>01773(AZ Deck - Epoxy Overlay)</t>
  </si>
  <si>
    <t>01774(AZ Deck - Epoxy Overlay, AZ Super - FRP Wrap)</t>
  </si>
  <si>
    <t>01774(AZ Sub - FRP Wrap)</t>
  </si>
  <si>
    <t>01775(AZ Deck - Epoxy Overlay, AZ Super - FRP Wrap)</t>
  </si>
  <si>
    <t>01784(AZ Deck - Epoxy Overlay)</t>
  </si>
  <si>
    <t>01785(AZ Deck - Epoxy Overlay)</t>
  </si>
  <si>
    <t>01791(AZ Sub - Conc Maj Repair)</t>
  </si>
  <si>
    <t>01791(AZ Super - Conc Maj Repair)</t>
  </si>
  <si>
    <t>01792(AZ Deck - Epoxy Overlay)</t>
  </si>
  <si>
    <t>01793(AZ Deck - Epoxy Overlay)</t>
  </si>
  <si>
    <t>01807(AZ Deck - Epoxy Overlay)</t>
  </si>
  <si>
    <t>01826(AZ Deck - Epoxy Overlay)</t>
  </si>
  <si>
    <t>01866(AZ Deck - Epoxy Overlay)</t>
  </si>
  <si>
    <t>01874(AZ Deck - Epoxy Overlay)</t>
  </si>
  <si>
    <t>01877(AZ Deck - Epoxy Overlay, AZ Super - FRP Wrap)</t>
  </si>
  <si>
    <t>01878(AZ Deck - Epoxy Overlay, AZ Super - FRP Wrap)</t>
  </si>
  <si>
    <t>01880(AZ Sub - Conc Maj Repair)</t>
  </si>
  <si>
    <t>01880(AZ Super - Conc Maj Repair)</t>
  </si>
  <si>
    <t>01919(AZ Sub - Conc Maj Repair)</t>
  </si>
  <si>
    <t>01924(AZ Deck - Epoxy Overlay)</t>
  </si>
  <si>
    <t>01954(AZ Deck - Epoxy Overlay)</t>
  </si>
  <si>
    <t>01955(AZ Deck - Epoxy Overlay)</t>
  </si>
  <si>
    <t>01960(AZ Deck - Epoxy Overlay)</t>
  </si>
  <si>
    <t>01961(AZ Deck - Epoxy Overlay)</t>
  </si>
  <si>
    <t>01974(AZ Deck - Epoxy Overlay)</t>
  </si>
  <si>
    <t>01976(AZ Deck - Epoxy Overlay)</t>
  </si>
  <si>
    <t>01981(AZ Sub - FRP Wrap)</t>
  </si>
  <si>
    <t>01982(AZ Deck - Epoxy Overlay)</t>
  </si>
  <si>
    <t>01982(AZ Sub - FRP Wrap)</t>
  </si>
  <si>
    <t>01983(AZ Sub - FRP Wrap)</t>
  </si>
  <si>
    <t>01984(AZ Deck - Epoxy Overlay)</t>
  </si>
  <si>
    <t>01987(AZ Deck - Epoxy Overlay)</t>
  </si>
  <si>
    <t>01987(AZ Sub - FRP Wrap)</t>
  </si>
  <si>
    <t>01990(AZ Sub - Conc Maj Repair)</t>
  </si>
  <si>
    <t>01991(AZ Deck - Epoxy Overlay)</t>
  </si>
  <si>
    <t>01991(AZ Sub - Conc Maj Repair)</t>
  </si>
  <si>
    <t>01994(AZ Deck - Epoxy Overlay)</t>
  </si>
  <si>
    <t>01996(AZ Deck - Epoxy Overlay, AZ Super - FRP Wrap)</t>
  </si>
  <si>
    <t>02005(AZ Deck - Epoxy Overlay)</t>
  </si>
  <si>
    <t>02015(AZ Deck - Epoxy Overlay)</t>
  </si>
  <si>
    <t>02018(AZ Deck - Epoxy Overlay)</t>
  </si>
  <si>
    <t>02019(AZ Deck - Epoxy Overlay)</t>
  </si>
  <si>
    <t>02024(AZ Super - Conc Maj Repair)</t>
  </si>
  <si>
    <t>02035(AZ Super - Conc Maj Repair)</t>
  </si>
  <si>
    <t>02036(AZ Sub - Conc Maj Repair)</t>
  </si>
  <si>
    <t>02036(AZ Super - Conc Maj Repair)</t>
  </si>
  <si>
    <t>02047(AZ Deck - Epoxy Overlay)</t>
  </si>
  <si>
    <t>02047(AZ Super - Conc Maj Repair)</t>
  </si>
  <si>
    <t>02056(AZ Deck - Epoxy Overlay)</t>
  </si>
  <si>
    <t>02063(AZ Sub - Conc Maj Repair)</t>
  </si>
  <si>
    <t>02064(AZ Deck - Epoxy Overlay)</t>
  </si>
  <si>
    <t>02065(AZ Deck - Epoxy Overlay)</t>
  </si>
  <si>
    <t>02065(AZ Super - Conc Maj Repair)</t>
  </si>
  <si>
    <t>02066(AZ Deck - Epoxy Overlay)</t>
  </si>
  <si>
    <t>02067(AZ Deck - Epoxy Overlay)</t>
  </si>
  <si>
    <t>02067(AZ Sub - Conc Maj Repair)</t>
  </si>
  <si>
    <t>02068(AZ Deck - Epoxy Overlay)</t>
  </si>
  <si>
    <t>02082(AZ Deck - Epoxy Overlay, AZ Sub - Conc Maj Repair)</t>
  </si>
  <si>
    <t>02083(AZ Sub - Conc Maj Repair)</t>
  </si>
  <si>
    <t>02086(AZ Deck - Epoxy Overlay)</t>
  </si>
  <si>
    <t>02086(AZ Sub - Conc Maj Repair)</t>
  </si>
  <si>
    <t>02088(AZ Deck - Epoxy Overlay)</t>
  </si>
  <si>
    <t>02100(AZ Sub - FRP Wrap)</t>
  </si>
  <si>
    <t>02116(AZ Sub - FRP Wrap)</t>
  </si>
  <si>
    <t>02117(AZ Deck - Epoxy Overlay)</t>
  </si>
  <si>
    <t>02118(AZ Deck - Epoxy Overlay)</t>
  </si>
  <si>
    <t>02119(AZ Deck - Epoxy Overlay)</t>
  </si>
  <si>
    <t>02120(AZ Deck - Epoxy Overlay)</t>
  </si>
  <si>
    <t>02121(AZ Deck - Epoxy Overlay)</t>
  </si>
  <si>
    <t>02126(AZ Sub - Conc Maj Repair)</t>
  </si>
  <si>
    <t>02130(AZ Deck - Epoxy Overlay)</t>
  </si>
  <si>
    <t>02131(AZ Deck - Epoxy Overlay)</t>
  </si>
  <si>
    <t>02135(AZ Deck - Epoxy Overlay)</t>
  </si>
  <si>
    <t>02139(AZ Deck - Epoxy Overlay)</t>
  </si>
  <si>
    <t>02141(AZ Deck - Epoxy Overlay)</t>
  </si>
  <si>
    <t>02142(AZ Deck - Epoxy Overlay)</t>
  </si>
  <si>
    <t>02143(AZ Deck - Epoxy Overlay)</t>
  </si>
  <si>
    <t>02144(AZ Sub - FRP Wrap)</t>
  </si>
  <si>
    <t>02147(AZ Deck - Epoxy Overlay)</t>
  </si>
  <si>
    <t>02150(AZ Deck - Epoxy Overlay)</t>
  </si>
  <si>
    <t>02151(AZ Deck - Epoxy Overlay)</t>
  </si>
  <si>
    <t>02159(AZ Deck - Epoxy Overlay)</t>
  </si>
  <si>
    <t>02159(AZ Sub - Conc Maj Repair)</t>
  </si>
  <si>
    <t>02159(AZ Super - Conc Maj Repair)</t>
  </si>
  <si>
    <t>02161(AZ Sub - Conc Maj Repair)</t>
  </si>
  <si>
    <t>02166(AZ Deck - Epoxy Overlay)</t>
  </si>
  <si>
    <t>02167(AZ Deck - Epoxy Overlay)</t>
  </si>
  <si>
    <t>02168(AZ Deck - Epoxy Overlay)</t>
  </si>
  <si>
    <t>02174(AZ Deck - Epoxy Overlay)</t>
  </si>
  <si>
    <t>02177(AZ Deck - Epoxy Overlay)</t>
  </si>
  <si>
    <t>02178(AZ Deck - Epoxy Overlay)</t>
  </si>
  <si>
    <t>02180(AZ Sub - FRP Wrap)</t>
  </si>
  <si>
    <t>02195(AZ Deck - Epoxy Overlay)</t>
  </si>
  <si>
    <t>02197(AZ Super - Stl Min Repair)</t>
  </si>
  <si>
    <t>02198(AZ Deck - Epoxy Overlay)</t>
  </si>
  <si>
    <t>02205(AZ Sub - FRP Wrap)</t>
  </si>
  <si>
    <t>02207(AZ Deck - Epoxy Overlay)</t>
  </si>
  <si>
    <t>02207(AZ Sub - FRP Wrap)</t>
  </si>
  <si>
    <t>02208(AZ Deck - Epoxy Overlay)</t>
  </si>
  <si>
    <t>02211(AZ Deck - Epoxy Overlay)</t>
  </si>
  <si>
    <t>02212(AZ Deck - Epoxy Overlay)</t>
  </si>
  <si>
    <t>02213(AZ Deck - Epoxy Overlay)</t>
  </si>
  <si>
    <t>02214(AZ Deck - Epoxy Overlay)</t>
  </si>
  <si>
    <t>02214(AZ Sub - FRP Wrap)</t>
  </si>
  <si>
    <t>02215(AZ Deck - Epoxy Overlay)</t>
  </si>
  <si>
    <t>02219(AZ Deck - Epoxy Overlay)</t>
  </si>
  <si>
    <t>02223(AZ Deck - Epoxy Overlay)</t>
  </si>
  <si>
    <t>02248(AZ Deck - Epoxy Overlay)</t>
  </si>
  <si>
    <t>02260(AZ Deck - Epoxy Overlay)</t>
  </si>
  <si>
    <t>02270(AZ Deck - Epoxy Overlay, AZ Super - Stl Min Repair)</t>
  </si>
  <si>
    <t>02273(AZ Deck - Epoxy Overlay)</t>
  </si>
  <si>
    <t>02273(AZ Sub - FRP Wrap)</t>
  </si>
  <si>
    <t>02276(AZ Deck - Epoxy Overlay)</t>
  </si>
  <si>
    <t>02291(AZ Deck - Epoxy Overlay)</t>
  </si>
  <si>
    <t>02292(AZ Deck - Epoxy Overlay)</t>
  </si>
  <si>
    <t>02293(AZ Deck - Epoxy Overlay)</t>
  </si>
  <si>
    <t>02298(AZ Deck - Epoxy Overlay)</t>
  </si>
  <si>
    <t>02345(AZ Deck - Epoxy Overlay)</t>
  </si>
  <si>
    <t>02349(AZ Sub - Conc Maj Repair)</t>
  </si>
  <si>
    <t>02350(AZ Deck - Epoxy Overlay)</t>
  </si>
  <si>
    <t>02351(AZ Deck - Epoxy Overlay)</t>
  </si>
  <si>
    <t>02352(AZ Deck - Epoxy Overlay)</t>
  </si>
  <si>
    <t>02357(AZ Deck - Epoxy Overlay)</t>
  </si>
  <si>
    <t>02362(AZ Deck - Epoxy Overlay)</t>
  </si>
  <si>
    <t>02377(AZ Deck - Epoxy Overlay)</t>
  </si>
  <si>
    <t>02380(AZ Deck - Epoxy Overlay)</t>
  </si>
  <si>
    <t>02383(AZ Deck - Epoxy Overlay)</t>
  </si>
  <si>
    <t>02414(AZ Deck - Epoxy Overlay)</t>
  </si>
  <si>
    <t>02418(AZ Deck - Epoxy Overlay)</t>
  </si>
  <si>
    <t>02420(AZ Deck - Epoxy Overlay)</t>
  </si>
  <si>
    <t>02430(AZ Deck - Epoxy Overlay)</t>
  </si>
  <si>
    <t>02431(AZ Deck - Epoxy Overlay)</t>
  </si>
  <si>
    <t>02435(AZ Deck - Epoxy Overlay)</t>
  </si>
  <si>
    <t>02445(AZ Deck - Epoxy Overlay)</t>
  </si>
  <si>
    <t>02446(AZ Deck - Epoxy Overlay)</t>
  </si>
  <si>
    <t>02446(AZ Sub - Conc Maj Repair)</t>
  </si>
  <si>
    <t>02447(AZ Deck - Epoxy Overlay)</t>
  </si>
  <si>
    <t>02447(AZ Sub - Conc Maj Repair)</t>
  </si>
  <si>
    <t>02448(AZ Deck - Epoxy Overlay)</t>
  </si>
  <si>
    <t>02455(AZ Sub - Conc Maj Repair)</t>
  </si>
  <si>
    <t>02456(AZ Deck - Epoxy Overlay, AZ Sub - Conc Maj Repair)</t>
  </si>
  <si>
    <t>02457(AZ Deck - Epoxy Overlay)</t>
  </si>
  <si>
    <t>02469(AZ Deck - Epoxy Overlay)</t>
  </si>
  <si>
    <t>02473(AZ Sub - Conc Maj Repair)</t>
  </si>
  <si>
    <t>02474(AZ Deck - Epoxy Overlay)</t>
  </si>
  <si>
    <t>02477(AZ Deck - Epoxy Overlay)</t>
  </si>
  <si>
    <t>02477(AZ Super - Conc Maj Repair)</t>
  </si>
  <si>
    <t>02480(AZ Deck - Epoxy Overlay)</t>
  </si>
  <si>
    <t>02480(AZ Super - Conc Maj Repair)</t>
  </si>
  <si>
    <t>02484(AZ Deck - Epoxy Overlay)</t>
  </si>
  <si>
    <t>02486(AZ Deck - Epoxy Overlay)</t>
  </si>
  <si>
    <t>02486(AZ Sub - FRP Wrap)</t>
  </si>
  <si>
    <t>02487(AZ Deck - Epoxy Overlay)</t>
  </si>
  <si>
    <t>02488(AZ Sub - FRP Wrap)</t>
  </si>
  <si>
    <t>02489(AZ Sub - FRP Wrap)</t>
  </si>
  <si>
    <t>02497(AZ Deck - Epoxy Overlay)</t>
  </si>
  <si>
    <t>02498(AZ Deck - Epoxy Overlay)</t>
  </si>
  <si>
    <t>02506(AZ Deck - Epoxy Overlay)</t>
  </si>
  <si>
    <t>02507(AZ Deck - Epoxy Overlay)</t>
  </si>
  <si>
    <t>02510(AZ Deck - Epoxy Overlay)</t>
  </si>
  <si>
    <t>02519(AZ Deck - Epoxy Overlay)</t>
  </si>
  <si>
    <t>02524(AZ Sub - FRP Wrap)</t>
  </si>
  <si>
    <t>02525(AZ Deck - Epoxy Overlay)</t>
  </si>
  <si>
    <t>02534(AZ Deck - Epoxy Overlay)</t>
  </si>
  <si>
    <t>02535(AZ Deck - Epoxy Overlay)</t>
  </si>
  <si>
    <t>02539(AZ Deck - Epoxy Overlay)</t>
  </si>
  <si>
    <t>02541(AZ Deck - Epoxy Overlay)</t>
  </si>
  <si>
    <t>02542(AZ Deck - Epoxy Overlay)</t>
  </si>
  <si>
    <t>02543(AZ Deck - Epoxy Overlay)</t>
  </si>
  <si>
    <t>02544(AZ Deck - Epoxy Overlay)</t>
  </si>
  <si>
    <t>02545(AZ Deck - Epoxy Overlay)</t>
  </si>
  <si>
    <t>02545(AZ Sub - Conc Maj Repair)</t>
  </si>
  <si>
    <t>02552(AZ Deck - Epoxy Overlay)</t>
  </si>
  <si>
    <t>02552(AZ Sub - Conc Maj Repair)</t>
  </si>
  <si>
    <t>02553(AZ Deck - Epoxy Overlay)</t>
  </si>
  <si>
    <t>02553(AZ Sub - Conc Maj Repair)</t>
  </si>
  <si>
    <t>02571(AZ Deck - Epoxy Overlay)</t>
  </si>
  <si>
    <t>02573(AZ Sub - FRP Wrap)</t>
  </si>
  <si>
    <t>02581(AZ Deck - Epoxy Overlay)</t>
  </si>
  <si>
    <t>02589(AZ Deck - Epoxy Overlay)</t>
  </si>
  <si>
    <t>02590(AZ Deck - Epoxy Overlay)</t>
  </si>
  <si>
    <t>02591(AZ Deck - Epoxy Overlay)</t>
  </si>
  <si>
    <t>02596(AZ Deck - Epoxy Overlay)</t>
  </si>
  <si>
    <t>02598(AZ Deck - Epoxy Overlay)</t>
  </si>
  <si>
    <t>02600(AZ Deck - Epoxy Overlay)</t>
  </si>
  <si>
    <t>02602(AZ Deck - Epoxy Overlay)</t>
  </si>
  <si>
    <t>02603(AZ Deck - Epoxy Overlay)</t>
  </si>
  <si>
    <t>02604(AZ Deck - Epoxy Overlay)</t>
  </si>
  <si>
    <t>02606(AZ Deck - Epoxy Overlay)</t>
  </si>
  <si>
    <t>02622(AZ Deck - Epoxy Overlay)</t>
  </si>
  <si>
    <t>02624(AZ Deck - Epoxy Overlay)</t>
  </si>
  <si>
    <t>02629(AZ Deck - Epoxy Overlay)</t>
  </si>
  <si>
    <t>02636(AZ Deck - Epoxy Overlay)</t>
  </si>
  <si>
    <t>02637(AZ Deck - Epoxy Overlay)</t>
  </si>
  <si>
    <t>02646(AZ Sub - Conc Maj Repair)</t>
  </si>
  <si>
    <t>02651(AZ Deck - Epoxy Overlay)</t>
  </si>
  <si>
    <t>02652(AZ Deck - Epoxy Overlay)</t>
  </si>
  <si>
    <t>02654(AZ Deck - Epoxy Overlay)</t>
  </si>
  <si>
    <t>02655(AZ Deck - Epoxy Overlay)</t>
  </si>
  <si>
    <t>02656(AZ Deck - Epoxy Overlay)</t>
  </si>
  <si>
    <t>02657(AZ Deck - Epoxy Overlay)</t>
  </si>
  <si>
    <t>02666(AZ Deck - Epoxy Overlay)</t>
  </si>
  <si>
    <t>02667(AZ Deck - Epoxy Overlay)</t>
  </si>
  <si>
    <t>02678(AZ Deck - Epoxy Overlay)</t>
  </si>
  <si>
    <t>02683(AZ Deck - Epoxy Overlay)</t>
  </si>
  <si>
    <t>02687(AZ Deck - Epoxy Overlay)</t>
  </si>
  <si>
    <t>02696(AZ Deck - Epoxy Overlay)</t>
  </si>
  <si>
    <t>02698(AZ Deck - Epoxy Overlay)</t>
  </si>
  <si>
    <t>02717(AZ Deck - Epoxy Overlay)</t>
  </si>
  <si>
    <t>02717(AZ Sub - Conc Maj Repair)</t>
  </si>
  <si>
    <t>02719(AZ Deck - Epoxy Overlay)</t>
  </si>
  <si>
    <t>02720(AZ Deck - Epoxy Overlay)</t>
  </si>
  <si>
    <t>02731(AZ Deck - Epoxy Overlay)</t>
  </si>
  <si>
    <t>02734(AZ Deck - Epoxy Overlay)</t>
  </si>
  <si>
    <t>02743(AZ Sub - Conc Maj Repair)</t>
  </si>
  <si>
    <t>02744(AZ Deck - Epoxy Overlay)</t>
  </si>
  <si>
    <t>02752(AZ Deck - Epoxy Overlay)</t>
  </si>
  <si>
    <t>02753(AZ Deck - Epoxy Overlay)</t>
  </si>
  <si>
    <t>02763(AZ Deck - Epoxy Overlay)</t>
  </si>
  <si>
    <t>02763(AZ Sub - FRP Wrap)</t>
  </si>
  <si>
    <t>02764(AZ Deck - Epoxy Overlay)</t>
  </si>
  <si>
    <t>02765(AZ Deck - Epoxy Overlay)</t>
  </si>
  <si>
    <t>02780(AZ Deck - Epoxy Overlay)</t>
  </si>
  <si>
    <t>02785(AZ Sub - FRP Wrap)</t>
  </si>
  <si>
    <t>02786(AZ Deck - Epoxy Overlay)</t>
  </si>
  <si>
    <t>02786(AZ Sub - FRP Wrap)</t>
  </si>
  <si>
    <t>02787(AZ Deck - Epoxy Overlay)</t>
  </si>
  <si>
    <t>02798(AZ Deck - Epoxy Overlay)</t>
  </si>
  <si>
    <t>02799(AZ Deck - Epoxy Overlay)</t>
  </si>
  <si>
    <t>02817(AZ Deck - Epoxy Overlay)</t>
  </si>
  <si>
    <t>02819(AZ Deck - Epoxy Overlay)</t>
  </si>
  <si>
    <t>02823(AZ Deck - Epoxy Overlay)</t>
  </si>
  <si>
    <t>02847(AZ Deck - Epoxy Overlay)</t>
  </si>
  <si>
    <t>02850(AZ Deck - Epoxy Overlay)</t>
  </si>
  <si>
    <t>02870(AZ Deck - Epoxy Overlay)</t>
  </si>
  <si>
    <t>02871(AZ Deck - Epoxy Overlay)</t>
  </si>
  <si>
    <t>02877(AZ Deck - Epoxy Overlay)</t>
  </si>
  <si>
    <t>02878(AZ Deck - Epoxy Overlay)</t>
  </si>
  <si>
    <t>02894(AZ Deck - Epoxy Overlay)</t>
  </si>
  <si>
    <t>02903(AZ Deck - Epoxy Overlay)</t>
  </si>
  <si>
    <t>02932(AZ Deck - Epoxy Overlay)</t>
  </si>
  <si>
    <t>02933(AZ Deck - Epoxy Overlay)</t>
  </si>
  <si>
    <t>02938(AZ Deck - Epoxy Overlay)</t>
  </si>
  <si>
    <t>02944(AZ Deck - Epoxy Overlay)</t>
  </si>
  <si>
    <t>02948(AZ Deck - Epoxy Overlay)</t>
  </si>
  <si>
    <t>02965(AZ Deck - Epoxy Overlay)</t>
  </si>
  <si>
    <t>02965(AZ Sub - FRP Wrap)</t>
  </si>
  <si>
    <t>02987(AZ Deck - Epoxy Overlay)</t>
  </si>
  <si>
    <t>02988(AZ Deck - Epoxy Overlay)</t>
  </si>
  <si>
    <t>02989(AZ Deck - Epoxy Overlay)</t>
  </si>
  <si>
    <t>02990(AZ Deck - Epoxy Overlay)</t>
  </si>
  <si>
    <t>02993(AZ Deck - Epoxy Overlay)</t>
  </si>
  <si>
    <t>02998(AZ Deck - Epoxy Overlay)</t>
  </si>
  <si>
    <t>20002(AZ Deck - Epoxy Overlay)</t>
  </si>
  <si>
    <t>20003(AZ Deck - Epoxy Overlay)</t>
  </si>
  <si>
    <t>20009(AZ Deck - Epoxy Overlay)</t>
  </si>
  <si>
    <t>20027(AZ Deck - Epoxy Overlay)</t>
  </si>
  <si>
    <t>20028(AZ Deck - Epoxy Overlay)</t>
  </si>
  <si>
    <t>00332(AZ Sub - FRP Wrap)</t>
  </si>
  <si>
    <t>00351(AZ Sub - Conc Maj Repair)</t>
  </si>
  <si>
    <t>00957(AZ Deck - Epoxy Overlay)</t>
  </si>
  <si>
    <t>01321(AZ Sub - FRP Wrap)</t>
  </si>
  <si>
    <t>01380(AZ Deck - Epoxy Overlay)</t>
  </si>
  <si>
    <t>01440(AZ Deck - Epoxy Overlay)</t>
  </si>
  <si>
    <t>01456(AZ Deck - Epoxy Overlay)</t>
  </si>
  <si>
    <t>01476(AZ Deck - Epoxy Overlay)</t>
  </si>
  <si>
    <t>01495(AZ Deck - Epoxy Overlay)</t>
  </si>
  <si>
    <t>01522(AZ Deck - Epoxy Overlay)</t>
  </si>
  <si>
    <t>01592(AZ Super - Stl Min Repair)</t>
  </si>
  <si>
    <t>01596(AZ Deck - Epoxy Overlay)</t>
  </si>
  <si>
    <t>01626(AZ Deck - Epoxy Overlay)</t>
  </si>
  <si>
    <t>01683(AZ Deck - Epoxy Overlay)</t>
  </si>
  <si>
    <t>01792(AZ Deck - Epoxy Overlay, AZ Sub - Conc Maj Repair)</t>
  </si>
  <si>
    <t>01823(AZ Deck - Epoxy Overlay)</t>
  </si>
  <si>
    <t>01856(AZ Deck - Epoxy Overlay)</t>
  </si>
  <si>
    <t>01860(AZ Deck - Epoxy Overlay)</t>
  </si>
  <si>
    <t>01874(AZ Sub - FRP Wrap)</t>
  </si>
  <si>
    <t>01880(AZ Deck - Epoxy Overlay)</t>
  </si>
  <si>
    <t>01881(AZ Deck - Epoxy Overlay)</t>
  </si>
  <si>
    <t>01919(AZ Deck - Epoxy Overlay)</t>
  </si>
  <si>
    <t>01922(AZ Deck - Epoxy Overlay)</t>
  </si>
  <si>
    <t>01928(AZ Sub - FRP Wrap)</t>
  </si>
  <si>
    <t>01953(AZ Deck - Epoxy Overlay)</t>
  </si>
  <si>
    <t>01960(AZ Sub - FRP Wrap)</t>
  </si>
  <si>
    <t>01990(AZ Deck - Epoxy Overlay)</t>
  </si>
  <si>
    <t>02023(AZ Deck - Epoxy Overlay)</t>
  </si>
  <si>
    <t>02047(AZ Sub - FRP Wrap)</t>
  </si>
  <si>
    <t>02183(AZ Super - Conc Maj Repair)</t>
  </si>
  <si>
    <t>02210(AZ Deck - Epoxy Overlay)</t>
  </si>
  <si>
    <t>02261(AZ Deck - Epoxy Overlay)</t>
  </si>
  <si>
    <t>02293(AZ Sub - FRP Wrap)</t>
  </si>
  <si>
    <t>02296(AZ Deck - Epoxy Overlay)</t>
  </si>
  <si>
    <t>02382(AZ Deck - Epoxy Overlay)</t>
  </si>
  <si>
    <t>02392(AZ Deck - Epoxy Overlay)</t>
  </si>
  <si>
    <t>02418(AZ Sub - FRP Wrap)</t>
  </si>
  <si>
    <t>02419(AZ Deck - Epoxy Overlay)</t>
  </si>
  <si>
    <t>02427(AZ Deck - Epoxy Overlay)</t>
  </si>
  <si>
    <t>02455(AZ Deck - Epoxy Overlay)</t>
  </si>
  <si>
    <t>02473(AZ Deck - Epoxy Overlay)</t>
  </si>
  <si>
    <t>02520(AZ Deck - Epoxy Overlay)</t>
  </si>
  <si>
    <t>02521(AZ Deck - Epoxy Overlay)</t>
  </si>
  <si>
    <t>02527(AZ Deck - Epoxy Overlay)</t>
  </si>
  <si>
    <t>02575(AZ Deck - Epoxy Overlay)</t>
  </si>
  <si>
    <t>02601(AZ Deck - Epoxy Overlay)</t>
  </si>
  <si>
    <t>02616(AZ Deck - Epoxy Overlay)</t>
  </si>
  <si>
    <t>02618(AZ Deck - Epoxy Overlay)</t>
  </si>
  <si>
    <t>02653(AZ Deck - Epoxy Overlay)</t>
  </si>
  <si>
    <t>02704(AZ Deck - Epoxy Overlay)</t>
  </si>
  <si>
    <t>02743(AZ Deck - Epoxy Overlay)</t>
  </si>
  <si>
    <t>02762(AZ Deck - Epoxy Overlay)</t>
  </si>
  <si>
    <t>02762(AZ Sub - FRP Wrap)</t>
  </si>
  <si>
    <t>02857(AZ Deck - Epoxy Overlay)</t>
  </si>
  <si>
    <t>02915(AZ Deck - Epoxy Overlay)</t>
  </si>
  <si>
    <t>02959(AZ Deck - Epoxy Overlay)</t>
  </si>
  <si>
    <t>02966(AZ Deck - Epoxy Overlay)</t>
  </si>
  <si>
    <t>02969(AZ Deck - Epoxy Overlay)</t>
  </si>
  <si>
    <t>02970(AZ Deck - Epoxy Overlay)</t>
  </si>
  <si>
    <t>20004(AZ Deck - Epoxy Overlay)</t>
  </si>
  <si>
    <t>20005(AZ Deck - Epoxy Overlay)</t>
  </si>
  <si>
    <t>01394(AZ Deck - Epoxy Overlay)</t>
  </si>
  <si>
    <t>01339(AZ Deck - Epoxy Overlay)</t>
  </si>
  <si>
    <t>00500(AZ Super - Stl Min Repair)</t>
  </si>
  <si>
    <t>01586(AZ Deck - Epoxy Overlay, AZ Sub - Conc Maj Repair)</t>
  </si>
  <si>
    <t>00520(AZ Deck - Epoxy Overlay, AZ Sub - Conc Maj Repair)</t>
  </si>
  <si>
    <t>01995(AZ Deck - Epoxy Overlay)</t>
  </si>
  <si>
    <t>01657(AZ Deck - Epoxy Overlay)</t>
  </si>
  <si>
    <t>01592(AZ Sub - FRP Wrap)</t>
  </si>
  <si>
    <t>00614(AZ Bridge Replace - Steel)</t>
  </si>
  <si>
    <t>02259(AZ Deck - Epoxy Overlay)</t>
  </si>
  <si>
    <t>01995(AZ Sub - FRP Wrap)</t>
  </si>
  <si>
    <t>Scenario 2 NHS 70%</t>
  </si>
  <si>
    <t>STIP 20-21 NHS</t>
  </si>
  <si>
    <t>Scenario 2 NHS 80%</t>
  </si>
  <si>
    <t>Scenario 2 NHS 90%</t>
  </si>
  <si>
    <t>00366(AZ Sub - FRP Wrap)</t>
  </si>
  <si>
    <t>00492(Az Deck - Replace)</t>
  </si>
  <si>
    <t>01808(AZ Deck - Epoxy Overlay)</t>
  </si>
  <si>
    <t>Conc Sub Repair</t>
  </si>
  <si>
    <t>Steel Sub Repair</t>
  </si>
  <si>
    <t>01765(AZ Deck - Epoxy Overlay, AZ Super - FRP Wrap)</t>
  </si>
  <si>
    <t>Scenario 2 NHS 83%</t>
  </si>
  <si>
    <t>Maj Recon</t>
  </si>
  <si>
    <t>Sce 2-NHS 83% (25yrs)</t>
  </si>
  <si>
    <t>50.6+7M (Maj Recon) - 5M (Paint)</t>
  </si>
  <si>
    <t>20075(AZ Super - Conc Maj Repair)</t>
  </si>
  <si>
    <t>00898(AZ Super - FRP Wrap)</t>
  </si>
  <si>
    <t>01082(AZ Super - Stl Min Repair)</t>
  </si>
  <si>
    <t>02281(AZ Sub - FRP Wrap)</t>
  </si>
  <si>
    <t>00889(AZ Super - Stl Min Repair)</t>
  </si>
  <si>
    <t>00621(AZ Sub - FRP Wrap)</t>
  </si>
  <si>
    <t>00972(AZ Super - Stl Min Repair)</t>
  </si>
  <si>
    <t>02367(AZ Sub - FRP Wrap)</t>
  </si>
  <si>
    <t>00239(AZ Sub - FRP Wrap)</t>
  </si>
  <si>
    <t>00027(AZ Deck - Polyester Overlay)</t>
  </si>
  <si>
    <t>02109(AZ Sub - FRP Wrap)</t>
  </si>
  <si>
    <t>01209(AZ Super - Conc Maj Repair)</t>
  </si>
  <si>
    <t>01004(AZ Sub - FRP Wrap)</t>
  </si>
  <si>
    <t>01529(AZ Super - Conc Maj Repair)</t>
  </si>
  <si>
    <t>01357(AZ Super - Conc Maj Repair)</t>
  </si>
  <si>
    <t>00901(AZ Sub - FRP Wrap)</t>
  </si>
  <si>
    <t>00658(AZ Sub - FRP Wrap)</t>
  </si>
  <si>
    <t>00422(AZ Super - Stl Min Repair, AZ Sub - FRP Wrap)</t>
  </si>
  <si>
    <t>00968(AZ Super - Stl Min Repair)</t>
  </si>
  <si>
    <t>01656(AZ Super - Conc Maj Repair)</t>
  </si>
  <si>
    <t>01256(AZ Super - Stl Min Repair)</t>
  </si>
  <si>
    <t>00436(AZ Sub - FRP Wrap)</t>
  </si>
  <si>
    <t>01562(AZ Sub - Conc Maj Repair)</t>
  </si>
  <si>
    <t>20086(AZ Deck - Epoxy Overlay)</t>
  </si>
  <si>
    <t>00457(AZ Super - Stl Min Repair)</t>
  </si>
  <si>
    <t>00237(AZ Sub - FRP Wrap)</t>
  </si>
  <si>
    <t>01508(AZ Deck - Epoxy Overlay, AZ Super - FRP Wrap)</t>
  </si>
  <si>
    <t>01111(AZ Sub - FRP Wrap)</t>
  </si>
  <si>
    <t>02152(AZ Deck - Epoxy Overlay)</t>
  </si>
  <si>
    <t>00928(AZ Super - Conc Maj Repair)</t>
  </si>
  <si>
    <t>01368(AZ Sub - Conc Maj Repair)</t>
  </si>
  <si>
    <t>00067(AZ Deck - Epoxy Overlay, AZ Super - FRP Wrap)</t>
  </si>
  <si>
    <t>01558(AZ Super - Conc Maj Repair)</t>
  </si>
  <si>
    <t>00937(AZ Sub - Conc Maj Repair)</t>
  </si>
  <si>
    <t>01254(AZ Sub - FRP Wrap)</t>
  </si>
  <si>
    <t>01504(AZ Sub - FRP Wrap)</t>
  </si>
  <si>
    <t>00935(AZ Sub - Conc Maj Repair)</t>
  </si>
  <si>
    <t>01208(AZ Super - Conc Maj Repair)</t>
  </si>
  <si>
    <t>00698(AZ Sub - FRP Wrap)</t>
  </si>
  <si>
    <t>00805(AZ Sub - FRP Wrap)</t>
  </si>
  <si>
    <t>00843(AZ Super - Stl Min Repair)</t>
  </si>
  <si>
    <t>00654(AZ Super - Stl Min Repair)</t>
  </si>
  <si>
    <t>00862(AZ Sub - FRP Wrap)</t>
  </si>
  <si>
    <t>01063(AZ Deck - Epoxy Overlay)</t>
  </si>
  <si>
    <t>00657(AZ Sub - FRP Wrap)</t>
  </si>
  <si>
    <t>01802(AZ Deck - Epoxy Overlay)</t>
  </si>
  <si>
    <t>01317(AZ Sub - FRP Wrap)</t>
  </si>
  <si>
    <t>00246(AZ Sub - FRP Wrap)</t>
  </si>
  <si>
    <t>00059(AZ Sub - FRP Wrap)</t>
  </si>
  <si>
    <t>01155(AZ Super - Stl Min Repair)</t>
  </si>
  <si>
    <t>01321(AZ Deck - Epoxy Overlay)</t>
  </si>
  <si>
    <t>00635(AZ Sub - FRP Wrap)</t>
  </si>
  <si>
    <t>00608(AZ Sub - FRP Wrap)</t>
  </si>
  <si>
    <t>01292(AZ Sub - FRP Wrap)</t>
  </si>
  <si>
    <t>01888(AZ Deck - Epoxy Overlay)</t>
  </si>
  <si>
    <t>01289(AZ Sub - FRP Wrap)</t>
  </si>
  <si>
    <t>01332(AZ Deck - Epoxy Overlay)</t>
  </si>
  <si>
    <t>00872(AZ Sub - FRP Wrap)</t>
  </si>
  <si>
    <t>00546(AZ Sub - FRP Wrap)</t>
  </si>
  <si>
    <t>00973(AZ Super - Stl Min Repair)</t>
  </si>
  <si>
    <t>01578(AZ Sub - FRP Wrap)</t>
  </si>
  <si>
    <t>01870(AZ Deck - Epoxy Overlay)</t>
  </si>
  <si>
    <t>01610(AZ Super - Conc Maj Repair)</t>
  </si>
  <si>
    <t>00543(AZ Deck - Epoxy Overlay)</t>
  </si>
  <si>
    <t>00544(AZ Deck - Epoxy Overlay)</t>
  </si>
  <si>
    <t>00040(AZ Sub - FRP Wrap)</t>
  </si>
  <si>
    <t>00274(AZ Sub - Conc Maj Repair)</t>
  </si>
  <si>
    <t>01732(AZ Deck - Epoxy Overlay)</t>
  </si>
  <si>
    <t>20110(AZ Deck - Epoxy Overlay)</t>
  </si>
  <si>
    <t>01216(AZ Super - Stl Min Repair)</t>
  </si>
  <si>
    <t>01280(AZ Super - Stl Min Repair)</t>
  </si>
  <si>
    <t>02026(AZ Deck - Epoxy Overlay)</t>
  </si>
  <si>
    <t>00921(AZ Sub - FRP Wrap)</t>
  </si>
  <si>
    <t>00708(AZ Sub - FRP Wrap)</t>
  </si>
  <si>
    <t>00511(AZ Sub - FRP Wrap)</t>
  </si>
  <si>
    <t>00310(AZ Super - Stl Min Repair)</t>
  </si>
  <si>
    <t>01194(AZ Super - Stl Min Repair)</t>
  </si>
  <si>
    <t>00536(AZ Deck - Epoxy Overlay)</t>
  </si>
  <si>
    <t>00821(AZ Super - Stl Min Repair)</t>
  </si>
  <si>
    <t>00771(AZ Super - Stl Min Repair)</t>
  </si>
  <si>
    <t>00933(AZ Super - Conc Maj Repair)</t>
  </si>
  <si>
    <t>02317(AZ Deck - Epoxy Overlay)</t>
  </si>
  <si>
    <t>01617(AZ Sub - FRP Wrap)</t>
  </si>
  <si>
    <t>00896(AZ Deck - Epoxy Overlay)</t>
  </si>
  <si>
    <t>01047(AZ Deck - Epoxy Overlay)</t>
  </si>
  <si>
    <t>01391(AZ Super - Conc Maj Repair)</t>
  </si>
  <si>
    <t>00132(AZ Deck - Epoxy Overlay)</t>
  </si>
  <si>
    <t>01733(AZ Deck - Epoxy Overlay)</t>
  </si>
  <si>
    <t>00913(AZ Sub - FRP Wrap)</t>
  </si>
  <si>
    <t>00721(AZ Super - Stl Min Repair)</t>
  </si>
  <si>
    <t>02025(AZ Deck - Epoxy Overlay)</t>
  </si>
  <si>
    <t>01650(AZ Deck - Epoxy Overlay)</t>
  </si>
  <si>
    <t>01771(AZ Sub - FRP Wrap)</t>
  </si>
  <si>
    <t>00534(AZ Deck - Epoxy Overlay)</t>
  </si>
  <si>
    <t>01094(AZ Deck - Epoxy Overlay)</t>
  </si>
  <si>
    <t>00937(AZ Super - Conc Maj Repair)</t>
  </si>
  <si>
    <t>00655(AZ Super - Stl Min Repair)</t>
  </si>
  <si>
    <t>00699(AZ Sub - FRP Wrap)</t>
  </si>
  <si>
    <t>00533(AZ Deck - Epoxy Overlay)</t>
  </si>
  <si>
    <t>01152(AZ Deck - Epoxy Overlay, AZ Super - Stl Min Repair)</t>
  </si>
  <si>
    <t>00683(AZ Sub - FRP Wrap)</t>
  </si>
  <si>
    <t>00064(AZ Sub - FRP Wrap)</t>
  </si>
  <si>
    <t>02018(AZ Sub - Conc Maj Repair)</t>
  </si>
  <si>
    <t>00404(AZ Sub - FRP Wrap)</t>
  </si>
  <si>
    <t>01971(AZ Deck - Epoxy Overlay)</t>
  </si>
  <si>
    <t>01755(AZ Sub - FRP Wrap)</t>
  </si>
  <si>
    <t>00319(AZ Sub - FRP Wrap)</t>
  </si>
  <si>
    <t>01891(AZ Deck - Epoxy Overlay)</t>
  </si>
  <si>
    <t>01612(AZ Sub - FRP Wrap)</t>
  </si>
  <si>
    <t>01161(AZ Sub - FRP Wrap)</t>
  </si>
  <si>
    <t>01871(AZ Deck - Epoxy Overlay)</t>
  </si>
  <si>
    <t>00061(AZ Sub - FRP Wrap)</t>
  </si>
  <si>
    <t>02052(AZ Deck - Epoxy Overlay)</t>
  </si>
  <si>
    <t>00967(AZ Super - Stl Min Repair)</t>
  </si>
  <si>
    <t>01114(AZ Super - Stl Min Repair)</t>
  </si>
  <si>
    <t>01918(AZ Deck - Epoxy Overlay)</t>
  </si>
  <si>
    <t>01253(AZ Super - Stl Min Repair)</t>
  </si>
  <si>
    <t>02922(AZ Sub - FRP Wrap)</t>
  </si>
  <si>
    <t>02048(AZ Deck - Epoxy Overlay)</t>
  </si>
  <si>
    <t>00649(AZ Super - Stl Min Repair)</t>
  </si>
  <si>
    <t>02010(AZ Deck - Epoxy Overlay)</t>
  </si>
  <si>
    <t>01197(AZ Super - Stl Min Repair)</t>
  </si>
  <si>
    <t>01660(AZ Sub - Conc Maj Repair)</t>
  </si>
  <si>
    <t>01872(AZ Deck - Epoxy Overlay)</t>
  </si>
  <si>
    <t>00103(AZ Sub - FRP Wrap)</t>
  </si>
  <si>
    <t>02244(AZ Deck - Epoxy Overlay)</t>
  </si>
  <si>
    <t>00245(AZ Sub - FRP Wrap)</t>
  </si>
  <si>
    <t>02318(AZ Deck - Epoxy Overlay)</t>
  </si>
  <si>
    <t>01141(AZ Deck - Epoxy Overlay)</t>
  </si>
  <si>
    <t>01743(AZ Super - Conc Maj Repair)</t>
  </si>
  <si>
    <t>01214(AZ Super - Stl Min Repair)</t>
  </si>
  <si>
    <t>00068(AZ Sub - FRP Wrap)</t>
  </si>
  <si>
    <t>00353(AZ Sub - FRP Wrap)</t>
  </si>
  <si>
    <t>02407(AZ Deck - Epoxy Overlay)</t>
  </si>
  <si>
    <t>01155(AZ Sub - FRP Wrap)</t>
  </si>
  <si>
    <t>02736(AZ Sub - FRP Wrap)</t>
  </si>
  <si>
    <t>01250(AZ Sub - FRP Wrap)</t>
  </si>
  <si>
    <t>01091(AZ Super - Stl Min Repair)</t>
  </si>
  <si>
    <t>01756(AZ Deck - Epoxy Overlay, AZ Super - Stl Min Repair)</t>
  </si>
  <si>
    <t>00741(AZ Deck - Epoxy Overlay, AZ Sub - Conc Maj Repair)</t>
  </si>
  <si>
    <t>01151(AZ Super - Stl Min Repair)</t>
  </si>
  <si>
    <t>02923(AZ Sub - FRP Wrap)</t>
  </si>
  <si>
    <t>01679(AZ Deck - Epoxy Overlay)</t>
  </si>
  <si>
    <t>01609(AZ Super - Stl Min Repair)</t>
  </si>
  <si>
    <t>02897(AZ Deck - Epoxy Overlay)</t>
  </si>
  <si>
    <t>01411(AZ Sub - FRP Wrap)</t>
  </si>
  <si>
    <t>01824(AZ Sub - FRP Wrap)</t>
  </si>
  <si>
    <t>00890(AZ Sub - FRP Wrap)</t>
  </si>
  <si>
    <t>01210(AZ Deck - Epoxy Overlay)</t>
  </si>
  <si>
    <t>01657(AZ Super - Conc Maj Repair)</t>
  </si>
  <si>
    <t>00485(AZ Super - Stl Min Repair)</t>
  </si>
  <si>
    <t>01925(AZ Deck - Epoxy Overlay)</t>
  </si>
  <si>
    <t>00847(AZ Sub - FRP Wrap)</t>
  </si>
  <si>
    <t>01169(AZ Super - Stl Min Repair)</t>
  </si>
  <si>
    <t>02605(AZ Super - Stl Min Repair)</t>
  </si>
  <si>
    <t>01797(AZ Super - Conc Maj Repair)</t>
  </si>
  <si>
    <t>01381(AZ Deck - Epoxy Overlay)</t>
  </si>
  <si>
    <t>00450(AZ Super - Stl Min Repair)</t>
  </si>
  <si>
    <t>01551(AZ Sub - Steel Maj Repair)</t>
  </si>
  <si>
    <t>02013(AZ Deck - Epoxy Overlay)</t>
  </si>
  <si>
    <t>02538(AZ Deck - Epoxy Overlay)</t>
  </si>
  <si>
    <t>00552(AZ Sub - FRP Wrap)</t>
  </si>
  <si>
    <t>01361(AZ Deck - Epoxy Overlay, AZ Sub - Conc Maj Repair)</t>
  </si>
  <si>
    <t>01063(AZ Super - Stl Min Repair)</t>
  </si>
  <si>
    <t>02224(AZ Deck - Epoxy Overlay)</t>
  </si>
  <si>
    <t>00624(AZ Deck - Epoxy Overlay)</t>
  </si>
  <si>
    <t>01416(AZ Deck - Epoxy Overlay)</t>
  </si>
  <si>
    <t>01148(AZ Super - Stl Min Repair)</t>
  </si>
  <si>
    <t>00108(AZ Sub - FRP Wrap)</t>
  </si>
  <si>
    <t>00354(AZ Sub - FRP Wrap)</t>
  </si>
  <si>
    <t>00656(AZ Super - Stl Min Repair)</t>
  </si>
  <si>
    <t>00109(AZ Sub - FRP Wrap)</t>
  </si>
  <si>
    <t>02733(AZ Deck - Epoxy Overlay)</t>
  </si>
  <si>
    <t>01932(AZ Deck - Epoxy Overlay)</t>
  </si>
  <si>
    <t>00027(AZ Super - Stl Min Repair)</t>
  </si>
  <si>
    <t>01153(AZ Super - Stl Min Repair)</t>
  </si>
  <si>
    <t>01158(AZ Super - Stl Min Repair)</t>
  </si>
  <si>
    <t>01363(AZ Deck - Epoxy Overlay)</t>
  </si>
  <si>
    <t>00429(AZ Sub - FRP Wrap)</t>
  </si>
  <si>
    <t>00814(AZ Super - Stl Min Repair)</t>
  </si>
  <si>
    <t>01161(AZ Super - Stl Min Repair)</t>
  </si>
  <si>
    <t>01103(AZ Super - Stl Min Repair)</t>
  </si>
  <si>
    <t>02423(AZ Super - Conc Maj Repair)</t>
  </si>
  <si>
    <t>01867(AZ Super - Conc Maj Repair)</t>
  </si>
  <si>
    <t>02583(AZ Deck - Epoxy Overlay)</t>
  </si>
  <si>
    <t>01871(AZ Super - Conc Maj Repair)</t>
  </si>
  <si>
    <t>00982(AZ Super - Stl Min Repair)</t>
  </si>
  <si>
    <t>01546(AZ Super - Conc Maj Repair)</t>
  </si>
  <si>
    <t>00781(AZ Super - Stl Min Repair)</t>
  </si>
  <si>
    <t>01564(AZ Deck - Epoxy Overlay)</t>
  </si>
  <si>
    <t>00945(AZ Super - Stl Min Repair)</t>
  </si>
  <si>
    <t>02372(AZ Super - Conc Maj Repair)</t>
  </si>
  <si>
    <t>00769(AZ Super - Stl Min Repair)</t>
  </si>
  <si>
    <t>00925(AZ Super - Stl Min Repair)</t>
  </si>
  <si>
    <t>00564(AZ Super - Stl Min Repair)</t>
  </si>
  <si>
    <t>01159(AZ Super - Stl Min Repair)</t>
  </si>
  <si>
    <t>01198(AZ Super - Stl Min Repair)</t>
  </si>
  <si>
    <t>00807(AZ Sub - FRP Wrap)</t>
  </si>
  <si>
    <t>00702(AZ Sub - FRP Wrap)</t>
  </si>
  <si>
    <t>01312(AZ Sub - FRP Wrap)</t>
  </si>
  <si>
    <t>01864(AZ Super - Stl Min Repair)</t>
  </si>
  <si>
    <t>01141(AZ Sub - Conc Maj Repair)</t>
  </si>
  <si>
    <t>01323(AZ Super - Conc Maj Repair)</t>
  </si>
  <si>
    <t>00640(AZ Sub - FRP Wrap)</t>
  </si>
  <si>
    <t>01587(AZ Sub - FRP Wrap)</t>
  </si>
  <si>
    <t>02434(AZ Deck - Epoxy Overlay)</t>
  </si>
  <si>
    <t>02076(AZ Super - Stl Min Repair)</t>
  </si>
  <si>
    <t>00784(AZ Super - Conc Maj Repair)</t>
  </si>
  <si>
    <t>01608(AZ Super - Stl Min Repair)</t>
  </si>
  <si>
    <t>00678(AZ Sub - FRP Wrap)</t>
  </si>
  <si>
    <t>02442(AZ Sub - FRP Wrap)</t>
  </si>
  <si>
    <t>02227(AZ Deck - Epoxy Overlay)</t>
  </si>
  <si>
    <t>01141(AZ Super - Stl Min Repair)</t>
  </si>
  <si>
    <t>01451(AZ Deck - Epoxy Overlay)</t>
  </si>
  <si>
    <t>01107(AZ Sub - FRP Wrap)</t>
  </si>
  <si>
    <t>01868(AZ Deck - Epoxy Overlay)</t>
  </si>
  <si>
    <t>01734(AZ Super - Stl Min Repair)</t>
  </si>
  <si>
    <t>02259(AZ Deck - Epoxy Overlay, AZ Sub - Conc Maj Repair)</t>
  </si>
  <si>
    <t>01882(AZ Deck - Epoxy Overlay)</t>
  </si>
  <si>
    <t>01867(AZ Deck - Epoxy Overlay)</t>
  </si>
  <si>
    <t>01650(AZ Super - Conc Maj Repair)</t>
  </si>
  <si>
    <t>00977(AZ Super - Stl Min Repair)</t>
  </si>
  <si>
    <t>00974(AZ Super - Stl Min Repair)</t>
  </si>
  <si>
    <t>01545(AZ Super - Conc Maj Repair)</t>
  </si>
  <si>
    <t>01154(AZ Super - Stl Min Repair)</t>
  </si>
  <si>
    <t>01356(AZ Super - Conc Maj Repair)</t>
  </si>
  <si>
    <t>02181(AZ Sub - FRP Wrap)</t>
  </si>
  <si>
    <t>01036(AZ Super - Stl Min Repair)</t>
  </si>
  <si>
    <t>00058(AZ Sub - FRP Wrap)</t>
  </si>
  <si>
    <t>01204(AZ Sub - FRP Wrap)</t>
  </si>
  <si>
    <t>02270(AZ Deck - Epoxy Overlay)</t>
  </si>
  <si>
    <t>00713(AZ Sub - FRP Wrap)</t>
  </si>
  <si>
    <t>01370(AZ Super - Stl Min Repair)</t>
  </si>
  <si>
    <t>02128(AZ Sub - FRP Wrap)</t>
  </si>
  <si>
    <t>01904(AZ Sub - FRP Wrap)</t>
  </si>
  <si>
    <t>01572(AZ Super - Stl Min Repair)</t>
  </si>
  <si>
    <t>01040(AZ Super - Stl Min Repair)</t>
  </si>
  <si>
    <t>01190(AZ Sub - FRP Wrap)</t>
  </si>
  <si>
    <t>01558(AZ Sub - FRP Wrap)</t>
  </si>
  <si>
    <t>01211(AZ Deck - Epoxy Overlay)</t>
  </si>
  <si>
    <t>01590(AZ Super - Stl Min Repair)</t>
  </si>
  <si>
    <t>01213(AZ Sub - FRP Wrap)</t>
  </si>
  <si>
    <t>00742(AZ Deck - Epoxy Overlay)</t>
  </si>
  <si>
    <t>00786(AZ Super - Stl Min Repair)</t>
  </si>
  <si>
    <t>01959(AZ Deck - Epoxy Overlay)</t>
  </si>
  <si>
    <t>00361(AZ Sub - FRP Wrap)</t>
  </si>
  <si>
    <t>01102(AZ Super - Stl Min Repair)</t>
  </si>
  <si>
    <t>00036(AZ Sub - FRP Wrap)</t>
  </si>
  <si>
    <t>01140(AZ Super - Stl Min Repair)</t>
  </si>
  <si>
    <t>01094(AZ Super - Stl Min Repair)</t>
  </si>
  <si>
    <t>01209(AZ Deck - Epoxy Overlay)</t>
  </si>
  <si>
    <t>00782(AZ Sub - FRP Wrap)</t>
  </si>
  <si>
    <t>00680(AZ Sub - FRP Wrap)</t>
  </si>
  <si>
    <t>00592(AZ Super - Conc Maj Repair)</t>
  </si>
  <si>
    <t>01554(AZ Sub - FRP Wrap)</t>
  </si>
  <si>
    <t>02436(AZ Sub - FRP Wrap)</t>
  </si>
  <si>
    <t>00238(AZ Sub - FRP Wrap)</t>
  </si>
  <si>
    <t>01769(AZ Super - Stl Min Repair)</t>
  </si>
  <si>
    <t>02305(AZ Sub - FRP Wrap)</t>
  </si>
  <si>
    <t>01279(AZ Sub - FRP Wrap)</t>
  </si>
  <si>
    <t>00710(AZ Sub - FRP Wrap)</t>
  </si>
  <si>
    <t>00943(AZ Super - Stl Min Repair)</t>
  </si>
  <si>
    <t>01851(AZ Sub - FRP Wrap)</t>
  </si>
  <si>
    <t>00297(AZ Sub - FRP Wrap)</t>
  </si>
  <si>
    <t>02133(AZ Deck - Epoxy Overlay)</t>
  </si>
  <si>
    <t>02424(AZ Sub - FRP Wrap)</t>
  </si>
  <si>
    <t>01028(AZ Sub - FRP Wrap)</t>
  </si>
  <si>
    <t>00743(AZ Sub - FRP Wrap)</t>
  </si>
  <si>
    <t>02325(AZ Sub - FRP Wrap)</t>
  </si>
  <si>
    <t>00978(AZ Super - Stl Min Repair)</t>
  </si>
  <si>
    <t>00926(AZ Deck - Epoxy Overlay)</t>
  </si>
  <si>
    <t>00115(AZ Sub - FRP Wrap)</t>
  </si>
  <si>
    <t>01879(AZ Deck - Epoxy Overlay)</t>
  </si>
  <si>
    <t>20031(AZ Deck - Epoxy Overlay)</t>
  </si>
  <si>
    <t>01685(AZ Sub - FRP Wrap)</t>
  </si>
  <si>
    <t>01492(AZ Deck - Epoxy Overlay)</t>
  </si>
  <si>
    <t>01142(AZ Sub - FRP Wrap)</t>
  </si>
  <si>
    <t>02461(AZ Deck - Epoxy Overlay)</t>
  </si>
  <si>
    <t>00201(AZ Sub - FRP Wrap)</t>
  </si>
  <si>
    <t>00868(AZ Super - Stl Min Repair)</t>
  </si>
  <si>
    <t>02977(AZ Deck - Epoxy Overlay)</t>
  </si>
  <si>
    <t>20168(AZ Super - Stl Min Repair)</t>
  </si>
  <si>
    <t>01977(AZ Deck - Epoxy Overlay)</t>
  </si>
  <si>
    <t>01783(AZ Sub - FRP Wrap)</t>
  </si>
  <si>
    <t>00097(AZ Sub - FRP Wrap)</t>
  </si>
  <si>
    <t>00215(AZ Deck - Epoxy Overlay)</t>
  </si>
  <si>
    <t>01385(AZ Sub - FRP Wrap)</t>
  </si>
  <si>
    <t>00946(AZ Sub - FRP Wrap)</t>
  </si>
  <si>
    <t>02077(AZ Super - Stl Min Repair)</t>
  </si>
  <si>
    <t>01838(AZ Super - Conc Maj Repair)</t>
  </si>
  <si>
    <t>20167(AZ Super - Stl Min Repair)</t>
  </si>
  <si>
    <t>01770(AZ Super - Conc Maj Repair)</t>
  </si>
  <si>
    <t>01060(AZ Super - Stl Min Repair)</t>
  </si>
  <si>
    <t>00974(AZ Sub - FRP Wrap)</t>
  </si>
  <si>
    <t>00254(AZ Sub - FRP Wrap)</t>
  </si>
  <si>
    <t>01443(AZ Deck - Epoxy Overlay)</t>
  </si>
  <si>
    <t>01918(AZ Super - Conc Maj Repair)</t>
  </si>
  <si>
    <t>00045(AZ Sub - FRP Wrap)</t>
  </si>
  <si>
    <t>02041(AZ Deck - Epoxy Overlay)</t>
  </si>
  <si>
    <t>01345(AZ Sub - FRP Wrap)</t>
  </si>
  <si>
    <t>00382(AZ Super - Stl Min Repair)</t>
  </si>
  <si>
    <t>01108(AZ Sub - FRP Wrap)</t>
  </si>
  <si>
    <t>02737(AZ Deck - Epoxy Overlay)</t>
  </si>
  <si>
    <t>00389(AZ Sub - FRP Wrap)</t>
  </si>
  <si>
    <t>01573(AZ Super - Stl Min Repair)</t>
  </si>
  <si>
    <t>00198(AZ Sub - FRP Wrap)</t>
  </si>
  <si>
    <t>00490(AZ Sub - FRP Wrap)</t>
  </si>
  <si>
    <t>01281(AZ Sub - FRP Wrap)</t>
  </si>
  <si>
    <t>01520(AZ Super - Stl Min Repair)</t>
  </si>
  <si>
    <t>01313(AZ Sub - FRP Wrap)</t>
  </si>
  <si>
    <t>02470(AZ Sub - FRP Wrap)</t>
  </si>
  <si>
    <t>01817(AZ Deck - Epoxy Overlay)</t>
  </si>
  <si>
    <t>00223(AZ Sub - FRP Wrap)</t>
  </si>
  <si>
    <t>00057(AZ Sub - FRP Wrap)</t>
  </si>
  <si>
    <t>02138(AZ Sub - FRP Wrap)</t>
  </si>
  <si>
    <t>00703(AZ Sub - FRP Wrap)</t>
  </si>
  <si>
    <t>02413(AZ Deck - Epoxy Overlay)</t>
  </si>
  <si>
    <t>02481(AZ Super - Conc Maj Repair)</t>
  </si>
  <si>
    <t>00262(AZ Sub - FRP Wrap)</t>
  </si>
  <si>
    <t>00609(AZ Sub - FRP Wrap)</t>
  </si>
  <si>
    <t>02440(AZ Sub - FRP Wrap)</t>
  </si>
  <si>
    <t>00564(AZ Sub - FRP Wrap)</t>
  </si>
  <si>
    <t>00845(AZ Super - Stl Min Repair)</t>
  </si>
  <si>
    <t>01183(AZ Super - Stl Min Repair)</t>
  </si>
  <si>
    <t>00758(AZ Super - Stl Min Repair)</t>
  </si>
  <si>
    <t>00627(AZ Sub - FRP Wrap)</t>
  </si>
  <si>
    <t>02004(AZ Deck - Epoxy Overlay)</t>
  </si>
  <si>
    <t>01116(AZ Sub - FRP Wrap)</t>
  </si>
  <si>
    <t>01257(AZ Super - Stl Min Repair)</t>
  </si>
  <si>
    <t>01835(AZ Sub - FRP Wrap)</t>
  </si>
  <si>
    <t>01950(AZ Sub - FRP Wrap)</t>
  </si>
  <si>
    <t>01417(AZ Sub - FRP Wrap)</t>
  </si>
  <si>
    <t>01206(AZ Sub - FRP Wrap)</t>
  </si>
  <si>
    <t>01047(AZ Sub - FRP Wrap)</t>
  </si>
  <si>
    <t>02981(AZ Deck - Epoxy Overlay)</t>
  </si>
  <si>
    <t>00536(AZ Sub - FRP Wrap)</t>
  </si>
  <si>
    <t>01901(AZ Sub - FRP Wrap)</t>
  </si>
  <si>
    <t>00852(AZ Sub - FRP Wrap)</t>
  </si>
  <si>
    <t>01066(AZ Sub - FRP Wrap)</t>
  </si>
  <si>
    <t>01174(AZ Sub - FRP Wrap)</t>
  </si>
  <si>
    <t>01196(AZ Super - Stl Min Repair)</t>
  </si>
  <si>
    <t>00267(AZ Sub - FRP Wrap)</t>
  </si>
  <si>
    <t>00420(AZ Sub - FRP Wrap)</t>
  </si>
  <si>
    <t>01208(AZ Sub - FRP Wrap)</t>
  </si>
  <si>
    <t>01158(AZ Sub - FRP Wrap)</t>
  </si>
  <si>
    <t>01182(AZ Super - Stl Min Repair)</t>
  </si>
  <si>
    <t>00373(AZ Sub - FRP Wrap)</t>
  </si>
  <si>
    <t>00903(AZ Sub - FRP Wrap)</t>
  </si>
  <si>
    <t>01949(AZ Deck - Epoxy Overlay)</t>
  </si>
  <si>
    <t>02324(AZ Sub - FRP Wrap)</t>
  </si>
  <si>
    <t>01143(AZ Sub - FRP Wrap)</t>
  </si>
  <si>
    <t>01676(AZ Sub - FRP Wrap)</t>
  </si>
  <si>
    <t>01879(AZ Super - Conc Maj Repair)</t>
  </si>
  <si>
    <t>01258(AZ Sub - FRP Wrap)</t>
  </si>
  <si>
    <t>00235(AZ Sub - FRP Wrap)</t>
  </si>
  <si>
    <t>00189(AZ Super - Stl Min Repair)</t>
  </si>
  <si>
    <t>01067(AZ Sub - FRP Wrap)</t>
  </si>
  <si>
    <t>00456(AZ Super - Stl Min Repair)</t>
  </si>
  <si>
    <t>01579(AZ Sub - FRP Wrap)</t>
  </si>
  <si>
    <t>01205(AZ Sub - FRP Wrap)</t>
  </si>
  <si>
    <t>01215(AZ Deck - Epoxy Overlay)</t>
  </si>
  <si>
    <t>00657(AZ Super - Stl Min Repair)</t>
  </si>
  <si>
    <t>02321(AZ Deck - Epoxy Overlay)</t>
  </si>
  <si>
    <t>01806(AZ Sub - Conc Maj Repair)</t>
  </si>
  <si>
    <t>00941(AZ Super - Stl Min Repair)</t>
  </si>
  <si>
    <t>01007(AZ Super - Stl Min Repair)</t>
  </si>
  <si>
    <t>01464(AZ Deck - Epoxy Overlay)</t>
  </si>
  <si>
    <t>01704(AZ Super - Stl Min Repair)</t>
  </si>
  <si>
    <t>02286(AZ Deck - Epoxy Overlay)</t>
  </si>
  <si>
    <t>02284(AZ Deck - Epoxy Overlay)</t>
  </si>
  <si>
    <t>02735(AZ Sub - FRP Wrap)</t>
  </si>
  <si>
    <t>02650(AZ Deck - Epoxy Overlay)</t>
  </si>
  <si>
    <t>00234(AZ Sub - FRP Wrap)</t>
  </si>
  <si>
    <t>01164(AZ Sub - FRP Wrap)</t>
  </si>
  <si>
    <t>01914(AZ Sub - FRP Wrap)</t>
  </si>
  <si>
    <t>02504(AZ Deck - Epoxy Overlay)</t>
  </si>
  <si>
    <t>01879(AZ Sub - Conc Maj Repair)</t>
  </si>
  <si>
    <t>01171(AZ Sub - FRP Wrap)</t>
  </si>
  <si>
    <t>01526(AZ Super - Conc Maj Repair)</t>
  </si>
  <si>
    <t>00626(AZ Sub - FRP Wrap)</t>
  </si>
  <si>
    <t>00948(AZ Super - Conc Maj Repair)</t>
  </si>
  <si>
    <t>02481(AZ Deck - Epoxy Overlay)</t>
  </si>
  <si>
    <t>01854(AZ Sub - FRP Wrap, AZ Deck - Polyester Overlay)</t>
  </si>
  <si>
    <t>01820(AZ Deck - Epoxy Overlay)</t>
  </si>
  <si>
    <t>01838(AZ Sub - FRP Wrap)</t>
  </si>
  <si>
    <t>01065(AZ Sub - FRP Wrap)</t>
  </si>
  <si>
    <t>00641(AZ Sub - FRP Wrap)</t>
  </si>
  <si>
    <t>01985(AZ Sub - FRP Wrap)</t>
  </si>
  <si>
    <t>00788(AZ Sub - FRP Wrap)</t>
  </si>
  <si>
    <t>02454(AZ Deck - Epoxy Overlay)</t>
  </si>
  <si>
    <t>02918(AZ Deck - Epoxy Overlay)</t>
  </si>
  <si>
    <t>00896(AZ Super - Stl Min Repair)</t>
  </si>
  <si>
    <t>02158(AZ Deck - Epoxy Overlay)</t>
  </si>
  <si>
    <t>00629(AZ Sub - FRP Wrap)</t>
  </si>
  <si>
    <t>00403(AZ Super - Stl Min Repair)</t>
  </si>
  <si>
    <t>02708(AZ Sub - FRP Wrap)</t>
  </si>
  <si>
    <t>00907(AZ Sub - FRP Wrap)</t>
  </si>
  <si>
    <t>20068(AZ Deck - Epoxy Overlay)</t>
  </si>
  <si>
    <t>00754(AZ Sub - FRP Wrap)</t>
  </si>
  <si>
    <t>00590(AZ Sub - FRP Wrap)</t>
  </si>
  <si>
    <t>00863(AZ Sub - FRP Wrap)</t>
  </si>
  <si>
    <t>01271(AZ Sub - FRP Wrap)</t>
  </si>
  <si>
    <t>02245(AZ Deck - Epoxy Overlay)</t>
  </si>
  <si>
    <t>00329(AZ Super - Steel Replace)</t>
  </si>
  <si>
    <t>02638(AZ Sub - FRP Wrap)</t>
  </si>
  <si>
    <t>01900(AZ Deck - Epoxy Overlay)</t>
  </si>
  <si>
    <t>00479(AZ Sub - FRP Wrap)</t>
  </si>
  <si>
    <t>00055(AZ Sub - FRP Wrap)</t>
  </si>
  <si>
    <t>00028(AZ Super - Steel Replace)</t>
  </si>
  <si>
    <t>00065(AZ Sub - FRP Wrap)</t>
  </si>
  <si>
    <t>02561(AZ Sub - FRP Wrap)</t>
  </si>
  <si>
    <t>01934(AZ Deck - Epoxy Overlay)</t>
  </si>
  <si>
    <t>01656(AZ Sub - FRP Wrap)</t>
  </si>
  <si>
    <t>01191(AZ Sub - FRP Wrap)</t>
  </si>
  <si>
    <t>01734(AZ Sub - FRP Wrap)</t>
  </si>
  <si>
    <t>00466(AZ Sub - FRP Wrap)</t>
  </si>
  <si>
    <t>01869(AZ Deck - Epoxy Overlay, AZ Sub - Conc Maj Repair)</t>
  </si>
  <si>
    <t>02465(AZ Deck - Epoxy Overlay)</t>
  </si>
  <si>
    <t>01653(AZ Sub - FRP Wrap)</t>
  </si>
  <si>
    <t>00921(AZ Super - Stl Min Repair)</t>
  </si>
  <si>
    <t>00505(AZ Super - FRP Wrap)</t>
  </si>
  <si>
    <t>02221(AZ Sub - FRP Wrap)</t>
  </si>
  <si>
    <t>02709(AZ Sub - FRP Wrap)</t>
  </si>
  <si>
    <t>01404(AZ Sub - FRP Wrap)</t>
  </si>
  <si>
    <t>01473(AZ Sub - FRP Wrap)</t>
  </si>
  <si>
    <t>02273(AZ Sub - Conc Maj Repair)</t>
  </si>
  <si>
    <t>02080(AZ Sub - FRP Wrap)</t>
  </si>
  <si>
    <t>01767(AZ Super - FRP Wrap)</t>
  </si>
  <si>
    <t>02893(AZ Sub - FRP Wrap)</t>
  </si>
  <si>
    <t>00214(AZ Super - Stl Min Repair)</t>
  </si>
  <si>
    <t>02639(AZ Sub - FRP Wrap)</t>
  </si>
  <si>
    <t>02568(AZ Deck - Epoxy Overlay)</t>
  </si>
  <si>
    <t>00037(AZ Sub - FRP Wrap)</t>
  </si>
  <si>
    <t>00803(AZ Sub - FRP Wrap)</t>
  </si>
  <si>
    <t>01056(AZ Sub - FRP Wrap)</t>
  </si>
  <si>
    <t>02051(AZ Deck - Epoxy Overlay)</t>
  </si>
  <si>
    <t>00031(AZ Super - Conc Maj Repair)</t>
  </si>
  <si>
    <t>01921(AZ Deck - Epoxy Overlay)</t>
  </si>
  <si>
    <t>02016(AZ Deck - Epoxy Overlay)</t>
  </si>
  <si>
    <t>00547(AZ Sub - FRP Wrap)</t>
  </si>
  <si>
    <t>00684(AZ Sub - FRP Wrap)</t>
  </si>
  <si>
    <t>00146(AZ Deck - Epoxy Overlay)</t>
  </si>
  <si>
    <t>01520(AZ Sub - FRP Wrap)</t>
  </si>
  <si>
    <t>01744(AZ Super - Conc Maj Repair)</t>
  </si>
  <si>
    <t>02032(AZ Sub - FRP Wrap)</t>
  </si>
  <si>
    <t>01255(AZ Sub - FRP Wrap)</t>
  </si>
  <si>
    <t>01081(AZ Sub - FRP Wrap)</t>
  </si>
  <si>
    <t>02132(AZ Deck - Epoxy Overlay)</t>
  </si>
  <si>
    <t>00520(AZ Super - Conc Maj Repair)</t>
  </si>
  <si>
    <t>01563(AZ Sub - FRP Wrap)</t>
  </si>
  <si>
    <t>20105(AZ Deck - Epoxy Overlay)</t>
  </si>
  <si>
    <t>01038(AZ Sub - FRP Wrap)</t>
  </si>
  <si>
    <t>02508(AZ Sub - FRP Wrap)</t>
  </si>
  <si>
    <t>01335(AZ Super - Conc Maj Repair)</t>
  </si>
  <si>
    <t>00421(AZ Sub - FRP Wrap)</t>
  </si>
  <si>
    <t>01472(AZ Sub - FRP Wrap)</t>
  </si>
  <si>
    <t>02628(AZ Deck - Epoxy Overlay)</t>
  </si>
  <si>
    <t>02330(AZ Deck - Epoxy Overlay)</t>
  </si>
  <si>
    <t>01064(AZ Sub - FRP Wrap)</t>
  </si>
  <si>
    <t>01927(AZ Super - Conc Maj Repair)</t>
  </si>
  <si>
    <t>02137(AZ Sub - FRP Wrap)</t>
  </si>
  <si>
    <t>20108(AZ Deck - Epoxy Overlay)</t>
  </si>
  <si>
    <t>01869(AZ Super - Conc Maj Repair)</t>
  </si>
  <si>
    <t>02848(AZ Sub - FRP Wrap)</t>
  </si>
  <si>
    <t>00426(AZ Bridge Replace - Steel)</t>
  </si>
  <si>
    <t>01308(AZ Sub - FRP Wrap)</t>
  </si>
  <si>
    <t>02102(AZ Deck - Epoxy Overlay)</t>
  </si>
  <si>
    <t>02627(AZ Deck - Epoxy Overlay)</t>
  </si>
  <si>
    <t>01302(AZ Sub - FRP Wrap)</t>
  </si>
  <si>
    <t>01571(AZ Bridge Replace - Conc)</t>
  </si>
  <si>
    <t>00646(AZ Sub - FRP Wrap)</t>
  </si>
  <si>
    <t>02978(AZ Deck - Epoxy Overlay)</t>
  </si>
  <si>
    <t>02031(AZ Sub - FRP Wrap)</t>
  </si>
  <si>
    <t>00200(AZ Sub - FRP Wrap)</t>
  </si>
  <si>
    <t>00324(AZ Sub - FRP Wrap)</t>
  </si>
  <si>
    <t>01675(AZ Sub - FRP Wrap)</t>
  </si>
  <si>
    <t>01970(AZ Deck - Epoxy Overlay)</t>
  </si>
  <si>
    <t>02518(AZ Sub - FRP Wrap)</t>
  </si>
  <si>
    <t>00107(AZ Sub - FRP Wrap)</t>
  </si>
  <si>
    <t>01674(AZ Super - Conc Maj Repair)</t>
  </si>
  <si>
    <t>02570(AZ Deck - Epoxy Overlay)</t>
  </si>
  <si>
    <t>02898(AZ Sub - FRP Wrap)</t>
  </si>
  <si>
    <t>00145(AZ Sub - FRP Wrap)</t>
  </si>
  <si>
    <t>01384(AZ Deck - Epoxy Overlay)</t>
  </si>
  <si>
    <t>02564(AZ Deck - Epoxy Overlay)</t>
  </si>
  <si>
    <t>01194(AZ Sub - FRP Wrap)</t>
  </si>
  <si>
    <t>02614(AZ Deck - Epoxy Overlay)</t>
  </si>
  <si>
    <t>00784(AZ Sub - FRP Wrap)</t>
  </si>
  <si>
    <t>00380(AZ Super - Stl Min Repair)</t>
  </si>
  <si>
    <t>01962(AZ Deck - Epoxy Overlay)</t>
  </si>
  <si>
    <t>01966(AZ Deck - Epoxy Overlay)</t>
  </si>
  <si>
    <t>00664(AZ Sub - FRP Wrap)</t>
  </si>
  <si>
    <t>02566(AZ Deck - Epoxy Overlay)</t>
  </si>
  <si>
    <t>01965(AZ Deck - Epoxy Overlay)</t>
  </si>
  <si>
    <t>02438(AZ Sub - FRP Wrap)</t>
  </si>
  <si>
    <t>00645(AZ Sub - FRP Wrap)</t>
  </si>
  <si>
    <t>00787(AZ Sub - FRP Wrap)</t>
  </si>
  <si>
    <t>01465(AZ Deck - Epoxy Overlay)</t>
  </si>
  <si>
    <t>01745(AZ Super - Conc Maj Repair)</t>
  </si>
  <si>
    <t>00242(AZ Sub - FRP Wrap)</t>
  </si>
  <si>
    <t>01196(AZ Sub - Conc Maj Repair)</t>
  </si>
  <si>
    <t>02772(AZ Sub - FRP Wrap)</t>
  </si>
  <si>
    <t>01159(AZ Sub - FRP Wrap)</t>
  </si>
  <si>
    <t>02728(AZ Deck - Epoxy Overlay)</t>
  </si>
  <si>
    <t>20033(AZ Deck - Epoxy Overlay)</t>
  </si>
  <si>
    <t>02626(AZ Deck - Epoxy Overlay)</t>
  </si>
  <si>
    <t>01229(AZ Deck - Epoxy Overlay)</t>
  </si>
  <si>
    <t>02299(AZ Deck - Epoxy Overlay)</t>
  </si>
  <si>
    <t>02740(AZ Deck - Epoxy Overlay)</t>
  </si>
  <si>
    <t>02565(AZ Deck - Epoxy Overlay)</t>
  </si>
  <si>
    <t>02255(AZ Deck - Epoxy Overlay)</t>
  </si>
  <si>
    <t>01333(AZ Super - Conc Maj Repair)</t>
  </si>
  <si>
    <t>01873(AZ Deck - Epoxy Overlay)</t>
  </si>
  <si>
    <t>02122(AZ Sub - FRP Wrap)</t>
  </si>
  <si>
    <t>01698(AZ Sub - FRP Wrap)</t>
  </si>
  <si>
    <t>00667(AZ Super - Stl Min Repair)</t>
  </si>
  <si>
    <t>01846(AZ Deck - Epoxy Overlay)</t>
  </si>
  <si>
    <t>00747(AZ Sub - FRP Wrap)</t>
  </si>
  <si>
    <t>00766(AZ Sub - FRP Wrap)</t>
  </si>
  <si>
    <t>01203(AZ Sub - FRP Wrap)</t>
  </si>
  <si>
    <t>00361(AZ Super - Conc Maj Repair)</t>
  </si>
  <si>
    <t>02372(AZ Sub - Conc Maj Repair)</t>
  </si>
  <si>
    <t>01566(AZ Sub - FRP Wrap)</t>
  </si>
  <si>
    <t>02282(AZ Deck - Epoxy Overlay)</t>
  </si>
  <si>
    <t>00215(AZ Super - Stl Min Repair)</t>
  </si>
  <si>
    <t>01779(AZ Super - Conc Maj Repair)</t>
  </si>
  <si>
    <t>02672(AZ Deck - Epoxy Overlay)</t>
  </si>
  <si>
    <t>00236(AZ Sub - FRP Wrap)</t>
  </si>
  <si>
    <t>01327(AZ Sub - FRP Wrap)</t>
  </si>
  <si>
    <t>01217(AZ Sub - FRP Wrap)</t>
  </si>
  <si>
    <t>02059(AZ Sub - FRP Wrap)</t>
  </si>
  <si>
    <t>00769(AZ Sub - Conc Maj Repair)</t>
  </si>
  <si>
    <t>00516(AZ Sub - FRP Wrap)</t>
  </si>
  <si>
    <t>00611(AZ Bridge Replace - Conc)</t>
  </si>
  <si>
    <t>02158(AZ Sub - Conc Maj Repair)</t>
  </si>
  <si>
    <t>01547(AZ Sub - FRP Wrap)</t>
  </si>
  <si>
    <t>01648(AZ Super - Conc Maj Repair)</t>
  </si>
  <si>
    <t>01170(AZ Sub - FRP Wrap)</t>
  </si>
  <si>
    <t>00826(AZ Super - Stl Min Repair)</t>
  </si>
  <si>
    <t>00914(AZ Sub - FRP Wrap)</t>
  </si>
  <si>
    <t>01334(AZ Super - Conc Maj Repair)</t>
  </si>
  <si>
    <t>01978(AZ Sub - FRP Wrap)</t>
  </si>
  <si>
    <t>01325(AZ Super - Conc Maj Repair)</t>
  </si>
  <si>
    <t>00801(AZ Sub - FRP Wrap)</t>
  </si>
  <si>
    <t>01181(AZ Sub - FRP Wrap)</t>
  </si>
  <si>
    <t>00887(AZ Sub - FRP Wrap)</t>
  </si>
  <si>
    <t>00583(AZ Sub - FRP Wrap)</t>
  </si>
  <si>
    <t>02631(AZ Deck - Epoxy Overlay)</t>
  </si>
  <si>
    <t>00502(AZ Super - Stl Min Repair)</t>
  </si>
  <si>
    <t>00394(AZ Sub - FRP Wrap)</t>
  </si>
  <si>
    <t>01090(AZ Super - Stl Min Repair)</t>
  </si>
  <si>
    <t>00983(AZ Sub - FRP Wrap)</t>
  </si>
  <si>
    <t>00060(AZ Sub - FRP Wrap)</t>
  </si>
  <si>
    <t>02053(AZ Deck - Epoxy Overlay)</t>
  </si>
  <si>
    <t>01445(AZ Deck - Epoxy Overlay)</t>
  </si>
  <si>
    <t>02727(AZ Deck - Epoxy Overlay)</t>
  </si>
  <si>
    <t>01020(AZ Sub - FRP Wrap)</t>
  </si>
  <si>
    <t>00909(AZ Sub - FRP Wrap)</t>
  </si>
  <si>
    <t>01332(AZ Super - Conc Maj Repair)</t>
  </si>
  <si>
    <t>01574(AZ Sub - FRP Wrap)</t>
  </si>
  <si>
    <t>01731(AZ Super - FRP Wrap)</t>
  </si>
  <si>
    <t>01009(AZ Sub - FRP Wrap)</t>
  </si>
  <si>
    <t>02899(AZ Sub - FRP Wrap)</t>
  </si>
  <si>
    <t>20081(AZ Sub - FRP Wrap)</t>
  </si>
  <si>
    <t>02443(AZ Sub - FRP Wrap)</t>
  </si>
  <si>
    <t>00676(AZ Sub - FRP Wrap)</t>
  </si>
  <si>
    <t>00062(AZ Sub - FRP Wrap)</t>
  </si>
  <si>
    <t>01448(AZ Sub - FRP Wrap)</t>
  </si>
  <si>
    <t>20082(AZ Sub - FRP Wrap)</t>
  </si>
  <si>
    <t>02184(AZ Sub - FRP Wrap)</t>
  </si>
  <si>
    <t>01744(AZ Sub - FRP Wrap)</t>
  </si>
  <si>
    <t>01270(AZ Sub - FRP Wrap)</t>
  </si>
  <si>
    <t>01294(AZ Sub - FRP Wrap)</t>
  </si>
  <si>
    <t>01295(AZ Sub - FRP Wrap)</t>
  </si>
  <si>
    <t>02283(AZ Deck - Epoxy Overlay)</t>
  </si>
  <si>
    <t>01260(AZ Sub - FRP Wrap)</t>
  </si>
  <si>
    <t>01902(AZ Sub - FRP Wrap)</t>
  </si>
  <si>
    <t>01831(AZ Sub - FRP Wrap)</t>
  </si>
  <si>
    <t>00177(AZ Sub - FRP Wrap)</t>
  </si>
  <si>
    <t>01768(AZ Deck - Epoxy Overlay)</t>
  </si>
  <si>
    <t>00756(AZ Sub - FRP Wrap)</t>
  </si>
  <si>
    <t>01114(AZ Sub - FRP Wrap)</t>
  </si>
  <si>
    <t>01322(AZ Super - Conc Maj Repair)</t>
  </si>
  <si>
    <t>00157(AZ Super - Steel Replace)</t>
  </si>
  <si>
    <t>01991(AZ Deck - Epoxy Overlay, AZ Sub - Conc Maj Repair)</t>
  </si>
  <si>
    <t>01552(AZ Sub - FRP Wrap)</t>
  </si>
  <si>
    <t>01875(AZ Sub - FRP Wrap)</t>
  </si>
  <si>
    <t>01876(AZ Sub - FRP Wrap)</t>
  </si>
  <si>
    <t>02208(AZ Sub - FRP Wrap)</t>
  </si>
  <si>
    <t>00204(AZ Sub - FRP Wrap)</t>
  </si>
  <si>
    <t>01356(AZ Sub - Conc Maj Repair)</t>
  </si>
  <si>
    <t>02410(AZ Sub - FRP Wrap)</t>
  </si>
  <si>
    <t>00617(AZ Sub - FRP Wrap)</t>
  </si>
  <si>
    <t>00098(AZ Sub - FRP Wrap)</t>
  </si>
  <si>
    <t>02329(AZ Deck - Epoxy Overlay)</t>
  </si>
  <si>
    <t>00810(AZ Sub - FRP Wrap)</t>
  </si>
  <si>
    <t>00505(AZ Deck - Epoxy Overlay)</t>
  </si>
  <si>
    <t>00069(AZ Super - Conc Maj Repair)</t>
  </si>
  <si>
    <t>02739(AZ Super - Conc Maj Repair)</t>
  </si>
  <si>
    <t>01318(AZ Sub - FRP Wrap)</t>
  </si>
  <si>
    <t>00112(AZ Sub - FRP Wrap)</t>
  </si>
  <si>
    <t>00851(AZ Sub - FRP Wrap)</t>
  </si>
  <si>
    <t>02738(AZ Super - Conc Maj Repair)</t>
  </si>
  <si>
    <t>02062(AZ Deck - Epoxy Overlay)</t>
  </si>
  <si>
    <t>01951(AZ Deck - Epoxy Overlay)</t>
  </si>
  <si>
    <t>02411(AZ Sub - FRP Wrap)</t>
  </si>
  <si>
    <t>00175(AZ Sub - FRP Wrap)</t>
  </si>
  <si>
    <t>00079(AZ Bridge Replace - Steel)</t>
  </si>
  <si>
    <t>02247(AZ Deck - Epoxy Overlay)</t>
  </si>
  <si>
    <t>01151(AZ Sub - FRP Wrap)</t>
  </si>
  <si>
    <t>01316(AZ Super - Stl Min Repair)</t>
  </si>
  <si>
    <t>00104(AZ Sub - FRP Wrap)</t>
  </si>
  <si>
    <t>00802(AZ Sub - FRP Wrap)</t>
  </si>
  <si>
    <t>01864(AZ Sub - FRP Wrap)</t>
  </si>
  <si>
    <t>01570(AZ Sub - FRP Wrap)</t>
  </si>
  <si>
    <t>00860(AZ Sub - FRP Wrap)</t>
  </si>
  <si>
    <t>01929(AZ Deck - Epoxy Overlay)</t>
  </si>
  <si>
    <t>01557(AZ Super - Conc Maj Repair)</t>
  </si>
  <si>
    <t>02896(AZ Deck - Epoxy Overlay)</t>
  </si>
  <si>
    <t>01235(AZ Sub - FRP Wrap)</t>
  </si>
  <si>
    <t>00414(AZ Sub - FRP Wrap)</t>
  </si>
  <si>
    <t>01915(AZ Sub - FRP Wrap)</t>
  </si>
  <si>
    <t>01994(AZ Sub - FRP Wrap)</t>
  </si>
  <si>
    <t>02444(AZ Deck - Epoxy Overlay)</t>
  </si>
  <si>
    <t>02259(AZ Sub - FRP Wrap)</t>
  </si>
  <si>
    <t>01555(AZ Deck - Epoxy Overlay, AZ Super - Stl Min Repair)</t>
  </si>
  <si>
    <t>00979(AZ Super - Stl Min Repair)</t>
  </si>
  <si>
    <t>01168(AZ Bridge Replace - Conc)</t>
  </si>
  <si>
    <t>00480(AZ Super - Steel Replace)</t>
  </si>
  <si>
    <t>02734(AZ Sub - FRP Wrap)</t>
  </si>
  <si>
    <t>02212(AZ Sub - FRP Wrap)</t>
  </si>
  <si>
    <t>00381(AZ Super - Stl Min Repair)</t>
  </si>
  <si>
    <t>01156(AZ Super - Stl Min Repair)</t>
  </si>
  <si>
    <t>00549(AZ Sub - FRP Wrap)</t>
  </si>
  <si>
    <t>01236(AZ Sub - FRP Wrap)</t>
  </si>
  <si>
    <t>01645(AZ Deck - Epoxy Overlay)</t>
  </si>
  <si>
    <t>00381(AZ Sub - FRP Wrap)</t>
  </si>
  <si>
    <t>01356(AZ Super - Conc Maj Repair, AZ Sub - FRP Wrap)</t>
  </si>
  <si>
    <t>01138(AZ Sub - FRP Wrap)</t>
  </si>
  <si>
    <t>02064(AZ Sub - Conc Maj Repair)</t>
  </si>
  <si>
    <t>01139(AZ Sub - FRP Wrap)</t>
  </si>
  <si>
    <t>02194(AZ Deck - Epoxy Overlay)</t>
  </si>
  <si>
    <t>02716(AZ Sub - Conc Maj Repair)</t>
  </si>
  <si>
    <t>00831(AZ Deck - Epoxy Overlay, AZ Sub - Conc Maj Repair)</t>
  </si>
  <si>
    <t>01129(AZ Sub - FRP Wrap)</t>
  </si>
  <si>
    <t>01731(AZ Sub - FRP Wrap)</t>
  </si>
  <si>
    <t>01768(AZ Super - Stl Min Repair)</t>
  </si>
  <si>
    <t>01866(AZ Sub - Conc Maj Repair)</t>
  </si>
  <si>
    <t>02444(AZ Sub - Conc Maj Repair)</t>
  </si>
  <si>
    <t>02005(AZ Sub - FRP Wrap)</t>
  </si>
  <si>
    <t>02515(AZ Deck - Epoxy Overlay)</t>
  </si>
  <si>
    <t>01595(AZ Sub - FRP Wrap)</t>
  </si>
  <si>
    <t>02168(AZ Sub - FRP Wrap)</t>
  </si>
  <si>
    <t>01597(AZ Deck - Epoxy Overlay, AZ Sub - Conc Maj Repair)</t>
  </si>
  <si>
    <t>02170(AZ Deck - Epoxy Overlay)</t>
  </si>
  <si>
    <t>01343(Az Deck - Replace)</t>
  </si>
  <si>
    <t>01344(Az Deck - Replace)</t>
  </si>
  <si>
    <t>02469(AZ Sub - FRP Wrap)</t>
  </si>
  <si>
    <t>02291(AZ Sub - FRP Wrap)</t>
  </si>
  <si>
    <t>02577(AZ Deck - Epoxy Overlay)</t>
  </si>
  <si>
    <t>00837(AZ Super - Conc Maj Repair)</t>
  </si>
  <si>
    <t>00339(AZ Super - Steel Replace)</t>
  </si>
  <si>
    <t>02322(AZ Deck - Epoxy Overlay)</t>
  </si>
  <si>
    <t>02285(AZ Deck - Epoxy Overlay)</t>
  </si>
  <si>
    <t>02475(AZ Deck - Epoxy Overlay)</t>
  </si>
  <si>
    <t>20019(AZ Deck - Epoxy Overlay)</t>
  </si>
  <si>
    <t>02240(AZ Deck - Epoxy Overlay)</t>
  </si>
  <si>
    <t>02381(AZ Deck - Epoxy Overlay)</t>
  </si>
  <si>
    <t>02550(AZ Deck - Epoxy Overlay)</t>
  </si>
  <si>
    <t>02756(AZ Deck - Epoxy Overlay)</t>
  </si>
  <si>
    <t>02295(AZ Deck - Epoxy Overlay)</t>
  </si>
  <si>
    <t>02940(AZ Deck - Epoxy Overlay)</t>
  </si>
  <si>
    <t>02391(AZ Deck - Epoxy Overlay)</t>
  </si>
  <si>
    <t>02171(AZ Deck - Epoxy Overlay)</t>
  </si>
  <si>
    <t>02047(AZ Sub - Conc Maj Repair)</t>
  </si>
  <si>
    <t>20017(AZ Deck - Epoxy Overlay)</t>
  </si>
  <si>
    <t>02487(AZ Sub - FRP Wrap)</t>
  </si>
  <si>
    <t>02077(AZ Sub - FRP Wrap)</t>
  </si>
  <si>
    <t>02670(AZ Deck - Epoxy Overlay)</t>
  </si>
  <si>
    <t>01460(AZ Deck - Epoxy Overlay)</t>
  </si>
  <si>
    <t>01787(AZ Deck - Epoxy Overlay)</t>
  </si>
  <si>
    <t>02035(AZ Deck - Epoxy Overlay)</t>
  </si>
  <si>
    <t>02792(AZ Deck - Epoxy Overlay)</t>
  </si>
  <si>
    <t>02692(AZ Deck - Epoxy Overlay)</t>
  </si>
  <si>
    <t>02076(AZ Sub - FRP Wrap)</t>
  </si>
  <si>
    <t>02176(AZ Deck - Epoxy Overlay)</t>
  </si>
  <si>
    <t>01093(AZ Sub - FRP Wrap)</t>
  </si>
  <si>
    <t>00853(AZ Sub - FRP Wrap)</t>
  </si>
  <si>
    <t>02979(AZ Deck - Epoxy Overlay)</t>
  </si>
  <si>
    <t>01555(AZ Sub - FRP Wrap)</t>
  </si>
  <si>
    <t>02388(AZ Deck - Epoxy Overlay)</t>
  </si>
  <si>
    <t>02980(AZ Deck - Epoxy Overlay)</t>
  </si>
  <si>
    <t>02323(AZ Deck - Epoxy Overlay)</t>
  </si>
  <si>
    <t>02390(AZ Deck - Epoxy Overlay)</t>
  </si>
  <si>
    <t>00854(AZ Sub - FRP Wrap)</t>
  </si>
  <si>
    <t>00792(AZ Sub - FRP Wrap)</t>
  </si>
  <si>
    <t>01092(AZ Sub - FRP Wrap)</t>
  </si>
  <si>
    <t>00391(AZ Sub - FRP Wrap)</t>
  </si>
  <si>
    <t>01984(AZ Sub - FRP Wrap)</t>
  </si>
  <si>
    <t>01646(AZ Deck - Epoxy Overlay)</t>
  </si>
  <si>
    <t>02135(AZ Sub - FRP Wrap)</t>
  </si>
  <si>
    <t>00835(AZ Super - Conc Maj Repair)</t>
  </si>
  <si>
    <t>01938(AZ Deck - Epoxy Overlay)</t>
  </si>
  <si>
    <t>01683(AZ Super - Conc Maj Repair)</t>
  </si>
  <si>
    <t>02215(AZ Sub - FRP Wrap)</t>
  </si>
  <si>
    <t>00839(AZ Sub - Conc Maj Repair)</t>
  </si>
  <si>
    <t>02526(AZ Deck - Epoxy Overlay)</t>
  </si>
  <si>
    <t>02198(AZ Sub - FRP Wrap)</t>
  </si>
  <si>
    <t>20028(AZ Sub - FRP Wrap)</t>
  </si>
  <si>
    <t>02894(AZ Sub - FRP Wrap)</t>
  </si>
  <si>
    <t>00505(AZ Sub - FRP Wrap)</t>
  </si>
  <si>
    <t>02771(AZ Sub - FRP Wrap)</t>
  </si>
  <si>
    <t>02274(AZ Sub - FRP Wrap)</t>
  </si>
  <si>
    <t>02322(AZ Sub - Conc Maj Repair)</t>
  </si>
  <si>
    <t>02463(AZ Deck - Epoxy Overlay)</t>
  </si>
  <si>
    <t>00791(AZ Sub - FRP Wrap)</t>
  </si>
  <si>
    <t>00519(AZ Sub - FRP Wrap)</t>
  </si>
  <si>
    <t>00833(AZ Super - Conc Maj Repair)</t>
  </si>
  <si>
    <t>02192(AZ Sub - FRP Wrap)</t>
  </si>
  <si>
    <t>02211(AZ Sub - FRP Wrap)</t>
  </si>
  <si>
    <t>01793(AZ Sub - FRP Wrap)</t>
  </si>
  <si>
    <t>02066(AZ Super - Conc Maj Repair)</t>
  </si>
  <si>
    <t>Sce 2 (25yrs)</t>
  </si>
  <si>
    <t>Sce 2 STIP 83% (25yrs)</t>
  </si>
  <si>
    <t>STIP 20-29</t>
  </si>
  <si>
    <t>02866(AZ Super - Conc Maj Repair)</t>
  </si>
  <si>
    <t>00510(AZ Deck - Epoxy Overlay)</t>
  </si>
  <si>
    <t>00118(AZ Sub - Conc Maj Repair)</t>
  </si>
  <si>
    <t>01056(AZ Deck - Epoxy Overlay)</t>
  </si>
  <si>
    <t>00176(AZ Deck - Epoxy Overlay)</t>
  </si>
  <si>
    <t>00176(AZ Sub - FRP Wrap)</t>
  </si>
  <si>
    <t>00510(AZ Sub - Conc Maj Repair)</t>
  </si>
  <si>
    <t>00107(AZ Deck - Epoxy Overlay)</t>
  </si>
  <si>
    <t>00643(AZ Sub - FRP Wrap)</t>
  </si>
  <si>
    <t>00841(AZ Sub - Conc Maj Repair)</t>
  </si>
  <si>
    <t>00518(AZ Sub - Conc Maj Repair)</t>
  </si>
  <si>
    <t>01013(AZ Sub - FRP Wrap)</t>
  </si>
  <si>
    <t>00108(AZ Super - Conc Maj Repair)</t>
  </si>
  <si>
    <t>00479(AZ Super - Conc Maj Repair)</t>
  </si>
  <si>
    <t>00632(AZ Deck - Epoxy Overlay)</t>
  </si>
  <si>
    <t>00933(AZ Sub - Conc Maj Repair)</t>
  </si>
  <si>
    <t>00243(AZ Sub - FRP Wrap)</t>
  </si>
  <si>
    <t>00930(AZ Sub - Conc Maj Repair)</t>
  </si>
  <si>
    <t>01598(AZ Deck - Epoxy Overlay)</t>
  </si>
  <si>
    <t>00403(AZ Deck - Epoxy Overlay)</t>
  </si>
  <si>
    <t>00225(AZ Deck - Epoxy Overlay)</t>
  </si>
  <si>
    <t>00545(AZ Deck - Epoxy Overlay)</t>
  </si>
  <si>
    <t>01526(AZ Sub - Conc Maj Repair)</t>
  </si>
  <si>
    <t>02080(AZ Super - Conc Maj Repair)</t>
  </si>
  <si>
    <t>00711(AZ Deck - Epoxy Overlay, AZ Super - Stl Min Repair)</t>
  </si>
  <si>
    <t>00968(AZ Deck - Epoxy Overlay, AZ Super - Stl Min Repair)</t>
  </si>
  <si>
    <t>01082(AZ Deck - Epoxy Overlay, AZ Super - Stl Min Repair)</t>
  </si>
  <si>
    <t>00766(AZ Deck - Epoxy Overlay, AZ Super - Stl Min Repair)</t>
  </si>
  <si>
    <t>01040(AZ Sub - Steel Maj Repair)</t>
  </si>
  <si>
    <t>01251(AZ Deck - Epoxy Overlay, AZ Super - Stl Min Repair)</t>
  </si>
  <si>
    <t>01280(AZ Super - Stl Min Repair, AZ Sub - FRP Wrap)</t>
  </si>
  <si>
    <t>01758(AZ Sub - Conc Maj Repair)</t>
  </si>
  <si>
    <t>01878(AZ Sub - Conc Maj Repair)</t>
  </si>
  <si>
    <t>00422(AZ Sub - FRP Wrap)</t>
  </si>
  <si>
    <t>01594(AZ Deck - Epoxy Overlay)</t>
  </si>
  <si>
    <t>01877(AZ Sub - Conc Maj Repair)</t>
  </si>
  <si>
    <t>00713(AZ Deck - Epoxy Overlay, AZ Super - Stl Min Repair)</t>
  </si>
  <si>
    <t>01763(AZ Sub - Conc Maj Repair)</t>
  </si>
  <si>
    <t>00781(AZ Super - Stl Min Repair, AZ Sub - FRP Wrap)</t>
  </si>
  <si>
    <t>01589(AZ Sub - Conc Maj Repair)</t>
  </si>
  <si>
    <t>01762(AZ Sub - Conc Maj Repair)</t>
  </si>
  <si>
    <t>00438(AZ Sub - Conc Maj Repair)</t>
  </si>
  <si>
    <t>00905(AZ Sub - Conc Maj Repair)</t>
  </si>
  <si>
    <t>00771(AZ Deck - Epoxy Overlay, AZ Super - Stl Min Repair)</t>
  </si>
  <si>
    <t>00977(AZ Deck - Epoxy Overlay, AZ Super - Stl Min Repair)</t>
  </si>
  <si>
    <t>01149(AZ Deck - Epoxy Overlay, AZ Sub - Conc Maj Repair)</t>
  </si>
  <si>
    <t>01598(AZ Sub - Conc Maj Repair)</t>
  </si>
  <si>
    <t>00545(AZ Sub - FRP Wrap)</t>
  </si>
  <si>
    <t>00377(AZ Sub - Steel Maj Repair)</t>
  </si>
  <si>
    <t>01659(AZ Sub - Conc Maj Repair)</t>
  </si>
  <si>
    <t>01345(AZ Sub - Conc Maj Repair)</t>
  </si>
  <si>
    <t>01053(AZ Super - Stl Min Repair)</t>
  </si>
  <si>
    <t>01854(AZ Sub - FRP Wrap)</t>
  </si>
  <si>
    <t>01756(AZ Deck - Epoxy Overlay)</t>
  </si>
  <si>
    <t>01389(AZ Sub - Conc Maj Repair)</t>
  </si>
  <si>
    <t>01642(AZ Sub - Conc Maj Repair)</t>
  </si>
  <si>
    <t>02144(AZ Sub - Conc Maj Repair)</t>
  </si>
  <si>
    <t>01137(AZ Super - Stl Min Repair)</t>
  </si>
  <si>
    <t>00741(AZ Sub - Conc Maj Repair)</t>
  </si>
  <si>
    <t>01617(AZ Sub - Conc Maj Repair)</t>
  </si>
  <si>
    <t>00635(AZ Sub - Conc Maj Repair)</t>
  </si>
  <si>
    <t>00944(AZ Deck - Epoxy Overlay)</t>
  </si>
  <si>
    <t>00400(AZ Sub - FRP Wrap)</t>
  </si>
  <si>
    <t>01361(AZ Sub - Conc Maj Repair)</t>
  </si>
  <si>
    <t>01230(AZ Sub - Conc Maj Repair)</t>
  </si>
  <si>
    <t>00066(AZ Sub - FRP Wrap)</t>
  </si>
  <si>
    <t>00434(AZ Sub - Conc Maj Repair)</t>
  </si>
  <si>
    <t>00214(AZ Sub - Conc Maj Repair)</t>
  </si>
  <si>
    <t>01527(AZ Sub - FRP Wrap)</t>
  </si>
  <si>
    <t>01528(AZ Sub - FRP Wrap)</t>
  </si>
  <si>
    <t>00214(AZ Deck - Epoxy Overlay, AZ Super - Stl Min Repair)</t>
  </si>
  <si>
    <t>00434(AZ Deck - Epoxy Overlay)</t>
  </si>
  <si>
    <t>00634(AZ Sub - Conc Maj Repair)</t>
  </si>
  <si>
    <t>00654(AZ Super - Stl Min Repair, AZ Sub - FRP Wrap)</t>
  </si>
  <si>
    <t>01598(AZ Sub - FRP Wrap)</t>
  </si>
  <si>
    <t>02100(AZ Sub - Conc Maj Repair)</t>
  </si>
  <si>
    <t>02605(AZ Sub - Conc Maj Repair)</t>
  </si>
  <si>
    <t>01830(AZ Deck - Epoxy Overlay)</t>
  </si>
  <si>
    <t>01838(AZ Super - Conc Maj Repair, AZ Sub - FRP Wrap)</t>
  </si>
  <si>
    <t>01177(AZ Super - Stl Min Repair)</t>
  </si>
  <si>
    <t>20078(AZ Deck - Epoxy Overlay)</t>
  </si>
  <si>
    <t>02060(AZ Deck - Epoxy Overlay)</t>
  </si>
  <si>
    <t>01493(AZ Deck - Epoxy Overlay)</t>
  </si>
  <si>
    <t>01830(AZ Super - Stl Min Repair)</t>
  </si>
  <si>
    <t>00844(AZ Deck - Epoxy Overlay)</t>
  </si>
  <si>
    <t>01094(AZ Sub - FRP Wrap)</t>
  </si>
  <si>
    <t>01918(AZ Sub - Conc Maj Repair)</t>
  </si>
  <si>
    <t>00821(AZ Sub - FRP Wrap)</t>
  </si>
  <si>
    <t>20085(AZ Deck - Epoxy Overlay)</t>
  </si>
  <si>
    <t>02026(AZ Sub - FRP Wrap)</t>
  </si>
  <si>
    <t>01971(AZ Super - Conc Maj Repair)</t>
  </si>
  <si>
    <t>02502(AZ Deck - Epoxy Overlay)</t>
  </si>
  <si>
    <t>01925(AZ Super - Conc Maj Repair)</t>
  </si>
  <si>
    <t>01832(AZ Deck - Epoxy Overlay)</t>
  </si>
  <si>
    <t>01756(AZ Sub - FRP Wrap)</t>
  </si>
  <si>
    <t>01381(AZ Sub - Conc Maj Repair)</t>
  </si>
  <si>
    <t>01883(AZ Deck - Epoxy Overlay)</t>
  </si>
  <si>
    <t>01870(AZ Super - Conc Maj Repair)</t>
  </si>
  <si>
    <t>02794(AZ Deck - Epoxy Overlay)</t>
  </si>
  <si>
    <t>02081(AZ Deck - Epoxy Overlay)</t>
  </si>
  <si>
    <t>01816(AZ Deck - Epoxy Overlay)</t>
  </si>
  <si>
    <t>02287(AZ Deck - Epoxy Overlay)</t>
  </si>
  <si>
    <t>01505(AZ Super - Conc Replace, Az Deck - Replace)</t>
  </si>
  <si>
    <t>00465(AZ Bridge Replace - Conc)</t>
  </si>
  <si>
    <t>01933(AZ Deck - Epoxy Overlay)</t>
  </si>
  <si>
    <t>00769(AZ Sub - FRP Wrap)</t>
  </si>
  <si>
    <t>01201(AZ Sub - FRP Wrap)</t>
  </si>
  <si>
    <t>02941(AZ Deck - Epoxy Overlay)</t>
  </si>
  <si>
    <t>00364(AZ Bridge Replace - Conc)</t>
  </si>
  <si>
    <t>02304(AZ Deck - Epoxy Overlay)</t>
  </si>
  <si>
    <t>01795(AZ Sub - Conc Maj Repair)</t>
  </si>
  <si>
    <t>20008(AZ Deck - Epoxy Overlay)</t>
  </si>
  <si>
    <t>01884(AZ Deck - Epoxy Overlay)</t>
  </si>
  <si>
    <t>02791(AZ Deck - Epoxy Overlay)</t>
  </si>
  <si>
    <t>01123(AZ Super - Stl Min Repair)</t>
  </si>
  <si>
    <t>01454(AZ Deck - Epoxy Overlay)</t>
  </si>
  <si>
    <t>01732(AZ Sub - FRP Wrap)</t>
  </si>
  <si>
    <t>01063(AZ Sub - FRP Wrap)</t>
  </si>
  <si>
    <t>02703(AZ Deck - Epoxy Overlay)</t>
  </si>
  <si>
    <t>02829(AZ Deck - Epoxy Overlay)</t>
  </si>
  <si>
    <t>02828(AZ Deck - Epoxy Overlay)</t>
  </si>
  <si>
    <t>02750(AZ Deck - Epoxy Overlay)</t>
  </si>
  <si>
    <t>01930(AZ Deck - Epoxy Overlay)</t>
  </si>
  <si>
    <t>02318(AZ Sub - FRP Wrap)</t>
  </si>
  <si>
    <t>02183(AZ Deck - Epoxy Overlay)</t>
  </si>
  <si>
    <t>02707(AZ Deck - Epoxy Overlay)</t>
  </si>
  <si>
    <t>01926(AZ Deck - Epoxy Overlay)</t>
  </si>
  <si>
    <t>01870(AZ Sub - Conc Maj Repair)</t>
  </si>
  <si>
    <t>01925(AZ Sub - Conc Maj Repair)</t>
  </si>
  <si>
    <t>01931(AZ Deck - Epoxy Overlay)</t>
  </si>
  <si>
    <t>02063(AZ Deck - Epoxy Overlay, AZ Sub - Conc Maj Repair)</t>
  </si>
  <si>
    <t>02886(AZ Deck - Epoxy Overlay)</t>
  </si>
  <si>
    <t>02501(AZ Deck - Epoxy Overlay)</t>
  </si>
  <si>
    <t>02843(AZ Deck - Epoxy Overlay)</t>
  </si>
  <si>
    <t>02133(AZ Super - Conc Maj Repair)</t>
  </si>
  <si>
    <t>02674(AZ Deck - Epoxy Overlay)</t>
  </si>
  <si>
    <t>02716(AZ Deck - Epoxy Overlay, AZ Sub - Conc Maj Repair)</t>
  </si>
  <si>
    <t>00668(AZ Bridge Replace - Steel)</t>
  </si>
  <si>
    <t>00943(AZ Sub - FRP Wrap)</t>
  </si>
  <si>
    <t>02461(AZ Super - Conc Maj Repair)</t>
  </si>
  <si>
    <t>02904(AZ Deck - Epoxy Overlay)</t>
  </si>
  <si>
    <t>20036(AZ Deck - Epoxy Overlay)</t>
  </si>
  <si>
    <t>02528(AZ Deck - Epoxy Overlay)</t>
  </si>
  <si>
    <t>01731(AZ Deck - Epoxy Overlay)</t>
  </si>
  <si>
    <t>01523(AZ Sub - FRP Wrap)</t>
  </si>
  <si>
    <t>01702(AZ Deck - Epoxy Overlay)</t>
  </si>
  <si>
    <t>01311(AZ Deck - Epoxy Overlay, AZ Super - Stl Min Repair)</t>
  </si>
  <si>
    <t>02532(AZ Deck - Epoxy Overlay)</t>
  </si>
  <si>
    <t>02041(AZ Sub - FRP Wrap)</t>
  </si>
  <si>
    <t>02533(AZ Deck - Epoxy Overlay)</t>
  </si>
  <si>
    <t>02896(AZ Deck - Epoxy Overlay, AZ Sub - Conc Maj Repair)</t>
  </si>
  <si>
    <t>02495(AZ Deck - Epoxy Overlay)</t>
  </si>
  <si>
    <t>01893(AZ Super - Conc Maj Repair)</t>
  </si>
  <si>
    <t>00518(AZ Deck - Epoxy Overlay)</t>
  </si>
  <si>
    <t>00956(AZ Deck - Epoxy Overlay, AZ Super - Stl Min Repair, AZ Sub - FRP Wrap)</t>
  </si>
  <si>
    <t>01732(AZ Deck - Epoxy Overlay, AZ Super - Stl Min Repair)</t>
  </si>
  <si>
    <t>01421(AZ Super - FRP Wrap, AZ Scour)</t>
  </si>
  <si>
    <t>01896(AZ Deck - Epoxy Overlay, AZ Super - FRP Wrap)</t>
  </si>
  <si>
    <t>01393(AZ Super - Conc Maj Repair)</t>
  </si>
  <si>
    <t>01053(AZ Sub - FRP Wrap)</t>
  </si>
  <si>
    <t>01160(AZ Sub - FRP Wrap)</t>
  </si>
  <si>
    <t>00935(AZ Sub - FRP Wrap)</t>
  </si>
  <si>
    <t>01882(AZ Super - Conc Maj Repair)</t>
  </si>
  <si>
    <t>01137(AZ Sub - FRP Wrap)</t>
  </si>
  <si>
    <t>00767(AZ Sub - FRP Wrap)</t>
  </si>
  <si>
    <t>01869(AZ Sub - Conc Maj Repair)</t>
  </si>
  <si>
    <t>01661(AZ Sub - Conc Maj Repair)</t>
  </si>
  <si>
    <t>01846(AZ Sub - Conc Maj Repair)</t>
  </si>
  <si>
    <t>01170(AZ Super - Stl Min Repair)</t>
  </si>
  <si>
    <t>01879(AZ Deck - Epoxy Overlay, AZ Sub - Conc Maj Repair)</t>
  </si>
  <si>
    <t>01249(AZ Deck - Epoxy Overlay)</t>
  </si>
  <si>
    <t>01363(AZ Sub - FRP Wrap)</t>
  </si>
  <si>
    <t>01918(AZ Deck - Epoxy Overlay, AZ Sub - Conc Maj Repair)</t>
  </si>
  <si>
    <t>01150(AZ Deck - Epoxy Overlay)</t>
  </si>
  <si>
    <t>01160(AZ Super - Stl Min Repair)</t>
  </si>
  <si>
    <t>01806(AZ Sub - FRP Wrap)</t>
  </si>
  <si>
    <t>01230(AZ Sub - FRP Wrap)</t>
  </si>
  <si>
    <t>00767(AZ Super - Stl Min Repair)</t>
  </si>
  <si>
    <t>01141(AZ Sub - FRP Wrap)</t>
  </si>
  <si>
    <t>02504(AZ Super - Conc Maj Repair)</t>
  </si>
  <si>
    <t>00928(AZ Sub - FRP Wrap)</t>
  </si>
  <si>
    <t>00215(AZ Sub - FRP Wrap)</t>
  </si>
  <si>
    <t>02224(AZ Sub - Conc Maj Repair)</t>
  </si>
  <si>
    <t>01215(AZ Super - Stl Min Repair)</t>
  </si>
  <si>
    <t>00944(AZ Super - Stl Min Repair)</t>
  </si>
  <si>
    <t>02289(AZ Deck - Epoxy Overlay)</t>
  </si>
  <si>
    <t>02158(AZ Sub - FRP Wrap)</t>
  </si>
  <si>
    <t>02769(AZ Deck - Epoxy Overlay)</t>
  </si>
  <si>
    <t>01733(AZ Super - Stl Min Repair)</t>
  </si>
  <si>
    <t>01150(AZ Super - Stl Min Repair)</t>
  </si>
  <si>
    <t>02807(AZ Deck - Epoxy Overlay)</t>
  </si>
  <si>
    <t>02051(AZ Super - Conc Maj Repair)</t>
  </si>
  <si>
    <t>02073(AZ Deck - Epoxy Overlay)</t>
  </si>
  <si>
    <t>02259(AZ Sub - Conc Maj Repair)</t>
  </si>
  <si>
    <t>02002(AZ Deck - Epoxy Overlay)</t>
  </si>
  <si>
    <t>02071(AZ Deck - Epoxy Overlay)</t>
  </si>
  <si>
    <t>02584(AZ Deck - Epoxy Overlay)</t>
  </si>
  <si>
    <t>02425(AZ Sub - FRP Wrap)</t>
  </si>
  <si>
    <t>02053(AZ Super - Conc Maj Repair)</t>
  </si>
  <si>
    <t>02152(AZ Super - Stl Min Repair)</t>
  </si>
  <si>
    <t>01363(AZ Super - Stl Min Repair)</t>
  </si>
  <si>
    <t>02625(AZ Deck - Epoxy Overlay)</t>
  </si>
  <si>
    <t>02874(AZ Deck - Epoxy Overlay)</t>
  </si>
  <si>
    <t>01820(AZ Super - Conc Maj Repair)</t>
  </si>
  <si>
    <t>00844(AZ Sub - FRP Wrap)</t>
  </si>
  <si>
    <t>02133(AZ Sub - Conc Maj Repair)</t>
  </si>
  <si>
    <t>02750(AZ Super - Conc Maj Repair)</t>
  </si>
  <si>
    <t>02016(AZ Deck - Epoxy Overlay, AZ Sub - Conc Maj Repair)</t>
  </si>
  <si>
    <t>01336(AZ Deck - Epoxy Overlay)</t>
  </si>
  <si>
    <t>02060(AZ Super - Conc Maj Repair)</t>
  </si>
  <si>
    <t>01855(AZ Deck - Epoxy Overlay)</t>
  </si>
  <si>
    <t>02243(AZ Deck - Epoxy Overlay)</t>
  </si>
  <si>
    <t>01215(AZ Sub - FRP Wrap)</t>
  </si>
  <si>
    <t>02081(AZ Super - Conc Maj Repair)</t>
  </si>
  <si>
    <t>02329(AZ Sub - Conc Maj Repair)</t>
  </si>
  <si>
    <t>01488(AZ Deck - Epoxy Overlay)</t>
  </si>
  <si>
    <t>02051(AZ Sub - Conc Maj Repair)</t>
  </si>
  <si>
    <t>02413(AZ Sub - Conc Maj Repair)</t>
  </si>
  <si>
    <t>02939(AZ Deck - Epoxy Overlay)</t>
  </si>
  <si>
    <t>02699(AZ Deck - Epoxy Overlay)</t>
  </si>
  <si>
    <t>02060(AZ Sub - Conc Maj Repair)</t>
  </si>
  <si>
    <t>02587(AZ Deck - Epoxy Overlay)</t>
  </si>
  <si>
    <t>01933(AZ Super - Conc Maj Repair)</t>
  </si>
  <si>
    <t>01873(AZ Sub - FRP Wrap)</t>
  </si>
  <si>
    <t>01620(AZ Sub - FRP Wrap)</t>
  </si>
  <si>
    <t>01968(AZ Deck - Epoxy Overlay)</t>
  </si>
  <si>
    <t>02306(AZ Deck - Epoxy Overlay)</t>
  </si>
  <si>
    <t>02288(AZ Deck - Epoxy Overlay)</t>
  </si>
  <si>
    <t>01209(AZ Sub - FRP Wrap)</t>
  </si>
  <si>
    <t>02566(AZ Sub - FRP Wrap)</t>
  </si>
  <si>
    <t>02496(AZ Deck - Epoxy Overlay)</t>
  </si>
  <si>
    <t>02087(AZ Deck - Epoxy Overlay, AZ Sub - Conc Maj Repair)</t>
  </si>
  <si>
    <t>01958(AZ Deck - Epoxy Overlay)</t>
  </si>
  <si>
    <t>02074(AZ Deck - Epoxy Overlay)</t>
  </si>
  <si>
    <t>02136(AZ Deck - Epoxy Overlay, AZ Sub - Conc Maj Repair)</t>
  </si>
  <si>
    <t>20104(AZ Deck - Epoxy Overlay)</t>
  </si>
  <si>
    <t>02454(AZ Sub - FRP Wrap)</t>
  </si>
  <si>
    <t>01210(AZ Super - Stl Min Repair)</t>
  </si>
  <si>
    <t>02995(AZ Deck - Epoxy Overlay)</t>
  </si>
  <si>
    <t>01650(AZ Sub - FRP Wrap)</t>
  </si>
  <si>
    <t>02830(AZ Deck - Epoxy Overlay)</t>
  </si>
  <si>
    <t>02712(AZ Deck - Epoxy Overlay)</t>
  </si>
  <si>
    <t>02564(AZ Sub - FRP Wrap)</t>
  </si>
  <si>
    <t>02842(AZ Deck - Epoxy Overlay)</t>
  </si>
  <si>
    <t>02632(AZ Deck - Epoxy Overlay)</t>
  </si>
  <si>
    <t>01229(AZ Sub - FRP Wrap)</t>
  </si>
  <si>
    <t>02613(AZ Deck - Epoxy Overlay)</t>
  </si>
  <si>
    <t>02844(AZ Deck - Epoxy Overlay)</t>
  </si>
  <si>
    <t>01820(AZ Sub - Conc Maj Repair)</t>
  </si>
  <si>
    <t>01438(AZ Deck - Epoxy Overlay)</t>
  </si>
  <si>
    <t>02481(AZ Sub - FRP Wrap)</t>
  </si>
  <si>
    <t>00307(AZ Super - Conc Replace, Az Deck - Replace)</t>
  </si>
  <si>
    <t>00221(AZ Super - Conc Replace, Az Deck - Replace)</t>
  </si>
  <si>
    <t>02501(AZ Super - Conc Maj Repair)</t>
  </si>
  <si>
    <t>01871(AZ Sub - FRP Wrap)</t>
  </si>
  <si>
    <t>00923(AZ Super - Stl Min Repair)</t>
  </si>
  <si>
    <t>00941(AZ Sub - FRP Wrap)</t>
  </si>
  <si>
    <t>02145(AZ Deck - Epoxy Overlay)</t>
  </si>
  <si>
    <t>01884(AZ Sub - FRP Wrap)</t>
  </si>
  <si>
    <t>01966(AZ Sub - FRP Wrap)</t>
  </si>
  <si>
    <t>02081(AZ Sub - Conc Maj Repair)</t>
  </si>
  <si>
    <t>02017(AZ Deck - Epoxy Overlay)</t>
  </si>
  <si>
    <t>00980(AZ Deck - Epoxy Overlay)</t>
  </si>
  <si>
    <t>01867(AZ Sub - FRP Wrap)</t>
  </si>
  <si>
    <t>01083(AZ Super - Stl Min Repair)</t>
  </si>
  <si>
    <t>01962(AZ Sub - FRP Wrap)</t>
  </si>
  <si>
    <t>00146(AZ Sub - FRP Wrap)</t>
  </si>
  <si>
    <t>02935(AZ Deck - Epoxy Overlay)</t>
  </si>
  <si>
    <t>01150(AZ Sub - FRP Wrap)</t>
  </si>
  <si>
    <t>01982(AZ Sub - Conc Maj Repair)</t>
  </si>
  <si>
    <t>00456(AZ Deck - Epoxy Overlay)</t>
  </si>
  <si>
    <t>00450(AZ Sub - Conc Maj Repair)</t>
  </si>
  <si>
    <t>00456(AZ Sub - Conc Maj Repair)</t>
  </si>
  <si>
    <t>01529(AZ Deck - Epoxy Overlay)</t>
  </si>
  <si>
    <t>00921(AZ Deck - Epoxy Overlay)</t>
  </si>
  <si>
    <t>01386(AZ Sub - Conc Maj Repair)</t>
  </si>
  <si>
    <t>01121(AZ Sub - Conc Maj Repair)</t>
  </si>
  <si>
    <t>01529(AZ Sub - Conc Maj Repair)</t>
  </si>
  <si>
    <t>00956(AZ Super - Stl Min Repair)</t>
  </si>
  <si>
    <t>00655(AZ Super - Stl Min Repair, AZ Sub - FRP Wrap)</t>
  </si>
  <si>
    <t>00978(AZ Deck - Epoxy Overlay, AZ Super - Stl Min Repair)</t>
  </si>
  <si>
    <t>01647(AZ Sub - Conc Maj Repair)</t>
  </si>
  <si>
    <t>01140(AZ Deck - Epoxy Overlay)</t>
  </si>
  <si>
    <t>01140(AZ Sub - Conc Maj Repair)</t>
  </si>
  <si>
    <t>00955(AZ Sub - Conc Maj Repair)</t>
  </si>
  <si>
    <t>00088(AZ Sub - FRP Wrap)</t>
  </si>
  <si>
    <t>00568(AZ Sub - FRP Wrap)</t>
  </si>
  <si>
    <t>00261(AZ Sub - Conc Maj Repair)</t>
  </si>
  <si>
    <t>00288(AZ Sub - Conc Maj Repair)</t>
  </si>
  <si>
    <t>00087(AZ Sub - Conc Maj Repair)</t>
  </si>
  <si>
    <t>00464(AZ Sub - Conc Maj Repair)</t>
  </si>
  <si>
    <t>00442(AZ Sub - Conc Maj Repair)</t>
  </si>
  <si>
    <t>00289(AZ Bridge Replace - Conc)</t>
  </si>
  <si>
    <t>00086(AZ Sub - Conc Maj Repair)</t>
  </si>
  <si>
    <t>01621(AZ Sub - Conc Maj Repair)</t>
  </si>
  <si>
    <t>00369(AZ Sub - Conc Maj Repair)</t>
  </si>
  <si>
    <t>01197(AZ Sub - Conc Maj Repair)</t>
  </si>
  <si>
    <t>00394(AZ Sub - Conc Maj Repair)</t>
  </si>
  <si>
    <t>00028(AZ Super - Steel Replace, Az Deck - Replace)</t>
  </si>
  <si>
    <t>01727(AZ Sub - Conc Maj Repair)</t>
  </si>
  <si>
    <t>00567(AZ Sub - Conc Maj Repair)</t>
  </si>
  <si>
    <t>01836(AZ Sub - Conc Maj Repair)</t>
  </si>
  <si>
    <t>00368(AZ Sub - Conc Maj Repair)</t>
  </si>
  <si>
    <t>02154(AZ Sub - Conc Maj Repair)</t>
  </si>
  <si>
    <t>01728(AZ Sub - Conc Maj Repair)</t>
  </si>
  <si>
    <t>00468(AZ Sub - Conc Maj Repair)</t>
  </si>
  <si>
    <t>01368(AZ Sub - FRP Wrap)</t>
  </si>
  <si>
    <t>02156(AZ Sub - Conc Maj Repair)</t>
  </si>
  <si>
    <t>01316(AZ Sub - Conc Maj Repair)</t>
  </si>
  <si>
    <t>01378(AZ Sub - Conc Maj Repair)</t>
  </si>
  <si>
    <t>02663(AZ Sub - Conc Maj Repair)</t>
  </si>
  <si>
    <t>00073(AZ Bridge Replace - Conc)</t>
  </si>
  <si>
    <t>00133(AZ Bridge Replace - Conc)</t>
  </si>
  <si>
    <t>01768(AZ Sub - Conc Maj Repair)</t>
  </si>
  <si>
    <t>02896(AZ Sub - Conc Maj Repair)</t>
  </si>
  <si>
    <t>02016(AZ Sub - Conc Maj Repair)</t>
  </si>
  <si>
    <t>00118(AZ Super - Steel Replace, Az Deck - Replace)</t>
  </si>
  <si>
    <t>01167(AZ Bridge Replace - Conc)</t>
  </si>
  <si>
    <t>02087(AZ Sub - Conc Maj Repair)</t>
  </si>
  <si>
    <t>00958(Az Deck - Replace)</t>
  </si>
  <si>
    <t>02136(AZ Sub - Conc Maj Repair)</t>
  </si>
  <si>
    <t>00192(AZ Super - Steel Replace, Az Deck - Replace)</t>
  </si>
  <si>
    <t>01685(AZ Super - Conc Maj Repair)</t>
  </si>
  <si>
    <t>00554(Az Deck - Replace)</t>
  </si>
  <si>
    <t>01681(Az Deck - Replace)</t>
  </si>
  <si>
    <t>01682(Az Deck - Replace)</t>
  </si>
  <si>
    <t>00028(AZ Sub - Conc Maj Repair)</t>
  </si>
  <si>
    <t>01087(Az Deck - Replace)</t>
  </si>
  <si>
    <t>00547(Az Deck - Replace)</t>
  </si>
  <si>
    <t>00645(Az Deck - Replace)</t>
  </si>
  <si>
    <t>00831(AZ Sub - Conc Maj Repair)</t>
  </si>
  <si>
    <t>01929(AZ Sub - Conc Maj Repair)</t>
  </si>
  <si>
    <t>01088(Az Deck - Replace)</t>
  </si>
  <si>
    <t>00646(Az Deck - Replace)</t>
  </si>
  <si>
    <t>00176(AZ Super - Conc Replace, Az Deck - Replace)</t>
  </si>
  <si>
    <t>01392(Az Deck - Replace)</t>
  </si>
  <si>
    <t>00247(Az Deck - Replace)</t>
  </si>
  <si>
    <t>02574(AZ Sub - Conc Maj Repair)</t>
  </si>
  <si>
    <t>00261(AZ Super - Conc Replace, Az Deck - Replace)</t>
  </si>
  <si>
    <t>00088(AZ Super - Conc Replace, Az Deck - Replace)</t>
  </si>
  <si>
    <t>00071(AZ Super - Conc Maj Repair)</t>
  </si>
  <si>
    <t>00116(AZ Bridge Replace - Conc)</t>
  </si>
  <si>
    <t>00504(AZ Super - Conc Maj Repair)</t>
  </si>
  <si>
    <t>00063(AZ Super - Conc Replace, Az Deck - Replace)</t>
  </si>
  <si>
    <t>01742(AZ Bridge Replace - Conc)</t>
  </si>
  <si>
    <t>00569(AZ Super - Conc Replace, Az Deck - Replace)</t>
  </si>
  <si>
    <t>00069(AZ Super - Conc Replace, Az Deck - Replace)</t>
  </si>
  <si>
    <t>00568(AZ Deck - Epoxy Overlay)</t>
  </si>
  <si>
    <t>00667(AZ Deck - Epoxy Overlay, AZ Sub - Conc Maj Repair)</t>
  </si>
  <si>
    <t>01557(AZ Deck - Polyester Overlay)</t>
  </si>
  <si>
    <t>01621(AZ Deck - Epoxy Overlay)</t>
  </si>
  <si>
    <t>00086(AZ Deck - Epoxy Overlay)</t>
  </si>
  <si>
    <t>01007(AZ Super - Stl Min Repair, AZ Sub - FRP Wrap)</t>
  </si>
  <si>
    <t>01727(AZ Deck - Epoxy Overlay)</t>
  </si>
  <si>
    <t>00502(AZ Sub - FRP Wrap)</t>
  </si>
  <si>
    <t>00173(AZ Sub - FRP Wrap)</t>
  </si>
  <si>
    <t>00758(AZ Deck - Epoxy Overlay, AZ Sub - FRP Wrap)</t>
  </si>
  <si>
    <t>01257(AZ Deck - Epoxy Overlay)</t>
  </si>
  <si>
    <t>01007(AZ Deck - Epoxy Overlay)</t>
  </si>
  <si>
    <t>01746(AZ Deck - Epoxy Overlay)</t>
  </si>
  <si>
    <t>00464(AZ Deck - Epoxy Overlay)</t>
  </si>
  <si>
    <t>00214(AZ Deck - Epoxy Overlay)</t>
  </si>
  <si>
    <t>00369(AZ Deck - Epoxy Overlay)</t>
  </si>
  <si>
    <t>01083(AZ Sub - FRP Wrap)</t>
  </si>
  <si>
    <t>00240(AZ Sub - FRP Wrap)</t>
  </si>
  <si>
    <t>01111(AZ Deck - Epoxy Overlay)</t>
  </si>
  <si>
    <t>02184(AZ Super - Stl Min Repair)</t>
  </si>
  <si>
    <t>00088(AZ Deck - Epoxy Overlay)</t>
  </si>
  <si>
    <t>00364(AZ Deck - Epoxy Overlay, AZ Sub - Conc Maj Repair)</t>
  </si>
  <si>
    <t>02661(AZ Deck - Epoxy Overlay, AZ Super - FRP Wrap)</t>
  </si>
  <si>
    <t>00115(AZ Super - Stl Min Repair)</t>
  </si>
  <si>
    <t>00852(AZ Deck - Epoxy Overlay, AZ Sub - Conc Maj Repair)</t>
  </si>
  <si>
    <t>00709(AZ Super - Stl Min Repair)</t>
  </si>
  <si>
    <t>00394(AZ Deck - Epoxy Overlay)</t>
  </si>
  <si>
    <t>00428(AZ Deck - Epoxy Overlay)</t>
  </si>
  <si>
    <t>00115(AZ Deck - Epoxy Overlay)</t>
  </si>
  <si>
    <t>00071(AZ Deck - Epoxy Overlay, AZ Sub - FRP Wrap)</t>
  </si>
  <si>
    <t>02184(AZ Deck - Epoxy Overlay)</t>
  </si>
  <si>
    <t>00545(AZ Deck - Epoxy Overlay, AZ Super - FRP Wrap)</t>
  </si>
  <si>
    <t>00923(AZ Deck - Epoxy Overlay)</t>
  </si>
  <si>
    <t>00816(AZ Super - Stl Min Repair)</t>
  </si>
  <si>
    <t>00240(AZ Deck - Epoxy Overlay)</t>
  </si>
  <si>
    <t>00745(AZ Deck - Epoxy Overlay)</t>
  </si>
  <si>
    <t>00380(AZ Deck - Epoxy Overlay)</t>
  </si>
  <si>
    <t>01316(AZ Deck - Epoxy Overlay, AZ Sub - Conc Maj Repair)</t>
  </si>
  <si>
    <t>01799(AZ Deck - Epoxy Overlay, AZ Super - FRP Wrap)</t>
  </si>
  <si>
    <t>00590(AZ Deck - Epoxy Overlay)</t>
  </si>
  <si>
    <t>02736(AZ Deck - Epoxy Overlay, AZ Sub - FRP Wrap)</t>
  </si>
  <si>
    <t>00590(AZ Super - Stl Min Repair)</t>
  </si>
  <si>
    <t>00816(AZ Deck - Epoxy Overlay)</t>
  </si>
  <si>
    <t>00738(AZ Sub - FRP Wrap)</t>
  </si>
  <si>
    <t>00070(AZ Deck - Epoxy Overlay, AZ Sub - FRP Wrap)</t>
  </si>
  <si>
    <t>00745(AZ Super - Stl Min Repair)</t>
  </si>
  <si>
    <t>00310(AZ Super - FRP Wrap)</t>
  </si>
  <si>
    <t>01592(AZ Deck - Epoxy Overlay)</t>
  </si>
  <si>
    <t>00104(AZ Deck - Epoxy Overlay, AZ Super - FRP Wrap)</t>
  </si>
  <si>
    <t>00422(AZ Super - Stl Min Repair)</t>
  </si>
  <si>
    <t>01040(AZ Super - FRP Wrap)</t>
  </si>
  <si>
    <t>00738(AZ Super - Stl Min Repair)</t>
  </si>
  <si>
    <t>01195(AZ Super - Stl Min Repair, AZ Sub - FRP Wrap)</t>
  </si>
  <si>
    <t>01759(AZ Deck - Epoxy Overlay)</t>
  </si>
  <si>
    <t>00085(AZ Deck - Epoxy Overlay, AZ Sub - FRP Wrap)</t>
  </si>
  <si>
    <t>00450(AZ Deck - Epoxy Overlay, AZ Sub - FRP Wrap)</t>
  </si>
  <si>
    <t>00568(AZ Sub - Conc Maj Repair)</t>
  </si>
  <si>
    <t>01122(AZ Deck - Epoxy Overlay)</t>
  </si>
  <si>
    <t>00157(AZ Deck - Epoxy Overlay, AZ Sub - FRP Wrap)</t>
  </si>
  <si>
    <t>02278(AZ Deck - Epoxy Overlay)</t>
  </si>
  <si>
    <t>00758(AZ Deck - Epoxy Overlay)</t>
  </si>
  <si>
    <t>00561(AZ Deck - Epoxy Overlay, AZ Sub - FRP Wrap)</t>
  </si>
  <si>
    <t>00899(AZ Sub - FRP Wrap)</t>
  </si>
  <si>
    <t>01647(AZ Super - Conc Maj Repair, AZ Sub - FRP Wrap)</t>
  </si>
  <si>
    <t>00826(AZ Deck - Epoxy Overlay)</t>
  </si>
  <si>
    <t>01610(AZ Super - Conc Maj Repair, AZ Sub - FRP Wrap)</t>
  </si>
  <si>
    <t>00397(AZ Sub - Steel Maj Repair)</t>
  </si>
  <si>
    <t>00468(AZ Deck - Epoxy Overlay)</t>
  </si>
  <si>
    <t>01293(AZ Deck - Epoxy Overlay, AZ Super - FRP Wrap)</t>
  </si>
  <si>
    <t>01448(AZ Deck - Epoxy Overlay, AZ Sub - FRP Wrap)</t>
  </si>
  <si>
    <t>00176(AZ Super - Conc Maj Repair, AZ Sub - FRP Wrap)</t>
  </si>
  <si>
    <t>00481(AZ Super - Stl Maj Repair, AZ Sub - FRP Wrap)</t>
  </si>
  <si>
    <t>00088(AZ Super - Conc Maj Repair, AZ Sub - FRP Wrap)</t>
  </si>
  <si>
    <t>00981(AZ Sub - Conc Maj Repair)</t>
  </si>
  <si>
    <t>00457(AZ Sub - Conc Maj Repair)</t>
  </si>
  <si>
    <t>00569(AZ Super - Conc Maj Repair, AZ Sub - FRP Wrap)</t>
  </si>
  <si>
    <t>01083(AZ Sub - Conc Maj Repair)</t>
  </si>
  <si>
    <t>00480(AZ Super - Stl Maj Repair, AZ Sub - FRP Wrap)</t>
  </si>
  <si>
    <t>00173(AZ Sub - Conc Maj Repair)</t>
  </si>
  <si>
    <t>00254(AZ Super - Conc Maj Repair, AZ Sub - FRP Wrap)</t>
  </si>
  <si>
    <t>00471(AZ Super - Conc Maj Repair, AZ Sub - FRP Wrap)</t>
  </si>
  <si>
    <t>00703(AZ Super - Conc Maj Repair, AZ Sub - FRP Wrap)</t>
  </si>
  <si>
    <t>01257(AZ Super - Stl Maj Repair, AZ Sub - FRP Wrap)</t>
  </si>
  <si>
    <t>00545(AZ Super - Conc Maj Repair, AZ Sub - FRP Wrap)</t>
  </si>
  <si>
    <t>02008(AZ Sub - Conc Maj Repair)</t>
  </si>
  <si>
    <t>00520(AZ Sub - Conc Maj Repair)</t>
  </si>
  <si>
    <t>00192(AZ Super - Stl Maj Repair, AZ Sub - FRP Wrap)</t>
  </si>
  <si>
    <t>01013(AZ Super - Stl Maj Repair, AZ Sub - FRP Wrap)</t>
  </si>
  <si>
    <t>01254(AZ Super - Conc Maj Repair, AZ Sub - FRP Wrap)</t>
  </si>
  <si>
    <t>01275(AZ Super - Stl Maj Repair, AZ Sub - FRP Wrap)</t>
  </si>
  <si>
    <t>00885(AZ Sub - Conc Maj Repair)</t>
  </si>
  <si>
    <t>00441(AZ Sub - Conc Maj Repair)</t>
  </si>
  <si>
    <t>00509(AZ Sub - Conc Maj Repair)</t>
  </si>
  <si>
    <t>00417(AZ Super - Conc Maj Repair, AZ Sub - FRP Wrap)</t>
  </si>
  <si>
    <t>01390(AZ Super - Stl Maj Repair, AZ Sub - FRP Wrap)</t>
  </si>
  <si>
    <t>00089(AZ Sub - Conc Maj Repair)</t>
  </si>
  <si>
    <t>01323(AZ Super - Conc Maj Repair, AZ Sub - FRP Wrap)</t>
  </si>
  <si>
    <t>01406(AZ Sub - Conc Maj Repair)</t>
  </si>
  <si>
    <t>00243(AZ Sub - Conc Maj Repair)</t>
  </si>
  <si>
    <t>00247(AZ Super - Stl Maj Repair, AZ Sub - FRP Wrap)</t>
  </si>
  <si>
    <t>00493(AZ Super - Conc Maj Repair, AZ Sub - FRP Wrap)</t>
  </si>
  <si>
    <t>00636(AZ Sub - Conc Maj Repair)</t>
  </si>
  <si>
    <t>00616(AZ Super - Stl Maj Repair, AZ Sub - FRP Wrap)</t>
  </si>
  <si>
    <t>00514(AZ Sub - Conc Maj Repair)</t>
  </si>
  <si>
    <t>01007(AZ Sub - Conc Maj Repair)</t>
  </si>
  <si>
    <t>00238(AZ Super - Conc Maj Repair, AZ Sub - FRP Wrap)</t>
  </si>
  <si>
    <t>01402(AZ Sub - Conc Maj Repair)</t>
  </si>
  <si>
    <t>01776(AZ Super - Stl Maj Repair, AZ Sub - FRP Wrap)</t>
  </si>
  <si>
    <t>00059(AZ Super - Conc Maj Repair, AZ Sub - FRP Wrap)</t>
  </si>
  <si>
    <t>01655(AZ Super - Stl Maj Repair, AZ Sub - FRP Wrap)</t>
  </si>
  <si>
    <t>00197(AZ Sub - Conc Maj Repair)</t>
  </si>
  <si>
    <t>00490(AZ Super - Conc Maj Repair, AZ Sub - FRP Wrap)</t>
  </si>
  <si>
    <t>00492(AZ Sub - Conc Maj Repair)</t>
  </si>
  <si>
    <t>00758(AZ Sub - Conc Maj Repair)</t>
  </si>
  <si>
    <t>00274(AZ Bridge Replace - Conc)</t>
  </si>
  <si>
    <t>00921(AZ Super - Stl Maj Repair, AZ Sub - FRP Wrap)</t>
  </si>
  <si>
    <t>00845(AZ Sub - Conc Maj Repair)</t>
  </si>
  <si>
    <t>01765(AZ Super - Conc Maj Repair, AZ Sub - FRP Wrap)</t>
  </si>
  <si>
    <t>00570(AZ Sub - Conc Maj Repair)</t>
  </si>
  <si>
    <t>00848(AZ Sub - Conc Maj Repair)</t>
  </si>
  <si>
    <t>00534(AZ Sub - Conc Maj Repair)</t>
  </si>
  <si>
    <t>00366(AZ Sub - Conc Maj Repair)</t>
  </si>
  <si>
    <t>00189(AZ Super - Steel Replace, Az Deck - Replace)</t>
  </si>
  <si>
    <t>01136(AZ Sub - Conc Maj Repair)</t>
  </si>
  <si>
    <t>00056(AZ Super - Conc Maj Repair, AZ Sub - FRP Wrap)</t>
  </si>
  <si>
    <t>01388(AZ Super - Stl Maj Repair, AZ Sub - FRP Wrap)</t>
  </si>
  <si>
    <t>00579(AZ Sub - Conc Maj Repair)</t>
  </si>
  <si>
    <t>00380(AZ Super - Stl Maj Repair, AZ Sub - FRP Wrap)</t>
  </si>
  <si>
    <t>00626(AZ Super - Conc Maj Repair, AZ Sub - FRP Wrap)</t>
  </si>
  <si>
    <t>00470(Az Deck - Replace)</t>
  </si>
  <si>
    <t>00237(AZ Super - Conc Maj Repair, AZ Sub - FRP Wrap)</t>
  </si>
  <si>
    <t>02735(AZ Super - Conc Maj Repair, AZ Sub - FRP Wrap)</t>
  </si>
  <si>
    <t>00946(AZ Super - Conc Maj Repair, AZ Sub - FRP Wrap)</t>
  </si>
  <si>
    <t>00466(AZ Super - Conc Maj Repair, AZ Sub - FRP Wrap)</t>
  </si>
  <si>
    <t>01658(AZ Super - Conc Maj Repair, AZ Sub - FRP Wrap)</t>
  </si>
  <si>
    <t>00376(AZ Sub - Conc Maj Repair)</t>
  </si>
  <si>
    <t>00266(AZ Sub - Conc Maj Repair)</t>
  </si>
  <si>
    <t>01135(AZ Sub - Conc Maj Repair)</t>
  </si>
  <si>
    <t>00904(AZ Sub - Conc Maj Repair)</t>
  </si>
  <si>
    <t>01653(AZ Super - Conc Maj Repair, AZ Sub - FRP Wrap)</t>
  </si>
  <si>
    <t>02058(AZ Super - Conc Maj Repair, AZ Sub - FRP Wrap)</t>
  </si>
  <si>
    <t>01250(AZ Super - Stl Maj Repair, AZ Sub - FRP Wrap)</t>
  </si>
  <si>
    <t>00738(AZ Sub - Conc Maj Repair)</t>
  </si>
  <si>
    <t>00683(AZ Super - Conc Maj Repair, AZ Sub - FRP Wrap)</t>
  </si>
  <si>
    <t>00251(AZ Sub - Conc Maj Repair)</t>
  </si>
  <si>
    <t>00641(Az Deck - Replace)</t>
  </si>
  <si>
    <t>00684(AZ Super - Conc Maj Repair, AZ Sub - FRP Wrap)</t>
  </si>
  <si>
    <t>01669(AZ Super - Conc Maj Repair, AZ Sub - FRP Wrap)</t>
  </si>
  <si>
    <t>00091(AZ Sub - Conc Maj Repair)</t>
  </si>
  <si>
    <t>00253(AZ Bridge Replace - Conc)</t>
  </si>
  <si>
    <t>01588(AZ Sub - Conc Maj Repair)</t>
  </si>
  <si>
    <t>00858(AZ Bridge Replace - Conc)</t>
  </si>
  <si>
    <t>01363(AZ Sub - Conc Maj Repair)</t>
  </si>
  <si>
    <t>00272(AZ Sub - Conc Maj Repair)</t>
  </si>
  <si>
    <t>02433(AZ Sub - Conc Maj Repair)</t>
  </si>
  <si>
    <t>01333(AZ Super - Conc Maj Repair, AZ Sub - FRP Wrap)</t>
  </si>
  <si>
    <t>00085(AZ Bridge Replace - Conc)</t>
  </si>
  <si>
    <t>00306(AZ Sub - Conc Maj Repair)</t>
  </si>
  <si>
    <t>00502(AZ Sub - Conc Maj Repair)</t>
  </si>
  <si>
    <t>01671(AZ Sub - Conc Maj Repair)</t>
  </si>
  <si>
    <t>01219(AZ Sub - Conc Maj Repair)</t>
  </si>
  <si>
    <t>00552(AZ Super - Stl Maj Repair, AZ Sub - FRP Wrap)</t>
  </si>
  <si>
    <t>00071(AZ Super - Conc Maj Repair, AZ Sub - FRP Wrap)</t>
  </si>
  <si>
    <t>00463(AZ Bridge Replace - Conc)</t>
  </si>
  <si>
    <t>00361(AZ Super - Conc Maj Repair, AZ Sub - FRP Wrap)</t>
  </si>
  <si>
    <t>00400(AZ Super - Stl Maj Repair, AZ Sub - FRP Wrap)</t>
  </si>
  <si>
    <t>01890(AZ Super - Steel Replace, Az Deck - Replace)</t>
  </si>
  <si>
    <t>01020(AZ Super - Conc Replace, Az Deck - Replace, AZ Sub - FRP Wrap)</t>
  </si>
  <si>
    <t>00177(AZ Super - Conc Maj Repair, AZ Sub - FRP Wrap)</t>
  </si>
  <si>
    <t>00318(AZ Bridge Replace - Conc)</t>
  </si>
  <si>
    <t>01002(AZ Sub - Conc Maj Repair)</t>
  </si>
  <si>
    <t>00494(AZ Bridge Replace - Conc)</t>
  </si>
  <si>
    <t>02184(AZ Super - Stl Maj Repair)</t>
  </si>
  <si>
    <t>01260(AZ Super - Conc Maj Repair, AZ Sub - FRP Wrap)</t>
  </si>
  <si>
    <t>00909(AZ Super - Conc Maj Repair, AZ Sub - FRP Wrap)</t>
  </si>
  <si>
    <t>00767(AZ Sub - Conc Maj Repair)</t>
  </si>
  <si>
    <t>00627(AZ Super - Conc Maj Repair, AZ Sub - FRP Wrap)</t>
  </si>
  <si>
    <t>02811(AZ Sub - Conc Maj Repair)</t>
  </si>
  <si>
    <t>01115(AZ Sub - Conc Maj Repair)</t>
  </si>
  <si>
    <t>00058(AZ Super - Conc Maj Repair, AZ Sub - FRP Wrap)</t>
  </si>
  <si>
    <t>00503(AZ Sub - Conc Maj Repair)</t>
  </si>
  <si>
    <t>00060(AZ Super - Conc Maj Repair, AZ Sub - FRP Wrap)</t>
  </si>
  <si>
    <t>00617(AZ Super - Stl Maj Repair, AZ Sub - FRP Wrap)</t>
  </si>
  <si>
    <t>00578(AZ Bridge Replace - Conc)</t>
  </si>
  <si>
    <t>01357(AZ Sub - Conc Maj Repair)</t>
  </si>
  <si>
    <t>02116(AZ Sub - Conc Maj Repair)</t>
  </si>
  <si>
    <t>00966(AZ Sub - Conc Maj Repair)</t>
  </si>
  <si>
    <t>00115(AZ Super - Stl Maj Repair, AZ Sub - FRP Wrap)</t>
  </si>
  <si>
    <t>00861(AZ Sub - Steel Maj Repair)</t>
  </si>
  <si>
    <t>00198(AZ Super - Conc Maj Repair, AZ Sub - FRP Wrap)</t>
  </si>
  <si>
    <t>00826(AZ Super - Stl Maj Repair, AZ Sub - FRP Wrap)</t>
  </si>
  <si>
    <t>01317(AZ Sub - Conc Maj Repair)</t>
  </si>
  <si>
    <t>00189(AZ Deck - Epoxy Overlay, AZ Super - Stl Min Repair)</t>
  </si>
  <si>
    <t>01631(AZ Super - Stl Min Repair, AZ Sub - Conc Maj Repair)</t>
  </si>
  <si>
    <t>00368(AZ Deck - Epoxy Overlay)</t>
  </si>
  <si>
    <t>01760(AZ Deck - Epoxy Overlay, AZ Super - FRP Wrap, AZ Sub - FRP Wrap)</t>
  </si>
  <si>
    <t>00896(AZ Sub - Conc Maj Repair)</t>
  </si>
  <si>
    <t>00948(AZ Sub - Conc Maj Repair)</t>
  </si>
  <si>
    <t>00514(AZ Bridge Replace - Conc)</t>
  </si>
  <si>
    <t>00783(Az Deck - Replace)</t>
  </si>
  <si>
    <t>01607(Az Deck - Replace)</t>
  </si>
  <si>
    <t>02002(AZ Sub - Conc Maj Repair)</t>
  </si>
  <si>
    <t>02190(AZ Sub - Conc Maj Repair)</t>
  </si>
  <si>
    <t>20007(AZ Sub - Conc Maj Repair)</t>
  </si>
  <si>
    <t>01997(AZ Sub - Conc Maj Repair)</t>
  </si>
  <si>
    <t>01457(AZ Sub - Conc Maj Repair)</t>
  </si>
  <si>
    <t>01855(AZ Super - Conc Maj Repair)</t>
  </si>
  <si>
    <t>01585(AZ Super - Stl Maj Repair, AZ Sub - FRP Wrap)</t>
  </si>
  <si>
    <t>02034(AZ Sub - Conc Maj Repair)</t>
  </si>
  <si>
    <t>02502(AZ Super - Conc Maj Repair)</t>
  </si>
  <si>
    <t>02050(AZ Sub - Conc Maj Repair)</t>
  </si>
  <si>
    <t>00740(AZ Super - Stl Maj Repair, AZ Sub - FRP Wrap)</t>
  </si>
  <si>
    <t>01598(AZ Super - Conc Maj Repair, AZ Sub - FRP Wrap)</t>
  </si>
  <si>
    <t>02811(AZ Super - Conc Maj Repair, AZ Sub - FRP Wrap)</t>
  </si>
  <si>
    <t>01944(AZ Sub - Conc Maj Repair)</t>
  </si>
  <si>
    <t>02427(AZ Super - Conc Maj Repair)</t>
  </si>
  <si>
    <t>02505(AZ Sub - Conc Maj Repair)</t>
  </si>
  <si>
    <t>01389(AZ Super - Stl Maj Repair, AZ Sub - FRP Wrap)</t>
  </si>
  <si>
    <t>00889(Az Deck - Replace)</t>
  </si>
  <si>
    <t>02071(AZ Super - Conc Maj Repair)</t>
  </si>
  <si>
    <t>00782(Az Deck - Replace)</t>
  </si>
  <si>
    <t>00930(AZ Super - Stl Maj Repair, AZ Sub - FRP Wrap)</t>
  </si>
  <si>
    <t>02047(AZ Super - Conc Maj Repair, AZ Sub - FRP Wrap)</t>
  </si>
  <si>
    <t>01865(AZ Super - Conc Maj Repair)</t>
  </si>
  <si>
    <t>01806(AZ Super - Conc Maj Repair, AZ Sub - FRP Wrap)</t>
  </si>
  <si>
    <t>00403(AZ Sub - Conc Maj Repair)</t>
  </si>
  <si>
    <t>00339(AZ Super - Steel Replace, Az Deck - Replace)</t>
  </si>
  <si>
    <t>01368(AZ Super - Stl Maj Repair, AZ Sub - FRP Wrap)</t>
  </si>
  <si>
    <t>02546(AZ Sub - Conc Maj Repair)</t>
  </si>
  <si>
    <t>00225(AZ Sub - Conc Maj Repair)</t>
  </si>
  <si>
    <t>00247(AZ Super - Steel Replace, Az Deck - Replace)</t>
  </si>
  <si>
    <t>00667(AZ Sub - Conc Maj Repair)</t>
  </si>
  <si>
    <t>01454(AZ Super - Conc Maj Repair)</t>
  </si>
  <si>
    <t>01771(AZ Super - Conc Maj Repair, AZ Sub - FRP Wrap)</t>
  </si>
  <si>
    <t>02240(AZ Super - Conc Maj Repair)</t>
  </si>
  <si>
    <t>01930(AZ Sub - Conc Maj Repair)</t>
  </si>
  <si>
    <t>01920(AZ Sub - Conc Maj Repair)</t>
  </si>
  <si>
    <t>02612(AZ Sub - Conc Maj Repair)</t>
  </si>
  <si>
    <t>01393(AZ Sub - Conc Maj Repair)</t>
  </si>
  <si>
    <t>00079(AZ Sub - Conc Maj Repair)</t>
  </si>
  <si>
    <t>01454(AZ Sub - Conc Maj Repair)</t>
  </si>
  <si>
    <t>01289(AZ Super - Stl Maj Repair, AZ Sub - FRP Wrap)</t>
  </si>
  <si>
    <t>02183(AZ Sub - Conc Maj Repair)</t>
  </si>
  <si>
    <t>01457(AZ Super - Conc Maj Repair)</t>
  </si>
  <si>
    <t>01345(AZ Super - Conc Maj Repair, AZ Sub - FRP Wrap)</t>
  </si>
  <si>
    <t>00928(AZ Super - Conc Maj Repair, AZ Sub - FRP Wrap)</t>
  </si>
  <si>
    <t>01357(AZ Super - Conc Maj Repair, AZ Sub - FRP Wrap)</t>
  </si>
  <si>
    <t>00500(AZ Super - Steel Replace, Az Deck - Replace)</t>
  </si>
  <si>
    <t>01376(Az Deck - Replace)</t>
  </si>
  <si>
    <t>02034(AZ Super - Conc Maj Repair)</t>
  </si>
  <si>
    <t>00954(AZ Super - Steel Replace, Az Deck - Replace)</t>
  </si>
  <si>
    <t>01317(AZ Super - Stl Maj Repair, AZ Sub - FRP Wrap)</t>
  </si>
  <si>
    <t>00703(AZ Super - Conc Replace, Az Deck - Replace, AZ Sub - FRP Wrap)</t>
  </si>
  <si>
    <t>01083(AZ Bridge Replace - Steel)</t>
  </si>
  <si>
    <t>01889(AZ Super - Steel Replace, Az Deck - Replace)</t>
  </si>
  <si>
    <t>02240(AZ Sub - Conc Maj Repair)</t>
  </si>
  <si>
    <t>01208(AZ Super - Conc Maj Repair, AZ Sub - FRP Wrap)</t>
  </si>
  <si>
    <t>01121(AZ Bridge Replace - Conc)</t>
  </si>
  <si>
    <t>00365(Az Deck - Replace)</t>
  </si>
  <si>
    <t>02493(AZ Super - Conc Maj Repair)</t>
  </si>
  <si>
    <t>01657(AZ Super - Conc Maj Repair, AZ Sub - FRP Wrap)</t>
  </si>
  <si>
    <t>00377(AZ Bridge Replace - Conc)</t>
  </si>
  <si>
    <t>00635(AZ Super - Conc Maj Repair, AZ Sub - FRP Wrap)</t>
  </si>
  <si>
    <t>01010(AZ Super - Conc Replace, Az Deck - Replace)</t>
  </si>
  <si>
    <t>01406(AZ Bridge Replace - Conc)</t>
  </si>
  <si>
    <t>00597(Az Deck - Replace)</t>
  </si>
  <si>
    <t>00438(AZ Bridge Replace - Conc)</t>
  </si>
  <si>
    <t>01142(Az Deck - Replace)</t>
  </si>
  <si>
    <t>20013(AZ Sub - Conc Maj Repair)</t>
  </si>
  <si>
    <t>01143(Az Deck - Replace)</t>
  </si>
  <si>
    <t>01597(AZ Sub - Conc Maj Repair)</t>
  </si>
  <si>
    <t>00499(AZ Super - Steel Replace, Az Deck - Replace)</t>
  </si>
  <si>
    <t>02039(AZ Super - Conc Maj Repair)</t>
  </si>
  <si>
    <t>00197(AZ Bridge Replace - Conc)</t>
  </si>
  <si>
    <t>01901(AZ Super - Stl Maj Repair, AZ Sub - FRP Wrap)</t>
  </si>
  <si>
    <t>01020(AZ Super - Conc Replace, Az Deck - Replace)</t>
  </si>
  <si>
    <t>00848(AZ Bridge Replace - Conc)</t>
  </si>
  <si>
    <t>00850(Az Deck - Replace)</t>
  </si>
  <si>
    <t>00487(Az Deck - Replace)</t>
  </si>
  <si>
    <t>01950(AZ Super - Stl Maj Repair, AZ Sub - FRP Wrap)</t>
  </si>
  <si>
    <t>00849(Az Deck - Replace)</t>
  </si>
  <si>
    <t>01558(Az Deck - Replace)</t>
  </si>
  <si>
    <t>00955(AZ Super - Stl Maj Repair, AZ Sub - FRP Wrap)</t>
  </si>
  <si>
    <t>01606(Az Deck - Replace)</t>
  </si>
  <si>
    <t>01578(AZ Super - Conc Maj Repair, AZ Sub - FRP Wrap)</t>
  </si>
  <si>
    <t>01069(Az Deck - Replace)</t>
  </si>
  <si>
    <t>00251(AZ Bridge Replace - Conc)</t>
  </si>
  <si>
    <t>01068(Az Deck - Replace)</t>
  </si>
  <si>
    <t>01009(AZ Super - Conc Replace, Az Deck - Replace)</t>
  </si>
  <si>
    <t>01927(AZ Super - Conc Maj Repair, AZ Sub - FRP Wrap)</t>
  </si>
  <si>
    <t>01776(AZ Sub - Conc Maj Repair)</t>
  </si>
  <si>
    <t>01592(AZ Super - Stl Maj Repair, AZ Sub - FRP Wrap)</t>
  </si>
  <si>
    <t>02547(AZ Sub - Conc Maj Repair)</t>
  </si>
  <si>
    <t>00858(AZ Sub - Conc Maj Repair)</t>
  </si>
  <si>
    <t>02084(AZ Sub - Conc Maj Repair)</t>
  </si>
  <si>
    <t>01588(AZ Bridge Replace - Conc)</t>
  </si>
  <si>
    <t>01313(AZ Super - Stl Maj Repair, AZ Sub - FRP Wrap)</t>
  </si>
  <si>
    <t>01333(AZ Super - Conc Replace, Az Deck - Replace, AZ Sub - FRP Wrap)</t>
  </si>
  <si>
    <t>01618(Az Deck - Replace)</t>
  </si>
  <si>
    <t>00502(AZ Bridge Replace - Steel)</t>
  </si>
  <si>
    <t>01181(AZ Super - Conc Maj Repair, AZ Sub - FRP Wrap)</t>
  </si>
  <si>
    <t>01086(AZ Sub - Conc Maj Repair)</t>
  </si>
  <si>
    <t>01270(AZ Super - Stl Maj Repair, AZ Sub - FRP Wrap)</t>
  </si>
  <si>
    <t>02191(Az Deck - Replace)</t>
  </si>
  <si>
    <t>01618(AZ Super - Stl Maj Repair, AZ Sub - FRP Wrap)</t>
  </si>
  <si>
    <t>00503(Az Deck - Replace)</t>
  </si>
  <si>
    <t>00254(AZ Super - Conc Replace, Az Deck - Replace)</t>
  </si>
  <si>
    <t>00664(AZ Super - Stl Maj Repair, AZ Sub - FRP Wrap)</t>
  </si>
  <si>
    <t>00861(AZ Bridge Replace - Conc)</t>
  </si>
  <si>
    <t>00157(AZ Super - Stl Maj Repair, AZ Sub - FRP Wrap)</t>
  </si>
  <si>
    <t>00189(AZ Super - Stl Maj Repair, AZ Sub - FRP Wrap)</t>
  </si>
  <si>
    <t>01631(Az Deck - Replace)</t>
  </si>
  <si>
    <t>01271(AZ Super - Stl Maj Repair, AZ Sub - FRP Wrap)</t>
  </si>
  <si>
    <t>00561(AZ Sub - Conc Maj Repair)</t>
  </si>
  <si>
    <t>00428(AZ Super - Stl Min Repair, AZ Sub - FRP Wrap)</t>
  </si>
  <si>
    <t>00108(AZ Deck - Epoxy Overlay, AZ Sub - FRP Wrap)</t>
  </si>
  <si>
    <t>01204(AZ Deck - Epoxy Overlay, AZ Sub - FRP Wrap)</t>
  </si>
  <si>
    <t>01766(AZ Deck - Epoxy Overlay, AZ Super - FRP Wrap)</t>
  </si>
  <si>
    <t>00380(AZ Sub - Conc Maj Repair)</t>
  </si>
  <si>
    <t>Crack Seal</t>
  </si>
  <si>
    <t>01094(AZ Super - Stl Min Repair, AZ Sub - FRP Wrap)</t>
  </si>
  <si>
    <t>01363(AZ Super - Stl Min Repair, AZ Sub - Conc Maj Repair)</t>
  </si>
  <si>
    <t>00224(AZ Sub - FRP Wrap)</t>
  </si>
  <si>
    <t>01257(AZ Deck - Epoxy Overlay, AZ Sub - FRP Wrap)</t>
  </si>
  <si>
    <t>01007(AZ Deck - Epoxy Overlay, AZ Sub - FRP Wrap)</t>
  </si>
  <si>
    <t>00237(AZ Deck - Epoxy Overlay, AZ Sub - FRP Wrap)</t>
  </si>
  <si>
    <t>00626(AZ Deck - Epoxy Overlay)</t>
  </si>
  <si>
    <t>01655(AZ Sub - Conc Maj Repair)</t>
  </si>
  <si>
    <t>01388(AZ Sub - Conc Maj Repair)</t>
  </si>
  <si>
    <t>00087(AZ Deck - Epoxy Overlay)</t>
  </si>
  <si>
    <t>01728(AZ Deck - Epoxy Overlay)</t>
  </si>
  <si>
    <t>02154(AZ Deck - Epoxy Overlay)</t>
  </si>
  <si>
    <t>00567(AZ Deck - Epoxy Overlay)</t>
  </si>
  <si>
    <t>00442(AZ Deck - Epoxy Overlay)</t>
  </si>
  <si>
    <t>01836(AZ Deck - Epoxy Overlay)</t>
  </si>
  <si>
    <t>00489(AZ Sub - Conc Maj Repair)</t>
  </si>
  <si>
    <t>01378(AZ Deck - Epoxy Overlay)</t>
  </si>
  <si>
    <t>01197(AZ Deck - Epoxy Overlay)</t>
  </si>
  <si>
    <t>02663(AZ Deck - Epoxy Overlay)</t>
  </si>
  <si>
    <t>00253(AZ Sub - Conc Maj Repair)</t>
  </si>
  <si>
    <t>00037(AZ Super - Stl Maj Repair, AZ Sub - FRP Wrap)</t>
  </si>
  <si>
    <t>00568(AZ Super - Conc Replace, Az Deck - Replace)</t>
  </si>
  <si>
    <t>00578(AZ Sub - Conc Maj Repair)</t>
  </si>
  <si>
    <t>01809(AZ Deck - Polyester Overlay)</t>
  </si>
  <si>
    <t>STIP FY20 - Final</t>
  </si>
  <si>
    <t>01388(AZ Deck - Epoxy Overlay)</t>
  </si>
  <si>
    <t>TSP FY21 - Recon, Rehab, Prsv &amp; Maj Proj</t>
  </si>
  <si>
    <t>01602(AZ Deck - Epoxy Overlay)</t>
  </si>
  <si>
    <t>01013(AZ Deck - Polyester Overlay, AZ Super - Stl Min Repair, AZ Sub - FRP Wrap)</t>
  </si>
  <si>
    <t>TSP FY22 - Recon, Rehab, Prsv &amp; Maj Proj</t>
  </si>
  <si>
    <t>01389(AZ Deck - Epoxy Overlay)</t>
  </si>
  <si>
    <t>TSP FY23 - Recon, Rehab, Prsv &amp; Maj Proj</t>
  </si>
  <si>
    <t>00079(AZ Deck - Epoxy Overlay)</t>
  </si>
  <si>
    <t>02156(AZ Deck - Epoxy Overlay)</t>
  </si>
  <si>
    <t>00826(AZ Super - Stl Min Repair, AZ Sub - FRP Wrap)</t>
  </si>
  <si>
    <t>00885(AZ Super - FRP Wrap, AZ Sub - Conc Maj Repair)</t>
  </si>
  <si>
    <t>01240(AZ Deck - Epoxy Overlay)</t>
  </si>
  <si>
    <t>01196(AZ Sub - FRP Wrap)</t>
  </si>
  <si>
    <t>00098(AZ Super - FRP Wrap, AZ Scour)</t>
  </si>
  <si>
    <t>02687(AZ Deck - Epoxy Overlay, AZ Sub - FRP Wrap)</t>
  </si>
  <si>
    <t>00926(AZ Super - Stl Min Repair, AZ Sub - FRP Wrap)</t>
  </si>
  <si>
    <t>01291(AZ Deck - Epoxy Overlay, AZ Sub - FRP Wrap)</t>
  </si>
  <si>
    <t>00223(AZ Super - FRP Wrap, AZ Scour)</t>
  </si>
  <si>
    <t>02134(AZ Deck - Epoxy Overlay, AZ Super - FRP Wrap)</t>
  </si>
  <si>
    <t>01731(AZ Super - Stl Min Repair)</t>
  </si>
  <si>
    <t>01090(AZ Sub - FRP Wrap)</t>
  </si>
  <si>
    <t>01249(AZ Sub - FRP Wrap)</t>
  </si>
  <si>
    <t>02220(AZ Deck - Epoxy Overlay, AZ Sub - FRP Wrap)</t>
  </si>
  <si>
    <t>02511(AZ Deck - Epoxy Overlay, AZ Sub - FRP Wrap)</t>
  </si>
  <si>
    <t>01459(AZ Deck - Epoxy Overlay, AZ Sub - FRP Wrap)</t>
  </si>
  <si>
    <t>02083(AZ Deck - Epoxy Overlay, AZ Super - FRP Wrap)</t>
  </si>
  <si>
    <t>00897(AZ Super - Stl Min Repair)</t>
  </si>
  <si>
    <t>02372(AZ Sub - FRP Wrap)</t>
  </si>
  <si>
    <t>02289(AZ Sub - FRP Wrap)</t>
  </si>
  <si>
    <t>02574(AZ Deck - Epoxy Overlay)</t>
  </si>
  <si>
    <t>02994(AZ Deck - Epoxy Overlay)</t>
  </si>
  <si>
    <t>02767(AZ Deck - Epoxy Overlay)</t>
  </si>
  <si>
    <t>20009(AZ Sub - FRP Wrap)</t>
  </si>
  <si>
    <t>02782(AZ Deck - Epoxy Overlay)</t>
  </si>
  <si>
    <t>02914(AZ Deck - Epoxy Overlay)</t>
  </si>
  <si>
    <t>02585(AZ Deck - Epoxy Overlay)</t>
  </si>
  <si>
    <t>01733(AZ Sub - FRP Wrap)</t>
  </si>
  <si>
    <t>01927(AZ Sub - FRP Wrap)</t>
  </si>
  <si>
    <t>20043(AZ Deck - Epoxy Overlay)</t>
  </si>
  <si>
    <t>20014(AZ Deck - Epoxy Overlay)</t>
  </si>
  <si>
    <t>02161(AZ Deck - Epoxy Overlay)</t>
  </si>
  <si>
    <t>01900(AZ Sub - FRP Wrap)</t>
  </si>
  <si>
    <t>02875(AZ Deck - Epoxy Overlay)</t>
  </si>
  <si>
    <t>01463(AZ Deck - Epoxy Overlay)</t>
  </si>
  <si>
    <t>02204(AZ Deck - Epoxy Overlay)</t>
  </si>
  <si>
    <t>02766(AZ Deck - Epoxy Overlay)</t>
  </si>
  <si>
    <t>02185(AZ Deck - Epoxy Overlay)</t>
  </si>
  <si>
    <t>02445(AZ Sub - FRP Wrap)</t>
  </si>
  <si>
    <t>02689(AZ Deck - Epoxy Overlay)</t>
  </si>
  <si>
    <t>02242(AZ Deck - Epoxy Overlay)</t>
  </si>
  <si>
    <t>02126(AZ Deck - Epoxy Overlay)</t>
  </si>
  <si>
    <t>02646(AZ Deck - Epoxy Overlay)</t>
  </si>
  <si>
    <t>02302(AZ Deck - Epoxy Overlay)</t>
  </si>
  <si>
    <t>02068(AZ Sub - FRP Wrap)</t>
  </si>
  <si>
    <t>02000(AZ Deck - Epoxy Overlay)</t>
  </si>
  <si>
    <t>20015(AZ Deck - Epoxy Overlay)</t>
  </si>
  <si>
    <t>01721(AZ Deck - Epoxy Overlay)</t>
  </si>
  <si>
    <t>20018(AZ Deck - Epoxy Overlay)</t>
  </si>
  <si>
    <t>02884(AZ Deck - Epoxy Overlay)</t>
  </si>
  <si>
    <t>02275(AZ Deck - Epoxy Overlay)</t>
  </si>
  <si>
    <t>01843(AZ Deck - Epoxy Overlay)</t>
  </si>
  <si>
    <t>01462(AZ Deck - Epoxy Overlay)</t>
  </si>
  <si>
    <t>01845(AZ Deck - Epoxy Overlay)</t>
  </si>
  <si>
    <t>02024(AZ Deck - Epoxy Overlay)</t>
  </si>
  <si>
    <t>02726(AZ Deck - Epoxy Overlay)</t>
  </si>
  <si>
    <t>02043(AZ Deck - Epoxy Overlay)</t>
  </si>
  <si>
    <t>02476(AZ Deck - Epoxy Overlay)</t>
  </si>
  <si>
    <t>02912(AZ Deck - Epoxy Overlay)</t>
  </si>
  <si>
    <t>02911(AZ Deck - Epoxy Overlay)</t>
  </si>
  <si>
    <t>01461(AZ Deck - Epoxy Overlay)</t>
  </si>
  <si>
    <t>02731(AZ Sub - FRP Wrap)</t>
  </si>
  <si>
    <t>01272(AZ Deck - Epoxy Overlay)</t>
  </si>
  <si>
    <t>01951(AZ Sub - FRP Wrap)</t>
  </si>
  <si>
    <t>01438(AZ Sub - FRP Wrap)</t>
  </si>
  <si>
    <t>02107(AZ Deck - Epoxy Overlay)</t>
  </si>
  <si>
    <t>02272(AZ Deck - Epoxy Overlay)</t>
  </si>
  <si>
    <t>01822(AZ Deck - Epoxy Overlay)</t>
  </si>
  <si>
    <t>02876(AZ Deck - Epoxy Overlay)</t>
  </si>
  <si>
    <t>02349(AZ Deck - Epoxy Overlay)</t>
  </si>
  <si>
    <t>20006(AZ Deck - Epoxy Overlay)</t>
  </si>
  <si>
    <t>01723(AZ Deck - Epoxy Overlay)</t>
  </si>
  <si>
    <t>02219(AZ Sub - FRP Wrap)</t>
  </si>
  <si>
    <t>02036(AZ Deck - Epoxy Overlay)</t>
  </si>
  <si>
    <t>02574(AZ Super - Stl Min Repair, AZ Sub - Conc Maj Repair)</t>
  </si>
  <si>
    <t>02048(AZ Sub - FRP Wrap)</t>
  </si>
  <si>
    <t>02761(AZ Deck - Epoxy Overlay)</t>
  </si>
  <si>
    <t>01494(AZ Deck - Epoxy Overlay)</t>
  </si>
  <si>
    <t>02733(AZ Sub - FRP Wrap)</t>
  </si>
  <si>
    <t>00846(AZ Deck - Epoxy Overlay)</t>
  </si>
  <si>
    <t>02625(AZ Sub - FRP Wrap)</t>
  </si>
  <si>
    <t>02801(AZ Deck - Epoxy Overlay)</t>
  </si>
  <si>
    <t>02360(AZ Deck - Epoxy Overlay)</t>
  </si>
  <si>
    <t>01478(AZ Deck - Epoxy Overlay)</t>
  </si>
  <si>
    <t>02084(AZ Deck - Epoxy Overlay, AZ Sub - Conc Maj Repair)</t>
  </si>
  <si>
    <t>02034(AZ Deck - Epoxy Overlay, AZ Sub - Conc Maj Repair)</t>
  </si>
  <si>
    <t>01971(AZ Sub - FRP Wrap)</t>
  </si>
  <si>
    <t>02549(AZ Deck - Epoxy Overlay)</t>
  </si>
  <si>
    <t>02760(AZ Deck - Epoxy Overlay)</t>
  </si>
  <si>
    <t>02854(AZ Deck - Epoxy Overlay)</t>
  </si>
  <si>
    <t>20097(AZ Deck - Epoxy Overlay)</t>
  </si>
  <si>
    <t>02928(AZ Deck - Epoxy Overlay)</t>
  </si>
  <si>
    <t>20013(AZ Deck - Epoxy Overlay)</t>
  </si>
  <si>
    <t>02405(AZ Deck - Epoxy Overlay)</t>
  </si>
  <si>
    <t>01085(AZ Deck - Epoxy Overlay)</t>
  </si>
  <si>
    <t>02547(AZ Deck - Epoxy Overlay)</t>
  </si>
  <si>
    <t>01440(AZ Sub - FRP Wrap)</t>
  </si>
  <si>
    <t>01468(AZ Deck - Epoxy Overlay)</t>
  </si>
  <si>
    <t>01872(AZ Sub - FRP Wrap)</t>
  </si>
  <si>
    <t>02582(AZ Deck - Epoxy Overlay)</t>
  </si>
  <si>
    <t>02052(AZ Sub - FRP Wrap)</t>
  </si>
  <si>
    <t>02652(AZ Sub - FRP Wrap)</t>
  </si>
  <si>
    <t>02697(AZ Deck - Epoxy Overlay)</t>
  </si>
  <si>
    <t>02355(AZ Deck - Polyester Overlay)</t>
  </si>
  <si>
    <t>01086(AZ Deck - Epoxy Overlay)</t>
  </si>
  <si>
    <t>01719(AZ Deck - Epoxy Overlay)</t>
  </si>
  <si>
    <t>02668(AZ Deck - Epoxy Overlay)</t>
  </si>
  <si>
    <t>01715(AZ Deck - Epoxy Overlay)</t>
  </si>
  <si>
    <t>02546(AZ Deck - Epoxy Overlay)</t>
  </si>
  <si>
    <t>02635(AZ Deck - Epoxy Overlay)</t>
  </si>
  <si>
    <t>02169(AZ Deck - Epoxy Overlay)</t>
  </si>
  <si>
    <t>02529(AZ Deck - Epoxy Overlay)</t>
  </si>
  <si>
    <t>02218(AZ Deck - Epoxy Overlay)</t>
  </si>
  <si>
    <t>20016(AZ Deck - Epoxy Overlay)</t>
  </si>
  <si>
    <t>20098(AZ Deck - Epoxy Overlay)</t>
  </si>
  <si>
    <t>20011(AZ Deck - Epoxy Overlay)</t>
  </si>
  <si>
    <t>02994(AZ Sub - FRP Wrap)</t>
  </si>
  <si>
    <t>02862(AZ Deck - Epoxy Overlay)</t>
  </si>
  <si>
    <t>02913(AZ Deck - Epoxy Overlay)</t>
  </si>
  <si>
    <t>02853(AZ Deck - Epoxy Overlay)</t>
  </si>
  <si>
    <t>00833(AZ Sub - FRP Wrap)</t>
  </si>
  <si>
    <t>02022(AZ Deck - Epoxy Overlay)</t>
  </si>
  <si>
    <t>20087(AZ Deck - Epoxy Overlay, AZ Super - Stl Min Repair)</t>
  </si>
  <si>
    <t>02858(AZ Deck - Epoxy Overlay)</t>
  </si>
  <si>
    <t>20035(AZ Deck - Epoxy Overlay)</t>
  </si>
  <si>
    <t>02462(AZ Deck - Epoxy Overlay)</t>
  </si>
  <si>
    <t>01974(AZ Sub - FRP Wrap)</t>
  </si>
  <si>
    <t>01868(AZ Sub - FRP Wrap)</t>
  </si>
  <si>
    <t>20007(AZ Deck - Epoxy Overlay)</t>
  </si>
  <si>
    <t>02784(AZ Deck - Epoxy Overlay)</t>
  </si>
  <si>
    <t>01845(AZ Super - Conc Maj Repair)</t>
  </si>
  <si>
    <t>02732(AZ Deck - Epoxy Overlay)</t>
  </si>
  <si>
    <t>01156(AZ Sub - FRP Wrap)</t>
  </si>
  <si>
    <t>00192(AZ Super - Steel Replace)</t>
  </si>
  <si>
    <t>02718(AZ Deck - Epoxy Overlay)</t>
  </si>
  <si>
    <t>02408(AZ Deck - Epoxy Overlay)</t>
  </si>
  <si>
    <t>02160(AZ Deck - Epoxy Overlay)</t>
  </si>
  <si>
    <t>01249(AZ Super - Stl Min Repair)</t>
  </si>
  <si>
    <t>02779(AZ Deck - Epoxy Overlay)</t>
  </si>
  <si>
    <t>20094(AZ Deck - Epoxy Overlay)</t>
  </si>
  <si>
    <t>02477(AZ Sub - FRP Wrap)</t>
  </si>
  <si>
    <t>01469(AZ Deck - Epoxy Overlay)</t>
  </si>
  <si>
    <t>02458(AZ Deck - Epoxy Overlay)</t>
  </si>
  <si>
    <t>02070(AZ Deck - Epoxy Overlay)</t>
  </si>
  <si>
    <t>02165(AZ Deck - Epoxy Overlay)</t>
  </si>
  <si>
    <t>02615(AZ Deck - Epoxy Overlay)</t>
  </si>
  <si>
    <t>02693(AZ Deck - Epoxy Overlay)</t>
  </si>
  <si>
    <t>01211(AZ Sub - FRP Wrap)</t>
  </si>
  <si>
    <t>02250(AZ Deck - Epoxy Overlay)</t>
  </si>
  <si>
    <t>02179(AZ Deck - Epoxy Overlay)</t>
  </si>
  <si>
    <t>02612(AZ Deck - Epoxy Overlay)</t>
  </si>
  <si>
    <t>02035(AZ Sub - FRP Wrap)</t>
  </si>
  <si>
    <t>00486(AZ Deck - Epoxy Overlay, AZ Super - Stl Min Repair)</t>
  </si>
  <si>
    <t>02766(AZ Sub - FRP Wrap)</t>
  </si>
  <si>
    <t>02985(AZ Deck - Epoxy Overlay)</t>
  </si>
  <si>
    <t>01458(AZ Deck - Epoxy Overlay)</t>
  </si>
  <si>
    <t>01444(AZ Deck - Epoxy Overlay)</t>
  </si>
  <si>
    <t>02608(AZ Deck - Epoxy Overlay)</t>
  </si>
  <si>
    <t>01614(AZ Super - Stl Min Repair, AZ Sub - FRP Wrap)</t>
  </si>
  <si>
    <t>02201(AZ Deck - Epoxy Overlay)</t>
  </si>
  <si>
    <t>02758(AZ Deck - Epoxy Overlay)</t>
  </si>
  <si>
    <t>02261(AZ Sub - FRP Wrap)</t>
  </si>
  <si>
    <t>01977(AZ Sub - FRP Wrap)</t>
  </si>
  <si>
    <t>02461(AZ Sub - FRP Wrap)</t>
  </si>
  <si>
    <t>01941(AZ Deck - Epoxy Overlay)</t>
  </si>
  <si>
    <t>01770(AZ Sub - FRP Wrap)</t>
  </si>
  <si>
    <t>02217(AZ Deck - Epoxy Overlay)</t>
  </si>
  <si>
    <t>01275(AZ Super - Steel Replace)</t>
  </si>
  <si>
    <t>02331(AZ Deck - Epoxy Overlay)</t>
  </si>
  <si>
    <t>02761(AZ Sub - FRP Wrap)</t>
  </si>
  <si>
    <t>01596(AZ Sub - FRP Wrap)</t>
  </si>
  <si>
    <t>01564(AZ Sub - FRP Wrap)</t>
  </si>
  <si>
    <t>20059(AZ Deck - Epoxy Overlay)</t>
  </si>
  <si>
    <t>02621(AZ Deck - Epoxy Overlay)</t>
  </si>
  <si>
    <t>00537(AZ Super - Stl Min Repair, AZ Sub - Conc Maj Repair)</t>
  </si>
  <si>
    <t>02504(AZ Sub - FRP Wrap)</t>
  </si>
  <si>
    <t>02078(AZ Deck - Epoxy Overlay)</t>
  </si>
  <si>
    <t>02393(AZ Deck - Epoxy Overlay)</t>
  </si>
  <si>
    <t>02760(AZ Sub - FRP Wrap)</t>
  </si>
  <si>
    <t>02916(AZ Deck - Epoxy Overlay)</t>
  </si>
  <si>
    <t>02721(AZ Deck - Epoxy Overlay)</t>
  </si>
  <si>
    <t>01457(AZ Deck - Epoxy Overlay)</t>
  </si>
  <si>
    <t>02851(AZ Deck - Epoxy Overlay)</t>
  </si>
  <si>
    <t>20014(AZ Sub - FRP Wrap)</t>
  </si>
  <si>
    <t>02296(AZ Sub - FRP Wrap)</t>
  </si>
  <si>
    <t>02000(AZ Sub - FRP Wrap)</t>
  </si>
  <si>
    <t>20111(AZ Deck - Epoxy Overlay)</t>
  </si>
  <si>
    <t>02911(AZ Sub - FRP Wrap)</t>
  </si>
  <si>
    <t>20010(AZ Deck - Epoxy Overlay)</t>
  </si>
  <si>
    <t>02754(AZ Deck - Epoxy Overlay)</t>
  </si>
  <si>
    <t>02927(AZ Deck - Epoxy Overlay)</t>
  </si>
  <si>
    <t>02891(AZ Deck - Epoxy Overlay)</t>
  </si>
  <si>
    <t>01973(AZ Deck - Epoxy Overlay)</t>
  </si>
  <si>
    <t>02467(AZ Deck - Epoxy Overlay)</t>
  </si>
  <si>
    <t>02551(AZ Deck - Epoxy Overlay)</t>
  </si>
  <si>
    <t>02539(AZ Sub - FRP Wrap)</t>
  </si>
  <si>
    <t>02890(AZ Deck - Epoxy Overlay)</t>
  </si>
  <si>
    <t>02706(AZ Deck - Epoxy Overlay)</t>
  </si>
  <si>
    <t>02966(AZ Sub - FRP Wrap)</t>
  </si>
  <si>
    <t>02241(AZ Deck - Epoxy Overlay)</t>
  </si>
  <si>
    <t>Funding</t>
  </si>
  <si>
    <t>00579(Az Deck - Replace)</t>
  </si>
  <si>
    <t>02802(AZ Super - Conc Maj Repair, AZ Sub - FRP Wrap)</t>
  </si>
  <si>
    <t>02424(AZ Super - Conc Maj Repair)</t>
  </si>
  <si>
    <t>STIP FY22 Major Projects</t>
  </si>
  <si>
    <t>STIP FY23 Major Projects</t>
  </si>
  <si>
    <t>00232(AZ Super - Stl Maj Repair, AZ Sub - FRP Wrap)</t>
  </si>
  <si>
    <t>00157(AZ Super - Steel Replace, Az Deck - Replace)</t>
  </si>
  <si>
    <t>01013(Az Deck - Replace)</t>
  </si>
  <si>
    <t>01602(Az Deck - Replace)</t>
  </si>
  <si>
    <t>Bridge Program - FY26 Maj Proj</t>
  </si>
  <si>
    <t>01279(Az Deck - Replace)</t>
  </si>
  <si>
    <t>00142(AZ Super - Steel Replace, Az Deck - Replace)</t>
  </si>
  <si>
    <t>01388(Az Deck - Replace)</t>
  </si>
  <si>
    <t>00450(AZ Bridge Replace - Steel)</t>
  </si>
  <si>
    <t>00141(AZ Super - Steel Replace, Az Deck - Replace)</t>
  </si>
  <si>
    <t>00350(Az Deck - Replace)</t>
  </si>
  <si>
    <t>00632(AZ Super - Conc Maj Repair, AZ Sub - FRP Wrap)</t>
  </si>
  <si>
    <t>01660(AZ Super - Conc Maj Repair, AZ Sub - FRP Wrap)</t>
  </si>
  <si>
    <t>01280(Az Deck - Replace)</t>
  </si>
  <si>
    <t>00412(Az Deck - Replace)</t>
  </si>
  <si>
    <t>00710(AZ Super - Stl Maj Repair, AZ Sub - FRP Wrap)</t>
  </si>
  <si>
    <t>00899(AZ Bridge Replace - Conc)</t>
  </si>
  <si>
    <t>00328(AZ Sub - Conc Maj Repair)</t>
  </si>
  <si>
    <t>00109(AZ Super - Steel Replace, Az Deck - Replace)</t>
  </si>
  <si>
    <t>00582(Az Deck - Replace)</t>
  </si>
  <si>
    <t>00708(AZ Super - Stl Maj Repair, AZ Sub - FRP Wrap)</t>
  </si>
  <si>
    <t>01390(AZ Super - Steel Replace, Az Deck - Replace)</t>
  </si>
  <si>
    <t>00117(Az Deck - Replace)</t>
  </si>
  <si>
    <t>00610(Az Deck - Replace)</t>
  </si>
  <si>
    <t>00956(AZ Sub - Conc Maj Repair)</t>
  </si>
  <si>
    <t>00743(AZ Super - Stl Maj Repair, AZ Sub - FRP Wrap)</t>
  </si>
  <si>
    <t>00786(Az Deck - Replace)</t>
  </si>
  <si>
    <t>00609(AZ Super - Stl Maj Repair, AZ Sub - FRP Wrap)</t>
  </si>
  <si>
    <t>00565(Az Deck - Replace)</t>
  </si>
  <si>
    <t>01061(Az Deck - Replace)</t>
  </si>
  <si>
    <t>01385(Az Deck - Replace)</t>
  </si>
  <si>
    <t>00621(AZ Super - Steel Replace, Az Deck - Replace, AZ Sub - FRP Wrap)</t>
  </si>
  <si>
    <t>01637(Az Deck - Replace)</t>
  </si>
  <si>
    <t>01364(Az Deck - Replace)</t>
  </si>
  <si>
    <t>01009(AZ Super - Conc Replace, Az Deck - Replace, AZ Sub - FRP Wrap)</t>
  </si>
  <si>
    <t>01013(AZ Deck - Polyester Overlay)</t>
  </si>
  <si>
    <t>01610(AZ Deck - Epoxy Overlay)</t>
  </si>
  <si>
    <t>01314(AZ Deck - Epoxy Overlay, AZ Sub - FRP Wrap)</t>
  </si>
  <si>
    <t>00956(AZ Deck - Epoxy Overlay, AZ Sub - FRP Wrap)</t>
  </si>
  <si>
    <t>00225(AZ Super - FRP Wrap)</t>
  </si>
  <si>
    <t>00118(AZ Deck - Epoxy Overlay, AZ Super - Stl Min Repair)</t>
  </si>
  <si>
    <t>TSP FY24 - Recon, Rehab, Prsv &amp; Maj Proj</t>
  </si>
  <si>
    <t>TSP FY25 - Recon, Rehab, Prsv &amp; Maj Proj</t>
  </si>
  <si>
    <t>BP FY26 - CV19</t>
  </si>
  <si>
    <t>BP FY27 - CV19</t>
  </si>
  <si>
    <t>BP FY28 - CV19</t>
  </si>
  <si>
    <t>BP FY29 - CV19</t>
  </si>
  <si>
    <t>00967(AZ Deck - Epoxy Overlay, AZ Sub - FRP Wrap)</t>
  </si>
  <si>
    <t>00436(AZ Deck - Epoxy Overlay, AZ Sub - FRP Wrap)</t>
  </si>
  <si>
    <t>00550(AZ Super - Stl Min Repair)</t>
  </si>
  <si>
    <t>02605(AZ Deck - Epoxy Overlay, AZ Super - Stl Min Repair)</t>
  </si>
  <si>
    <t>01316(AZ Deck - Epoxy Overlay)</t>
  </si>
  <si>
    <t>01257(AZ Super - Stl Min Repair, AZ Sub - FRP Wrap)</t>
  </si>
  <si>
    <t>00518(AZ Deck - Epoxy Overlay, AZ Sub - Conc Maj Repair)</t>
  </si>
  <si>
    <t>01313(AZ Deck - Epoxy Overlay)</t>
  </si>
  <si>
    <t>00935(AZ Deck - Epoxy Overlay, AZ Sub - FRP Wrap)</t>
  </si>
  <si>
    <t>01313(AZ Super - Stl Min Repair)</t>
  </si>
  <si>
    <t>02227(AZ Deck - Epoxy Overlay, AZ Sub - Conc Maj Repair)</t>
  </si>
  <si>
    <t>01063(AZ Super - Stl Min Repair, AZ Sub - FRP Wrap)</t>
  </si>
  <si>
    <t>01459(AZ Deck - Epoxy Overlay)</t>
  </si>
  <si>
    <t>02083(AZ Deck - Epoxy Overlay)</t>
  </si>
  <si>
    <t>01291(AZ Deck - Epoxy Overlay)</t>
  </si>
  <si>
    <t>02063(AZ Super - Conc Maj Repair)</t>
  </si>
  <si>
    <t>00513(AZ Super - Conc Replace, Az Deck - Replace)</t>
  </si>
  <si>
    <t>01254(AZ Super - Conc Replace, Az Deck - Replace)</t>
  </si>
  <si>
    <t>01291(AZ Super - Conc Maj Repair, AZ Sub - FRP Wrap)</t>
  </si>
  <si>
    <t>00844(AZ Super - Stl Maj Repair, AZ Sub - FRP Wrap)</t>
  </si>
  <si>
    <t>00592(AZ Super - Conc Replace, Az Deck - Replace)</t>
  </si>
  <si>
    <t>01796(Az Deck - Replace)</t>
  </si>
  <si>
    <t>Condition by Deck AreaNetwork Condition (Deck Area)Years: 2020 to 204429,140,97729,140,97726,219,38226,219,38219,748,06919,748,06913,533,76813,533,76816,262,06216,262,06217,561,35517,561,35523,972,26323,972,26329,771,15129,771,15135,388,37935,388,379427,505427,505470,163470,163541,294541,294625,326625,326674,120674,1201,730,9431,730,943GoodFairPoor2020202220242026202820302032203420362038204020422044010M20M30M40M50M</t>
  </si>
  <si>
    <t>09638(AZ Sub - FRP Wrap)</t>
  </si>
  <si>
    <t>10359(AZ Deck - Epoxy Overlay)</t>
  </si>
  <si>
    <t>09732(AZ Super - FRP Wrap, AZ Scour)</t>
  </si>
  <si>
    <t>09927(AZ Deck - Epoxy Overlay, AZ Sub - FRP Wrap)</t>
  </si>
  <si>
    <t>09812(AZ Deck - Epoxy Overlay)</t>
  </si>
  <si>
    <t>10373(AZ Deck - Epoxy Overlay)</t>
  </si>
  <si>
    <t>09378(AZ Deck - Epoxy Overlay)</t>
  </si>
  <si>
    <t>09810(AZ Deck - Epoxy Overlay)</t>
  </si>
  <si>
    <t>09828(AZ Deck - Epoxy Overlay)</t>
  </si>
  <si>
    <t>09774(AZ Deck - Epoxy Overlay)</t>
  </si>
  <si>
    <t>10312(AZ Deck - Epoxy Overlay)</t>
  </si>
  <si>
    <t>09585(AZ Super - FRP Wrap, AZ Scour)</t>
  </si>
  <si>
    <t>09131(AZ Deck - Epoxy Overlay)</t>
  </si>
  <si>
    <t>09814(AZ Deck - Epoxy Overlay)</t>
  </si>
  <si>
    <t>09124(AZ Deck - Epoxy Overlay)</t>
  </si>
  <si>
    <t>09638(AZ Deck - Epoxy Overlay)</t>
  </si>
  <si>
    <t>09858(AZ Deck - Epoxy Overlay)</t>
  </si>
  <si>
    <t>08895(AZ Deck - Epoxy Overlay, AZ Super - FRP Wrap)</t>
  </si>
  <si>
    <t>09809(AZ Deck - Epoxy Overlay)</t>
  </si>
  <si>
    <t>09208(AZ Super - FRP Wrap, AZ Scour)</t>
  </si>
  <si>
    <t>10398(AZ Deck - Epoxy Overlay)</t>
  </si>
  <si>
    <t>09969(AZ Deck - Epoxy Overlay)</t>
  </si>
  <si>
    <t>09125(AZ Deck - Epoxy Overlay)</t>
  </si>
  <si>
    <t>10505(AZ Sub - FRP Wrap)</t>
  </si>
  <si>
    <t>09815(AZ Deck - Epoxy Overlay)</t>
  </si>
  <si>
    <t>09021(AZ Deck - Epoxy Overlay)</t>
  </si>
  <si>
    <t>09360(AZ Deck - Epoxy Overlay)</t>
  </si>
  <si>
    <t>09754(AZ Deck - Epoxy Overlay)</t>
  </si>
  <si>
    <t>09974(AZ Deck - Epoxy Overlay)</t>
  </si>
  <si>
    <t>07901(AZ Sub - FRP Wrap)</t>
  </si>
  <si>
    <t>09928(AZ Deck - Epoxy Overlay, AZ Sub - Conc Maj Repair)</t>
  </si>
  <si>
    <t>09379(AZ Deck - Epoxy Overlay)</t>
  </si>
  <si>
    <t>07870(AZ Deck - Epoxy Overlay)</t>
  </si>
  <si>
    <t>11161(AZ Deck - Epoxy Overlay)</t>
  </si>
  <si>
    <t>08756(AZ Deck - Epoxy Overlay)</t>
  </si>
  <si>
    <t>10505(AZ Deck - Epoxy Overlay)</t>
  </si>
  <si>
    <t>09148(AZ Deck - Epoxy Overlay)</t>
  </si>
  <si>
    <t>10447(AZ Deck - Epoxy Overlay)</t>
  </si>
  <si>
    <t>09656(AZ Deck - Epoxy Overlay)</t>
  </si>
  <si>
    <t>11160(AZ Deck - Epoxy Overlay)</t>
  </si>
  <si>
    <t>09930(AZ Deck - Epoxy Overlay)</t>
  </si>
  <si>
    <t>09580(AZ Deck - Epoxy Overlay)</t>
  </si>
  <si>
    <t>11333(AZ Deck - Epoxy Overlay)</t>
  </si>
  <si>
    <t>07629(AZ Deck - Epoxy Overlay)</t>
  </si>
  <si>
    <t>09599(AZ Super - FRP Wrap, AZ Scour)</t>
  </si>
  <si>
    <t>08747(AZ Deck - Epoxy Overlay)</t>
  </si>
  <si>
    <t>07630(AZ Deck - Epoxy Overlay)</t>
  </si>
  <si>
    <t>09476(AZ Super - FRP Wrap, AZ Scour)</t>
  </si>
  <si>
    <t>11163(AZ Deck - Epoxy Overlay)</t>
  </si>
  <si>
    <t>11164(AZ Deck - Epoxy Overlay)</t>
  </si>
  <si>
    <t>09813(AZ Deck - Epoxy Overlay)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</si>
</sst>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0.0%"/>
    <numFmt numFmtId="165" formatCode="&quot;$&quot;#,##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rgb="FFFFFFFF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4" applyNumberFormat="0" applyAlignment="0" applyProtection="0"/>
    <xf numFmtId="0" fontId="13" fillId="9" borderId="5" applyNumberFormat="0" applyAlignment="0" applyProtection="0"/>
    <xf numFmtId="0" fontId="14" fillId="9" borderId="4" applyNumberFormat="0" applyAlignment="0" applyProtection="0"/>
    <xf numFmtId="0" fontId="15" fillId="0" borderId="6" applyNumberFormat="0" applyFill="0" applyAlignment="0" applyProtection="0"/>
    <xf numFmtId="0" fontId="16" fillId="10" borderId="7" applyNumberFormat="0" applyAlignment="0" applyProtection="0"/>
    <xf numFmtId="0" fontId="17" fillId="0" borderId="0" applyNumberFormat="0" applyFill="0" applyBorder="0" applyAlignment="0" applyProtection="0"/>
    <xf numFmtId="0" fontId="1" fillId="11" borderId="8" applyNumberFormat="0" applyFont="0" applyAlignment="0" applyProtection="0"/>
    <xf numFmtId="0" fontId="18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19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9" fillId="35" borderId="0" applyNumberFormat="0" applyBorder="0" applyAlignment="0" applyProtection="0"/>
  </cellStyleXfs>
  <cellXfs count="57">
    <xf numFmtId="0" fontId="0" fillId="0" borderId="0" xfId="0"/>
    <xf numFmtId="44" fontId="0" fillId="0" borderId="0" xfId="1" applyFont="1"/>
    <xf numFmtId="2" fontId="0" fillId="0" borderId="0" xfId="0" applyNumberFormat="1" applyAlignment="1">
      <alignment horizontal="center"/>
    </xf>
    <xf numFmtId="164" fontId="0" fillId="0" borderId="0" xfId="2" applyNumberFormat="1" applyFont="1"/>
    <xf numFmtId="44" fontId="0" fillId="0" borderId="0" xfId="0" applyNumberFormat="1"/>
    <xf numFmtId="0" fontId="0" fillId="0" borderId="0" xfId="0" applyAlignment="1">
      <alignment textRotation="90"/>
    </xf>
    <xf numFmtId="0" fontId="2" fillId="0" borderId="0" xfId="0" applyFont="1" applyAlignment="1">
      <alignment horizontal="center" textRotation="90"/>
    </xf>
    <xf numFmtId="0" fontId="4" fillId="0" borderId="0" xfId="0" applyFont="1"/>
    <xf numFmtId="164" fontId="2" fillId="2" borderId="0" xfId="2" applyNumberFormat="1" applyFont="1" applyFill="1"/>
    <xf numFmtId="164" fontId="2" fillId="3" borderId="0" xfId="2" applyNumberFormat="1" applyFont="1" applyFill="1"/>
    <xf numFmtId="164" fontId="2" fillId="4" borderId="0" xfId="2" applyNumberFormat="1" applyFont="1" applyFill="1"/>
    <xf numFmtId="0" fontId="3" fillId="0" borderId="0" xfId="0" applyFont="1"/>
    <xf numFmtId="0" fontId="0" fillId="0" borderId="0" xfId="0" applyBorder="1" applyAlignment="1">
      <alignment horizontal="left"/>
    </xf>
    <xf numFmtId="9" fontId="0" fillId="0" borderId="0" xfId="2" applyFont="1" applyBorder="1" applyAlignment="1">
      <alignment horizontal="center"/>
    </xf>
    <xf numFmtId="44" fontId="0" fillId="0" borderId="0" xfId="1" applyFont="1" applyBorder="1" applyAlignment="1">
      <alignment horizontal="center"/>
    </xf>
    <xf numFmtId="44" fontId="0" fillId="0" borderId="0" xfId="0" applyNumberFormat="1" applyBorder="1"/>
    <xf numFmtId="3" fontId="0" fillId="0" borderId="0" xfId="0" applyNumberFormat="1" applyBorder="1" applyAlignment="1">
      <alignment horizontal="justify" vertical="center" wrapText="1"/>
    </xf>
    <xf numFmtId="44" fontId="0" fillId="0" borderId="0" xfId="1" applyFont="1" applyBorder="1" applyAlignment="1">
      <alignment horizontal="center" vertical="center" wrapText="1"/>
    </xf>
    <xf numFmtId="44" fontId="0" fillId="0" borderId="0" xfId="1" applyFont="1" applyAlignment="1">
      <alignment horizontal="center"/>
    </xf>
    <xf numFmtId="44" fontId="0" fillId="36" borderId="0" xfId="1" applyFont="1" applyFill="1" applyBorder="1" applyAlignment="1">
      <alignment horizontal="center"/>
    </xf>
    <xf numFmtId="44" fontId="0" fillId="36" borderId="0" xfId="1" applyFont="1" applyFill="1" applyAlignment="1">
      <alignment horizontal="center"/>
    </xf>
    <xf numFmtId="0" fontId="0" fillId="0" borderId="0" xfId="0"/>
    <xf numFmtId="0" fontId="2" fillId="0" borderId="0" xfId="0" applyFont="1" applyAlignment="1">
      <alignment horizontal="center" vertical="center" wrapText="1"/>
    </xf>
    <xf numFmtId="9" fontId="0" fillId="0" borderId="0" xfId="2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textRotation="90"/>
    </xf>
    <xf numFmtId="4" fontId="2" fillId="0" borderId="0" xfId="0" applyNumberFormat="1" applyFont="1"/>
    <xf numFmtId="0" fontId="2" fillId="0" borderId="0" xfId="0" applyFont="1" applyAlignment="1">
      <alignment horizontal="center"/>
    </xf>
    <xf numFmtId="164" fontId="0" fillId="0" borderId="0" xfId="2" applyNumberFormat="1" applyFont="1" applyBorder="1" applyAlignment="1">
      <alignment horizontal="center"/>
    </xf>
    <xf numFmtId="164" fontId="2" fillId="0" borderId="0" xfId="2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164" fontId="0" fillId="0" borderId="13" xfId="2" applyNumberFormat="1" applyFont="1" applyBorder="1" applyAlignment="1">
      <alignment horizontal="center"/>
    </xf>
    <xf numFmtId="164" fontId="0" fillId="0" borderId="14" xfId="2" applyNumberFormat="1" applyFont="1" applyBorder="1" applyAlignment="1">
      <alignment horizontal="center"/>
    </xf>
    <xf numFmtId="164" fontId="2" fillId="0" borderId="13" xfId="2" applyNumberFormat="1" applyFont="1" applyBorder="1" applyAlignment="1">
      <alignment horizontal="center"/>
    </xf>
    <xf numFmtId="164" fontId="2" fillId="0" borderId="14" xfId="2" applyNumberFormat="1" applyFont="1" applyBorder="1" applyAlignment="1">
      <alignment horizontal="center"/>
    </xf>
    <xf numFmtId="164" fontId="2" fillId="0" borderId="15" xfId="2" applyNumberFormat="1" applyFont="1" applyBorder="1" applyAlignment="1">
      <alignment horizontal="center"/>
    </xf>
    <xf numFmtId="164" fontId="2" fillId="0" borderId="16" xfId="2" applyNumberFormat="1" applyFont="1" applyBorder="1" applyAlignment="1">
      <alignment horizontal="center"/>
    </xf>
    <xf numFmtId="164" fontId="2" fillId="0" borderId="17" xfId="2" applyNumberFormat="1" applyFont="1" applyBorder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5" fontId="0" fillId="0" borderId="0" xfId="1" applyNumberFormat="1" applyFont="1"/>
    <xf numFmtId="164" fontId="2" fillId="0" borderId="0" xfId="2" applyNumberFormat="1" applyFont="1"/>
    <xf numFmtId="0" fontId="0" fillId="0" borderId="0" xfId="0"/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wrapText="1"/>
    </xf>
    <xf numFmtId="0" fontId="0" fillId="0" borderId="0" xfId="0" applyBorder="1" applyAlignment="1">
      <alignment horizontal="center"/>
    </xf>
    <xf numFmtId="0" fontId="0" fillId="0" borderId="0" xfId="0" applyAlignment="1">
      <alignment wrapText="1"/>
    </xf>
    <xf numFmtId="0" fontId="0" fillId="0" borderId="0" xfId="0"/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Per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65"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 b="1" i="0" u="none" strike="noStrike" baseline="0">
                <a:effectLst/>
              </a:rPr>
              <a:t>Bridge </a:t>
            </a:r>
            <a:r>
              <a:rPr lang="en-US" sz="1600" baseline="0"/>
              <a:t>Condition</a:t>
            </a:r>
            <a:endParaRPr lang="en-US" sz="1600"/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3"/>
          <c:order val="0"/>
          <c:spPr>
            <a:solidFill>
              <a:schemeClr val="accent2"/>
            </a:solidFill>
          </c:spPr>
          <c:invertIfNegative val="0"/>
          <c:cat>
            <c:numRef>
              <c:f>'Worst2First-CV19'!$I$3:$I$27</c:f>
              <c:numCache>
                <c:formatCode>General</c:formatCode>
                <c:ptCount val="2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</c:numCache>
            </c:numRef>
          </c:cat>
          <c:val>
            <c:numRef>
              <c:f>'Worst2First-CV19'!$O$3:$O$27</c:f>
              <c:numCache>
                <c:formatCode>0.0%</c:formatCode>
                <c:ptCount val="25"/>
                <c:pt idx="0">
                  <c:v>8.2219938335046251E-3</c:v>
                </c:pt>
                <c:pt idx="1">
                  <c:v>7.8108941418293934E-3</c:v>
                </c:pt>
                <c:pt idx="2">
                  <c:v>7.3997944501541625E-3</c:v>
                </c:pt>
                <c:pt idx="3">
                  <c:v>7.1942446043165471E-3</c:v>
                </c:pt>
                <c:pt idx="4">
                  <c:v>5.9609455292908529E-3</c:v>
                </c:pt>
                <c:pt idx="5">
                  <c:v>5.5498458376156221E-3</c:v>
                </c:pt>
                <c:pt idx="6">
                  <c:v>5.3442959917780058E-3</c:v>
                </c:pt>
                <c:pt idx="7">
                  <c:v>5.3442959917780058E-3</c:v>
                </c:pt>
                <c:pt idx="8">
                  <c:v>5.3442959917780058E-3</c:v>
                </c:pt>
                <c:pt idx="9">
                  <c:v>5.1387461459403904E-3</c:v>
                </c:pt>
                <c:pt idx="10">
                  <c:v>5.3442959917780058E-3</c:v>
                </c:pt>
                <c:pt idx="11">
                  <c:v>5.1387461459403904E-3</c:v>
                </c:pt>
                <c:pt idx="12">
                  <c:v>5.1387461459403904E-3</c:v>
                </c:pt>
                <c:pt idx="13">
                  <c:v>5.5498458376156221E-3</c:v>
                </c:pt>
                <c:pt idx="14">
                  <c:v>6.1664953751284684E-3</c:v>
                </c:pt>
                <c:pt idx="15">
                  <c:v>6.7831449126413155E-3</c:v>
                </c:pt>
                <c:pt idx="16">
                  <c:v>8.0164439876670088E-3</c:v>
                </c:pt>
                <c:pt idx="17">
                  <c:v>8.8386433710174721E-3</c:v>
                </c:pt>
                <c:pt idx="18">
                  <c:v>1.0071942446043165E-2</c:v>
                </c:pt>
                <c:pt idx="19">
                  <c:v>1.1921891058581706E-2</c:v>
                </c:pt>
                <c:pt idx="20">
                  <c:v>1.4182939362795478E-2</c:v>
                </c:pt>
                <c:pt idx="21">
                  <c:v>1.5416238437821172E-2</c:v>
                </c:pt>
                <c:pt idx="22">
                  <c:v>1.7882836587872559E-2</c:v>
                </c:pt>
                <c:pt idx="23">
                  <c:v>1.9527235354573486E-2</c:v>
                </c:pt>
                <c:pt idx="24">
                  <c:v>2.1377183967112023E-2</c:v>
                </c:pt>
              </c:numCache>
            </c:numRef>
          </c:val>
        </c:ser>
        <c:ser>
          <c:idx val="2"/>
          <c:order val="1"/>
          <c:tx>
            <c:strRef>
              <c:f>'Worst2First-CV19'!$K$2</c:f>
              <c:strCache>
                <c:ptCount val="1"/>
                <c:pt idx="0">
                  <c:v>Fair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'Worst2First-CV19'!$I$3:$I$27</c:f>
              <c:numCache>
                <c:formatCode>General</c:formatCode>
                <c:ptCount val="2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</c:numCache>
            </c:numRef>
          </c:cat>
          <c:val>
            <c:numRef>
              <c:f>'Worst2First-CV19'!$N$3:$N$27</c:f>
              <c:numCache>
                <c:formatCode>0.0%</c:formatCode>
                <c:ptCount val="25"/>
                <c:pt idx="0">
                  <c:v>0.25467625899280577</c:v>
                </c:pt>
                <c:pt idx="1">
                  <c:v>0.26228160328879752</c:v>
                </c:pt>
                <c:pt idx="2">
                  <c:v>0.25755395683453236</c:v>
                </c:pt>
                <c:pt idx="3">
                  <c:v>0.26413155190133608</c:v>
                </c:pt>
                <c:pt idx="4">
                  <c:v>0.2779033915724563</c:v>
                </c:pt>
                <c:pt idx="5">
                  <c:v>0.29044193216855085</c:v>
                </c:pt>
                <c:pt idx="6">
                  <c:v>0.30544707091469681</c:v>
                </c:pt>
                <c:pt idx="7">
                  <c:v>0.32147995889003084</c:v>
                </c:pt>
                <c:pt idx="8">
                  <c:v>0.34799588900308326</c:v>
                </c:pt>
                <c:pt idx="9">
                  <c:v>0.36998972250770812</c:v>
                </c:pt>
                <c:pt idx="10">
                  <c:v>0.39794450154162386</c:v>
                </c:pt>
                <c:pt idx="11">
                  <c:v>0.43021582733812952</c:v>
                </c:pt>
                <c:pt idx="12">
                  <c:v>0.46413155190133609</c:v>
                </c:pt>
                <c:pt idx="13">
                  <c:v>0.50339157245632071</c:v>
                </c:pt>
                <c:pt idx="14">
                  <c:v>0.56320657759506676</c:v>
                </c:pt>
                <c:pt idx="15">
                  <c:v>0.61336073997944507</c:v>
                </c:pt>
                <c:pt idx="16">
                  <c:v>0.63658787255909555</c:v>
                </c:pt>
                <c:pt idx="17">
                  <c:v>0.6493319630010278</c:v>
                </c:pt>
                <c:pt idx="18">
                  <c:v>0.65858170606372046</c:v>
                </c:pt>
                <c:pt idx="19">
                  <c:v>0.67687564234326825</c:v>
                </c:pt>
                <c:pt idx="20">
                  <c:v>0.70524152106885918</c:v>
                </c:pt>
                <c:pt idx="21">
                  <c:v>0.71880781089414181</c:v>
                </c:pt>
                <c:pt idx="22">
                  <c:v>0.73463514902363825</c:v>
                </c:pt>
                <c:pt idx="23">
                  <c:v>0.74594039054470707</c:v>
                </c:pt>
                <c:pt idx="24">
                  <c:v>0.75560123329907503</c:v>
                </c:pt>
              </c:numCache>
            </c:numRef>
          </c:val>
        </c:ser>
        <c:ser>
          <c:idx val="1"/>
          <c:order val="2"/>
          <c:tx>
            <c:strRef>
              <c:f>'Worst2First-CV19'!$J$2</c:f>
              <c:strCache>
                <c:ptCount val="1"/>
                <c:pt idx="0">
                  <c:v>Good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'Worst2First-CV19'!$I$3:$I$27</c:f>
              <c:numCache>
                <c:formatCode>General</c:formatCode>
                <c:ptCount val="2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</c:numCache>
            </c:numRef>
          </c:cat>
          <c:val>
            <c:numRef>
              <c:f>'Worst2First-CV19'!$M$3:$M$27</c:f>
              <c:numCache>
                <c:formatCode>0.0%</c:formatCode>
                <c:ptCount val="25"/>
                <c:pt idx="0">
                  <c:v>0.73710174717368959</c:v>
                </c:pt>
                <c:pt idx="1">
                  <c:v>0.72990750256937309</c:v>
                </c:pt>
                <c:pt idx="2">
                  <c:v>0.73504624871531343</c:v>
                </c:pt>
                <c:pt idx="3">
                  <c:v>0.72867420349434742</c:v>
                </c:pt>
                <c:pt idx="4">
                  <c:v>0.71613566289825281</c:v>
                </c:pt>
                <c:pt idx="5">
                  <c:v>0.70400822199383351</c:v>
                </c:pt>
                <c:pt idx="6">
                  <c:v>0.6892086330935252</c:v>
                </c:pt>
                <c:pt idx="7">
                  <c:v>0.67317574511819112</c:v>
                </c:pt>
                <c:pt idx="8">
                  <c:v>0.64665981500513869</c:v>
                </c:pt>
                <c:pt idx="9">
                  <c:v>0.62487153134635154</c:v>
                </c:pt>
                <c:pt idx="10">
                  <c:v>0.59671120246659815</c:v>
                </c:pt>
                <c:pt idx="11">
                  <c:v>0.56464542651593008</c:v>
                </c:pt>
                <c:pt idx="12">
                  <c:v>0.53072970195272351</c:v>
                </c:pt>
                <c:pt idx="13">
                  <c:v>0.4910585817060637</c:v>
                </c:pt>
                <c:pt idx="14">
                  <c:v>0.43062692702980471</c:v>
                </c:pt>
                <c:pt idx="15">
                  <c:v>0.37985611510791367</c:v>
                </c:pt>
                <c:pt idx="16">
                  <c:v>0.35539568345323741</c:v>
                </c:pt>
                <c:pt idx="17">
                  <c:v>0.34182939362795478</c:v>
                </c:pt>
                <c:pt idx="18">
                  <c:v>0.33134635149023639</c:v>
                </c:pt>
                <c:pt idx="19">
                  <c:v>0.31120246659815004</c:v>
                </c:pt>
                <c:pt idx="20">
                  <c:v>0.2805755395683453</c:v>
                </c:pt>
                <c:pt idx="21">
                  <c:v>0.265775950668037</c:v>
                </c:pt>
                <c:pt idx="22">
                  <c:v>0.24748201438848921</c:v>
                </c:pt>
                <c:pt idx="23">
                  <c:v>0.23453237410071942</c:v>
                </c:pt>
                <c:pt idx="24">
                  <c:v>0.22302158273381295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7363712"/>
        <c:axId val="107373696"/>
      </c:barChart>
      <c:catAx>
        <c:axId val="10736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7373696"/>
        <c:crosses val="autoZero"/>
        <c:auto val="1"/>
        <c:lblAlgn val="ctr"/>
        <c:lblOffset val="100"/>
        <c:noMultiLvlLbl val="0"/>
      </c:catAx>
      <c:valAx>
        <c:axId val="1073736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7363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 b="1" i="0" u="none" strike="noStrike" baseline="0">
                <a:effectLst/>
              </a:rPr>
              <a:t>Deck Area </a:t>
            </a:r>
            <a:r>
              <a:rPr lang="en-US" sz="1800" b="1" i="0" baseline="0">
                <a:effectLst/>
              </a:rPr>
              <a:t>Condition</a:t>
            </a:r>
            <a:endParaRPr lang="en-US" sz="1600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'LPA Steady'!$X$2</c:f>
              <c:strCache>
                <c:ptCount val="1"/>
                <c:pt idx="0">
                  <c:v>Poor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'LPA Steady'!$R$3:$R$14</c:f>
              <c:numCache>
                <c:formatCode>General</c:formatCode>
                <c:ptCount val="12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</c:numCache>
            </c:numRef>
          </c:cat>
          <c:val>
            <c:numRef>
              <c:f>'LPA Steady'!$X$3:$X$14</c:f>
              <c:numCache>
                <c:formatCode>0.0%</c:formatCode>
                <c:ptCount val="12"/>
                <c:pt idx="0">
                  <c:v>6.4982928555029401E-4</c:v>
                </c:pt>
                <c:pt idx="1">
                  <c:v>6.4982928555029401E-4</c:v>
                </c:pt>
                <c:pt idx="2">
                  <c:v>6.4982928555029401E-4</c:v>
                </c:pt>
                <c:pt idx="3">
                  <c:v>6.4982928555029401E-4</c:v>
                </c:pt>
                <c:pt idx="4">
                  <c:v>6.4982928555029401E-4</c:v>
                </c:pt>
                <c:pt idx="5">
                  <c:v>6.4982928555029401E-4</c:v>
                </c:pt>
                <c:pt idx="6">
                  <c:v>6.4982928555029401E-4</c:v>
                </c:pt>
                <c:pt idx="7">
                  <c:v>6.4982928555029401E-4</c:v>
                </c:pt>
                <c:pt idx="8">
                  <c:v>6.4982928555029401E-4</c:v>
                </c:pt>
                <c:pt idx="9">
                  <c:v>6.4982928555029401E-4</c:v>
                </c:pt>
                <c:pt idx="10">
                  <c:v>6.4982928555029401E-4</c:v>
                </c:pt>
                <c:pt idx="11">
                  <c:v>6.4982928555029401E-4</c:v>
                </c:pt>
              </c:numCache>
            </c:numRef>
          </c:val>
        </c:ser>
        <c:ser>
          <c:idx val="2"/>
          <c:order val="1"/>
          <c:tx>
            <c:strRef>
              <c:f>'LPA Steady'!$W$2</c:f>
              <c:strCache>
                <c:ptCount val="1"/>
                <c:pt idx="0">
                  <c:v>Fair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'LPA Steady'!$R$3:$R$14</c:f>
              <c:numCache>
                <c:formatCode>General</c:formatCode>
                <c:ptCount val="12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</c:numCache>
            </c:numRef>
          </c:cat>
          <c:val>
            <c:numRef>
              <c:f>'LPA Steady'!$W$3:$W$14</c:f>
              <c:numCache>
                <c:formatCode>0.0%</c:formatCode>
                <c:ptCount val="12"/>
                <c:pt idx="0">
                  <c:v>0.34807823729778425</c:v>
                </c:pt>
                <c:pt idx="1">
                  <c:v>0.32307659258523302</c:v>
                </c:pt>
                <c:pt idx="2">
                  <c:v>0.29942294085345139</c:v>
                </c:pt>
                <c:pt idx="3">
                  <c:v>0.26091182863840623</c:v>
                </c:pt>
                <c:pt idx="4">
                  <c:v>0.24789241834505665</c:v>
                </c:pt>
                <c:pt idx="5">
                  <c:v>0.27220194116359719</c:v>
                </c:pt>
                <c:pt idx="6">
                  <c:v>0.28478634176992551</c:v>
                </c:pt>
                <c:pt idx="7">
                  <c:v>0.30291711588577502</c:v>
                </c:pt>
                <c:pt idx="8">
                  <c:v>0.3131143337034496</c:v>
                </c:pt>
                <c:pt idx="9">
                  <c:v>0.40124810186745363</c:v>
                </c:pt>
                <c:pt idx="10">
                  <c:v>0.40318684874417804</c:v>
                </c:pt>
                <c:pt idx="11">
                  <c:v>0.37096592289856084</c:v>
                </c:pt>
              </c:numCache>
            </c:numRef>
          </c:val>
        </c:ser>
        <c:ser>
          <c:idx val="3"/>
          <c:order val="2"/>
          <c:tx>
            <c:strRef>
              <c:f>'LPA Steady'!$V$2</c:f>
              <c:strCache>
                <c:ptCount val="1"/>
                <c:pt idx="0">
                  <c:v>Good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'LPA Steady'!$R$3:$R$14</c:f>
              <c:numCache>
                <c:formatCode>General</c:formatCode>
                <c:ptCount val="12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</c:numCache>
            </c:numRef>
          </c:cat>
          <c:val>
            <c:numRef>
              <c:f>'LPA Steady'!$V$3:$V$14</c:f>
              <c:numCache>
                <c:formatCode>0.0%</c:formatCode>
                <c:ptCount val="12"/>
                <c:pt idx="0">
                  <c:v>0.65127193341666545</c:v>
                </c:pt>
                <c:pt idx="1">
                  <c:v>0.67627357812921662</c:v>
                </c:pt>
                <c:pt idx="2">
                  <c:v>0.69992722986099831</c:v>
                </c:pt>
                <c:pt idx="3">
                  <c:v>0.73843834207604342</c:v>
                </c:pt>
                <c:pt idx="4">
                  <c:v>0.75145775236939305</c:v>
                </c:pt>
                <c:pt idx="5">
                  <c:v>0.72714822955085245</c:v>
                </c:pt>
                <c:pt idx="6">
                  <c:v>0.71456382894452419</c:v>
                </c:pt>
                <c:pt idx="7">
                  <c:v>0.69643305482867468</c:v>
                </c:pt>
                <c:pt idx="8">
                  <c:v>0.6862358370110001</c:v>
                </c:pt>
                <c:pt idx="9">
                  <c:v>0.59810206884699613</c:v>
                </c:pt>
                <c:pt idx="10">
                  <c:v>0.59616332197027166</c:v>
                </c:pt>
                <c:pt idx="11">
                  <c:v>0.62838424781588886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809216"/>
        <c:axId val="126810752"/>
      </c:barChart>
      <c:catAx>
        <c:axId val="1268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6810752"/>
        <c:crosses val="autoZero"/>
        <c:auto val="1"/>
        <c:lblAlgn val="ctr"/>
        <c:lblOffset val="100"/>
        <c:noMultiLvlLbl val="0"/>
      </c:catAx>
      <c:valAx>
        <c:axId val="12681075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68092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400"/>
              <a:t>Condition</a:t>
            </a:r>
            <a:r>
              <a:rPr lang="en-US" sz="1400" baseline="0"/>
              <a:t> by Bridge Count (Deterioration Only)</a:t>
            </a:r>
            <a:endParaRPr lang="en-US" sz="1400"/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v>Good</c:v>
          </c:tx>
          <c:spPr>
            <a:solidFill>
              <a:srgbClr val="92D05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Deterioration!$H$2:$K$2</c:f>
              <c:strCache>
                <c:ptCount val="4"/>
                <c:pt idx="0">
                  <c:v>Last Insp</c:v>
                </c:pt>
                <c:pt idx="1">
                  <c:v>Current</c:v>
                </c:pt>
                <c:pt idx="2">
                  <c:v>5 Years</c:v>
                </c:pt>
                <c:pt idx="3">
                  <c:v>10 Years</c:v>
                </c:pt>
              </c:strCache>
            </c:strRef>
          </c:cat>
          <c:val>
            <c:numRef>
              <c:f>Deterioration!$H$3:$K$3</c:f>
              <c:numCache>
                <c:formatCode>0.0%</c:formatCode>
                <c:ptCount val="4"/>
                <c:pt idx="0">
                  <c:v>0.62979166666666664</c:v>
                </c:pt>
                <c:pt idx="1">
                  <c:v>0.57020833333333332</c:v>
                </c:pt>
                <c:pt idx="2">
                  <c:v>0.44458333333333333</c:v>
                </c:pt>
                <c:pt idx="3">
                  <c:v>0.40416666666666667</c:v>
                </c:pt>
              </c:numCache>
            </c:numRef>
          </c:val>
        </c:ser>
        <c:ser>
          <c:idx val="1"/>
          <c:order val="1"/>
          <c:tx>
            <c:v>Fair</c:v>
          </c:tx>
          <c:spPr>
            <a:solidFill>
              <a:srgbClr val="FFFF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Deterioration!$H$2:$K$2</c:f>
              <c:strCache>
                <c:ptCount val="4"/>
                <c:pt idx="0">
                  <c:v>Last Insp</c:v>
                </c:pt>
                <c:pt idx="1">
                  <c:v>Current</c:v>
                </c:pt>
                <c:pt idx="2">
                  <c:v>5 Years</c:v>
                </c:pt>
                <c:pt idx="3">
                  <c:v>10 Years</c:v>
                </c:pt>
              </c:strCache>
            </c:strRef>
          </c:cat>
          <c:val>
            <c:numRef>
              <c:f>Deterioration!$H$4:$K$4</c:f>
              <c:numCache>
                <c:formatCode>0.0%</c:formatCode>
                <c:ptCount val="4"/>
                <c:pt idx="0">
                  <c:v>0.35854166666666665</c:v>
                </c:pt>
                <c:pt idx="1">
                  <c:v>0.39916666666666667</c:v>
                </c:pt>
                <c:pt idx="2">
                  <c:v>0.5229166666666667</c:v>
                </c:pt>
                <c:pt idx="3">
                  <c:v>0.55791666666666662</c:v>
                </c:pt>
              </c:numCache>
            </c:numRef>
          </c:val>
        </c:ser>
        <c:ser>
          <c:idx val="2"/>
          <c:order val="2"/>
          <c:tx>
            <c:v>Poor</c:v>
          </c:tx>
          <c:spPr>
            <a:solidFill>
              <a:srgbClr val="FF00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Deterioration!$H$2:$K$2</c:f>
              <c:strCache>
                <c:ptCount val="4"/>
                <c:pt idx="0">
                  <c:v>Last Insp</c:v>
                </c:pt>
                <c:pt idx="1">
                  <c:v>Current</c:v>
                </c:pt>
                <c:pt idx="2">
                  <c:v>5 Years</c:v>
                </c:pt>
                <c:pt idx="3">
                  <c:v>10 Years</c:v>
                </c:pt>
              </c:strCache>
            </c:strRef>
          </c:cat>
          <c:val>
            <c:numRef>
              <c:f>Deterioration!$H$5:$K$5</c:f>
              <c:numCache>
                <c:formatCode>0.0%</c:formatCode>
                <c:ptCount val="4"/>
                <c:pt idx="0">
                  <c:v>1.1666666666666667E-2</c:v>
                </c:pt>
                <c:pt idx="1">
                  <c:v>1.5208333333333334E-2</c:v>
                </c:pt>
                <c:pt idx="2">
                  <c:v>1.7083333333333332E-2</c:v>
                </c:pt>
                <c:pt idx="3">
                  <c:v>2.2499999999999999E-2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146240"/>
        <c:axId val="127152128"/>
      </c:barChart>
      <c:catAx>
        <c:axId val="127146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27152128"/>
        <c:crosses val="autoZero"/>
        <c:auto val="1"/>
        <c:lblAlgn val="ctr"/>
        <c:lblOffset val="100"/>
        <c:noMultiLvlLbl val="0"/>
      </c:catAx>
      <c:valAx>
        <c:axId val="1271521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7146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400"/>
              <a:t>Condition</a:t>
            </a:r>
            <a:r>
              <a:rPr lang="en-US" sz="1400" baseline="0"/>
              <a:t> by Bridge Count (Deterioration Only)</a:t>
            </a:r>
            <a:endParaRPr lang="en-US" sz="1400"/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spPr>
            <a:solidFill>
              <a:srgbClr val="92D05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Deterioration!$H$18:$K$18</c:f>
              <c:strCache>
                <c:ptCount val="4"/>
                <c:pt idx="0">
                  <c:v>Last Insp</c:v>
                </c:pt>
                <c:pt idx="1">
                  <c:v>Current</c:v>
                </c:pt>
                <c:pt idx="2">
                  <c:v>5 Years</c:v>
                </c:pt>
                <c:pt idx="3">
                  <c:v>10 Years</c:v>
                </c:pt>
              </c:strCache>
            </c:strRef>
          </c:cat>
          <c:val>
            <c:numRef>
              <c:f>Deterioration!$H$19:$K$19</c:f>
              <c:numCache>
                <c:formatCode>0.0%</c:formatCode>
                <c:ptCount val="4"/>
                <c:pt idx="0">
                  <c:v>0.23916666666666667</c:v>
                </c:pt>
                <c:pt idx="1">
                  <c:v>0.139375</c:v>
                </c:pt>
                <c:pt idx="2">
                  <c:v>1.6250000000000001E-2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FFFF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Deterioration!$H$18:$K$18</c:f>
              <c:strCache>
                <c:ptCount val="4"/>
                <c:pt idx="0">
                  <c:v>Last Insp</c:v>
                </c:pt>
                <c:pt idx="1">
                  <c:v>Current</c:v>
                </c:pt>
                <c:pt idx="2">
                  <c:v>5 Years</c:v>
                </c:pt>
                <c:pt idx="3">
                  <c:v>10 Years</c:v>
                </c:pt>
              </c:strCache>
            </c:strRef>
          </c:cat>
          <c:val>
            <c:numRef>
              <c:f>Deterioration!$H$20:$K$20</c:f>
              <c:numCache>
                <c:formatCode>0.0%</c:formatCode>
                <c:ptCount val="4"/>
                <c:pt idx="0">
                  <c:v>0.21458333333333332</c:v>
                </c:pt>
                <c:pt idx="1">
                  <c:v>0.31062499999999998</c:v>
                </c:pt>
                <c:pt idx="2">
                  <c:v>0.43354166666666666</c:v>
                </c:pt>
                <c:pt idx="3">
                  <c:v>0.44583333333333336</c:v>
                </c:pt>
              </c:numCache>
            </c:numRef>
          </c:val>
        </c:ser>
        <c:ser>
          <c:idx val="2"/>
          <c:order val="2"/>
          <c:spPr>
            <a:solidFill>
              <a:srgbClr val="FF00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Deterioration!$H$18:$K$18</c:f>
              <c:strCache>
                <c:ptCount val="4"/>
                <c:pt idx="0">
                  <c:v>Last Insp</c:v>
                </c:pt>
                <c:pt idx="1">
                  <c:v>Current</c:v>
                </c:pt>
                <c:pt idx="2">
                  <c:v>5 Years</c:v>
                </c:pt>
                <c:pt idx="3">
                  <c:v>10 Years</c:v>
                </c:pt>
              </c:strCache>
            </c:strRef>
          </c:cat>
          <c:val>
            <c:numRef>
              <c:f>Deterioration!$H$21:$K$21</c:f>
              <c:numCache>
                <c:formatCode>0.0%</c:formatCode>
                <c:ptCount val="4"/>
                <c:pt idx="0">
                  <c:v>7.7083333333333335E-3</c:v>
                </c:pt>
                <c:pt idx="1">
                  <c:v>1.0625000000000001E-2</c:v>
                </c:pt>
                <c:pt idx="2">
                  <c:v>1.0833333333333334E-2</c:v>
                </c:pt>
                <c:pt idx="3">
                  <c:v>1.4791666666666667E-2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179392"/>
        <c:axId val="127197568"/>
      </c:barChart>
      <c:catAx>
        <c:axId val="127179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27197568"/>
        <c:crosses val="autoZero"/>
        <c:auto val="1"/>
        <c:lblAlgn val="ctr"/>
        <c:lblOffset val="100"/>
        <c:noMultiLvlLbl val="0"/>
      </c:catAx>
      <c:valAx>
        <c:axId val="1271975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7179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400"/>
              <a:t>Condition</a:t>
            </a:r>
            <a:r>
              <a:rPr lang="en-US" sz="1400" baseline="0"/>
              <a:t> by Bridge Count (Deterioration Only)</a:t>
            </a:r>
            <a:endParaRPr lang="en-US" sz="1400"/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spPr>
            <a:solidFill>
              <a:srgbClr val="92D05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Deterioration!$H$34:$K$34</c:f>
              <c:strCache>
                <c:ptCount val="4"/>
                <c:pt idx="0">
                  <c:v>Last Insp</c:v>
                </c:pt>
                <c:pt idx="1">
                  <c:v>Current</c:v>
                </c:pt>
                <c:pt idx="2">
                  <c:v>5 Years</c:v>
                </c:pt>
                <c:pt idx="3">
                  <c:v>10 Years</c:v>
                </c:pt>
              </c:strCache>
            </c:strRef>
          </c:cat>
          <c:val>
            <c:numRef>
              <c:f>Deterioration!$H$35:$K$35</c:f>
              <c:numCache>
                <c:formatCode>0.0%</c:formatCode>
                <c:ptCount val="4"/>
                <c:pt idx="0">
                  <c:v>0.29354166666666665</c:v>
                </c:pt>
                <c:pt idx="1">
                  <c:v>0.3175</c:v>
                </c:pt>
                <c:pt idx="2">
                  <c:v>0.23145833333333332</c:v>
                </c:pt>
                <c:pt idx="3">
                  <c:v>0.19708333333333333</c:v>
                </c:pt>
              </c:numCache>
            </c:numRef>
          </c:val>
        </c:ser>
        <c:ser>
          <c:idx val="1"/>
          <c:order val="1"/>
          <c:spPr>
            <a:solidFill>
              <a:srgbClr val="FFFF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Deterioration!$H$34:$K$34</c:f>
              <c:strCache>
                <c:ptCount val="4"/>
                <c:pt idx="0">
                  <c:v>Last Insp</c:v>
                </c:pt>
                <c:pt idx="1">
                  <c:v>Current</c:v>
                </c:pt>
                <c:pt idx="2">
                  <c:v>5 Years</c:v>
                </c:pt>
                <c:pt idx="3">
                  <c:v>10 Years</c:v>
                </c:pt>
              </c:strCache>
            </c:strRef>
          </c:cat>
          <c:val>
            <c:numRef>
              <c:f>Deterioration!$H$36:$K$36</c:f>
              <c:numCache>
                <c:formatCode>0.0%</c:formatCode>
                <c:ptCount val="4"/>
                <c:pt idx="0">
                  <c:v>0.16375000000000001</c:v>
                </c:pt>
                <c:pt idx="1">
                  <c:v>0.17916666666666667</c:v>
                </c:pt>
                <c:pt idx="2">
                  <c:v>0.26354166666666667</c:v>
                </c:pt>
                <c:pt idx="3">
                  <c:v>0.296875</c:v>
                </c:pt>
              </c:numCache>
            </c:numRef>
          </c:val>
        </c:ser>
        <c:ser>
          <c:idx val="2"/>
          <c:order val="2"/>
          <c:spPr>
            <a:solidFill>
              <a:srgbClr val="FF00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Deterioration!$H$34:$K$34</c:f>
              <c:strCache>
                <c:ptCount val="4"/>
                <c:pt idx="0">
                  <c:v>Last Insp</c:v>
                </c:pt>
                <c:pt idx="1">
                  <c:v>Current</c:v>
                </c:pt>
                <c:pt idx="2">
                  <c:v>5 Years</c:v>
                </c:pt>
                <c:pt idx="3">
                  <c:v>10 Years</c:v>
                </c:pt>
              </c:strCache>
            </c:strRef>
          </c:cat>
          <c:val>
            <c:numRef>
              <c:f>Deterioration!$H$37:$K$37</c:f>
              <c:numCache>
                <c:formatCode>0.0%</c:formatCode>
                <c:ptCount val="4"/>
                <c:pt idx="0">
                  <c:v>4.5833333333333334E-3</c:v>
                </c:pt>
                <c:pt idx="1">
                  <c:v>2.0833333333333333E-3</c:v>
                </c:pt>
                <c:pt idx="2">
                  <c:v>3.7499999999999999E-3</c:v>
                </c:pt>
                <c:pt idx="3">
                  <c:v>4.7916666666666663E-3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487360"/>
        <c:axId val="127497344"/>
      </c:barChart>
      <c:catAx>
        <c:axId val="127487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27497344"/>
        <c:crosses val="autoZero"/>
        <c:auto val="1"/>
        <c:lblAlgn val="ctr"/>
        <c:lblOffset val="100"/>
        <c:noMultiLvlLbl val="0"/>
      </c:catAx>
      <c:valAx>
        <c:axId val="1274973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7487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400"/>
              <a:t>Condition</a:t>
            </a:r>
            <a:r>
              <a:rPr lang="en-US" sz="1400" baseline="0"/>
              <a:t> by Bridge Count (Deterioration Only)</a:t>
            </a:r>
            <a:endParaRPr lang="en-US" sz="1400"/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spPr>
            <a:solidFill>
              <a:srgbClr val="92D05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Deterioration!$H$50:$K$50</c:f>
              <c:strCache>
                <c:ptCount val="4"/>
                <c:pt idx="0">
                  <c:v>Last Insp</c:v>
                </c:pt>
                <c:pt idx="1">
                  <c:v>Current</c:v>
                </c:pt>
                <c:pt idx="2">
                  <c:v>5 Years</c:v>
                </c:pt>
                <c:pt idx="3">
                  <c:v>10 Years</c:v>
                </c:pt>
              </c:strCache>
            </c:strRef>
          </c:cat>
          <c:val>
            <c:numRef>
              <c:f>Deterioration!$H$51:$K$51</c:f>
              <c:numCache>
                <c:formatCode>0.0%</c:formatCode>
                <c:ptCount val="4"/>
                <c:pt idx="0">
                  <c:v>0.34499999999999997</c:v>
                </c:pt>
                <c:pt idx="1">
                  <c:v>0.35312500000000002</c:v>
                </c:pt>
                <c:pt idx="2">
                  <c:v>0.34208333333333335</c:v>
                </c:pt>
                <c:pt idx="3">
                  <c:v>0.32229166666666664</c:v>
                </c:pt>
              </c:numCache>
            </c:numRef>
          </c:val>
        </c:ser>
        <c:ser>
          <c:idx val="1"/>
          <c:order val="1"/>
          <c:spPr>
            <a:solidFill>
              <a:srgbClr val="FFFF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Deterioration!$H$50:$K$50</c:f>
              <c:strCache>
                <c:ptCount val="4"/>
                <c:pt idx="0">
                  <c:v>Last Insp</c:v>
                </c:pt>
                <c:pt idx="1">
                  <c:v>Current</c:v>
                </c:pt>
                <c:pt idx="2">
                  <c:v>5 Years</c:v>
                </c:pt>
                <c:pt idx="3">
                  <c:v>10 Years</c:v>
                </c:pt>
              </c:strCache>
            </c:strRef>
          </c:cat>
          <c:val>
            <c:numRef>
              <c:f>Deterioration!$H$52:$K$52</c:f>
              <c:numCache>
                <c:formatCode>0.0%</c:formatCode>
                <c:ptCount val="4"/>
                <c:pt idx="0">
                  <c:v>0.115</c:v>
                </c:pt>
                <c:pt idx="1">
                  <c:v>0.10541666666666667</c:v>
                </c:pt>
                <c:pt idx="2">
                  <c:v>0.11625000000000001</c:v>
                </c:pt>
                <c:pt idx="3">
                  <c:v>0.13479166666666667</c:v>
                </c:pt>
              </c:numCache>
            </c:numRef>
          </c:val>
        </c:ser>
        <c:ser>
          <c:idx val="2"/>
          <c:order val="2"/>
          <c:spPr>
            <a:solidFill>
              <a:srgbClr val="FF00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Deterioration!$H$50:$K$50</c:f>
              <c:strCache>
                <c:ptCount val="4"/>
                <c:pt idx="0">
                  <c:v>Last Insp</c:v>
                </c:pt>
                <c:pt idx="1">
                  <c:v>Current</c:v>
                </c:pt>
                <c:pt idx="2">
                  <c:v>5 Years</c:v>
                </c:pt>
                <c:pt idx="3">
                  <c:v>10 Years</c:v>
                </c:pt>
              </c:strCache>
            </c:strRef>
          </c:cat>
          <c:val>
            <c:numRef>
              <c:f>Deterioration!$H$53:$K$53</c:f>
              <c:numCache>
                <c:formatCode>0.0%</c:formatCode>
                <c:ptCount val="4"/>
                <c:pt idx="0">
                  <c:v>1.8749999999999999E-3</c:v>
                </c:pt>
                <c:pt idx="1">
                  <c:v>3.1250000000000002E-3</c:v>
                </c:pt>
                <c:pt idx="2">
                  <c:v>3.3333333333333335E-3</c:v>
                </c:pt>
                <c:pt idx="3">
                  <c:v>4.5833333333333334E-3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340544"/>
        <c:axId val="127342080"/>
      </c:barChart>
      <c:catAx>
        <c:axId val="127340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27342080"/>
        <c:crosses val="autoZero"/>
        <c:auto val="1"/>
        <c:lblAlgn val="ctr"/>
        <c:lblOffset val="100"/>
        <c:noMultiLvlLbl val="0"/>
      </c:catAx>
      <c:valAx>
        <c:axId val="12734208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7340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400"/>
              <a:t>Condition</a:t>
            </a:r>
            <a:r>
              <a:rPr lang="en-US" sz="1400" baseline="0"/>
              <a:t> by Bridge Count (Deterioration Only)</a:t>
            </a:r>
            <a:endParaRPr lang="en-US" sz="1400"/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spPr>
            <a:solidFill>
              <a:srgbClr val="92D05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Deterioration!$H$50:$K$50</c:f>
              <c:strCache>
                <c:ptCount val="4"/>
                <c:pt idx="0">
                  <c:v>Last Insp</c:v>
                </c:pt>
                <c:pt idx="1">
                  <c:v>Current</c:v>
                </c:pt>
                <c:pt idx="2">
                  <c:v>5 Years</c:v>
                </c:pt>
                <c:pt idx="3">
                  <c:v>10 Years</c:v>
                </c:pt>
              </c:strCache>
            </c:strRef>
          </c:cat>
          <c:val>
            <c:numRef>
              <c:f>Deterioration!$H$51:$K$51</c:f>
              <c:numCache>
                <c:formatCode>0.0%</c:formatCode>
                <c:ptCount val="4"/>
                <c:pt idx="0">
                  <c:v>0.34499999999999997</c:v>
                </c:pt>
                <c:pt idx="1">
                  <c:v>0.35312500000000002</c:v>
                </c:pt>
                <c:pt idx="2">
                  <c:v>0.34208333333333335</c:v>
                </c:pt>
                <c:pt idx="3">
                  <c:v>0.32229166666666664</c:v>
                </c:pt>
              </c:numCache>
            </c:numRef>
          </c:val>
        </c:ser>
        <c:ser>
          <c:idx val="1"/>
          <c:order val="1"/>
          <c:spPr>
            <a:solidFill>
              <a:srgbClr val="FFFF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Deterioration!$H$50:$K$50</c:f>
              <c:strCache>
                <c:ptCount val="4"/>
                <c:pt idx="0">
                  <c:v>Last Insp</c:v>
                </c:pt>
                <c:pt idx="1">
                  <c:v>Current</c:v>
                </c:pt>
                <c:pt idx="2">
                  <c:v>5 Years</c:v>
                </c:pt>
                <c:pt idx="3">
                  <c:v>10 Years</c:v>
                </c:pt>
              </c:strCache>
            </c:strRef>
          </c:cat>
          <c:val>
            <c:numRef>
              <c:f>Deterioration!$H$52:$K$52</c:f>
              <c:numCache>
                <c:formatCode>0.0%</c:formatCode>
                <c:ptCount val="4"/>
                <c:pt idx="0">
                  <c:v>0.115</c:v>
                </c:pt>
                <c:pt idx="1">
                  <c:v>0.10541666666666667</c:v>
                </c:pt>
                <c:pt idx="2">
                  <c:v>0.11625000000000001</c:v>
                </c:pt>
                <c:pt idx="3">
                  <c:v>0.13479166666666667</c:v>
                </c:pt>
              </c:numCache>
            </c:numRef>
          </c:val>
        </c:ser>
        <c:ser>
          <c:idx val="2"/>
          <c:order val="2"/>
          <c:spPr>
            <a:solidFill>
              <a:srgbClr val="FF00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Deterioration!$H$50:$K$50</c:f>
              <c:strCache>
                <c:ptCount val="4"/>
                <c:pt idx="0">
                  <c:v>Last Insp</c:v>
                </c:pt>
                <c:pt idx="1">
                  <c:v>Current</c:v>
                </c:pt>
                <c:pt idx="2">
                  <c:v>5 Years</c:v>
                </c:pt>
                <c:pt idx="3">
                  <c:v>10 Years</c:v>
                </c:pt>
              </c:strCache>
            </c:strRef>
          </c:cat>
          <c:val>
            <c:numRef>
              <c:f>Deterioration!$H$53:$K$53</c:f>
              <c:numCache>
                <c:formatCode>0.0%</c:formatCode>
                <c:ptCount val="4"/>
                <c:pt idx="0">
                  <c:v>1.8749999999999999E-3</c:v>
                </c:pt>
                <c:pt idx="1">
                  <c:v>3.1250000000000002E-3</c:v>
                </c:pt>
                <c:pt idx="2">
                  <c:v>3.3333333333333335E-3</c:v>
                </c:pt>
                <c:pt idx="3">
                  <c:v>4.5833333333333334E-3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385984"/>
        <c:axId val="127387520"/>
      </c:barChart>
      <c:catAx>
        <c:axId val="127385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27387520"/>
        <c:crosses val="autoZero"/>
        <c:auto val="1"/>
        <c:lblAlgn val="ctr"/>
        <c:lblOffset val="100"/>
        <c:noMultiLvlLbl val="0"/>
      </c:catAx>
      <c:valAx>
        <c:axId val="1273875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7385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 b="1" i="0" u="none" strike="noStrike" baseline="0">
                <a:effectLst/>
              </a:rPr>
              <a:t>Deck Area </a:t>
            </a:r>
            <a:r>
              <a:rPr lang="en-US" sz="1800" b="1" i="0" baseline="0">
                <a:effectLst/>
              </a:rPr>
              <a:t>Condition</a:t>
            </a:r>
            <a:endParaRPr lang="en-US" sz="16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'Worst2First-CV19'!$X$2</c:f>
              <c:strCache>
                <c:ptCount val="1"/>
                <c:pt idx="0">
                  <c:v>Poor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'Worst2First-CV19'!$R$3:$R$27</c:f>
              <c:numCache>
                <c:formatCode>General</c:formatCode>
                <c:ptCount val="2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</c:numCache>
            </c:numRef>
          </c:cat>
          <c:val>
            <c:numRef>
              <c:f>'Worst2First-CV19'!$X$3:$X$27</c:f>
              <c:numCache>
                <c:formatCode>0.0%</c:formatCode>
                <c:ptCount val="25"/>
                <c:pt idx="0">
                  <c:v>9.6404949270730463E-3</c:v>
                </c:pt>
                <c:pt idx="1">
                  <c:v>9.1812293753607398E-3</c:v>
                </c:pt>
                <c:pt idx="2">
                  <c:v>9.0602904991045723E-3</c:v>
                </c:pt>
                <c:pt idx="3">
                  <c:v>1.002807211637283E-2</c:v>
                </c:pt>
                <c:pt idx="4">
                  <c:v>9.3969709806456074E-3</c:v>
                </c:pt>
                <c:pt idx="5">
                  <c:v>9.3613410301543257E-3</c:v>
                </c:pt>
                <c:pt idx="6">
                  <c:v>9.3788853981810454E-3</c:v>
                </c:pt>
                <c:pt idx="7">
                  <c:v>9.6024069610098975E-3</c:v>
                </c:pt>
                <c:pt idx="8">
                  <c:v>9.4624579276245211E-3</c:v>
                </c:pt>
                <c:pt idx="9">
                  <c:v>9.2783097151486939E-3</c:v>
                </c:pt>
                <c:pt idx="10">
                  <c:v>9.1466367525419884E-3</c:v>
                </c:pt>
                <c:pt idx="11">
                  <c:v>8.7488441407279315E-3</c:v>
                </c:pt>
                <c:pt idx="12">
                  <c:v>8.7488441407279315E-3</c:v>
                </c:pt>
                <c:pt idx="13">
                  <c:v>9.3369412792482717E-3</c:v>
                </c:pt>
                <c:pt idx="14">
                  <c:v>1.0291192535570473E-2</c:v>
                </c:pt>
                <c:pt idx="15">
                  <c:v>1.0611478729765204E-2</c:v>
                </c:pt>
                <c:pt idx="16">
                  <c:v>1.2028017318410999E-2</c:v>
                </c:pt>
                <c:pt idx="17">
                  <c:v>1.2464799920351275E-2</c:v>
                </c:pt>
                <c:pt idx="18">
                  <c:v>1.3233504826899891E-2</c:v>
                </c:pt>
                <c:pt idx="19">
                  <c:v>1.9303878714746505E-2</c:v>
                </c:pt>
                <c:pt idx="20">
                  <c:v>2.1833582649025931E-2</c:v>
                </c:pt>
                <c:pt idx="21">
                  <c:v>2.3312608954640931E-2</c:v>
                </c:pt>
                <c:pt idx="22">
                  <c:v>2.6613227754423499E-2</c:v>
                </c:pt>
                <c:pt idx="23">
                  <c:v>2.837548961584261E-2</c:v>
                </c:pt>
                <c:pt idx="24">
                  <c:v>3.2832773871700381E-2</c:v>
                </c:pt>
              </c:numCache>
            </c:numRef>
          </c:val>
        </c:ser>
        <c:ser>
          <c:idx val="2"/>
          <c:order val="1"/>
          <c:tx>
            <c:strRef>
              <c:f>'Worst2First-CV19'!$W$2</c:f>
              <c:strCache>
                <c:ptCount val="1"/>
                <c:pt idx="0">
                  <c:v>Fair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'Worst2First-CV19'!$R$3:$R$27</c:f>
              <c:numCache>
                <c:formatCode>General</c:formatCode>
                <c:ptCount val="2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</c:numCache>
            </c:numRef>
          </c:cat>
          <c:val>
            <c:numRef>
              <c:f>'Worst2First-CV19'!$W$3:$W$27</c:f>
              <c:numCache>
                <c:formatCode>0.0%</c:formatCode>
                <c:ptCount val="25"/>
                <c:pt idx="0">
                  <c:v>0.36119632294400811</c:v>
                </c:pt>
                <c:pt idx="1">
                  <c:v>0.36671928097857887</c:v>
                </c:pt>
                <c:pt idx="2">
                  <c:v>0.36480247984455422</c:v>
                </c:pt>
                <c:pt idx="3">
                  <c:v>0.36710654245945656</c:v>
                </c:pt>
                <c:pt idx="4">
                  <c:v>0.37607514221255001</c:v>
                </c:pt>
                <c:pt idx="5">
                  <c:v>0.37638316087948698</c:v>
                </c:pt>
                <c:pt idx="6">
                  <c:v>0.38278078909741553</c:v>
                </c:pt>
                <c:pt idx="7">
                  <c:v>0.40002649695685272</c:v>
                </c:pt>
                <c:pt idx="8">
                  <c:v>0.42468057354749039</c:v>
                </c:pt>
                <c:pt idx="9">
                  <c:v>0.45250032613807528</c:v>
                </c:pt>
                <c:pt idx="10">
                  <c:v>0.48810594453025574</c:v>
                </c:pt>
                <c:pt idx="11">
                  <c:v>0.53539347360784706</c:v>
                </c:pt>
                <c:pt idx="12">
                  <c:v>0.58325270553661246</c:v>
                </c:pt>
                <c:pt idx="13">
                  <c:v>0.62660023860791525</c:v>
                </c:pt>
                <c:pt idx="14">
                  <c:v>0.68965965842829302</c:v>
                </c:pt>
                <c:pt idx="15">
                  <c:v>0.76181865189572195</c:v>
                </c:pt>
                <c:pt idx="16">
                  <c:v>0.78982584508661291</c:v>
                </c:pt>
                <c:pt idx="17">
                  <c:v>0.79988095537427628</c:v>
                </c:pt>
                <c:pt idx="18">
                  <c:v>0.8074172085670186</c:v>
                </c:pt>
                <c:pt idx="19">
                  <c:v>0.8255065344314424</c:v>
                </c:pt>
                <c:pt idx="20">
                  <c:v>0.89543193591389636</c:v>
                </c:pt>
                <c:pt idx="21">
                  <c:v>0.901621715237092</c:v>
                </c:pt>
                <c:pt idx="22">
                  <c:v>0.90382698366648651</c:v>
                </c:pt>
                <c:pt idx="23">
                  <c:v>0.9069767840429237</c:v>
                </c:pt>
                <c:pt idx="24">
                  <c:v>0.90739139940351399</c:v>
                </c:pt>
              </c:numCache>
            </c:numRef>
          </c:val>
        </c:ser>
        <c:ser>
          <c:idx val="3"/>
          <c:order val="2"/>
          <c:tx>
            <c:strRef>
              <c:f>'Worst2First-CV19'!$V$2</c:f>
              <c:strCache>
                <c:ptCount val="1"/>
                <c:pt idx="0">
                  <c:v>Good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'Worst2First-CV19'!$R$3:$R$27</c:f>
              <c:numCache>
                <c:formatCode>General</c:formatCode>
                <c:ptCount val="2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</c:numCache>
            </c:numRef>
          </c:cat>
          <c:val>
            <c:numRef>
              <c:f>'Worst2First-CV19'!$V$3:$V$27</c:f>
              <c:numCache>
                <c:formatCode>0.0%</c:formatCode>
                <c:ptCount val="25"/>
                <c:pt idx="0">
                  <c:v>0.62916318212891886</c:v>
                </c:pt>
                <c:pt idx="1">
                  <c:v>0.62409948964606043</c:v>
                </c:pt>
                <c:pt idx="2">
                  <c:v>0.62613722965634122</c:v>
                </c:pt>
                <c:pt idx="3">
                  <c:v>0.62286538542417058</c:v>
                </c:pt>
                <c:pt idx="4">
                  <c:v>0.61452788680680437</c:v>
                </c:pt>
                <c:pt idx="5">
                  <c:v>0.61425549809035873</c:v>
                </c:pt>
                <c:pt idx="6">
                  <c:v>0.60784032550440337</c:v>
                </c:pt>
                <c:pt idx="7">
                  <c:v>0.59037109608213745</c:v>
                </c:pt>
                <c:pt idx="8">
                  <c:v>0.5658569685248851</c:v>
                </c:pt>
                <c:pt idx="9">
                  <c:v>0.53822136414677602</c:v>
                </c:pt>
                <c:pt idx="10">
                  <c:v>0.5027474187172023</c:v>
                </c:pt>
                <c:pt idx="11">
                  <c:v>0.45585768225142498</c:v>
                </c:pt>
                <c:pt idx="12">
                  <c:v>0.40799845032265963</c:v>
                </c:pt>
                <c:pt idx="13">
                  <c:v>0.36406282011283647</c:v>
                </c:pt>
                <c:pt idx="14">
                  <c:v>0.30004914903613655</c:v>
                </c:pt>
                <c:pt idx="15">
                  <c:v>0.22756986937451285</c:v>
                </c:pt>
                <c:pt idx="16">
                  <c:v>0.1981461375949761</c:v>
                </c:pt>
                <c:pt idx="17">
                  <c:v>0.18765424470537245</c:v>
                </c:pt>
                <c:pt idx="18">
                  <c:v>0.17934928660608146</c:v>
                </c:pt>
                <c:pt idx="19">
                  <c:v>0.1551895868538111</c:v>
                </c:pt>
                <c:pt idx="20">
                  <c:v>8.2734481437077678E-2</c:v>
                </c:pt>
                <c:pt idx="21">
                  <c:v>7.5065675808267118E-2</c:v>
                </c:pt>
                <c:pt idx="22">
                  <c:v>6.9559788579089982E-2</c:v>
                </c:pt>
                <c:pt idx="23">
                  <c:v>6.4647726341233669E-2</c:v>
                </c:pt>
                <c:pt idx="24">
                  <c:v>5.9775826724785583E-2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7219584"/>
        <c:axId val="107221376"/>
      </c:barChart>
      <c:catAx>
        <c:axId val="10721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7221376"/>
        <c:crosses val="autoZero"/>
        <c:auto val="1"/>
        <c:lblAlgn val="ctr"/>
        <c:lblOffset val="100"/>
        <c:noMultiLvlLbl val="0"/>
      </c:catAx>
      <c:valAx>
        <c:axId val="1072213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7219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 b="1" i="0" u="none" strike="noStrike" baseline="0">
                <a:effectLst/>
              </a:rPr>
              <a:t>Bridge </a:t>
            </a:r>
            <a:r>
              <a:rPr lang="en-US" sz="1600" baseline="0"/>
              <a:t>Condition</a:t>
            </a:r>
            <a:endParaRPr lang="en-US" sz="1600"/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3"/>
          <c:order val="0"/>
          <c:spPr>
            <a:solidFill>
              <a:schemeClr val="accent2"/>
            </a:solidFill>
          </c:spPr>
          <c:invertIfNegative val="0"/>
          <c:cat>
            <c:numRef>
              <c:f>'Preservation-CV19'!$I$3:$I$27</c:f>
              <c:numCache>
                <c:formatCode>General</c:formatCode>
                <c:ptCount val="2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</c:numCache>
            </c:numRef>
          </c:cat>
          <c:val>
            <c:numRef>
              <c:f>'Preservation-CV19'!$O$3:$O$27</c:f>
              <c:numCache>
                <c:formatCode>0.0%</c:formatCode>
                <c:ptCount val="25"/>
                <c:pt idx="0">
                  <c:v>8.2219938335046251E-3</c:v>
                </c:pt>
                <c:pt idx="1">
                  <c:v>7.8108941418293934E-3</c:v>
                </c:pt>
                <c:pt idx="2">
                  <c:v>6.3720452209660846E-3</c:v>
                </c:pt>
                <c:pt idx="3">
                  <c:v>6.7831449126413155E-3</c:v>
                </c:pt>
                <c:pt idx="4">
                  <c:v>6.9886947584789309E-3</c:v>
                </c:pt>
                <c:pt idx="5">
                  <c:v>7.1942446043165471E-3</c:v>
                </c:pt>
                <c:pt idx="6">
                  <c:v>7.1942446043165471E-3</c:v>
                </c:pt>
                <c:pt idx="7">
                  <c:v>7.1942446043165471E-3</c:v>
                </c:pt>
                <c:pt idx="8">
                  <c:v>7.1942446043165471E-3</c:v>
                </c:pt>
                <c:pt idx="9">
                  <c:v>7.605344295991778E-3</c:v>
                </c:pt>
                <c:pt idx="10">
                  <c:v>8.2219938335046251E-3</c:v>
                </c:pt>
                <c:pt idx="11">
                  <c:v>8.2219938335046251E-3</c:v>
                </c:pt>
                <c:pt idx="12">
                  <c:v>8.6330935251798559E-3</c:v>
                </c:pt>
                <c:pt idx="13">
                  <c:v>8.6330935251798559E-3</c:v>
                </c:pt>
                <c:pt idx="14">
                  <c:v>8.6330935251798559E-3</c:v>
                </c:pt>
                <c:pt idx="15">
                  <c:v>9.249743062692703E-3</c:v>
                </c:pt>
                <c:pt idx="16">
                  <c:v>9.8663926002055501E-3</c:v>
                </c:pt>
                <c:pt idx="17">
                  <c:v>1.0894141829393628E-2</c:v>
                </c:pt>
                <c:pt idx="18">
                  <c:v>1.171634121274409E-2</c:v>
                </c:pt>
                <c:pt idx="19">
                  <c:v>1.4182939362795478E-2</c:v>
                </c:pt>
                <c:pt idx="20">
                  <c:v>1.7266187050359712E-2</c:v>
                </c:pt>
                <c:pt idx="21">
                  <c:v>1.8499486125385406E-2</c:v>
                </c:pt>
                <c:pt idx="22">
                  <c:v>1.9938335046248715E-2</c:v>
                </c:pt>
                <c:pt idx="23">
                  <c:v>2.0966084275436794E-2</c:v>
                </c:pt>
                <c:pt idx="24">
                  <c:v>2.2610483042137718E-2</c:v>
                </c:pt>
              </c:numCache>
            </c:numRef>
          </c:val>
        </c:ser>
        <c:ser>
          <c:idx val="2"/>
          <c:order val="1"/>
          <c:tx>
            <c:strRef>
              <c:f>'Preservation-CV19'!$K$2</c:f>
              <c:strCache>
                <c:ptCount val="1"/>
                <c:pt idx="0">
                  <c:v>Fair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'Preservation-CV19'!$I$3:$I$27</c:f>
              <c:numCache>
                <c:formatCode>General</c:formatCode>
                <c:ptCount val="2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</c:numCache>
            </c:numRef>
          </c:cat>
          <c:val>
            <c:numRef>
              <c:f>'Preservation-CV19'!$N$3:$N$27</c:f>
              <c:numCache>
                <c:formatCode>0.0%</c:formatCode>
                <c:ptCount val="25"/>
                <c:pt idx="0">
                  <c:v>0.25467625899280577</c:v>
                </c:pt>
                <c:pt idx="1">
                  <c:v>0.26228160328879752</c:v>
                </c:pt>
                <c:pt idx="2">
                  <c:v>0.23227132579650564</c:v>
                </c:pt>
                <c:pt idx="3">
                  <c:v>0.22096608427543679</c:v>
                </c:pt>
                <c:pt idx="4">
                  <c:v>0.21849948612538542</c:v>
                </c:pt>
                <c:pt idx="5">
                  <c:v>0.20945529290853032</c:v>
                </c:pt>
                <c:pt idx="6">
                  <c:v>0.21644398766700926</c:v>
                </c:pt>
                <c:pt idx="7">
                  <c:v>0.22281603288797533</c:v>
                </c:pt>
                <c:pt idx="8">
                  <c:v>0.23905447070914695</c:v>
                </c:pt>
                <c:pt idx="9">
                  <c:v>0.24768756423432683</c:v>
                </c:pt>
                <c:pt idx="10">
                  <c:v>0.26351490236382324</c:v>
                </c:pt>
                <c:pt idx="11">
                  <c:v>0.28160328879753338</c:v>
                </c:pt>
                <c:pt idx="12">
                  <c:v>0.30277492291880781</c:v>
                </c:pt>
                <c:pt idx="13">
                  <c:v>0.33093525179856115</c:v>
                </c:pt>
                <c:pt idx="14">
                  <c:v>0.38746145940390547</c:v>
                </c:pt>
                <c:pt idx="15">
                  <c:v>0.43062692702980471</c:v>
                </c:pt>
                <c:pt idx="16">
                  <c:v>0.45241521068859197</c:v>
                </c:pt>
                <c:pt idx="17">
                  <c:v>0.473792394655704</c:v>
                </c:pt>
                <c:pt idx="18">
                  <c:v>0.50030832476875642</c:v>
                </c:pt>
                <c:pt idx="19">
                  <c:v>0.53278520041109967</c:v>
                </c:pt>
                <c:pt idx="20">
                  <c:v>0.56998972250770807</c:v>
                </c:pt>
                <c:pt idx="21">
                  <c:v>0.6</c:v>
                </c:pt>
                <c:pt idx="22">
                  <c:v>0.63391572456320655</c:v>
                </c:pt>
                <c:pt idx="23">
                  <c:v>0.65858170606372046</c:v>
                </c:pt>
                <c:pt idx="24">
                  <c:v>0.68098663926002057</c:v>
                </c:pt>
              </c:numCache>
            </c:numRef>
          </c:val>
        </c:ser>
        <c:ser>
          <c:idx val="1"/>
          <c:order val="2"/>
          <c:tx>
            <c:strRef>
              <c:f>'Preservation-CV19'!$J$2</c:f>
              <c:strCache>
                <c:ptCount val="1"/>
                <c:pt idx="0">
                  <c:v>Good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'Preservation-CV19'!$I$3:$I$27</c:f>
              <c:numCache>
                <c:formatCode>General</c:formatCode>
                <c:ptCount val="2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</c:numCache>
            </c:numRef>
          </c:cat>
          <c:val>
            <c:numRef>
              <c:f>'Preservation-CV19'!$M$3:$M$27</c:f>
              <c:numCache>
                <c:formatCode>0.0%</c:formatCode>
                <c:ptCount val="25"/>
                <c:pt idx="0">
                  <c:v>0.73710174717368959</c:v>
                </c:pt>
                <c:pt idx="1">
                  <c:v>0.72990750256937309</c:v>
                </c:pt>
                <c:pt idx="2">
                  <c:v>0.76135662898252832</c:v>
                </c:pt>
                <c:pt idx="3">
                  <c:v>0.77225077081192184</c:v>
                </c:pt>
                <c:pt idx="4">
                  <c:v>0.77451181911613565</c:v>
                </c:pt>
                <c:pt idx="5">
                  <c:v>0.78335046248715312</c:v>
                </c:pt>
                <c:pt idx="6">
                  <c:v>0.77636176772867416</c:v>
                </c:pt>
                <c:pt idx="7">
                  <c:v>0.76998972250770814</c:v>
                </c:pt>
                <c:pt idx="8">
                  <c:v>0.75375128468653652</c:v>
                </c:pt>
                <c:pt idx="9">
                  <c:v>0.74470709146968139</c:v>
                </c:pt>
                <c:pt idx="10">
                  <c:v>0.72826310380267212</c:v>
                </c:pt>
                <c:pt idx="11">
                  <c:v>0.71017471736896198</c:v>
                </c:pt>
                <c:pt idx="12">
                  <c:v>0.68859198355601237</c:v>
                </c:pt>
                <c:pt idx="13">
                  <c:v>0.66043165467625897</c:v>
                </c:pt>
                <c:pt idx="14">
                  <c:v>0.60390544707091465</c:v>
                </c:pt>
                <c:pt idx="15">
                  <c:v>0.56012332990750258</c:v>
                </c:pt>
                <c:pt idx="16">
                  <c:v>0.53771839671120247</c:v>
                </c:pt>
                <c:pt idx="17">
                  <c:v>0.51531346351490237</c:v>
                </c:pt>
                <c:pt idx="18">
                  <c:v>0.48797533401849946</c:v>
                </c:pt>
                <c:pt idx="19">
                  <c:v>0.45303186022610481</c:v>
                </c:pt>
                <c:pt idx="20">
                  <c:v>0.41274409044193217</c:v>
                </c:pt>
                <c:pt idx="21">
                  <c:v>0.38150051387461459</c:v>
                </c:pt>
                <c:pt idx="22">
                  <c:v>0.34614594039054469</c:v>
                </c:pt>
                <c:pt idx="23">
                  <c:v>0.32045220966084276</c:v>
                </c:pt>
                <c:pt idx="24">
                  <c:v>0.29640287769784174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7488000"/>
        <c:axId val="107489536"/>
      </c:barChart>
      <c:catAx>
        <c:axId val="1074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7489536"/>
        <c:crosses val="autoZero"/>
        <c:auto val="1"/>
        <c:lblAlgn val="ctr"/>
        <c:lblOffset val="100"/>
        <c:noMultiLvlLbl val="0"/>
      </c:catAx>
      <c:valAx>
        <c:axId val="1074895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7488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 b="1" i="0" u="none" strike="noStrike" baseline="0">
                <a:effectLst/>
              </a:rPr>
              <a:t>Deck Area </a:t>
            </a:r>
            <a:r>
              <a:rPr lang="en-US" sz="1800" b="1" i="0" baseline="0">
                <a:effectLst/>
              </a:rPr>
              <a:t>Condition</a:t>
            </a:r>
            <a:endParaRPr lang="en-US" sz="16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'Preservation-CV19'!$X$2</c:f>
              <c:strCache>
                <c:ptCount val="1"/>
                <c:pt idx="0">
                  <c:v>Poor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'Preservation-CV19'!$R$3:$R$27</c:f>
              <c:numCache>
                <c:formatCode>General</c:formatCode>
                <c:ptCount val="2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</c:numCache>
            </c:numRef>
          </c:cat>
          <c:val>
            <c:numRef>
              <c:f>'Preservation-CV19'!$X$3:$X$27</c:f>
              <c:numCache>
                <c:formatCode>0.0%</c:formatCode>
                <c:ptCount val="25"/>
                <c:pt idx="0">
                  <c:v>9.6404949270730463E-3</c:v>
                </c:pt>
                <c:pt idx="1">
                  <c:v>9.1812293753607398E-3</c:v>
                </c:pt>
                <c:pt idx="2">
                  <c:v>8.1757206016545604E-3</c:v>
                </c:pt>
                <c:pt idx="3">
                  <c:v>9.4413280139470958E-3</c:v>
                </c:pt>
                <c:pt idx="4">
                  <c:v>9.7319827176699635E-3</c:v>
                </c:pt>
                <c:pt idx="5">
                  <c:v>1.0602458489134501E-2</c:v>
                </c:pt>
                <c:pt idx="6">
                  <c:v>1.0602458489134501E-2</c:v>
                </c:pt>
                <c:pt idx="7">
                  <c:v>1.0940176298348066E-2</c:v>
                </c:pt>
                <c:pt idx="8">
                  <c:v>1.0921053388210974E-2</c:v>
                </c:pt>
                <c:pt idx="9">
                  <c:v>1.2206505329891058E-2</c:v>
                </c:pt>
                <c:pt idx="10">
                  <c:v>1.2718043176058296E-2</c:v>
                </c:pt>
                <c:pt idx="11">
                  <c:v>1.2718043176058296E-2</c:v>
                </c:pt>
                <c:pt idx="12">
                  <c:v>1.4166558517739939E-2</c:v>
                </c:pt>
                <c:pt idx="13">
                  <c:v>1.4101477481589407E-2</c:v>
                </c:pt>
                <c:pt idx="14">
                  <c:v>1.4080212264302523E-2</c:v>
                </c:pt>
                <c:pt idx="15">
                  <c:v>1.4398085544128539E-2</c:v>
                </c:pt>
                <c:pt idx="16">
                  <c:v>1.4651013091413487E-2</c:v>
                </c:pt>
                <c:pt idx="17">
                  <c:v>1.5201811534925865E-2</c:v>
                </c:pt>
                <c:pt idx="18">
                  <c:v>1.5681350077455677E-2</c:v>
                </c:pt>
                <c:pt idx="19">
                  <c:v>2.3448025317109378E-2</c:v>
                </c:pt>
                <c:pt idx="20">
                  <c:v>2.9771552258256704E-2</c:v>
                </c:pt>
                <c:pt idx="21">
                  <c:v>3.1713632616648904E-2</c:v>
                </c:pt>
                <c:pt idx="22">
                  <c:v>3.3480246744172333E-2</c:v>
                </c:pt>
                <c:pt idx="23">
                  <c:v>3.4579949380664637E-2</c:v>
                </c:pt>
                <c:pt idx="24">
                  <c:v>3.9033805945082746E-2</c:v>
                </c:pt>
              </c:numCache>
            </c:numRef>
          </c:val>
        </c:ser>
        <c:ser>
          <c:idx val="2"/>
          <c:order val="1"/>
          <c:tx>
            <c:strRef>
              <c:f>'Preservation-CV19'!$W$2</c:f>
              <c:strCache>
                <c:ptCount val="1"/>
                <c:pt idx="0">
                  <c:v>Fair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'Preservation-CV19'!$R$3:$R$27</c:f>
              <c:numCache>
                <c:formatCode>General</c:formatCode>
                <c:ptCount val="2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</c:numCache>
            </c:numRef>
          </c:cat>
          <c:val>
            <c:numRef>
              <c:f>'Preservation-CV19'!$W$3:$W$27</c:f>
              <c:numCache>
                <c:formatCode>0.0%</c:formatCode>
                <c:ptCount val="25"/>
                <c:pt idx="0">
                  <c:v>0.36119632294400811</c:v>
                </c:pt>
                <c:pt idx="1">
                  <c:v>0.36671928097857887</c:v>
                </c:pt>
                <c:pt idx="2">
                  <c:v>0.35758752762307749</c:v>
                </c:pt>
                <c:pt idx="3">
                  <c:v>0.34893269694032308</c:v>
                </c:pt>
                <c:pt idx="4">
                  <c:v>0.34612291453446031</c:v>
                </c:pt>
                <c:pt idx="5">
                  <c:v>0.33225097962632072</c:v>
                </c:pt>
                <c:pt idx="6">
                  <c:v>0.33468112265463879</c:v>
                </c:pt>
                <c:pt idx="7">
                  <c:v>0.34608124102274646</c:v>
                </c:pt>
                <c:pt idx="8">
                  <c:v>0.36086088274555378</c:v>
                </c:pt>
                <c:pt idx="9">
                  <c:v>0.37421174090305914</c:v>
                </c:pt>
                <c:pt idx="10">
                  <c:v>0.39601911975305287</c:v>
                </c:pt>
                <c:pt idx="11">
                  <c:v>0.42594167083946755</c:v>
                </c:pt>
                <c:pt idx="12">
                  <c:v>0.45603120913055817</c:v>
                </c:pt>
                <c:pt idx="13">
                  <c:v>0.48833072892677287</c:v>
                </c:pt>
                <c:pt idx="14">
                  <c:v>0.54058895180632005</c:v>
                </c:pt>
                <c:pt idx="15">
                  <c:v>0.60106826709789429</c:v>
                </c:pt>
                <c:pt idx="16">
                  <c:v>0.61829836994104037</c:v>
                </c:pt>
                <c:pt idx="17">
                  <c:v>0.63213794473591722</c:v>
                </c:pt>
                <c:pt idx="18">
                  <c:v>0.64675495152015294</c:v>
                </c:pt>
                <c:pt idx="19">
                  <c:v>0.67135736468257834</c:v>
                </c:pt>
                <c:pt idx="20">
                  <c:v>0.74015070341527733</c:v>
                </c:pt>
                <c:pt idx="21">
                  <c:v>0.75495170055777783</c:v>
                </c:pt>
                <c:pt idx="22">
                  <c:v>0.76897704720844406</c:v>
                </c:pt>
                <c:pt idx="23">
                  <c:v>0.78368209154123547</c:v>
                </c:pt>
                <c:pt idx="24">
                  <c:v>0.79802923527640213</c:v>
                </c:pt>
              </c:numCache>
            </c:numRef>
          </c:val>
        </c:ser>
        <c:ser>
          <c:idx val="3"/>
          <c:order val="2"/>
          <c:tx>
            <c:strRef>
              <c:f>'Preservation-CV19'!$V$2</c:f>
              <c:strCache>
                <c:ptCount val="1"/>
                <c:pt idx="0">
                  <c:v>Good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'Preservation-CV19'!$R$3:$R$27</c:f>
              <c:numCache>
                <c:formatCode>General</c:formatCode>
                <c:ptCount val="2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</c:numCache>
            </c:numRef>
          </c:cat>
          <c:val>
            <c:numRef>
              <c:f>'Preservation-CV19'!$V$3:$V$27</c:f>
              <c:numCache>
                <c:formatCode>0.0%</c:formatCode>
                <c:ptCount val="25"/>
                <c:pt idx="0">
                  <c:v>0.62916318212891886</c:v>
                </c:pt>
                <c:pt idx="1">
                  <c:v>0.62409948964606043</c:v>
                </c:pt>
                <c:pt idx="2">
                  <c:v>0.63423675177526795</c:v>
                </c:pt>
                <c:pt idx="3">
                  <c:v>0.64162597504572982</c:v>
                </c:pt>
                <c:pt idx="4">
                  <c:v>0.64414510274786974</c:v>
                </c:pt>
                <c:pt idx="5">
                  <c:v>0.65714656188454479</c:v>
                </c:pt>
                <c:pt idx="6">
                  <c:v>0.65471641885622667</c:v>
                </c:pt>
                <c:pt idx="7">
                  <c:v>0.64297858267890551</c:v>
                </c:pt>
                <c:pt idx="8">
                  <c:v>0.62821806386623524</c:v>
                </c:pt>
                <c:pt idx="9">
                  <c:v>0.61358175376704982</c:v>
                </c:pt>
                <c:pt idx="10">
                  <c:v>0.59126283707088878</c:v>
                </c:pt>
                <c:pt idx="11">
                  <c:v>0.56134028598447416</c:v>
                </c:pt>
                <c:pt idx="12">
                  <c:v>0.52980223235170187</c:v>
                </c:pt>
                <c:pt idx="13">
                  <c:v>0.49756779359163772</c:v>
                </c:pt>
                <c:pt idx="14">
                  <c:v>0.44533083592937739</c:v>
                </c:pt>
                <c:pt idx="15">
                  <c:v>0.38453364735797718</c:v>
                </c:pt>
                <c:pt idx="16">
                  <c:v>0.36705061696754621</c:v>
                </c:pt>
                <c:pt idx="17">
                  <c:v>0.35266024372915689</c:v>
                </c:pt>
                <c:pt idx="18">
                  <c:v>0.33756369840239137</c:v>
                </c:pt>
                <c:pt idx="19">
                  <c:v>0.30519461000031234</c:v>
                </c:pt>
                <c:pt idx="20">
                  <c:v>0.23007774432646597</c:v>
                </c:pt>
                <c:pt idx="21">
                  <c:v>0.21333466682557323</c:v>
                </c:pt>
                <c:pt idx="22">
                  <c:v>0.19754270604738355</c:v>
                </c:pt>
                <c:pt idx="23">
                  <c:v>0.18173795907809984</c:v>
                </c:pt>
                <c:pt idx="24">
                  <c:v>0.16293695877851511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7516288"/>
        <c:axId val="107517824"/>
      </c:barChart>
      <c:catAx>
        <c:axId val="10751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7517824"/>
        <c:crosses val="autoZero"/>
        <c:auto val="1"/>
        <c:lblAlgn val="ctr"/>
        <c:lblOffset val="100"/>
        <c:noMultiLvlLbl val="0"/>
      </c:catAx>
      <c:valAx>
        <c:axId val="10751782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7516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 b="1" i="0" u="none" strike="noStrike" baseline="0">
                <a:effectLst/>
              </a:rPr>
              <a:t>Bridge </a:t>
            </a:r>
            <a:r>
              <a:rPr lang="en-US" sz="1600" baseline="0"/>
              <a:t>Condition</a:t>
            </a:r>
            <a:endParaRPr lang="en-US" sz="1600"/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3"/>
          <c:order val="0"/>
          <c:spPr>
            <a:solidFill>
              <a:schemeClr val="accent2"/>
            </a:solidFill>
          </c:spPr>
          <c:invertIfNegative val="0"/>
          <c:cat>
            <c:numRef>
              <c:f>'Hybrid-CV19'!$I$3:$I$27</c:f>
              <c:numCache>
                <c:formatCode>General</c:formatCode>
                <c:ptCount val="2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</c:numCache>
            </c:numRef>
          </c:cat>
          <c:val>
            <c:numRef>
              <c:f>'Hybrid-CV19'!$O$3:$O$27</c:f>
              <c:numCache>
                <c:formatCode>0.0%</c:formatCode>
                <c:ptCount val="25"/>
                <c:pt idx="0">
                  <c:v>8.2219938335046251E-3</c:v>
                </c:pt>
                <c:pt idx="1">
                  <c:v>7.8108941418293934E-3</c:v>
                </c:pt>
                <c:pt idx="2">
                  <c:v>6.9886947584789309E-3</c:v>
                </c:pt>
                <c:pt idx="3">
                  <c:v>7.3997944501541625E-3</c:v>
                </c:pt>
                <c:pt idx="4">
                  <c:v>7.1942446043165471E-3</c:v>
                </c:pt>
                <c:pt idx="5">
                  <c:v>7.1942446043165471E-3</c:v>
                </c:pt>
                <c:pt idx="6">
                  <c:v>6.5775950668037E-3</c:v>
                </c:pt>
                <c:pt idx="7">
                  <c:v>5.9609455292908529E-3</c:v>
                </c:pt>
                <c:pt idx="8">
                  <c:v>6.1664953751284684E-3</c:v>
                </c:pt>
                <c:pt idx="9">
                  <c:v>6.5775950668037E-3</c:v>
                </c:pt>
                <c:pt idx="10">
                  <c:v>6.9886947584789309E-3</c:v>
                </c:pt>
                <c:pt idx="11">
                  <c:v>6.9886947584789309E-3</c:v>
                </c:pt>
                <c:pt idx="12">
                  <c:v>7.3997944501541625E-3</c:v>
                </c:pt>
                <c:pt idx="13">
                  <c:v>8.2219938335046251E-3</c:v>
                </c:pt>
                <c:pt idx="14">
                  <c:v>8.2219938335046251E-3</c:v>
                </c:pt>
                <c:pt idx="15">
                  <c:v>8.6330935251798559E-3</c:v>
                </c:pt>
                <c:pt idx="16">
                  <c:v>9.6608427543679338E-3</c:v>
                </c:pt>
                <c:pt idx="17">
                  <c:v>1.0277492291880781E-2</c:v>
                </c:pt>
                <c:pt idx="18">
                  <c:v>1.1305241521068859E-2</c:v>
                </c:pt>
                <c:pt idx="19">
                  <c:v>1.3360739979445015E-2</c:v>
                </c:pt>
                <c:pt idx="20">
                  <c:v>1.6032887975334018E-2</c:v>
                </c:pt>
                <c:pt idx="21">
                  <c:v>1.7060637204522097E-2</c:v>
                </c:pt>
                <c:pt idx="22">
                  <c:v>1.870503597122302E-2</c:v>
                </c:pt>
                <c:pt idx="23">
                  <c:v>1.9938335046248715E-2</c:v>
                </c:pt>
                <c:pt idx="24">
                  <c:v>2.1582733812949641E-2</c:v>
                </c:pt>
              </c:numCache>
            </c:numRef>
          </c:val>
        </c:ser>
        <c:ser>
          <c:idx val="2"/>
          <c:order val="1"/>
          <c:tx>
            <c:strRef>
              <c:f>'Hybrid-CV19'!$K$2</c:f>
              <c:strCache>
                <c:ptCount val="1"/>
                <c:pt idx="0">
                  <c:v>Fair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'Hybrid-CV19'!$I$3:$I$27</c:f>
              <c:numCache>
                <c:formatCode>General</c:formatCode>
                <c:ptCount val="2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</c:numCache>
            </c:numRef>
          </c:cat>
          <c:val>
            <c:numRef>
              <c:f>'Hybrid-CV19'!$N$3:$N$27</c:f>
              <c:numCache>
                <c:formatCode>0.0%</c:formatCode>
                <c:ptCount val="25"/>
                <c:pt idx="0">
                  <c:v>0.25467625899280577</c:v>
                </c:pt>
                <c:pt idx="1">
                  <c:v>0.26228160328879752</c:v>
                </c:pt>
                <c:pt idx="2">
                  <c:v>0.26988694758478932</c:v>
                </c:pt>
                <c:pt idx="3">
                  <c:v>0.26495375128468651</c:v>
                </c:pt>
                <c:pt idx="4">
                  <c:v>0.25878725590955809</c:v>
                </c:pt>
                <c:pt idx="5">
                  <c:v>0.26474820143884892</c:v>
                </c:pt>
                <c:pt idx="6">
                  <c:v>0.27646454265159304</c:v>
                </c:pt>
                <c:pt idx="7">
                  <c:v>0.28591983556012335</c:v>
                </c:pt>
                <c:pt idx="8">
                  <c:v>0.30688591983556013</c:v>
                </c:pt>
                <c:pt idx="9">
                  <c:v>0.3183967112024666</c:v>
                </c:pt>
                <c:pt idx="10">
                  <c:v>0.33114080164439874</c:v>
                </c:pt>
                <c:pt idx="11">
                  <c:v>0.34758478931140802</c:v>
                </c:pt>
                <c:pt idx="12">
                  <c:v>0.36628982528263104</c:v>
                </c:pt>
                <c:pt idx="13">
                  <c:v>0.39177800616649539</c:v>
                </c:pt>
                <c:pt idx="14">
                  <c:v>0.4411099691675231</c:v>
                </c:pt>
                <c:pt idx="15">
                  <c:v>0.48612538540596095</c:v>
                </c:pt>
                <c:pt idx="16">
                  <c:v>0.50565262076053441</c:v>
                </c:pt>
                <c:pt idx="17">
                  <c:v>0.51716341212744088</c:v>
                </c:pt>
                <c:pt idx="18">
                  <c:v>0.52826310380267216</c:v>
                </c:pt>
                <c:pt idx="19">
                  <c:v>0.54943473792394659</c:v>
                </c:pt>
                <c:pt idx="20">
                  <c:v>0.583967112024666</c:v>
                </c:pt>
                <c:pt idx="21">
                  <c:v>0.60369989722507711</c:v>
                </c:pt>
                <c:pt idx="22">
                  <c:v>0.62466598150051389</c:v>
                </c:pt>
                <c:pt idx="23">
                  <c:v>0.64480986639260018</c:v>
                </c:pt>
                <c:pt idx="24">
                  <c:v>0.66207605344295994</c:v>
                </c:pt>
              </c:numCache>
            </c:numRef>
          </c:val>
        </c:ser>
        <c:ser>
          <c:idx val="1"/>
          <c:order val="2"/>
          <c:tx>
            <c:strRef>
              <c:f>'Hybrid-CV19'!$J$2</c:f>
              <c:strCache>
                <c:ptCount val="1"/>
                <c:pt idx="0">
                  <c:v>Good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'Hybrid-CV19'!$I$3:$I$27</c:f>
              <c:numCache>
                <c:formatCode>General</c:formatCode>
                <c:ptCount val="2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</c:numCache>
            </c:numRef>
          </c:cat>
          <c:val>
            <c:numRef>
              <c:f>'Hybrid-CV19'!$M$3:$M$27</c:f>
              <c:numCache>
                <c:formatCode>0.0%</c:formatCode>
                <c:ptCount val="25"/>
                <c:pt idx="0">
                  <c:v>0.73710174717368959</c:v>
                </c:pt>
                <c:pt idx="1">
                  <c:v>0.72990750256937309</c:v>
                </c:pt>
                <c:pt idx="2">
                  <c:v>0.72312435765673178</c:v>
                </c:pt>
                <c:pt idx="3">
                  <c:v>0.72764645426515928</c:v>
                </c:pt>
                <c:pt idx="4">
                  <c:v>0.73401849948612541</c:v>
                </c:pt>
                <c:pt idx="5">
                  <c:v>0.72805755395683458</c:v>
                </c:pt>
                <c:pt idx="6">
                  <c:v>0.7169578622816033</c:v>
                </c:pt>
                <c:pt idx="7">
                  <c:v>0.70811921891058582</c:v>
                </c:pt>
                <c:pt idx="8">
                  <c:v>0.68694758478931139</c:v>
                </c:pt>
                <c:pt idx="9">
                  <c:v>0.67502569373072974</c:v>
                </c:pt>
                <c:pt idx="10">
                  <c:v>0.66187050359712229</c:v>
                </c:pt>
                <c:pt idx="11">
                  <c:v>0.64542651593011302</c:v>
                </c:pt>
                <c:pt idx="12">
                  <c:v>0.62631038026721475</c:v>
                </c:pt>
                <c:pt idx="13">
                  <c:v>0.6</c:v>
                </c:pt>
                <c:pt idx="14">
                  <c:v>0.55066803699897227</c:v>
                </c:pt>
                <c:pt idx="15">
                  <c:v>0.50524152106885922</c:v>
                </c:pt>
                <c:pt idx="16">
                  <c:v>0.48468653648509763</c:v>
                </c:pt>
                <c:pt idx="17">
                  <c:v>0.47255909558067832</c:v>
                </c:pt>
                <c:pt idx="18">
                  <c:v>0.46043165467625902</c:v>
                </c:pt>
                <c:pt idx="19">
                  <c:v>0.43720452209660843</c:v>
                </c:pt>
                <c:pt idx="20">
                  <c:v>0.4</c:v>
                </c:pt>
                <c:pt idx="21">
                  <c:v>0.37923946557040084</c:v>
                </c:pt>
                <c:pt idx="22">
                  <c:v>0.35662898252826308</c:v>
                </c:pt>
                <c:pt idx="23">
                  <c:v>0.33525179856115106</c:v>
                </c:pt>
                <c:pt idx="24">
                  <c:v>0.31634121274409044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212992"/>
        <c:axId val="108214528"/>
      </c:barChart>
      <c:catAx>
        <c:axId val="10821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8214528"/>
        <c:crosses val="autoZero"/>
        <c:auto val="1"/>
        <c:lblAlgn val="ctr"/>
        <c:lblOffset val="100"/>
        <c:noMultiLvlLbl val="0"/>
      </c:catAx>
      <c:valAx>
        <c:axId val="1082145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8212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 b="1" i="0" u="none" strike="noStrike" baseline="0">
                <a:effectLst/>
              </a:rPr>
              <a:t>Deck Area </a:t>
            </a:r>
            <a:r>
              <a:rPr lang="en-US" sz="1800" b="1" i="0" baseline="0">
                <a:effectLst/>
              </a:rPr>
              <a:t>Condition</a:t>
            </a:r>
            <a:endParaRPr lang="en-US" sz="16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'Hybrid-CV19'!$X$2</c:f>
              <c:strCache>
                <c:ptCount val="1"/>
                <c:pt idx="0">
                  <c:v>Poor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'Hybrid-CV19'!$R$3:$R$27</c:f>
              <c:numCache>
                <c:formatCode>General</c:formatCode>
                <c:ptCount val="2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</c:numCache>
            </c:numRef>
          </c:cat>
          <c:val>
            <c:numRef>
              <c:f>'Hybrid-CV19'!$X$3:$X$27</c:f>
              <c:numCache>
                <c:formatCode>0.0%</c:formatCode>
                <c:ptCount val="25"/>
                <c:pt idx="0">
                  <c:v>9.6404949270730463E-3</c:v>
                </c:pt>
                <c:pt idx="1">
                  <c:v>9.1812293753607398E-3</c:v>
                </c:pt>
                <c:pt idx="2">
                  <c:v>8.5515714781344287E-3</c:v>
                </c:pt>
                <c:pt idx="3">
                  <c:v>9.9073136449292776E-3</c:v>
                </c:pt>
                <c:pt idx="4">
                  <c:v>9.9806482012569035E-3</c:v>
                </c:pt>
                <c:pt idx="5">
                  <c:v>1.0596031567685123E-2</c:v>
                </c:pt>
                <c:pt idx="6">
                  <c:v>1.0318794471900428E-2</c:v>
                </c:pt>
                <c:pt idx="7">
                  <c:v>9.7524586639016614E-3</c:v>
                </c:pt>
                <c:pt idx="8">
                  <c:v>9.7966578429921139E-3</c:v>
                </c:pt>
                <c:pt idx="9">
                  <c:v>1.1082109784672198E-2</c:v>
                </c:pt>
                <c:pt idx="10">
                  <c:v>1.1530325541611892E-2</c:v>
                </c:pt>
                <c:pt idx="11">
                  <c:v>1.1530325541611892E-2</c:v>
                </c:pt>
                <c:pt idx="12">
                  <c:v>1.3392238511398709E-2</c:v>
                </c:pt>
                <c:pt idx="13">
                  <c:v>1.4222957572283416E-2</c:v>
                </c:pt>
                <c:pt idx="14">
                  <c:v>1.4122584844665255E-2</c:v>
                </c:pt>
                <c:pt idx="15">
                  <c:v>1.390048396973574E-2</c:v>
                </c:pt>
                <c:pt idx="16">
                  <c:v>1.5028938623238418E-2</c:v>
                </c:pt>
                <c:pt idx="17">
                  <c:v>1.5277807062239548E-2</c:v>
                </c:pt>
                <c:pt idx="18">
                  <c:v>1.6231472002920754E-2</c:v>
                </c:pt>
                <c:pt idx="19">
                  <c:v>2.337428484995337E-2</c:v>
                </c:pt>
                <c:pt idx="20">
                  <c:v>2.9420281537495506E-2</c:v>
                </c:pt>
                <c:pt idx="21">
                  <c:v>3.1285171186690455E-2</c:v>
                </c:pt>
                <c:pt idx="22">
                  <c:v>3.2690051114321064E-2</c:v>
                </c:pt>
                <c:pt idx="23">
                  <c:v>3.3909700400600165E-2</c:v>
                </c:pt>
                <c:pt idx="24">
                  <c:v>3.8291530343582091E-2</c:v>
                </c:pt>
              </c:numCache>
            </c:numRef>
          </c:val>
        </c:ser>
        <c:ser>
          <c:idx val="2"/>
          <c:order val="1"/>
          <c:tx>
            <c:strRef>
              <c:f>'Hybrid-CV19'!$W$2</c:f>
              <c:strCache>
                <c:ptCount val="1"/>
                <c:pt idx="0">
                  <c:v>Fair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'Hybrid-CV19'!$R$3:$R$27</c:f>
              <c:numCache>
                <c:formatCode>General</c:formatCode>
                <c:ptCount val="2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</c:numCache>
            </c:numRef>
          </c:cat>
          <c:val>
            <c:numRef>
              <c:f>'Hybrid-CV19'!$W$3:$W$27</c:f>
              <c:numCache>
                <c:formatCode>0.0%</c:formatCode>
                <c:ptCount val="25"/>
                <c:pt idx="0">
                  <c:v>0.36119632294400811</c:v>
                </c:pt>
                <c:pt idx="1">
                  <c:v>0.36671928097857887</c:v>
                </c:pt>
                <c:pt idx="2">
                  <c:v>0.37467172807402188</c:v>
                </c:pt>
                <c:pt idx="3">
                  <c:v>0.37581150312951611</c:v>
                </c:pt>
                <c:pt idx="4">
                  <c:v>0.37579265082659796</c:v>
                </c:pt>
                <c:pt idx="5">
                  <c:v>0.38005545869445773</c:v>
                </c:pt>
                <c:pt idx="6">
                  <c:v>0.38747183288921805</c:v>
                </c:pt>
                <c:pt idx="7">
                  <c:v>0.39807113429413177</c:v>
                </c:pt>
                <c:pt idx="8">
                  <c:v>0.41963683834702736</c:v>
                </c:pt>
                <c:pt idx="9">
                  <c:v>0.43857767492698962</c:v>
                </c:pt>
                <c:pt idx="10">
                  <c:v>0.46116672527943858</c:v>
                </c:pt>
                <c:pt idx="11">
                  <c:v>0.49340693699350646</c:v>
                </c:pt>
                <c:pt idx="12">
                  <c:v>0.52489129764392439</c:v>
                </c:pt>
                <c:pt idx="13">
                  <c:v>0.55563888503962644</c:v>
                </c:pt>
                <c:pt idx="14">
                  <c:v>0.61012526520916865</c:v>
                </c:pt>
                <c:pt idx="15">
                  <c:v>0.67430227029308909</c:v>
                </c:pt>
                <c:pt idx="16">
                  <c:v>0.69330678977190408</c:v>
                </c:pt>
                <c:pt idx="17">
                  <c:v>0.70025726853808845</c:v>
                </c:pt>
                <c:pt idx="18">
                  <c:v>0.707284306596626</c:v>
                </c:pt>
                <c:pt idx="19">
                  <c:v>0.72470588659776025</c:v>
                </c:pt>
                <c:pt idx="20">
                  <c:v>0.79314251991471818</c:v>
                </c:pt>
                <c:pt idx="21">
                  <c:v>0.80157840680676373</c:v>
                </c:pt>
                <c:pt idx="22">
                  <c:v>0.80578459011406434</c:v>
                </c:pt>
                <c:pt idx="23">
                  <c:v>0.81618100375659197</c:v>
                </c:pt>
                <c:pt idx="24">
                  <c:v>0.81831641042230174</c:v>
                </c:pt>
              </c:numCache>
            </c:numRef>
          </c:val>
        </c:ser>
        <c:ser>
          <c:idx val="3"/>
          <c:order val="2"/>
          <c:tx>
            <c:strRef>
              <c:f>'Hybrid-CV19'!$V$2</c:f>
              <c:strCache>
                <c:ptCount val="1"/>
                <c:pt idx="0">
                  <c:v>Good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'Hybrid-CV19'!$R$3:$R$27</c:f>
              <c:numCache>
                <c:formatCode>General</c:formatCode>
                <c:ptCount val="2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</c:numCache>
            </c:numRef>
          </c:cat>
          <c:val>
            <c:numRef>
              <c:f>'Hybrid-CV19'!$V$3:$V$27</c:f>
              <c:numCache>
                <c:formatCode>0.0%</c:formatCode>
                <c:ptCount val="25"/>
                <c:pt idx="0">
                  <c:v>0.62916318212891886</c:v>
                </c:pt>
                <c:pt idx="1">
                  <c:v>0.62409948964606043</c:v>
                </c:pt>
                <c:pt idx="2">
                  <c:v>0.61677670044784372</c:v>
                </c:pt>
                <c:pt idx="3">
                  <c:v>0.61428118322555458</c:v>
                </c:pt>
                <c:pt idx="4">
                  <c:v>0.61422670097214516</c:v>
                </c:pt>
                <c:pt idx="5">
                  <c:v>0.60934850973785715</c:v>
                </c:pt>
                <c:pt idx="6">
                  <c:v>0.60220937263888152</c:v>
                </c:pt>
                <c:pt idx="7">
                  <c:v>0.5921764070419665</c:v>
                </c:pt>
                <c:pt idx="8">
                  <c:v>0.57056650380998053</c:v>
                </c:pt>
                <c:pt idx="9">
                  <c:v>0.55034021528833821</c:v>
                </c:pt>
                <c:pt idx="10">
                  <c:v>0.52730294917894949</c:v>
                </c:pt>
                <c:pt idx="11">
                  <c:v>0.49506273746488166</c:v>
                </c:pt>
                <c:pt idx="12">
                  <c:v>0.46171646384467685</c:v>
                </c:pt>
                <c:pt idx="13">
                  <c:v>0.43013815738809008</c:v>
                </c:pt>
                <c:pt idx="14">
                  <c:v>0.37575214994616607</c:v>
                </c:pt>
                <c:pt idx="15">
                  <c:v>0.31179724573717521</c:v>
                </c:pt>
                <c:pt idx="16">
                  <c:v>0.29166427160485753</c:v>
                </c:pt>
                <c:pt idx="17">
                  <c:v>0.28446492439967197</c:v>
                </c:pt>
                <c:pt idx="18">
                  <c:v>0.27648422140045326</c:v>
                </c:pt>
                <c:pt idx="19">
                  <c:v>0.25191982855228634</c:v>
                </c:pt>
                <c:pt idx="20">
                  <c:v>0.17743719854778636</c:v>
                </c:pt>
                <c:pt idx="21">
                  <c:v>0.16713642200654577</c:v>
                </c:pt>
                <c:pt idx="22">
                  <c:v>0.16152535877161461</c:v>
                </c:pt>
                <c:pt idx="23">
                  <c:v>0.14990929584280788</c:v>
                </c:pt>
                <c:pt idx="24">
                  <c:v>0.14339205923411619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249088"/>
        <c:axId val="108250624"/>
      </c:barChart>
      <c:catAx>
        <c:axId val="1082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8250624"/>
        <c:crosses val="autoZero"/>
        <c:auto val="1"/>
        <c:lblAlgn val="ctr"/>
        <c:lblOffset val="100"/>
        <c:noMultiLvlLbl val="0"/>
      </c:catAx>
      <c:valAx>
        <c:axId val="10825062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8249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 b="1" i="0" u="none" strike="noStrike" baseline="0">
                <a:effectLst/>
              </a:rPr>
              <a:t>Bridge </a:t>
            </a:r>
            <a:r>
              <a:rPr lang="en-US" sz="1600" baseline="0"/>
              <a:t>Condition</a:t>
            </a:r>
            <a:endParaRPr lang="en-US" sz="1600"/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3"/>
          <c:order val="0"/>
          <c:spPr>
            <a:solidFill>
              <a:schemeClr val="accent2"/>
            </a:solidFill>
          </c:spPr>
          <c:invertIfNegative val="0"/>
          <c:cat>
            <c:numRef>
              <c:f>'ADOT Steady'!$I$3:$I$27</c:f>
              <c:numCache>
                <c:formatCode>General</c:formatCode>
                <c:ptCount val="2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</c:numCache>
            </c:numRef>
          </c:cat>
          <c:val>
            <c:numRef>
              <c:f>'ADOT Steady'!$O$3:$O$27</c:f>
              <c:numCache>
                <c:formatCode>0.0%</c:formatCode>
                <c:ptCount val="25"/>
                <c:pt idx="0">
                  <c:v>8.0164439876670088E-3</c:v>
                </c:pt>
                <c:pt idx="1">
                  <c:v>6.3720452209660846E-3</c:v>
                </c:pt>
                <c:pt idx="2">
                  <c:v>5.5498458376156221E-3</c:v>
                </c:pt>
                <c:pt idx="3">
                  <c:v>6.1664953751284684E-3</c:v>
                </c:pt>
                <c:pt idx="4">
                  <c:v>6.5775950668037E-3</c:v>
                </c:pt>
                <c:pt idx="5">
                  <c:v>6.7831449126413155E-3</c:v>
                </c:pt>
                <c:pt idx="6">
                  <c:v>6.7831449126413155E-3</c:v>
                </c:pt>
                <c:pt idx="7">
                  <c:v>6.9886947584789309E-3</c:v>
                </c:pt>
                <c:pt idx="8">
                  <c:v>7.1942446043165471E-3</c:v>
                </c:pt>
                <c:pt idx="9">
                  <c:v>7.3997944501541625E-3</c:v>
                </c:pt>
                <c:pt idx="10">
                  <c:v>8.0164439876670088E-3</c:v>
                </c:pt>
                <c:pt idx="11">
                  <c:v>8.0164439876670088E-3</c:v>
                </c:pt>
                <c:pt idx="12">
                  <c:v>7.8108941418293934E-3</c:v>
                </c:pt>
                <c:pt idx="13">
                  <c:v>8.2219938335046251E-3</c:v>
                </c:pt>
                <c:pt idx="14">
                  <c:v>8.2219938335046251E-3</c:v>
                </c:pt>
                <c:pt idx="15">
                  <c:v>8.6330935251798559E-3</c:v>
                </c:pt>
                <c:pt idx="16">
                  <c:v>9.0441932168550867E-3</c:v>
                </c:pt>
                <c:pt idx="17">
                  <c:v>9.0441932168550867E-3</c:v>
                </c:pt>
                <c:pt idx="18">
                  <c:v>9.8663926002055501E-3</c:v>
                </c:pt>
                <c:pt idx="19">
                  <c:v>1.1510791366906475E-2</c:v>
                </c:pt>
                <c:pt idx="20">
                  <c:v>1.3566289825282631E-2</c:v>
                </c:pt>
                <c:pt idx="21">
                  <c:v>1.4182939362795478E-2</c:v>
                </c:pt>
                <c:pt idx="22">
                  <c:v>1.5416238437821172E-2</c:v>
                </c:pt>
                <c:pt idx="23">
                  <c:v>1.6032887975334018E-2</c:v>
                </c:pt>
                <c:pt idx="24">
                  <c:v>1.7677286742034944E-2</c:v>
                </c:pt>
              </c:numCache>
            </c:numRef>
          </c:val>
        </c:ser>
        <c:ser>
          <c:idx val="2"/>
          <c:order val="1"/>
          <c:tx>
            <c:strRef>
              <c:f>'ADOT Steady'!$K$2</c:f>
              <c:strCache>
                <c:ptCount val="1"/>
                <c:pt idx="0">
                  <c:v>Fair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'ADOT Steady'!$I$3:$I$27</c:f>
              <c:numCache>
                <c:formatCode>General</c:formatCode>
                <c:ptCount val="2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</c:numCache>
            </c:numRef>
          </c:cat>
          <c:val>
            <c:numRef>
              <c:f>'ADOT Steady'!$N$3:$N$27</c:f>
              <c:numCache>
                <c:formatCode>0.0%</c:formatCode>
                <c:ptCount val="25"/>
                <c:pt idx="0">
                  <c:v>0.24295991778006165</c:v>
                </c:pt>
                <c:pt idx="1">
                  <c:v>0.2355601233299075</c:v>
                </c:pt>
                <c:pt idx="2">
                  <c:v>0.22281603288797533</c:v>
                </c:pt>
                <c:pt idx="3">
                  <c:v>0.23206577595066805</c:v>
                </c:pt>
                <c:pt idx="4">
                  <c:v>0.22692702980472765</c:v>
                </c:pt>
                <c:pt idx="5">
                  <c:v>0.22857142857142856</c:v>
                </c:pt>
                <c:pt idx="6">
                  <c:v>0.23309352517985613</c:v>
                </c:pt>
                <c:pt idx="7">
                  <c:v>0.23699897225077082</c:v>
                </c:pt>
                <c:pt idx="8">
                  <c:v>0.25118191161356629</c:v>
                </c:pt>
                <c:pt idx="9">
                  <c:v>0.26043165467625901</c:v>
                </c:pt>
                <c:pt idx="10">
                  <c:v>0.26145940390544709</c:v>
                </c:pt>
                <c:pt idx="11">
                  <c:v>0.27153134635149023</c:v>
                </c:pt>
                <c:pt idx="12">
                  <c:v>0.2857142857142857</c:v>
                </c:pt>
                <c:pt idx="13">
                  <c:v>0.31017471736896196</c:v>
                </c:pt>
                <c:pt idx="14">
                  <c:v>0.34881808838643369</c:v>
                </c:pt>
                <c:pt idx="15">
                  <c:v>0.38355601233299075</c:v>
                </c:pt>
                <c:pt idx="16">
                  <c:v>0.40308324768756426</c:v>
                </c:pt>
                <c:pt idx="17">
                  <c:v>0.42302158273381296</c:v>
                </c:pt>
                <c:pt idx="18">
                  <c:v>0.44049331963001026</c:v>
                </c:pt>
                <c:pt idx="19">
                  <c:v>0.46310380267214801</c:v>
                </c:pt>
                <c:pt idx="20">
                  <c:v>0.49311408016443986</c:v>
                </c:pt>
                <c:pt idx="21">
                  <c:v>0.51983556012332988</c:v>
                </c:pt>
                <c:pt idx="22">
                  <c:v>0.54758478931140797</c:v>
                </c:pt>
                <c:pt idx="23">
                  <c:v>0.57553956834532372</c:v>
                </c:pt>
                <c:pt idx="24">
                  <c:v>0.6014388489208633</c:v>
                </c:pt>
              </c:numCache>
            </c:numRef>
          </c:val>
        </c:ser>
        <c:ser>
          <c:idx val="1"/>
          <c:order val="2"/>
          <c:tx>
            <c:strRef>
              <c:f>'ADOT Steady'!$J$2</c:f>
              <c:strCache>
                <c:ptCount val="1"/>
                <c:pt idx="0">
                  <c:v>Good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'ADOT Steady'!$I$3:$I$27</c:f>
              <c:numCache>
                <c:formatCode>General</c:formatCode>
                <c:ptCount val="2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</c:numCache>
            </c:numRef>
          </c:cat>
          <c:val>
            <c:numRef>
              <c:f>'ADOT Steady'!$M$3:$M$27</c:f>
              <c:numCache>
                <c:formatCode>0.0%</c:formatCode>
                <c:ptCount val="25"/>
                <c:pt idx="0">
                  <c:v>0.74902363823227136</c:v>
                </c:pt>
                <c:pt idx="1">
                  <c:v>0.75806783144912637</c:v>
                </c:pt>
                <c:pt idx="2">
                  <c:v>0.771634121274409</c:v>
                </c:pt>
                <c:pt idx="3">
                  <c:v>0.7617677286742035</c:v>
                </c:pt>
                <c:pt idx="4">
                  <c:v>0.76649537512846866</c:v>
                </c:pt>
                <c:pt idx="5">
                  <c:v>0.76464542651593015</c:v>
                </c:pt>
                <c:pt idx="6">
                  <c:v>0.76012332990750253</c:v>
                </c:pt>
                <c:pt idx="7">
                  <c:v>0.75601233299075021</c:v>
                </c:pt>
                <c:pt idx="8">
                  <c:v>0.74162384378211721</c:v>
                </c:pt>
                <c:pt idx="9">
                  <c:v>0.7321685508735869</c:v>
                </c:pt>
                <c:pt idx="10">
                  <c:v>0.73052415210688593</c:v>
                </c:pt>
                <c:pt idx="11">
                  <c:v>0.72045220966084278</c:v>
                </c:pt>
                <c:pt idx="12">
                  <c:v>0.70647482014388485</c:v>
                </c:pt>
                <c:pt idx="13">
                  <c:v>0.6816032887975334</c:v>
                </c:pt>
                <c:pt idx="14">
                  <c:v>0.64295991778006167</c:v>
                </c:pt>
                <c:pt idx="15">
                  <c:v>0.60781089414182943</c:v>
                </c:pt>
                <c:pt idx="16">
                  <c:v>0.58787255909558067</c:v>
                </c:pt>
                <c:pt idx="17">
                  <c:v>0.56793422404933191</c:v>
                </c:pt>
                <c:pt idx="18">
                  <c:v>0.54964028776978413</c:v>
                </c:pt>
                <c:pt idx="19">
                  <c:v>0.52538540596094552</c:v>
                </c:pt>
                <c:pt idx="20">
                  <c:v>0.49331963001027751</c:v>
                </c:pt>
                <c:pt idx="21">
                  <c:v>0.4659815005138746</c:v>
                </c:pt>
                <c:pt idx="22">
                  <c:v>0.43699897225077083</c:v>
                </c:pt>
                <c:pt idx="23">
                  <c:v>0.40842754367934225</c:v>
                </c:pt>
                <c:pt idx="24">
                  <c:v>0.38088386433710175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153088"/>
        <c:axId val="126154624"/>
      </c:barChart>
      <c:catAx>
        <c:axId val="12615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6154624"/>
        <c:crosses val="autoZero"/>
        <c:auto val="1"/>
        <c:lblAlgn val="ctr"/>
        <c:lblOffset val="100"/>
        <c:noMultiLvlLbl val="0"/>
      </c:catAx>
      <c:valAx>
        <c:axId val="12615462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6153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 b="1" i="0" u="none" strike="noStrike" baseline="0">
                <a:effectLst/>
              </a:rPr>
              <a:t>Deck Area </a:t>
            </a:r>
            <a:r>
              <a:rPr lang="en-US" sz="1800" b="1" i="0" baseline="0">
                <a:effectLst/>
              </a:rPr>
              <a:t>Condition</a:t>
            </a:r>
            <a:endParaRPr lang="en-US" sz="16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'ADOT Steady'!$X$2</c:f>
              <c:strCache>
                <c:ptCount val="1"/>
                <c:pt idx="0">
                  <c:v>Poor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'ADOT Steady'!$R$3:$R$27</c:f>
              <c:numCache>
                <c:formatCode>General</c:formatCode>
                <c:ptCount val="2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</c:numCache>
            </c:numRef>
          </c:cat>
          <c:val>
            <c:numRef>
              <c:f>'ADOT Steady'!$X$3:$X$27</c:f>
              <c:numCache>
                <c:formatCode>0.0%</c:formatCode>
                <c:ptCount val="25"/>
                <c:pt idx="0">
                  <c:v>9.5780072101038418E-3</c:v>
                </c:pt>
                <c:pt idx="1">
                  <c:v>8.3364387390921328E-3</c:v>
                </c:pt>
                <c:pt idx="2">
                  <c:v>7.5566163859661743E-3</c:v>
                </c:pt>
                <c:pt idx="3">
                  <c:v>9.0478200164326242E-3</c:v>
                </c:pt>
                <c:pt idx="4">
                  <c:v>9.5226229326313173E-3</c:v>
                </c:pt>
                <c:pt idx="5">
                  <c:v>1.0271438208589232E-2</c:v>
                </c:pt>
                <c:pt idx="6">
                  <c:v>1.0271438208589232E-2</c:v>
                </c:pt>
                <c:pt idx="7">
                  <c:v>1.0657053495551837E-2</c:v>
                </c:pt>
                <c:pt idx="8">
                  <c:v>1.0701252674642288E-2</c:v>
                </c:pt>
                <c:pt idx="9">
                  <c:v>1.1938807138573334E-2</c:v>
                </c:pt>
                <c:pt idx="10">
                  <c:v>1.2574937058452173E-2</c:v>
                </c:pt>
                <c:pt idx="11">
                  <c:v>1.2574937058452173E-2</c:v>
                </c:pt>
                <c:pt idx="12">
                  <c:v>1.3358547912643029E-2</c:v>
                </c:pt>
                <c:pt idx="13">
                  <c:v>1.3519965118729481E-2</c:v>
                </c:pt>
                <c:pt idx="14">
                  <c:v>1.3519965118729481E-2</c:v>
                </c:pt>
                <c:pt idx="15">
                  <c:v>1.3736563646874266E-2</c:v>
                </c:pt>
                <c:pt idx="16">
                  <c:v>1.3808500065904132E-2</c:v>
                </c:pt>
                <c:pt idx="17">
                  <c:v>1.350514937349355E-2</c:v>
                </c:pt>
                <c:pt idx="18">
                  <c:v>1.373737546853103E-2</c:v>
                </c:pt>
                <c:pt idx="19">
                  <c:v>1.955833970293867E-2</c:v>
                </c:pt>
                <c:pt idx="20">
                  <c:v>2.2167083495744644E-2</c:v>
                </c:pt>
                <c:pt idx="21">
                  <c:v>2.183637892362145E-2</c:v>
                </c:pt>
                <c:pt idx="22">
                  <c:v>2.2983595677635995E-2</c:v>
                </c:pt>
                <c:pt idx="23">
                  <c:v>2.3236929135749321E-2</c:v>
                </c:pt>
                <c:pt idx="24">
                  <c:v>2.7209781368535121E-2</c:v>
                </c:pt>
              </c:numCache>
            </c:numRef>
          </c:val>
        </c:ser>
        <c:ser>
          <c:idx val="2"/>
          <c:order val="1"/>
          <c:tx>
            <c:strRef>
              <c:f>'ADOT Steady'!$W$2</c:f>
              <c:strCache>
                <c:ptCount val="1"/>
                <c:pt idx="0">
                  <c:v>Fair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'ADOT Steady'!$R$3:$R$27</c:f>
              <c:numCache>
                <c:formatCode>General</c:formatCode>
                <c:ptCount val="2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</c:numCache>
            </c:numRef>
          </c:cat>
          <c:val>
            <c:numRef>
              <c:f>'ADOT Steady'!$W$3:$W$27</c:f>
              <c:numCache>
                <c:formatCode>0.0%</c:formatCode>
                <c:ptCount val="25"/>
                <c:pt idx="0">
                  <c:v>0.35711450620440338</c:v>
                </c:pt>
                <c:pt idx="1">
                  <c:v>0.3550230957623699</c:v>
                </c:pt>
                <c:pt idx="2">
                  <c:v>0.35063648509185369</c:v>
                </c:pt>
                <c:pt idx="3">
                  <c:v>0.35672038934064632</c:v>
                </c:pt>
                <c:pt idx="4">
                  <c:v>0.35339462662010568</c:v>
                </c:pt>
                <c:pt idx="5">
                  <c:v>0.3514847259701635</c:v>
                </c:pt>
                <c:pt idx="6">
                  <c:v>0.35385226852850449</c:v>
                </c:pt>
                <c:pt idx="7">
                  <c:v>0.36379613669858968</c:v>
                </c:pt>
                <c:pt idx="8">
                  <c:v>0.37777464574978098</c:v>
                </c:pt>
                <c:pt idx="9">
                  <c:v>0.39265204433042361</c:v>
                </c:pt>
                <c:pt idx="10">
                  <c:v>0.39429895986477759</c:v>
                </c:pt>
                <c:pt idx="11">
                  <c:v>0.41149207972133772</c:v>
                </c:pt>
                <c:pt idx="12">
                  <c:v>0.42317843287525919</c:v>
                </c:pt>
                <c:pt idx="13">
                  <c:v>0.43937720650589368</c:v>
                </c:pt>
                <c:pt idx="14">
                  <c:v>0.46478801363364269</c:v>
                </c:pt>
                <c:pt idx="15">
                  <c:v>0.50302812860562973</c:v>
                </c:pt>
                <c:pt idx="16">
                  <c:v>0.50957384662411298</c:v>
                </c:pt>
                <c:pt idx="17">
                  <c:v>0.5081809410659196</c:v>
                </c:pt>
                <c:pt idx="18">
                  <c:v>0.5024428051911034</c:v>
                </c:pt>
                <c:pt idx="19">
                  <c:v>0.50456817683911148</c:v>
                </c:pt>
                <c:pt idx="20">
                  <c:v>0.55958790128654567</c:v>
                </c:pt>
                <c:pt idx="21">
                  <c:v>0.55814486574104716</c:v>
                </c:pt>
                <c:pt idx="22">
                  <c:v>0.56072431630240493</c:v>
                </c:pt>
                <c:pt idx="23">
                  <c:v>0.57510742824708649</c:v>
                </c:pt>
                <c:pt idx="24">
                  <c:v>0.58331070568386789</c:v>
                </c:pt>
              </c:numCache>
            </c:numRef>
          </c:val>
        </c:ser>
        <c:ser>
          <c:idx val="3"/>
          <c:order val="2"/>
          <c:tx>
            <c:strRef>
              <c:f>'ADOT Steady'!$V$2</c:f>
              <c:strCache>
                <c:ptCount val="1"/>
                <c:pt idx="0">
                  <c:v>Good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'ADOT Steady'!$R$3:$R$27</c:f>
              <c:numCache>
                <c:formatCode>General</c:formatCode>
                <c:ptCount val="2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</c:numCache>
            </c:numRef>
          </c:cat>
          <c:val>
            <c:numRef>
              <c:f>'ADOT Steady'!$V$3:$V$27</c:f>
              <c:numCache>
                <c:formatCode>0.0%</c:formatCode>
                <c:ptCount val="25"/>
                <c:pt idx="0">
                  <c:v>0.63330748658549274</c:v>
                </c:pt>
                <c:pt idx="1">
                  <c:v>0.63664046549853803</c:v>
                </c:pt>
                <c:pt idx="2">
                  <c:v>0.6418068985221802</c:v>
                </c:pt>
                <c:pt idx="3">
                  <c:v>0.63423179064292101</c:v>
                </c:pt>
                <c:pt idx="4">
                  <c:v>0.63708275044726304</c:v>
                </c:pt>
                <c:pt idx="5">
                  <c:v>0.63824383582124722</c:v>
                </c:pt>
                <c:pt idx="6">
                  <c:v>0.63587629326290629</c:v>
                </c:pt>
                <c:pt idx="7">
                  <c:v>0.62554680980585853</c:v>
                </c:pt>
                <c:pt idx="8">
                  <c:v>0.61152410157557668</c:v>
                </c:pt>
                <c:pt idx="9">
                  <c:v>0.59540914853100313</c:v>
                </c:pt>
                <c:pt idx="10">
                  <c:v>0.59312610307677027</c:v>
                </c:pt>
                <c:pt idx="11">
                  <c:v>0.57593298322021014</c:v>
                </c:pt>
                <c:pt idx="12">
                  <c:v>0.56346301921209774</c:v>
                </c:pt>
                <c:pt idx="13">
                  <c:v>0.54710282837537683</c:v>
                </c:pt>
                <c:pt idx="14">
                  <c:v>0.52169202124762781</c:v>
                </c:pt>
                <c:pt idx="15">
                  <c:v>0.48323530774749596</c:v>
                </c:pt>
                <c:pt idx="16">
                  <c:v>0.47661765330998296</c:v>
                </c:pt>
                <c:pt idx="17">
                  <c:v>0.47831390956058689</c:v>
                </c:pt>
                <c:pt idx="18">
                  <c:v>0.48381981934036561</c:v>
                </c:pt>
                <c:pt idx="19">
                  <c:v>0.47587348345794983</c:v>
                </c:pt>
                <c:pt idx="20">
                  <c:v>0.41824501521770968</c:v>
                </c:pt>
                <c:pt idx="21">
                  <c:v>0.4200187553353314</c:v>
                </c:pt>
                <c:pt idx="22">
                  <c:v>0.41629208801995909</c:v>
                </c:pt>
                <c:pt idx="23">
                  <c:v>0.40165564261716419</c:v>
                </c:pt>
                <c:pt idx="24">
                  <c:v>0.38947951294759703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5595008"/>
        <c:axId val="125604992"/>
      </c:barChart>
      <c:catAx>
        <c:axId val="12559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5604992"/>
        <c:crosses val="autoZero"/>
        <c:auto val="1"/>
        <c:lblAlgn val="ctr"/>
        <c:lblOffset val="100"/>
        <c:noMultiLvlLbl val="0"/>
      </c:catAx>
      <c:valAx>
        <c:axId val="1256049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5595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 b="1" i="0" u="none" strike="noStrike" baseline="0">
                <a:effectLst/>
              </a:rPr>
              <a:t>Bridge </a:t>
            </a:r>
            <a:r>
              <a:rPr lang="en-US" sz="1600" baseline="0"/>
              <a:t>Condition</a:t>
            </a:r>
            <a:endParaRPr lang="en-US" sz="1600"/>
          </a:p>
        </c:rich>
      </c:tx>
      <c:layout/>
      <c:overlay val="0"/>
    </c:title>
    <c:autoTitleDeleted val="0"/>
    <c:plotArea>
      <c:layout/>
      <c:barChart>
        <c:barDir val="col"/>
        <c:grouping val="percentStacked"/>
        <c:varyColors val="0"/>
        <c:ser>
          <c:idx val="3"/>
          <c:order val="0"/>
          <c:spPr>
            <a:solidFill>
              <a:schemeClr val="accent2"/>
            </a:solidFill>
          </c:spPr>
          <c:invertIfNegative val="0"/>
          <c:cat>
            <c:numRef>
              <c:f>'LPA Steady'!$I$3:$I$14</c:f>
              <c:numCache>
                <c:formatCode>General</c:formatCode>
                <c:ptCount val="12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</c:numCache>
            </c:numRef>
          </c:cat>
          <c:val>
            <c:numRef>
              <c:f>'LPA Steady'!$O$3:$O$14</c:f>
              <c:numCache>
                <c:formatCode>0.0%</c:formatCode>
                <c:ptCount val="12"/>
                <c:pt idx="0">
                  <c:v>5.5865921787709499E-3</c:v>
                </c:pt>
                <c:pt idx="1">
                  <c:v>5.5865921787709499E-3</c:v>
                </c:pt>
                <c:pt idx="2">
                  <c:v>5.5865921787709499E-3</c:v>
                </c:pt>
                <c:pt idx="3">
                  <c:v>5.5865921787709499E-3</c:v>
                </c:pt>
                <c:pt idx="4">
                  <c:v>5.5865921787709499E-3</c:v>
                </c:pt>
                <c:pt idx="5">
                  <c:v>5.5865921787709499E-3</c:v>
                </c:pt>
                <c:pt idx="6">
                  <c:v>5.5865921787709499E-3</c:v>
                </c:pt>
                <c:pt idx="7">
                  <c:v>5.5865921787709499E-3</c:v>
                </c:pt>
                <c:pt idx="8">
                  <c:v>5.5865921787709499E-3</c:v>
                </c:pt>
                <c:pt idx="9">
                  <c:v>5.5865921787709499E-3</c:v>
                </c:pt>
                <c:pt idx="10">
                  <c:v>5.5865921787709499E-3</c:v>
                </c:pt>
                <c:pt idx="11">
                  <c:v>5.5865921787709499E-3</c:v>
                </c:pt>
              </c:numCache>
            </c:numRef>
          </c:val>
        </c:ser>
        <c:ser>
          <c:idx val="2"/>
          <c:order val="1"/>
          <c:tx>
            <c:strRef>
              <c:f>'LPA Steady'!$K$2</c:f>
              <c:strCache>
                <c:ptCount val="1"/>
                <c:pt idx="0">
                  <c:v>Fair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'LPA Steady'!$I$3:$I$14</c:f>
              <c:numCache>
                <c:formatCode>General</c:formatCode>
                <c:ptCount val="12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</c:numCache>
            </c:numRef>
          </c:cat>
          <c:val>
            <c:numRef>
              <c:f>'LPA Steady'!$N$3:$N$14</c:f>
              <c:numCache>
                <c:formatCode>0.0%</c:formatCode>
                <c:ptCount val="12"/>
                <c:pt idx="0">
                  <c:v>0.29050279329608941</c:v>
                </c:pt>
                <c:pt idx="1">
                  <c:v>0.29608938547486036</c:v>
                </c:pt>
                <c:pt idx="2">
                  <c:v>0.29050279329608941</c:v>
                </c:pt>
                <c:pt idx="3">
                  <c:v>0.29608938547486036</c:v>
                </c:pt>
                <c:pt idx="4">
                  <c:v>0.3016759776536313</c:v>
                </c:pt>
                <c:pt idx="5">
                  <c:v>0.31843575418994413</c:v>
                </c:pt>
                <c:pt idx="6">
                  <c:v>0.34078212290502791</c:v>
                </c:pt>
                <c:pt idx="7">
                  <c:v>0.34636871508379891</c:v>
                </c:pt>
                <c:pt idx="8">
                  <c:v>0.36312849162011174</c:v>
                </c:pt>
                <c:pt idx="9">
                  <c:v>0.39664804469273746</c:v>
                </c:pt>
                <c:pt idx="10">
                  <c:v>0.4022346368715084</c:v>
                </c:pt>
                <c:pt idx="11">
                  <c:v>0.39664804469273746</c:v>
                </c:pt>
              </c:numCache>
            </c:numRef>
          </c:val>
        </c:ser>
        <c:ser>
          <c:idx val="1"/>
          <c:order val="2"/>
          <c:tx>
            <c:strRef>
              <c:f>'LPA Steady'!$J$2</c:f>
              <c:strCache>
                <c:ptCount val="1"/>
                <c:pt idx="0">
                  <c:v>Good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'LPA Steady'!$I$3:$I$14</c:f>
              <c:numCache>
                <c:formatCode>General</c:formatCode>
                <c:ptCount val="12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</c:numCache>
            </c:numRef>
          </c:cat>
          <c:val>
            <c:numRef>
              <c:f>'LPA Steady'!$M$3:$M$14</c:f>
              <c:numCache>
                <c:formatCode>0.0%</c:formatCode>
                <c:ptCount val="12"/>
                <c:pt idx="0">
                  <c:v>0.7039106145251397</c:v>
                </c:pt>
                <c:pt idx="1">
                  <c:v>0.6983240223463687</c:v>
                </c:pt>
                <c:pt idx="2">
                  <c:v>0.7039106145251397</c:v>
                </c:pt>
                <c:pt idx="3">
                  <c:v>0.6983240223463687</c:v>
                </c:pt>
                <c:pt idx="4">
                  <c:v>0.69273743016759781</c:v>
                </c:pt>
                <c:pt idx="5">
                  <c:v>0.67597765363128492</c:v>
                </c:pt>
                <c:pt idx="6">
                  <c:v>0.65363128491620115</c:v>
                </c:pt>
                <c:pt idx="7">
                  <c:v>0.64804469273743015</c:v>
                </c:pt>
                <c:pt idx="8">
                  <c:v>0.63128491620111726</c:v>
                </c:pt>
                <c:pt idx="9">
                  <c:v>0.5977653631284916</c:v>
                </c:pt>
                <c:pt idx="10">
                  <c:v>0.59217877094972071</c:v>
                </c:pt>
                <c:pt idx="11">
                  <c:v>0.5977653631284916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754816"/>
        <c:axId val="126756352"/>
      </c:barChart>
      <c:catAx>
        <c:axId val="1267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6756352"/>
        <c:crosses val="autoZero"/>
        <c:auto val="1"/>
        <c:lblAlgn val="ctr"/>
        <c:lblOffset val="100"/>
        <c:noMultiLvlLbl val="0"/>
      </c:catAx>
      <c:valAx>
        <c:axId val="12675635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67548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3727</xdr:rowOff>
    </xdr:from>
    <xdr:to>
      <xdr:col>10</xdr:col>
      <xdr:colOff>495300</xdr:colOff>
      <xdr:row>53</xdr:row>
      <xdr:rowOff>3727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11180</xdr:colOff>
      <xdr:row>28</xdr:row>
      <xdr:rowOff>181390</xdr:rowOff>
    </xdr:from>
    <xdr:to>
      <xdr:col>23</xdr:col>
      <xdr:colOff>49280</xdr:colOff>
      <xdr:row>52</xdr:row>
      <xdr:rowOff>181390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3727</xdr:rowOff>
    </xdr:from>
    <xdr:to>
      <xdr:col>10</xdr:col>
      <xdr:colOff>495300</xdr:colOff>
      <xdr:row>53</xdr:row>
      <xdr:rowOff>3727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11180</xdr:colOff>
      <xdr:row>28</xdr:row>
      <xdr:rowOff>181390</xdr:rowOff>
    </xdr:from>
    <xdr:to>
      <xdr:col>23</xdr:col>
      <xdr:colOff>49280</xdr:colOff>
      <xdr:row>52</xdr:row>
      <xdr:rowOff>181390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3727</xdr:rowOff>
    </xdr:from>
    <xdr:to>
      <xdr:col>10</xdr:col>
      <xdr:colOff>495300</xdr:colOff>
      <xdr:row>53</xdr:row>
      <xdr:rowOff>3727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11180</xdr:colOff>
      <xdr:row>28</xdr:row>
      <xdr:rowOff>181390</xdr:rowOff>
    </xdr:from>
    <xdr:to>
      <xdr:col>23</xdr:col>
      <xdr:colOff>49280</xdr:colOff>
      <xdr:row>52</xdr:row>
      <xdr:rowOff>181390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3727</xdr:rowOff>
    </xdr:from>
    <xdr:to>
      <xdr:col>10</xdr:col>
      <xdr:colOff>495300</xdr:colOff>
      <xdr:row>53</xdr:row>
      <xdr:rowOff>3727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11180</xdr:colOff>
      <xdr:row>28</xdr:row>
      <xdr:rowOff>181390</xdr:rowOff>
    </xdr:from>
    <xdr:to>
      <xdr:col>23</xdr:col>
      <xdr:colOff>49280</xdr:colOff>
      <xdr:row>52</xdr:row>
      <xdr:rowOff>181390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</xdr:row>
      <xdr:rowOff>3727</xdr:rowOff>
    </xdr:from>
    <xdr:to>
      <xdr:col>10</xdr:col>
      <xdr:colOff>495300</xdr:colOff>
      <xdr:row>40</xdr:row>
      <xdr:rowOff>3727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11180</xdr:colOff>
      <xdr:row>15</xdr:row>
      <xdr:rowOff>181390</xdr:rowOff>
    </xdr:from>
    <xdr:to>
      <xdr:col>23</xdr:col>
      <xdr:colOff>49280</xdr:colOff>
      <xdr:row>39</xdr:row>
      <xdr:rowOff>181390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276225</xdr:colOff>
      <xdr:row>0</xdr:row>
      <xdr:rowOff>114300</xdr:rowOff>
    </xdr:from>
    <xdr:to>
      <xdr:col>20</xdr:col>
      <xdr:colOff>100853</xdr:colOff>
      <xdr:row>12</xdr:row>
      <xdr:rowOff>123265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276225</xdr:colOff>
      <xdr:row>16</xdr:row>
      <xdr:rowOff>114300</xdr:rowOff>
    </xdr:from>
    <xdr:to>
      <xdr:col>21</xdr:col>
      <xdr:colOff>100853</xdr:colOff>
      <xdr:row>28</xdr:row>
      <xdr:rowOff>123265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276225</xdr:colOff>
      <xdr:row>32</xdr:row>
      <xdr:rowOff>114300</xdr:rowOff>
    </xdr:from>
    <xdr:to>
      <xdr:col>21</xdr:col>
      <xdr:colOff>100853</xdr:colOff>
      <xdr:row>44</xdr:row>
      <xdr:rowOff>123265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276225</xdr:colOff>
      <xdr:row>48</xdr:row>
      <xdr:rowOff>114300</xdr:rowOff>
    </xdr:from>
    <xdr:to>
      <xdr:col>21</xdr:col>
      <xdr:colOff>100853</xdr:colOff>
      <xdr:row>60</xdr:row>
      <xdr:rowOff>123265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276225</xdr:colOff>
      <xdr:row>64</xdr:row>
      <xdr:rowOff>114300</xdr:rowOff>
    </xdr:from>
    <xdr:to>
      <xdr:col>21</xdr:col>
      <xdr:colOff>100853</xdr:colOff>
      <xdr:row>76</xdr:row>
      <xdr:rowOff>123265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W2F_CV19" displayName="W2F_CV19" ref="A1:K3199" totalsRowShown="0" headerRowDxfId="64" dataDxfId="63">
  <autoFilter ref="A1:K3199"/>
  <tableColumns count="11">
    <tableColumn id="1" name="Project Name" dataDxfId="62"/>
    <tableColumn id="2" name="Category" dataDxfId="61"/>
    <tableColumn id="3" name="Automatic" dataDxfId="60"/>
    <tableColumn id="4" name="Cost" dataDxfId="59"/>
    <tableColumn id="5" name="Utility" dataDxfId="58"/>
    <tableColumn id="6" name="Utility Change" dataDxfId="57"/>
    <tableColumn id="7" name="Benefit/Cost ($k)" dataDxfId="56"/>
    <tableColumn id="8" name="Cost ($k) / Benefit" dataDxfId="55"/>
    <tableColumn id="9" name="Year" dataDxfId="54"/>
    <tableColumn id="10" name="Frozen" dataDxfId="53"/>
    <tableColumn id="11" name="Status" dataDxfId="5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Prsv_CV19" displayName="Prsv_CV19" ref="A1:K3199" totalsRowShown="0" headerRowDxfId="51" dataDxfId="50">
  <autoFilter ref="A1:K3199"/>
  <tableColumns count="11">
    <tableColumn id="1" name="Project Name" dataDxfId="49"/>
    <tableColumn id="2" name="Category" dataDxfId="48"/>
    <tableColumn id="3" name="Automatic" dataDxfId="47"/>
    <tableColumn id="4" name="Cost" dataDxfId="46"/>
    <tableColumn id="5" name="Utility" dataDxfId="45"/>
    <tableColumn id="6" name="Utility Change" dataDxfId="44"/>
    <tableColumn id="7" name="Benefit/Cost ($k)" dataDxfId="43"/>
    <tableColumn id="8" name="Cost ($k) / Benefit" dataDxfId="42"/>
    <tableColumn id="9" name="Year" dataDxfId="41"/>
    <tableColumn id="10" name="Frozen" dataDxfId="40"/>
    <tableColumn id="11" name="Status" dataDxfId="3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Hybrid_CV19" displayName="Hybrid_CV19" ref="A1:K3199" totalsRowShown="0" headerRowDxfId="38" dataDxfId="37">
  <autoFilter ref="A1:K3199"/>
  <tableColumns count="11">
    <tableColumn id="1" name="Project Name" dataDxfId="36"/>
    <tableColumn id="2" name="Category" dataDxfId="35"/>
    <tableColumn id="3" name="Automatic" dataDxfId="34"/>
    <tableColumn id="4" name="Cost" dataDxfId="33"/>
    <tableColumn id="5" name="Utility" dataDxfId="32"/>
    <tableColumn id="6" name="Utility Change" dataDxfId="31"/>
    <tableColumn id="7" name="Benefit/Cost ($k)" dataDxfId="30"/>
    <tableColumn id="8" name="Cost ($k) / Benefit" dataDxfId="29"/>
    <tableColumn id="9" name="Year" dataDxfId="28"/>
    <tableColumn id="10" name="Frozen" dataDxfId="27"/>
    <tableColumn id="11" name="Status" dataDxfId="2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33" name="Steady_CV19" displayName="Steady_CV19" ref="A1:K3199" totalsRowShown="0" headerRowDxfId="25" dataDxfId="24">
  <autoFilter ref="A1:K3199"/>
  <tableColumns count="11">
    <tableColumn id="1" name="Project Name" dataDxfId="23"/>
    <tableColumn id="2" name="Category" dataDxfId="22"/>
    <tableColumn id="3" name="Automatic" dataDxfId="21"/>
    <tableColumn id="4" name="Cost" dataDxfId="20"/>
    <tableColumn id="5" name="Utility" dataDxfId="19"/>
    <tableColumn id="6" name="Utility Change" dataDxfId="18"/>
    <tableColumn id="7" name="Benefit/Cost ($k)" dataDxfId="17"/>
    <tableColumn id="8" name="Cost ($k) / Benefit" dataDxfId="16"/>
    <tableColumn id="9" name="Year" dataDxfId="15"/>
    <tableColumn id="10" name="Frozen" dataDxfId="14"/>
    <tableColumn id="11" name="Status" dataDxfId="1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4" name="LPA_Steady" displayName="LPA_Steady" ref="A1:K3199" totalsRowShown="0" headerRowDxfId="12" dataDxfId="11">
  <autoFilter ref="A1:K3199"/>
  <tableColumns count="11">
    <tableColumn id="1" name="Project Name" dataDxfId="10"/>
    <tableColumn id="2" name="Category" dataDxfId="9"/>
    <tableColumn id="3" name="Automatic" dataDxfId="8"/>
    <tableColumn id="4" name="Cost" dataDxfId="7"/>
    <tableColumn id="5" name="Utility" dataDxfId="6"/>
    <tableColumn id="6" name="Utility Change" dataDxfId="5"/>
    <tableColumn id="7" name="Benefit/Cost ($k)" dataDxfId="4"/>
    <tableColumn id="8" name="Cost ($k) / Benefit" dataDxfId="3"/>
    <tableColumn id="9" name="Year" dataDxfId="2"/>
    <tableColumn id="10" name="Frozen" dataDxfId="1"/>
    <tableColumn id="11" name="Statu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8"/>
  <sheetViews>
    <sheetView zoomScale="70" zoomScaleNormal="70" workbookViewId="0">
      <selection activeCell="F3" sqref="F3:G28"/>
    </sheetView>
  </sheetViews>
  <sheetFormatPr defaultRowHeight="15" x14ac:dyDescent="0.25"/>
  <cols>
    <col min="1" max="2" width="9.140625" style="46"/>
    <col min="3" max="3" width="19.140625" style="46" bestFit="1" customWidth="1"/>
    <col min="4" max="4" width="19.28515625" style="46" bestFit="1" customWidth="1"/>
    <col min="5" max="5" width="9.140625" style="46"/>
    <col min="6" max="6" width="10" style="46" bestFit="1" customWidth="1"/>
    <col min="7" max="7" width="18.5703125" style="46" bestFit="1" customWidth="1"/>
    <col min="8" max="8" width="9.140625" style="46"/>
    <col min="9" max="10" width="10.140625" style="46" bestFit="1" customWidth="1"/>
    <col min="11" max="11" width="9.28515625" style="46" bestFit="1" customWidth="1"/>
    <col min="12" max="17" width="9.140625" style="46"/>
    <col min="18" max="18" width="11.140625" style="46" bestFit="1" customWidth="1"/>
    <col min="19" max="20" width="13.140625" style="46" bestFit="1" customWidth="1"/>
    <col min="21" max="21" width="11.7109375" style="46" bestFit="1" customWidth="1"/>
    <col min="22" max="23" width="11" style="46" bestFit="1" customWidth="1"/>
    <col min="24" max="24" width="9.140625" style="46"/>
    <col min="25" max="25" width="18.28515625" style="46" bestFit="1" customWidth="1"/>
    <col min="26" max="27" width="9.140625" style="46"/>
    <col min="28" max="28" width="6.28515625" style="46" bestFit="1" customWidth="1"/>
    <col min="29" max="40" width="18.7109375" style="46" customWidth="1"/>
    <col min="41" max="16384" width="9.140625" style="46"/>
  </cols>
  <sheetData>
    <row r="1" spans="2:28" ht="19.5" thickBot="1" x14ac:dyDescent="0.35">
      <c r="H1" s="55" t="s">
        <v>0</v>
      </c>
      <c r="I1" s="56"/>
      <c r="J1" s="56"/>
      <c r="K1" s="56"/>
      <c r="L1" s="56"/>
      <c r="M1" s="56"/>
      <c r="N1" s="56"/>
      <c r="Q1" s="55" t="s">
        <v>1</v>
      </c>
      <c r="R1" s="56"/>
      <c r="S1" s="56"/>
      <c r="T1" s="56"/>
      <c r="U1" s="56"/>
      <c r="V1" s="56"/>
      <c r="W1" s="56"/>
      <c r="X1" s="42"/>
    </row>
    <row r="2" spans="2:28" x14ac:dyDescent="0.25">
      <c r="B2" s="42" t="s">
        <v>2</v>
      </c>
      <c r="C2" s="42" t="s">
        <v>3840</v>
      </c>
      <c r="D2" s="42" t="s">
        <v>3</v>
      </c>
      <c r="F2" s="42" t="s">
        <v>4</v>
      </c>
      <c r="G2" s="42" t="s">
        <v>5</v>
      </c>
      <c r="I2" s="42" t="s">
        <v>2</v>
      </c>
      <c r="J2" s="42" t="s">
        <v>6</v>
      </c>
      <c r="K2" s="42" t="s">
        <v>7</v>
      </c>
      <c r="L2" s="42" t="s">
        <v>8</v>
      </c>
      <c r="M2" s="42" t="s">
        <v>6</v>
      </c>
      <c r="N2" s="42" t="s">
        <v>7</v>
      </c>
      <c r="O2" s="42" t="s">
        <v>8</v>
      </c>
      <c r="R2" s="42" t="s">
        <v>2</v>
      </c>
      <c r="S2" s="42" t="s">
        <v>6</v>
      </c>
      <c r="T2" s="42" t="s">
        <v>7</v>
      </c>
      <c r="U2" s="42" t="s">
        <v>8</v>
      </c>
      <c r="V2" s="30" t="s">
        <v>6</v>
      </c>
      <c r="W2" s="31" t="s">
        <v>7</v>
      </c>
      <c r="X2" s="32" t="s">
        <v>8</v>
      </c>
      <c r="AB2" s="46">
        <f>SUM(J3:L3)</f>
        <v>4865</v>
      </c>
    </row>
    <row r="3" spans="2:28" x14ac:dyDescent="0.25">
      <c r="B3" s="46">
        <v>2020</v>
      </c>
      <c r="C3" s="44">
        <v>51622910</v>
      </c>
      <c r="D3" s="1">
        <f>SUMIF(W2F_CV19[Year],B3,W2F_CV19[Cost])</f>
        <v>51622910</v>
      </c>
      <c r="F3" s="43">
        <v>2019</v>
      </c>
      <c r="G3" s="2">
        <v>83.566630000000004</v>
      </c>
      <c r="H3" s="52"/>
      <c r="I3" s="43">
        <v>2020</v>
      </c>
      <c r="J3" s="43">
        <v>3586</v>
      </c>
      <c r="K3" s="43">
        <v>1239</v>
      </c>
      <c r="L3" s="43">
        <v>40</v>
      </c>
      <c r="M3" s="3">
        <f t="shared" ref="M3:M27" si="0">J3/SUM($J3:$L3)</f>
        <v>0.73710174717368959</v>
      </c>
      <c r="N3" s="3">
        <f t="shared" ref="N3:N27" si="1">K3/SUM($J3:$L3)</f>
        <v>0.25467625899280577</v>
      </c>
      <c r="O3" s="3">
        <f t="shared" ref="O3:O27" si="2">L3/SUM($J3:$L3)</f>
        <v>8.2219938335046251E-3</v>
      </c>
      <c r="R3" s="43">
        <v>2020</v>
      </c>
      <c r="S3" s="43">
        <v>27900062</v>
      </c>
      <c r="T3" s="43">
        <v>16017148</v>
      </c>
      <c r="U3" s="43">
        <v>427505</v>
      </c>
      <c r="V3" s="33">
        <f t="shared" ref="V3:V27" si="3">S3/SUM($S3:$U3)</f>
        <v>0.62916318212891886</v>
      </c>
      <c r="W3" s="28">
        <f t="shared" ref="W3:W27" si="4">T3/SUM($S3:$U3)</f>
        <v>0.36119632294400811</v>
      </c>
      <c r="X3" s="34">
        <f t="shared" ref="X3:X27" si="5">U3/SUM($S3:$U3)</f>
        <v>9.6404949270730463E-3</v>
      </c>
    </row>
    <row r="4" spans="2:28" x14ac:dyDescent="0.25">
      <c r="B4" s="46">
        <v>2021</v>
      </c>
      <c r="C4" s="44">
        <v>89643000</v>
      </c>
      <c r="D4" s="1">
        <f>SUMIF(W2F_CV19[Year],B4,W2F_CV19[Cost])</f>
        <v>89643018</v>
      </c>
      <c r="F4" s="43">
        <v>2020</v>
      </c>
      <c r="G4" s="2">
        <v>83.636311000000006</v>
      </c>
      <c r="H4" s="52"/>
      <c r="I4" s="43">
        <v>2021</v>
      </c>
      <c r="J4" s="43">
        <v>3551</v>
      </c>
      <c r="K4" s="43">
        <v>1276</v>
      </c>
      <c r="L4" s="43">
        <v>38</v>
      </c>
      <c r="M4" s="3">
        <f t="shared" si="0"/>
        <v>0.72990750256937309</v>
      </c>
      <c r="N4" s="3">
        <f t="shared" si="1"/>
        <v>0.26228160328879752</v>
      </c>
      <c r="O4" s="3">
        <f t="shared" si="2"/>
        <v>7.8108941418293934E-3</v>
      </c>
      <c r="R4" s="43">
        <v>2021</v>
      </c>
      <c r="S4" s="43">
        <v>27675514</v>
      </c>
      <c r="T4" s="43">
        <v>16262062</v>
      </c>
      <c r="U4" s="43">
        <v>407139</v>
      </c>
      <c r="V4" s="33">
        <f t="shared" si="3"/>
        <v>0.62409948964606043</v>
      </c>
      <c r="W4" s="28">
        <f t="shared" si="4"/>
        <v>0.36671928097857887</v>
      </c>
      <c r="X4" s="34">
        <f t="shared" si="5"/>
        <v>9.1812293753607398E-3</v>
      </c>
    </row>
    <row r="5" spans="2:28" x14ac:dyDescent="0.25">
      <c r="B5" s="46">
        <v>2022</v>
      </c>
      <c r="C5" s="44">
        <v>91701000</v>
      </c>
      <c r="D5" s="1">
        <f>SUMIF(W2F_CV19[Year],B5,W2F_CV19[Cost])</f>
        <v>91478216</v>
      </c>
      <c r="F5" s="43">
        <v>2021</v>
      </c>
      <c r="G5" s="2">
        <v>83.253585000000001</v>
      </c>
      <c r="H5" s="52"/>
      <c r="I5" s="43">
        <v>2022</v>
      </c>
      <c r="J5" s="43">
        <v>3576</v>
      </c>
      <c r="K5" s="43">
        <v>1253</v>
      </c>
      <c r="L5" s="43">
        <v>36</v>
      </c>
      <c r="M5" s="3">
        <f t="shared" si="0"/>
        <v>0.73504624871531343</v>
      </c>
      <c r="N5" s="3">
        <f t="shared" si="1"/>
        <v>0.25755395683453236</v>
      </c>
      <c r="O5" s="3">
        <f t="shared" si="2"/>
        <v>7.3997944501541625E-3</v>
      </c>
      <c r="R5" s="43">
        <v>2022</v>
      </c>
      <c r="S5" s="43">
        <v>27765877</v>
      </c>
      <c r="T5" s="43">
        <v>16177062</v>
      </c>
      <c r="U5" s="43">
        <v>401776</v>
      </c>
      <c r="V5" s="33">
        <f t="shared" si="3"/>
        <v>0.62613722965634122</v>
      </c>
      <c r="W5" s="28">
        <f t="shared" si="4"/>
        <v>0.36480247984455422</v>
      </c>
      <c r="X5" s="34">
        <f t="shared" si="5"/>
        <v>9.0602904991045723E-3</v>
      </c>
    </row>
    <row r="6" spans="2:28" x14ac:dyDescent="0.25">
      <c r="B6" s="46">
        <v>2023</v>
      </c>
      <c r="C6" s="44">
        <v>63750000</v>
      </c>
      <c r="D6" s="1">
        <f>SUMIF(W2F_CV19[Year],B6,W2F_CV19[Cost])</f>
        <v>61916743</v>
      </c>
      <c r="F6" s="43">
        <v>2022</v>
      </c>
      <c r="G6" s="2">
        <v>83.190590999999998</v>
      </c>
      <c r="H6" s="52"/>
      <c r="I6" s="43">
        <v>2023</v>
      </c>
      <c r="J6" s="43">
        <v>3545</v>
      </c>
      <c r="K6" s="43">
        <v>1285</v>
      </c>
      <c r="L6" s="43">
        <v>35</v>
      </c>
      <c r="M6" s="3">
        <f t="shared" si="0"/>
        <v>0.72867420349434742</v>
      </c>
      <c r="N6" s="3">
        <f t="shared" si="1"/>
        <v>0.26413155190133608</v>
      </c>
      <c r="O6" s="3">
        <f t="shared" si="2"/>
        <v>7.1942446043165471E-3</v>
      </c>
      <c r="R6" s="43">
        <v>2023</v>
      </c>
      <c r="S6" s="43">
        <v>27620788</v>
      </c>
      <c r="T6" s="43">
        <v>16279235</v>
      </c>
      <c r="U6" s="43">
        <v>444692</v>
      </c>
      <c r="V6" s="33">
        <f t="shared" si="3"/>
        <v>0.62286538542417058</v>
      </c>
      <c r="W6" s="28">
        <f t="shared" si="4"/>
        <v>0.36710654245945656</v>
      </c>
      <c r="X6" s="34">
        <f t="shared" si="5"/>
        <v>1.002807211637283E-2</v>
      </c>
    </row>
    <row r="7" spans="2:28" x14ac:dyDescent="0.25">
      <c r="B7" s="46">
        <v>2024</v>
      </c>
      <c r="C7" s="44">
        <v>53000000</v>
      </c>
      <c r="D7" s="1">
        <f>SUMIF(W2F_CV19[Year],B7,W2F_CV19[Cost])</f>
        <v>52935768</v>
      </c>
      <c r="F7" s="43">
        <v>2023</v>
      </c>
      <c r="G7" s="2">
        <v>82.885622999999995</v>
      </c>
      <c r="H7" s="52"/>
      <c r="I7" s="43">
        <v>2024</v>
      </c>
      <c r="J7" s="43">
        <v>3484</v>
      </c>
      <c r="K7" s="43">
        <v>1352</v>
      </c>
      <c r="L7" s="43">
        <v>29</v>
      </c>
      <c r="M7" s="3">
        <f t="shared" si="0"/>
        <v>0.71613566289825281</v>
      </c>
      <c r="N7" s="3">
        <f t="shared" si="1"/>
        <v>0.2779033915724563</v>
      </c>
      <c r="O7" s="3">
        <f t="shared" si="2"/>
        <v>5.9609455292908529E-3</v>
      </c>
      <c r="R7" s="43">
        <v>2024</v>
      </c>
      <c r="S7" s="43">
        <v>27251064</v>
      </c>
      <c r="T7" s="43">
        <v>16676945</v>
      </c>
      <c r="U7" s="43">
        <v>416706</v>
      </c>
      <c r="V7" s="33">
        <f t="shared" si="3"/>
        <v>0.61452788680680437</v>
      </c>
      <c r="W7" s="28">
        <f t="shared" si="4"/>
        <v>0.37607514221255001</v>
      </c>
      <c r="X7" s="34">
        <f t="shared" si="5"/>
        <v>9.3969709806456074E-3</v>
      </c>
    </row>
    <row r="8" spans="2:28" x14ac:dyDescent="0.25">
      <c r="B8" s="46">
        <v>2025</v>
      </c>
      <c r="C8" s="44">
        <v>90000000</v>
      </c>
      <c r="D8" s="1">
        <f>SUMIF(W2F_CV19[Year],B8,W2F_CV19[Cost])</f>
        <v>88075821</v>
      </c>
      <c r="F8" s="43">
        <v>2024</v>
      </c>
      <c r="G8" s="2">
        <v>82.529770999999997</v>
      </c>
      <c r="H8" s="52"/>
      <c r="I8" s="43">
        <v>2025</v>
      </c>
      <c r="J8" s="43">
        <v>3425</v>
      </c>
      <c r="K8" s="43">
        <v>1413</v>
      </c>
      <c r="L8" s="43">
        <v>27</v>
      </c>
      <c r="M8" s="3">
        <f t="shared" si="0"/>
        <v>0.70400822199383351</v>
      </c>
      <c r="N8" s="3">
        <f t="shared" si="1"/>
        <v>0.29044193216855085</v>
      </c>
      <c r="O8" s="3">
        <f t="shared" si="2"/>
        <v>5.5498458376156221E-3</v>
      </c>
      <c r="R8" s="43">
        <v>2025</v>
      </c>
      <c r="S8" s="43">
        <v>27238985</v>
      </c>
      <c r="T8" s="43">
        <v>16690604</v>
      </c>
      <c r="U8" s="43">
        <v>415126</v>
      </c>
      <c r="V8" s="33">
        <f t="shared" si="3"/>
        <v>0.61425549809035873</v>
      </c>
      <c r="W8" s="28">
        <f t="shared" si="4"/>
        <v>0.37638316087948698</v>
      </c>
      <c r="X8" s="34">
        <f t="shared" si="5"/>
        <v>9.3613410301543257E-3</v>
      </c>
    </row>
    <row r="9" spans="2:28" x14ac:dyDescent="0.25">
      <c r="B9" s="46">
        <v>2026</v>
      </c>
      <c r="C9" s="44">
        <v>107000000</v>
      </c>
      <c r="D9" s="1">
        <f>SUMIF(W2F_CV19[Year],B9,W2F_CV19[Cost])</f>
        <v>100799244</v>
      </c>
      <c r="F9" s="43">
        <v>2025</v>
      </c>
      <c r="G9" s="2">
        <v>82.205710999999994</v>
      </c>
      <c r="H9" s="52"/>
      <c r="I9" s="43">
        <v>2026</v>
      </c>
      <c r="J9" s="43">
        <v>3353</v>
      </c>
      <c r="K9" s="43">
        <v>1486</v>
      </c>
      <c r="L9" s="43">
        <v>26</v>
      </c>
      <c r="M9" s="3">
        <f t="shared" si="0"/>
        <v>0.6892086330935252</v>
      </c>
      <c r="N9" s="3">
        <f t="shared" si="1"/>
        <v>0.30544707091469681</v>
      </c>
      <c r="O9" s="3">
        <f t="shared" si="2"/>
        <v>5.3442959917780058E-3</v>
      </c>
      <c r="R9" s="43">
        <v>2026</v>
      </c>
      <c r="S9" s="43">
        <v>26954506</v>
      </c>
      <c r="T9" s="43">
        <v>16974305</v>
      </c>
      <c r="U9" s="43">
        <v>415904</v>
      </c>
      <c r="V9" s="33">
        <f t="shared" si="3"/>
        <v>0.60784032550440337</v>
      </c>
      <c r="W9" s="28">
        <f t="shared" si="4"/>
        <v>0.38278078909741553</v>
      </c>
      <c r="X9" s="34">
        <f t="shared" si="5"/>
        <v>9.3788853981810454E-3</v>
      </c>
    </row>
    <row r="10" spans="2:28" x14ac:dyDescent="0.25">
      <c r="B10" s="46">
        <v>2027</v>
      </c>
      <c r="C10" s="44">
        <v>47000000</v>
      </c>
      <c r="D10" s="1">
        <f>SUMIF(W2F_CV19[Year],B10,W2F_CV19[Cost])</f>
        <v>45873219</v>
      </c>
      <c r="F10" s="43">
        <v>2026</v>
      </c>
      <c r="G10" s="2">
        <v>81.802094999999994</v>
      </c>
      <c r="H10" s="52"/>
      <c r="I10" s="43">
        <v>2027</v>
      </c>
      <c r="J10" s="43">
        <v>3275</v>
      </c>
      <c r="K10" s="43">
        <v>1564</v>
      </c>
      <c r="L10" s="43">
        <v>26</v>
      </c>
      <c r="M10" s="3">
        <f t="shared" si="0"/>
        <v>0.67317574511819112</v>
      </c>
      <c r="N10" s="3">
        <f t="shared" si="1"/>
        <v>0.32147995889003084</v>
      </c>
      <c r="O10" s="3">
        <f t="shared" si="2"/>
        <v>5.3442959917780058E-3</v>
      </c>
      <c r="R10" s="43">
        <v>2027</v>
      </c>
      <c r="S10" s="43">
        <v>26179838</v>
      </c>
      <c r="T10" s="43">
        <v>17739061</v>
      </c>
      <c r="U10" s="43">
        <v>425816</v>
      </c>
      <c r="V10" s="33">
        <f t="shared" si="3"/>
        <v>0.59037109608213745</v>
      </c>
      <c r="W10" s="28">
        <f t="shared" si="4"/>
        <v>0.40002649695685272</v>
      </c>
      <c r="X10" s="34">
        <f t="shared" si="5"/>
        <v>9.6024069610098975E-3</v>
      </c>
    </row>
    <row r="11" spans="2:28" x14ac:dyDescent="0.25">
      <c r="B11" s="46">
        <v>2028</v>
      </c>
      <c r="C11" s="44">
        <v>47000000</v>
      </c>
      <c r="D11" s="1">
        <f>SUMIF(W2F_CV19[Year],B11,W2F_CV19[Cost])</f>
        <v>45457241</v>
      </c>
      <c r="F11" s="43">
        <v>2027</v>
      </c>
      <c r="G11" s="2">
        <v>81.393197000000001</v>
      </c>
      <c r="H11" s="52"/>
      <c r="I11" s="43">
        <v>2028</v>
      </c>
      <c r="J11" s="43">
        <v>3146</v>
      </c>
      <c r="K11" s="43">
        <v>1693</v>
      </c>
      <c r="L11" s="43">
        <v>26</v>
      </c>
      <c r="M11" s="3">
        <f t="shared" si="0"/>
        <v>0.64665981500513869</v>
      </c>
      <c r="N11" s="3">
        <f t="shared" si="1"/>
        <v>0.34799588900308326</v>
      </c>
      <c r="O11" s="3">
        <f t="shared" si="2"/>
        <v>5.3442959917780058E-3</v>
      </c>
      <c r="R11" s="43">
        <v>2028</v>
      </c>
      <c r="S11" s="43">
        <v>25092766</v>
      </c>
      <c r="T11" s="43">
        <v>18832339</v>
      </c>
      <c r="U11" s="43">
        <v>419610</v>
      </c>
      <c r="V11" s="33">
        <f t="shared" si="3"/>
        <v>0.5658569685248851</v>
      </c>
      <c r="W11" s="28">
        <f t="shared" si="4"/>
        <v>0.42468057354749039</v>
      </c>
      <c r="X11" s="34">
        <f t="shared" si="5"/>
        <v>9.4624579276245211E-3</v>
      </c>
    </row>
    <row r="12" spans="2:28" x14ac:dyDescent="0.25">
      <c r="B12" s="46">
        <v>2029</v>
      </c>
      <c r="C12" s="44">
        <v>47000000</v>
      </c>
      <c r="D12" s="1">
        <f>SUMIF(W2F_CV19[Year],B12,W2F_CV19[Cost])</f>
        <v>46710535</v>
      </c>
      <c r="F12" s="43">
        <v>2028</v>
      </c>
      <c r="G12" s="2">
        <v>80.956854000000007</v>
      </c>
      <c r="H12" s="52"/>
      <c r="I12" s="27">
        <v>2029</v>
      </c>
      <c r="J12" s="27">
        <v>3040</v>
      </c>
      <c r="K12" s="27">
        <v>1800</v>
      </c>
      <c r="L12" s="27">
        <v>25</v>
      </c>
      <c r="M12" s="45">
        <f t="shared" si="0"/>
        <v>0.62487153134635154</v>
      </c>
      <c r="N12" s="45">
        <f t="shared" si="1"/>
        <v>0.36998972250770812</v>
      </c>
      <c r="O12" s="45">
        <f t="shared" si="2"/>
        <v>5.1387461459403904E-3</v>
      </c>
      <c r="R12" s="27">
        <v>2029</v>
      </c>
      <c r="S12" s="27">
        <v>23867273</v>
      </c>
      <c r="T12" s="27">
        <v>20065998</v>
      </c>
      <c r="U12" s="27">
        <v>411444</v>
      </c>
      <c r="V12" s="35">
        <f t="shared" si="3"/>
        <v>0.53822136414677602</v>
      </c>
      <c r="W12" s="29">
        <f t="shared" si="4"/>
        <v>0.45250032613807528</v>
      </c>
      <c r="X12" s="36">
        <f t="shared" si="5"/>
        <v>9.2783097151486939E-3</v>
      </c>
      <c r="Y12" s="26">
        <f>SUM(S12:U12)</f>
        <v>44344715</v>
      </c>
    </row>
    <row r="13" spans="2:28" x14ac:dyDescent="0.25">
      <c r="B13" s="46">
        <v>2030</v>
      </c>
      <c r="C13" s="44">
        <v>47000000</v>
      </c>
      <c r="D13" s="1">
        <f>SUMIF(W2F_CV19[Year],B13,W2F_CV19[Cost])</f>
        <v>39011549</v>
      </c>
      <c r="F13" s="43">
        <v>2029</v>
      </c>
      <c r="G13" s="2">
        <v>80.551642999999999</v>
      </c>
      <c r="H13" s="52"/>
      <c r="I13" s="43">
        <v>2030</v>
      </c>
      <c r="J13" s="43">
        <v>2903</v>
      </c>
      <c r="K13" s="43">
        <v>1936</v>
      </c>
      <c r="L13" s="43">
        <v>26</v>
      </c>
      <c r="M13" s="3">
        <f t="shared" si="0"/>
        <v>0.59671120246659815</v>
      </c>
      <c r="N13" s="3">
        <f t="shared" si="1"/>
        <v>0.39794450154162386</v>
      </c>
      <c r="O13" s="3">
        <f t="shared" si="2"/>
        <v>5.3442959917780058E-3</v>
      </c>
      <c r="R13" s="43">
        <v>2030</v>
      </c>
      <c r="S13" s="43">
        <v>22294191</v>
      </c>
      <c r="T13" s="43">
        <v>21644919</v>
      </c>
      <c r="U13" s="43">
        <v>405605</v>
      </c>
      <c r="V13" s="33">
        <f t="shared" si="3"/>
        <v>0.5027474187172023</v>
      </c>
      <c r="W13" s="28">
        <f t="shared" si="4"/>
        <v>0.48810594453025574</v>
      </c>
      <c r="X13" s="34">
        <f t="shared" si="5"/>
        <v>9.1466367525419884E-3</v>
      </c>
    </row>
    <row r="14" spans="2:28" x14ac:dyDescent="0.25">
      <c r="B14" s="46">
        <v>2031</v>
      </c>
      <c r="C14" s="44">
        <v>47000000</v>
      </c>
      <c r="D14" s="1">
        <f>SUMIF(W2F_CV19[Year],B14,W2F_CV19[Cost])</f>
        <v>46976087</v>
      </c>
      <c r="F14" s="43">
        <v>2030</v>
      </c>
      <c r="G14" s="2">
        <v>80.111473000000004</v>
      </c>
      <c r="H14" s="52"/>
      <c r="I14" s="43">
        <v>2031</v>
      </c>
      <c r="J14" s="43">
        <v>2747</v>
      </c>
      <c r="K14" s="43">
        <v>2093</v>
      </c>
      <c r="L14" s="43">
        <v>25</v>
      </c>
      <c r="M14" s="3">
        <f t="shared" si="0"/>
        <v>0.56464542651593008</v>
      </c>
      <c r="N14" s="3">
        <f t="shared" si="1"/>
        <v>0.43021582733812952</v>
      </c>
      <c r="O14" s="3">
        <f t="shared" si="2"/>
        <v>5.1387461459403904E-3</v>
      </c>
      <c r="R14" s="43">
        <v>2031</v>
      </c>
      <c r="S14" s="43">
        <v>20214879</v>
      </c>
      <c r="T14" s="43">
        <v>23741871</v>
      </c>
      <c r="U14" s="43">
        <v>387965</v>
      </c>
      <c r="V14" s="33">
        <f t="shared" si="3"/>
        <v>0.45585768225142498</v>
      </c>
      <c r="W14" s="28">
        <f t="shared" si="4"/>
        <v>0.53539347360784706</v>
      </c>
      <c r="X14" s="34">
        <f t="shared" si="5"/>
        <v>8.7488441407279315E-3</v>
      </c>
    </row>
    <row r="15" spans="2:28" x14ac:dyDescent="0.25">
      <c r="B15" s="46">
        <v>2032</v>
      </c>
      <c r="C15" s="44">
        <v>47000000</v>
      </c>
      <c r="D15" s="1">
        <f>SUMIF(W2F_CV19[Year],B15,W2F_CV19[Cost])</f>
        <v>45609876</v>
      </c>
      <c r="F15" s="43">
        <v>2031</v>
      </c>
      <c r="G15" s="2">
        <v>79.676261999999994</v>
      </c>
      <c r="H15" s="52"/>
      <c r="I15" s="43">
        <v>2032</v>
      </c>
      <c r="J15" s="43">
        <v>2582</v>
      </c>
      <c r="K15" s="43">
        <v>2258</v>
      </c>
      <c r="L15" s="43">
        <v>25</v>
      </c>
      <c r="M15" s="3">
        <f t="shared" si="0"/>
        <v>0.53072970195272351</v>
      </c>
      <c r="N15" s="3">
        <f t="shared" si="1"/>
        <v>0.46413155190133609</v>
      </c>
      <c r="O15" s="3">
        <f t="shared" si="2"/>
        <v>5.1387461459403904E-3</v>
      </c>
      <c r="R15" s="43">
        <v>2032</v>
      </c>
      <c r="S15" s="43">
        <v>18092575</v>
      </c>
      <c r="T15" s="43">
        <v>25864175</v>
      </c>
      <c r="U15" s="43">
        <v>387965</v>
      </c>
      <c r="V15" s="33">
        <f t="shared" si="3"/>
        <v>0.40799845032265963</v>
      </c>
      <c r="W15" s="28">
        <f t="shared" si="4"/>
        <v>0.58325270553661246</v>
      </c>
      <c r="X15" s="34">
        <f t="shared" si="5"/>
        <v>8.7488441407279315E-3</v>
      </c>
    </row>
    <row r="16" spans="2:28" x14ac:dyDescent="0.25">
      <c r="B16" s="46">
        <v>2033</v>
      </c>
      <c r="C16" s="44">
        <v>47000000</v>
      </c>
      <c r="D16" s="1">
        <f>SUMIF(W2F_CV19[Year],B16,W2F_CV19[Cost])</f>
        <v>44423225</v>
      </c>
      <c r="F16" s="43">
        <v>2032</v>
      </c>
      <c r="G16" s="2">
        <v>79.198822000000007</v>
      </c>
      <c r="H16" s="52"/>
      <c r="I16" s="43">
        <v>2033</v>
      </c>
      <c r="J16" s="43">
        <v>2389</v>
      </c>
      <c r="K16" s="43">
        <v>2449</v>
      </c>
      <c r="L16" s="43">
        <v>27</v>
      </c>
      <c r="M16" s="3">
        <f t="shared" si="0"/>
        <v>0.4910585817060637</v>
      </c>
      <c r="N16" s="3">
        <f t="shared" si="1"/>
        <v>0.50339157245632071</v>
      </c>
      <c r="O16" s="3">
        <f t="shared" si="2"/>
        <v>5.5498458376156221E-3</v>
      </c>
      <c r="R16" s="43">
        <v>2033</v>
      </c>
      <c r="S16" s="43">
        <v>16144262</v>
      </c>
      <c r="T16" s="43">
        <v>27786409</v>
      </c>
      <c r="U16" s="43">
        <v>414044</v>
      </c>
      <c r="V16" s="33">
        <f t="shared" si="3"/>
        <v>0.36406282011283647</v>
      </c>
      <c r="W16" s="28">
        <f t="shared" si="4"/>
        <v>0.62660023860791525</v>
      </c>
      <c r="X16" s="34">
        <f t="shared" si="5"/>
        <v>9.3369412792482717E-3</v>
      </c>
    </row>
    <row r="17" spans="2:24" x14ac:dyDescent="0.25">
      <c r="B17" s="46">
        <v>2034</v>
      </c>
      <c r="C17" s="44">
        <v>47000000</v>
      </c>
      <c r="D17" s="1">
        <f>SUMIF(W2F_CV19[Year],B17,W2F_CV19[Cost])</f>
        <v>43466036</v>
      </c>
      <c r="F17" s="43">
        <v>2033</v>
      </c>
      <c r="G17" s="2">
        <v>78.710533999999996</v>
      </c>
      <c r="H17" s="52"/>
      <c r="I17" s="43">
        <v>2034</v>
      </c>
      <c r="J17" s="43">
        <v>2095</v>
      </c>
      <c r="K17" s="43">
        <v>2740</v>
      </c>
      <c r="L17" s="43">
        <v>30</v>
      </c>
      <c r="M17" s="3">
        <f t="shared" si="0"/>
        <v>0.43062692702980471</v>
      </c>
      <c r="N17" s="3">
        <f t="shared" si="1"/>
        <v>0.56320657759506676</v>
      </c>
      <c r="O17" s="3">
        <f t="shared" si="2"/>
        <v>6.1664953751284684E-3</v>
      </c>
      <c r="R17" s="43">
        <v>2034</v>
      </c>
      <c r="S17" s="43">
        <v>13305594</v>
      </c>
      <c r="T17" s="43">
        <v>30582761</v>
      </c>
      <c r="U17" s="43">
        <v>456360</v>
      </c>
      <c r="V17" s="33">
        <f t="shared" si="3"/>
        <v>0.30004914903613655</v>
      </c>
      <c r="W17" s="28">
        <f t="shared" si="4"/>
        <v>0.68965965842829302</v>
      </c>
      <c r="X17" s="34">
        <f t="shared" si="5"/>
        <v>1.0291192535570473E-2</v>
      </c>
    </row>
    <row r="18" spans="2:24" x14ac:dyDescent="0.25">
      <c r="B18" s="46">
        <v>2035</v>
      </c>
      <c r="C18" s="44">
        <v>47000000</v>
      </c>
      <c r="D18" s="1">
        <f>SUMIF(W2F_CV19[Year],B18,W2F_CV19[Cost])</f>
        <v>44393813</v>
      </c>
      <c r="F18" s="43">
        <v>2034</v>
      </c>
      <c r="G18" s="2">
        <v>78.169314999999997</v>
      </c>
      <c r="H18" s="52"/>
      <c r="I18" s="43">
        <v>2035</v>
      </c>
      <c r="J18" s="43">
        <v>1848</v>
      </c>
      <c r="K18" s="43">
        <v>2984</v>
      </c>
      <c r="L18" s="43">
        <v>33</v>
      </c>
      <c r="M18" s="3">
        <f t="shared" si="0"/>
        <v>0.37985611510791367</v>
      </c>
      <c r="N18" s="3">
        <f t="shared" si="1"/>
        <v>0.61336073997944507</v>
      </c>
      <c r="O18" s="3">
        <f t="shared" si="2"/>
        <v>6.7831449126413155E-3</v>
      </c>
      <c r="R18" s="43">
        <v>2035</v>
      </c>
      <c r="S18" s="43">
        <v>10091521</v>
      </c>
      <c r="T18" s="43">
        <v>33782631</v>
      </c>
      <c r="U18" s="43">
        <v>470563</v>
      </c>
      <c r="V18" s="33">
        <f t="shared" si="3"/>
        <v>0.22756986937451285</v>
      </c>
      <c r="W18" s="28">
        <f t="shared" si="4"/>
        <v>0.76181865189572195</v>
      </c>
      <c r="X18" s="34">
        <f t="shared" si="5"/>
        <v>1.0611478729765204E-2</v>
      </c>
    </row>
    <row r="19" spans="2:24" x14ac:dyDescent="0.25">
      <c r="B19" s="46">
        <v>2036</v>
      </c>
      <c r="C19" s="44">
        <v>47000000</v>
      </c>
      <c r="D19" s="1">
        <f>SUMIF(W2F_CV19[Year],B19,W2F_CV19[Cost])</f>
        <v>40979533</v>
      </c>
      <c r="F19" s="43">
        <v>2035</v>
      </c>
      <c r="G19" s="2">
        <v>77.626258000000007</v>
      </c>
      <c r="H19" s="52"/>
      <c r="I19" s="43">
        <v>2036</v>
      </c>
      <c r="J19" s="43">
        <v>1729</v>
      </c>
      <c r="K19" s="43">
        <v>3097</v>
      </c>
      <c r="L19" s="43">
        <v>39</v>
      </c>
      <c r="M19" s="3">
        <f t="shared" si="0"/>
        <v>0.35539568345323741</v>
      </c>
      <c r="N19" s="3">
        <f t="shared" si="1"/>
        <v>0.63658787255909555</v>
      </c>
      <c r="O19" s="3">
        <f t="shared" si="2"/>
        <v>8.0164439876670088E-3</v>
      </c>
      <c r="R19" s="43">
        <v>2036</v>
      </c>
      <c r="S19" s="43">
        <v>8786734</v>
      </c>
      <c r="T19" s="43">
        <v>35024602</v>
      </c>
      <c r="U19" s="43">
        <v>533379</v>
      </c>
      <c r="V19" s="33">
        <f t="shared" si="3"/>
        <v>0.1981461375949761</v>
      </c>
      <c r="W19" s="28">
        <f t="shared" si="4"/>
        <v>0.78982584508661291</v>
      </c>
      <c r="X19" s="34">
        <f t="shared" si="5"/>
        <v>1.2028017318410999E-2</v>
      </c>
    </row>
    <row r="20" spans="2:24" x14ac:dyDescent="0.25">
      <c r="B20" s="46">
        <v>2037</v>
      </c>
      <c r="C20" s="44">
        <v>47000000</v>
      </c>
      <c r="D20" s="1">
        <f>SUMIF(W2F_CV19[Year],B20,W2F_CV19[Cost])</f>
        <v>43383393</v>
      </c>
      <c r="F20" s="43">
        <v>2036</v>
      </c>
      <c r="G20" s="2">
        <v>77.179979000000003</v>
      </c>
      <c r="H20" s="52"/>
      <c r="I20" s="43">
        <v>2037</v>
      </c>
      <c r="J20" s="43">
        <v>1663</v>
      </c>
      <c r="K20" s="43">
        <v>3159</v>
      </c>
      <c r="L20" s="43">
        <v>43</v>
      </c>
      <c r="M20" s="3">
        <f t="shared" si="0"/>
        <v>0.34182939362795478</v>
      </c>
      <c r="N20" s="3">
        <f t="shared" si="1"/>
        <v>0.6493319630010278</v>
      </c>
      <c r="O20" s="3">
        <f t="shared" si="2"/>
        <v>8.8386433710174721E-3</v>
      </c>
      <c r="R20" s="43">
        <v>2037</v>
      </c>
      <c r="S20" s="43">
        <v>8321474</v>
      </c>
      <c r="T20" s="43">
        <v>35470493</v>
      </c>
      <c r="U20" s="43">
        <v>552748</v>
      </c>
      <c r="V20" s="33">
        <f t="shared" si="3"/>
        <v>0.18765424470537245</v>
      </c>
      <c r="W20" s="28">
        <f t="shared" si="4"/>
        <v>0.79988095537427628</v>
      </c>
      <c r="X20" s="34">
        <f t="shared" si="5"/>
        <v>1.2464799920351275E-2</v>
      </c>
    </row>
    <row r="21" spans="2:24" x14ac:dyDescent="0.25">
      <c r="B21" s="46">
        <v>2038</v>
      </c>
      <c r="C21" s="44">
        <v>47000000</v>
      </c>
      <c r="D21" s="1">
        <f>SUMIF(W2F_CV19[Year],B21,W2F_CV19[Cost])</f>
        <v>46051786</v>
      </c>
      <c r="F21" s="43">
        <v>2037</v>
      </c>
      <c r="G21" s="2">
        <v>76.738713000000004</v>
      </c>
      <c r="H21" s="52"/>
      <c r="I21" s="43">
        <v>2038</v>
      </c>
      <c r="J21" s="43">
        <v>1612</v>
      </c>
      <c r="K21" s="43">
        <v>3204</v>
      </c>
      <c r="L21" s="43">
        <v>49</v>
      </c>
      <c r="M21" s="3">
        <f t="shared" si="0"/>
        <v>0.33134635149023639</v>
      </c>
      <c r="N21" s="3">
        <f t="shared" si="1"/>
        <v>0.65858170606372046</v>
      </c>
      <c r="O21" s="3">
        <f t="shared" si="2"/>
        <v>1.0071942446043165E-2</v>
      </c>
      <c r="R21" s="43">
        <v>2038</v>
      </c>
      <c r="S21" s="43">
        <v>7953193</v>
      </c>
      <c r="T21" s="43">
        <v>35804686</v>
      </c>
      <c r="U21" s="43">
        <v>586836</v>
      </c>
      <c r="V21" s="33">
        <f t="shared" si="3"/>
        <v>0.17934928660608146</v>
      </c>
      <c r="W21" s="28">
        <f t="shared" si="4"/>
        <v>0.8074172085670186</v>
      </c>
      <c r="X21" s="34">
        <f t="shared" si="5"/>
        <v>1.3233504826899891E-2</v>
      </c>
    </row>
    <row r="22" spans="2:24" x14ac:dyDescent="0.25">
      <c r="B22" s="46">
        <v>2039</v>
      </c>
      <c r="C22" s="44">
        <v>47000000</v>
      </c>
      <c r="D22" s="1">
        <f>SUMIF(W2F_CV19[Year],B22,W2F_CV19[Cost])</f>
        <v>42139330</v>
      </c>
      <c r="F22" s="43">
        <v>2038</v>
      </c>
      <c r="G22" s="2">
        <v>76.324917999999997</v>
      </c>
      <c r="H22" s="52"/>
      <c r="I22" s="43">
        <v>2039</v>
      </c>
      <c r="J22" s="43">
        <v>1514</v>
      </c>
      <c r="K22" s="43">
        <v>3293</v>
      </c>
      <c r="L22" s="43">
        <v>58</v>
      </c>
      <c r="M22" s="3">
        <f t="shared" si="0"/>
        <v>0.31120246659815004</v>
      </c>
      <c r="N22" s="3">
        <f t="shared" si="1"/>
        <v>0.67687564234326825</v>
      </c>
      <c r="O22" s="3">
        <f t="shared" si="2"/>
        <v>1.1921891058581706E-2</v>
      </c>
      <c r="R22" s="43">
        <v>2039</v>
      </c>
      <c r="S22" s="43">
        <v>6881838</v>
      </c>
      <c r="T22" s="43">
        <v>36606852</v>
      </c>
      <c r="U22" s="43">
        <v>856025</v>
      </c>
      <c r="V22" s="33">
        <f t="shared" si="3"/>
        <v>0.1551895868538111</v>
      </c>
      <c r="W22" s="28">
        <f t="shared" si="4"/>
        <v>0.8255065344314424</v>
      </c>
      <c r="X22" s="34">
        <f t="shared" si="5"/>
        <v>1.9303878714746505E-2</v>
      </c>
    </row>
    <row r="23" spans="2:24" x14ac:dyDescent="0.25">
      <c r="B23" s="46">
        <v>2040</v>
      </c>
      <c r="C23" s="44">
        <v>47000000</v>
      </c>
      <c r="D23" s="1">
        <f>SUMIF(W2F_CV19[Year],B23,W2F_CV19[Cost])</f>
        <v>45656939</v>
      </c>
      <c r="F23" s="43">
        <v>2039</v>
      </c>
      <c r="G23" s="2">
        <v>75.880804999999995</v>
      </c>
      <c r="H23" s="52"/>
      <c r="I23" s="43">
        <v>2040</v>
      </c>
      <c r="J23" s="43">
        <v>1365</v>
      </c>
      <c r="K23" s="43">
        <v>3431</v>
      </c>
      <c r="L23" s="43">
        <v>69</v>
      </c>
      <c r="M23" s="3">
        <f t="shared" si="0"/>
        <v>0.2805755395683453</v>
      </c>
      <c r="N23" s="3">
        <f t="shared" si="1"/>
        <v>0.70524152106885918</v>
      </c>
      <c r="O23" s="3">
        <f t="shared" si="2"/>
        <v>1.4182939362795478E-2</v>
      </c>
      <c r="R23" s="43">
        <v>2040</v>
      </c>
      <c r="S23" s="43">
        <v>3668837</v>
      </c>
      <c r="T23" s="43">
        <v>39707674</v>
      </c>
      <c r="U23" s="43">
        <v>968204</v>
      </c>
      <c r="V23" s="33">
        <f t="shared" si="3"/>
        <v>8.2734481437077678E-2</v>
      </c>
      <c r="W23" s="28">
        <f t="shared" si="4"/>
        <v>0.89543193591389636</v>
      </c>
      <c r="X23" s="34">
        <f t="shared" si="5"/>
        <v>2.1833582649025931E-2</v>
      </c>
    </row>
    <row r="24" spans="2:24" x14ac:dyDescent="0.25">
      <c r="B24" s="46">
        <v>2041</v>
      </c>
      <c r="C24" s="44">
        <v>47000000</v>
      </c>
      <c r="D24" s="1">
        <f>SUMIF(W2F_CV19[Year],B24,W2F_CV19[Cost])</f>
        <v>46188575</v>
      </c>
      <c r="F24" s="43">
        <v>2040</v>
      </c>
      <c r="G24" s="2">
        <v>75.382169000000005</v>
      </c>
      <c r="H24" s="52"/>
      <c r="I24" s="43">
        <v>2041</v>
      </c>
      <c r="J24" s="43">
        <v>1293</v>
      </c>
      <c r="K24" s="43">
        <v>3497</v>
      </c>
      <c r="L24" s="43">
        <v>75</v>
      </c>
      <c r="M24" s="3">
        <f t="shared" si="0"/>
        <v>0.265775950668037</v>
      </c>
      <c r="N24" s="3">
        <f t="shared" si="1"/>
        <v>0.71880781089414181</v>
      </c>
      <c r="O24" s="3">
        <f t="shared" si="2"/>
        <v>1.5416238437821172E-2</v>
      </c>
      <c r="R24" s="43">
        <v>2041</v>
      </c>
      <c r="S24" s="43">
        <v>3328766</v>
      </c>
      <c r="T24" s="43">
        <v>39982158</v>
      </c>
      <c r="U24" s="43">
        <v>1033791</v>
      </c>
      <c r="V24" s="33">
        <f t="shared" si="3"/>
        <v>7.5065675808267118E-2</v>
      </c>
      <c r="W24" s="28">
        <f t="shared" si="4"/>
        <v>0.901621715237092</v>
      </c>
      <c r="X24" s="34">
        <f t="shared" si="5"/>
        <v>2.3312608954640931E-2</v>
      </c>
    </row>
    <row r="25" spans="2:24" x14ac:dyDescent="0.25">
      <c r="B25" s="46">
        <v>2042</v>
      </c>
      <c r="C25" s="44">
        <v>47000000</v>
      </c>
      <c r="D25" s="1">
        <f>SUMIF(W2F_CV19[Year],B25,W2F_CV19[Cost])</f>
        <v>46338794</v>
      </c>
      <c r="F25" s="43">
        <v>2041</v>
      </c>
      <c r="G25" s="2">
        <v>74.915706999999998</v>
      </c>
      <c r="H25" s="52"/>
      <c r="I25" s="43">
        <v>2042</v>
      </c>
      <c r="J25" s="43">
        <v>1204</v>
      </c>
      <c r="K25" s="43">
        <v>3574</v>
      </c>
      <c r="L25" s="43">
        <v>87</v>
      </c>
      <c r="M25" s="3">
        <f t="shared" si="0"/>
        <v>0.24748201438848921</v>
      </c>
      <c r="N25" s="3">
        <f t="shared" si="1"/>
        <v>0.73463514902363825</v>
      </c>
      <c r="O25" s="3">
        <f t="shared" si="2"/>
        <v>1.7882836587872559E-2</v>
      </c>
      <c r="R25" s="43">
        <v>2042</v>
      </c>
      <c r="S25" s="43">
        <v>3084609</v>
      </c>
      <c r="T25" s="43">
        <v>40079950</v>
      </c>
      <c r="U25" s="43">
        <v>1180156</v>
      </c>
      <c r="V25" s="33">
        <f t="shared" si="3"/>
        <v>6.9559788579089982E-2</v>
      </c>
      <c r="W25" s="28">
        <f t="shared" si="4"/>
        <v>0.90382698366648651</v>
      </c>
      <c r="X25" s="34">
        <f t="shared" si="5"/>
        <v>2.6613227754423499E-2</v>
      </c>
    </row>
    <row r="26" spans="2:24" x14ac:dyDescent="0.25">
      <c r="B26" s="46">
        <v>2043</v>
      </c>
      <c r="C26" s="44">
        <v>47000000</v>
      </c>
      <c r="D26" s="1">
        <f>SUMIF(W2F_CV19[Year],B26,W2F_CV19[Cost])</f>
        <v>45883608</v>
      </c>
      <c r="F26" s="43">
        <v>2042</v>
      </c>
      <c r="G26" s="2">
        <v>74.477457999999999</v>
      </c>
      <c r="H26" s="52"/>
      <c r="I26" s="43">
        <v>2043</v>
      </c>
      <c r="J26" s="43">
        <v>1141</v>
      </c>
      <c r="K26" s="43">
        <v>3629</v>
      </c>
      <c r="L26" s="43">
        <v>95</v>
      </c>
      <c r="M26" s="3">
        <f t="shared" si="0"/>
        <v>0.23453237410071942</v>
      </c>
      <c r="N26" s="3">
        <f t="shared" si="1"/>
        <v>0.74594039054470707</v>
      </c>
      <c r="O26" s="3">
        <f t="shared" si="2"/>
        <v>1.9527235354573486E-2</v>
      </c>
      <c r="R26" s="43">
        <v>2043</v>
      </c>
      <c r="S26" s="43">
        <v>2866785</v>
      </c>
      <c r="T26" s="43">
        <v>40219627</v>
      </c>
      <c r="U26" s="43">
        <v>1258303</v>
      </c>
      <c r="V26" s="33">
        <f t="shared" si="3"/>
        <v>6.4647726341233669E-2</v>
      </c>
      <c r="W26" s="28">
        <f t="shared" si="4"/>
        <v>0.9069767840429237</v>
      </c>
      <c r="X26" s="34">
        <f t="shared" si="5"/>
        <v>2.837548961584261E-2</v>
      </c>
    </row>
    <row r="27" spans="2:24" ht="15.75" thickBot="1" x14ac:dyDescent="0.3">
      <c r="B27" s="46">
        <v>2044</v>
      </c>
      <c r="C27" s="44">
        <v>47000000</v>
      </c>
      <c r="D27" s="1">
        <f>SUMIF(W2F_CV19[Year],B27,W2F_CV19[Cost])</f>
        <v>44249790</v>
      </c>
      <c r="F27" s="43">
        <v>2043</v>
      </c>
      <c r="G27" s="2">
        <v>74.038520000000005</v>
      </c>
      <c r="H27" s="52"/>
      <c r="I27" s="43">
        <v>2044</v>
      </c>
      <c r="J27" s="43">
        <v>1085</v>
      </c>
      <c r="K27" s="43">
        <v>3676</v>
      </c>
      <c r="L27" s="43">
        <v>104</v>
      </c>
      <c r="M27" s="3">
        <f t="shared" si="0"/>
        <v>0.22302158273381295</v>
      </c>
      <c r="N27" s="3">
        <f t="shared" si="1"/>
        <v>0.75560123329907503</v>
      </c>
      <c r="O27" s="3">
        <f t="shared" si="2"/>
        <v>2.1377183967112023E-2</v>
      </c>
      <c r="R27" s="27">
        <v>2044</v>
      </c>
      <c r="S27" s="27">
        <v>2650742</v>
      </c>
      <c r="T27" s="27">
        <v>40238013</v>
      </c>
      <c r="U27" s="27">
        <v>1455960</v>
      </c>
      <c r="V27" s="37">
        <f t="shared" si="3"/>
        <v>5.9775826724785583E-2</v>
      </c>
      <c r="W27" s="38">
        <f t="shared" si="4"/>
        <v>0.90739139940351399</v>
      </c>
      <c r="X27" s="39">
        <f t="shared" si="5"/>
        <v>3.2832773871700381E-2</v>
      </c>
    </row>
    <row r="28" spans="2:24" x14ac:dyDescent="0.25">
      <c r="C28" s="4">
        <f>SUM(C3:C12)</f>
        <v>687716910</v>
      </c>
      <c r="D28" s="4">
        <f>SUM(D3:D12)</f>
        <v>674512715</v>
      </c>
      <c r="F28" s="43">
        <v>2044</v>
      </c>
      <c r="G28" s="2">
        <v>73.608528000000007</v>
      </c>
    </row>
    <row r="55" spans="2:40" s="5" customFormat="1" ht="152.25" x14ac:dyDescent="0.25">
      <c r="C55" s="6" t="s">
        <v>3605</v>
      </c>
      <c r="D55" s="6" t="s">
        <v>10</v>
      </c>
      <c r="E55" s="6" t="s">
        <v>11</v>
      </c>
      <c r="F55" s="6" t="s">
        <v>12</v>
      </c>
      <c r="G55" s="6" t="s">
        <v>13</v>
      </c>
      <c r="H55" s="6" t="s">
        <v>14</v>
      </c>
      <c r="I55" s="6" t="s">
        <v>15</v>
      </c>
      <c r="J55" s="6" t="s">
        <v>2207</v>
      </c>
      <c r="K55" s="6" t="s">
        <v>2208</v>
      </c>
      <c r="L55" s="6" t="s">
        <v>16</v>
      </c>
      <c r="M55" s="6" t="s">
        <v>17</v>
      </c>
      <c r="N55" s="25" t="s">
        <v>18</v>
      </c>
      <c r="O55" s="6"/>
      <c r="P55" s="6"/>
      <c r="Q55" s="6"/>
      <c r="R55" s="6"/>
      <c r="S55" s="6"/>
      <c r="T55" s="6"/>
      <c r="U55" s="6"/>
      <c r="AC55" s="6" t="s">
        <v>9</v>
      </c>
      <c r="AD55" s="6" t="s">
        <v>10</v>
      </c>
      <c r="AE55" s="6" t="s">
        <v>11</v>
      </c>
      <c r="AF55" s="6" t="s">
        <v>12</v>
      </c>
      <c r="AG55" s="6" t="s">
        <v>13</v>
      </c>
      <c r="AH55" s="6" t="s">
        <v>14</v>
      </c>
      <c r="AI55" s="6" t="s">
        <v>15</v>
      </c>
      <c r="AJ55" s="6" t="s">
        <v>2207</v>
      </c>
      <c r="AK55" s="6" t="s">
        <v>2208</v>
      </c>
      <c r="AL55" s="6" t="s">
        <v>16</v>
      </c>
      <c r="AM55" s="6" t="s">
        <v>17</v>
      </c>
      <c r="AN55" s="6" t="s">
        <v>18</v>
      </c>
    </row>
    <row r="56" spans="2:40" x14ac:dyDescent="0.25">
      <c r="B56" s="46">
        <v>2020</v>
      </c>
      <c r="C56" s="46">
        <f>COUNTIFS(W2F_CV19[Project Name],"*AZ Deck - Epoxy Overlay*",W2F_CV19[Year],$B56)</f>
        <v>0</v>
      </c>
      <c r="D56" s="46">
        <f>COUNTIFS(W2F_CV19[Project Name],"*AZ Deck - Polyester Overlay*",W2F_CV19[Year],$B56)</f>
        <v>0</v>
      </c>
      <c r="E56" s="46">
        <f>COUNTIFS(W2F_CV19[Project Name],"*Az Deck - Replace*",W2F_CV19[Year],$B56)</f>
        <v>0</v>
      </c>
      <c r="F56" s="46">
        <f>COUNTIFS(W2F_CV19[Year],$B56,W2F_CV19[Project Name],"*AZ Super - FRP Wrap*")</f>
        <v>0</v>
      </c>
      <c r="G56" s="46">
        <f>COUNTIFS(W2F_CV19[Project Name],"*AZ Super - Conc Maj Repair*",W2F_CV19[Year],$B56)</f>
        <v>0</v>
      </c>
      <c r="H56" s="46">
        <f>COUNTIFS(W2F_CV19[Project Name],"*AZ Super - Stl*",W2F_CV19[Year],$B56)</f>
        <v>0</v>
      </c>
      <c r="I56" s="46">
        <f>COUNTIFS(W2F_CV19[Project Name],"*AZ Sub - FRP Wrap*",W2F_CV19[Year],$B56)</f>
        <v>0</v>
      </c>
      <c r="J56" s="46">
        <f>COUNTIFS(W2F_CV19[Project Name],"*AZ Sub - Conc Maj Repair*",W2F_CV19[Year],$B56)</f>
        <v>0</v>
      </c>
      <c r="K56" s="46">
        <f>COUNTIFS(W2F_CV19[Project Name],"*AZ Sub - Steel Maj Repair*",W2F_CV19[Year],$B56)</f>
        <v>0</v>
      </c>
      <c r="L56" s="46">
        <f>COUNTIFS(W2F_CV19[Project Name],"*AZ Bridge Replace - Conc*",W2F_CV19[Year],$B56)</f>
        <v>0</v>
      </c>
      <c r="M56" s="46">
        <f>COUNTIFS(W2F_CV19[Project Name],"*AZ Bridge Replace - Steel*",W2F_CV19[Year],$B56)</f>
        <v>0</v>
      </c>
      <c r="N56" s="46">
        <f>COUNTIFS(W2F_CV19[Project Name],"*AZ Culv*",W2F_CV19[Year],$B56)</f>
        <v>0</v>
      </c>
    </row>
    <row r="57" spans="2:40" x14ac:dyDescent="0.25">
      <c r="B57" s="46">
        <v>2021</v>
      </c>
      <c r="C57" s="46">
        <f>COUNTIFS(W2F_CV19[Project Name],"*AZ Deck - Epoxy Overlay*",W2F_CV19[Year],$B57)</f>
        <v>0</v>
      </c>
      <c r="D57" s="46">
        <f>COUNTIFS(W2F_CV19[Project Name],"*AZ Deck - Polyester Overlay*",W2F_CV19[Year],$B57)</f>
        <v>0</v>
      </c>
      <c r="E57" s="46">
        <f>COUNTIFS(W2F_CV19[Project Name],"*Az Deck - Replace*",W2F_CV19[Year],$B57)</f>
        <v>0</v>
      </c>
      <c r="F57" s="46">
        <f>COUNTIFS(W2F_CV19[Year],$B57,W2F_CV19[Project Name],"*AZ Super - FRP Wrap*")</f>
        <v>0</v>
      </c>
      <c r="G57" s="46">
        <f>COUNTIFS(W2F_CV19[Project Name],"*AZ Super - Conc Maj Repair*",W2F_CV19[Year],$B57)</f>
        <v>0</v>
      </c>
      <c r="H57" s="46">
        <f>COUNTIFS(W2F_CV19[Project Name],"*AZ Super - Stl*",W2F_CV19[Year],$B57)</f>
        <v>0</v>
      </c>
      <c r="I57" s="46">
        <f>COUNTIFS(W2F_CV19[Project Name],"*AZ Sub - FRP Wrap*",W2F_CV19[Year],$B57)</f>
        <v>0</v>
      </c>
      <c r="J57" s="46">
        <f>COUNTIFS(W2F_CV19[Project Name],"*AZ Sub - Conc Maj Repair*",W2F_CV19[Year],$B57)</f>
        <v>0</v>
      </c>
      <c r="K57" s="46">
        <f>COUNTIFS(W2F_CV19[Project Name],"*AZ Sub - Steel Maj Repair*",W2F_CV19[Year],$B57)</f>
        <v>0</v>
      </c>
      <c r="L57" s="46">
        <f>COUNTIFS(W2F_CV19[Project Name],"*AZ Bridge Replace - Conc*",W2F_CV19[Year],$B57)</f>
        <v>0</v>
      </c>
      <c r="M57" s="46">
        <f>COUNTIFS(W2F_CV19[Project Name],"*AZ Bridge Replace - Steel*",W2F_CV19[Year],$B57)</f>
        <v>0</v>
      </c>
      <c r="N57" s="46">
        <f>COUNTIFS(W2F_CV19[Project Name],"*AZ Culv*",W2F_CV19[Year],$B57)</f>
        <v>0</v>
      </c>
      <c r="AB57" s="42"/>
      <c r="AC57" s="42"/>
    </row>
    <row r="58" spans="2:40" x14ac:dyDescent="0.25">
      <c r="B58" s="46">
        <v>2022</v>
      </c>
      <c r="C58" s="46">
        <f>COUNTIFS(W2F_CV19[Project Name],"*AZ Deck - Epoxy Overlay*",W2F_CV19[Year],$B58)</f>
        <v>0</v>
      </c>
      <c r="D58" s="46">
        <f>COUNTIFS(W2F_CV19[Project Name],"*AZ Deck - Polyester Overlay*",W2F_CV19[Year],$B58)</f>
        <v>0</v>
      </c>
      <c r="E58" s="46">
        <f>COUNTIFS(W2F_CV19[Project Name],"*Az Deck - Replace*",W2F_CV19[Year],$B58)</f>
        <v>3</v>
      </c>
      <c r="F58" s="46">
        <f>COUNTIFS(W2F_CV19[Year],$B58,W2F_CV19[Project Name],"*AZ Super - FRP Wrap*")</f>
        <v>0</v>
      </c>
      <c r="G58" s="46">
        <f>COUNTIFS(W2F_CV19[Project Name],"*AZ Super - Conc Maj Repair*",W2F_CV19[Year],$B58)</f>
        <v>41</v>
      </c>
      <c r="H58" s="46">
        <f>COUNTIFS(W2F_CV19[Project Name],"*AZ Super - Stl*",W2F_CV19[Year],$B58)</f>
        <v>4</v>
      </c>
      <c r="I58" s="46">
        <f>COUNTIFS(W2F_CV19[Project Name],"*AZ Sub - FRP Wrap*",W2F_CV19[Year],$B58)</f>
        <v>11</v>
      </c>
      <c r="J58" s="46">
        <f>COUNTIFS(W2F_CV19[Project Name],"*AZ Sub - Conc Maj Repair*",W2F_CV19[Year],$B58)</f>
        <v>99</v>
      </c>
      <c r="K58" s="46">
        <f>COUNTIFS(W2F_CV19[Project Name],"*AZ Sub - Steel Maj Repair*",W2F_CV19[Year],$B58)</f>
        <v>11</v>
      </c>
      <c r="L58" s="46">
        <f>COUNTIFS(W2F_CV19[Project Name],"*AZ Bridge Replace - Conc*",W2F_CV19[Year],$B58)</f>
        <v>1</v>
      </c>
      <c r="M58" s="46">
        <f>COUNTIFS(W2F_CV19[Project Name],"*AZ Bridge Replace - Steel*",W2F_CV19[Year],$B58)</f>
        <v>1</v>
      </c>
      <c r="N58" s="46">
        <f>COUNTIFS(W2F_CV19[Project Name],"*AZ Culv*",W2F_CV19[Year],$B58)</f>
        <v>0</v>
      </c>
      <c r="AB58" s="46">
        <v>2020</v>
      </c>
      <c r="AC58" s="1">
        <f>SUMIFS(W2F_CV19[Cost],W2F_CV19[Project Name],"*AZ Deck - Epoxy Overlay*",W2F_CV19[Year],$B56)</f>
        <v>0</v>
      </c>
      <c r="AD58" s="1">
        <f>SUMIFS(W2F_CV19[Cost],W2F_CV19[Project Name],"*AZ Deck - Polyester Overlay*",W2F_CV19[Year],$B56)</f>
        <v>0</v>
      </c>
      <c r="AE58" s="1">
        <f>SUMIFS(W2F_CV19[Cost],W2F_CV19[Project Name],"*Az Deck - Replace*",W2F_CV19[Year],$B56)</f>
        <v>0</v>
      </c>
      <c r="AF58" s="1">
        <f>SUMIFS(W2F_CV19[Cost],W2F_CV19[Project Name],"*AZ Super - FRP Wrap*",W2F_CV19[Year],$B56)</f>
        <v>0</v>
      </c>
      <c r="AG58" s="1">
        <f>SUMIFS(W2F_CV19[Cost],W2F_CV19[Project Name],"*AZ Super - Conc Maj Repair*",W2F_CV19[Year],$B56)</f>
        <v>0</v>
      </c>
      <c r="AH58" s="1">
        <f>SUMIFS(W2F_CV19[Cost],W2F_CV19[Project Name],"*AZ Super - Stl*",W2F_CV19[Year],$B56)</f>
        <v>0</v>
      </c>
      <c r="AI58" s="1">
        <f>SUMIFS(W2F_CV19[Cost],W2F_CV19[Project Name],"*AZ Sub - FRP Wrap*",W2F_CV19[Year],$B56)</f>
        <v>0</v>
      </c>
      <c r="AJ58" s="1">
        <f>SUMIFS(W2F_CV19[Cost],W2F_CV19[Project Name],"*AZ Sub - Conc Maj Repair*",W2F_CV19[Year],$B56)</f>
        <v>0</v>
      </c>
      <c r="AK58" s="1">
        <f>SUMIFS(W2F_CV19[Cost],W2F_CV19[Project Name],"*AZ Sub - Steel Maj Repair*",W2F_CV19[Year],$B56)</f>
        <v>0</v>
      </c>
      <c r="AL58" s="1">
        <f>SUMIFS(W2F_CV19[Cost],W2F_CV19[Project Name],"*AZ Bridge Replace - Conc*",W2F_CV19[Year],$B56)</f>
        <v>0</v>
      </c>
      <c r="AM58" s="1">
        <f>SUMIFS(W2F_CV19[Cost],W2F_CV19[Project Name],"*AZ Bridge Replace - Steel*",W2F_CV19[Year],$B56)</f>
        <v>0</v>
      </c>
      <c r="AN58" s="1">
        <f>SUMIFS(W2F_CV19[Cost],W2F_CV19[Project Name],"*AZ Culv*",W2F_CV19[Year],$B56)</f>
        <v>0</v>
      </c>
    </row>
    <row r="59" spans="2:40" x14ac:dyDescent="0.25">
      <c r="B59" s="46">
        <v>2023</v>
      </c>
      <c r="C59" s="46">
        <f>COUNTIFS(W2F_CV19[Project Name],"*AZ Deck - Epoxy Overlay*",W2F_CV19[Year],$B59)</f>
        <v>0</v>
      </c>
      <c r="D59" s="46">
        <f>COUNTIFS(W2F_CV19[Project Name],"*AZ Deck - Polyester Overlay*",W2F_CV19[Year],$B59)</f>
        <v>0</v>
      </c>
      <c r="E59" s="46">
        <f>COUNTIFS(W2F_CV19[Project Name],"*Az Deck - Replace*",W2F_CV19[Year],$B59)</f>
        <v>2</v>
      </c>
      <c r="F59" s="46">
        <f>COUNTIFS(W2F_CV19[Year],$B59,W2F_CV19[Project Name],"*AZ Super - FRP Wrap*")</f>
        <v>0</v>
      </c>
      <c r="G59" s="46">
        <f>COUNTIFS(W2F_CV19[Project Name],"*AZ Super - Conc Maj Repair*",W2F_CV19[Year],$B59)</f>
        <v>15</v>
      </c>
      <c r="H59" s="46">
        <f>COUNTIFS(W2F_CV19[Project Name],"*AZ Super - Stl*",W2F_CV19[Year],$B59)</f>
        <v>6</v>
      </c>
      <c r="I59" s="46">
        <f>COUNTIFS(W2F_CV19[Project Name],"*AZ Sub - FRP Wrap*",W2F_CV19[Year],$B59)</f>
        <v>6</v>
      </c>
      <c r="J59" s="46">
        <f>COUNTIFS(W2F_CV19[Project Name],"*AZ Sub - Conc Maj Repair*",W2F_CV19[Year],$B59)</f>
        <v>24</v>
      </c>
      <c r="K59" s="46">
        <f>COUNTIFS(W2F_CV19[Project Name],"*AZ Sub - Steel Maj Repair*",W2F_CV19[Year],$B59)</f>
        <v>5</v>
      </c>
      <c r="L59" s="46">
        <f>COUNTIFS(W2F_CV19[Project Name],"*AZ Bridge Replace - Conc*",W2F_CV19[Year],$B59)</f>
        <v>0</v>
      </c>
      <c r="M59" s="46">
        <f>COUNTIFS(W2F_CV19[Project Name],"*AZ Bridge Replace - Steel*",W2F_CV19[Year],$B59)</f>
        <v>2</v>
      </c>
      <c r="N59" s="46">
        <f>COUNTIFS(W2F_CV19[Project Name],"*AZ Culv*",W2F_CV19[Year],$B59)</f>
        <v>0</v>
      </c>
      <c r="AB59" s="46">
        <v>2021</v>
      </c>
      <c r="AC59" s="1">
        <f>SUMIFS(W2F_CV19[Cost],W2F_CV19[Project Name],"*AZ Deck - Epoxy Overlay*",W2F_CV19[Year],$B57)</f>
        <v>0</v>
      </c>
      <c r="AD59" s="1">
        <f>SUMIFS(W2F_CV19[Cost],W2F_CV19[Project Name],"*AZ Deck - Polyester Overlay*",W2F_CV19[Year],$B57)</f>
        <v>0</v>
      </c>
      <c r="AE59" s="1">
        <f>SUMIFS(W2F_CV19[Cost],W2F_CV19[Project Name],"*Az Deck - Replace*",W2F_CV19[Year],$B57)</f>
        <v>0</v>
      </c>
      <c r="AF59" s="1">
        <f>SUMIFS(W2F_CV19[Cost],W2F_CV19[Project Name],"*AZ Super - FRP Wrap*",W2F_CV19[Year],$B57)</f>
        <v>0</v>
      </c>
      <c r="AG59" s="1">
        <f>SUMIFS(W2F_CV19[Cost],W2F_CV19[Project Name],"*AZ Super - Conc Maj Repair*",W2F_CV19[Year],$B57)</f>
        <v>0</v>
      </c>
      <c r="AH59" s="1">
        <f>SUMIFS(W2F_CV19[Cost],W2F_CV19[Project Name],"*AZ Super - Stl*",W2F_CV19[Year],$B57)</f>
        <v>0</v>
      </c>
      <c r="AI59" s="1">
        <f>SUMIFS(W2F_CV19[Cost],W2F_CV19[Project Name],"*AZ Sub - FRP Wrap*",W2F_CV19[Year],$B57)</f>
        <v>0</v>
      </c>
      <c r="AJ59" s="1">
        <f>SUMIFS(W2F_CV19[Cost],W2F_CV19[Project Name],"*AZ Sub - Conc Maj Repair*",W2F_CV19[Year],$B57)</f>
        <v>0</v>
      </c>
      <c r="AK59" s="1">
        <f>SUMIFS(W2F_CV19[Cost],W2F_CV19[Project Name],"*AZ Sub - Steel Maj Repair*",W2F_CV19[Year],$B57)</f>
        <v>0</v>
      </c>
      <c r="AL59" s="1">
        <f>SUMIFS(W2F_CV19[Cost],W2F_CV19[Project Name],"*AZ Bridge Replace - Conc*",W2F_CV19[Year],$B57)</f>
        <v>0</v>
      </c>
      <c r="AM59" s="1">
        <f>SUMIFS(W2F_CV19[Cost],W2F_CV19[Project Name],"*AZ Bridge Replace - Steel*",W2F_CV19[Year],$B57)</f>
        <v>0</v>
      </c>
      <c r="AN59" s="1">
        <f>SUMIFS(W2F_CV19[Cost],W2F_CV19[Project Name],"*AZ Culv*",W2F_CV19[Year],$B57)</f>
        <v>0</v>
      </c>
    </row>
    <row r="60" spans="2:40" x14ac:dyDescent="0.25">
      <c r="B60" s="46">
        <v>2024</v>
      </c>
      <c r="C60" s="46">
        <f>COUNTIFS(W2F_CV19[Project Name],"*AZ Deck - Epoxy Overlay*",W2F_CV19[Year],$B60)</f>
        <v>0</v>
      </c>
      <c r="D60" s="46">
        <f>COUNTIFS(W2F_CV19[Project Name],"*AZ Deck - Polyester Overlay*",W2F_CV19[Year],$B60)</f>
        <v>0</v>
      </c>
      <c r="E60" s="46">
        <f>COUNTIFS(W2F_CV19[Project Name],"*Az Deck - Replace*",W2F_CV19[Year],$B60)</f>
        <v>6</v>
      </c>
      <c r="F60" s="46">
        <f>COUNTIFS(W2F_CV19[Year],$B60,W2F_CV19[Project Name],"*AZ Super - FRP Wrap*")</f>
        <v>0</v>
      </c>
      <c r="G60" s="46">
        <f>COUNTIFS(W2F_CV19[Project Name],"*AZ Super - Conc Maj Repair*",W2F_CV19[Year],$B60)</f>
        <v>7</v>
      </c>
      <c r="H60" s="46">
        <f>COUNTIFS(W2F_CV19[Project Name],"*AZ Super - Stl*",W2F_CV19[Year],$B60)</f>
        <v>4</v>
      </c>
      <c r="I60" s="46">
        <f>COUNTIFS(W2F_CV19[Project Name],"*AZ Sub - FRP Wrap*",W2F_CV19[Year],$B60)</f>
        <v>4</v>
      </c>
      <c r="J60" s="46">
        <f>COUNTIFS(W2F_CV19[Project Name],"*AZ Sub - Conc Maj Repair*",W2F_CV19[Year],$B60)</f>
        <v>13</v>
      </c>
      <c r="K60" s="46">
        <f>COUNTIFS(W2F_CV19[Project Name],"*AZ Sub - Steel Maj Repair*",W2F_CV19[Year],$B60)</f>
        <v>0</v>
      </c>
      <c r="L60" s="46">
        <f>COUNTIFS(W2F_CV19[Project Name],"*AZ Bridge Replace - Conc*",W2F_CV19[Year],$B60)</f>
        <v>1</v>
      </c>
      <c r="M60" s="46">
        <f>COUNTIFS(W2F_CV19[Project Name],"*AZ Bridge Replace - Steel*",W2F_CV19[Year],$B60)</f>
        <v>2</v>
      </c>
      <c r="N60" s="46">
        <f>COUNTIFS(W2F_CV19[Project Name],"*AZ Culv*",W2F_CV19[Year],$B60)</f>
        <v>0</v>
      </c>
      <c r="AB60" s="46">
        <v>2022</v>
      </c>
      <c r="AC60" s="1">
        <f>SUMIFS(W2F_CV19[Cost],W2F_CV19[Project Name],"*AZ Deck - Epoxy Overlay*",W2F_CV19[Year],$B58)</f>
        <v>0</v>
      </c>
      <c r="AD60" s="1">
        <f>SUMIFS(W2F_CV19[Cost],W2F_CV19[Project Name],"*AZ Deck - Polyester Overlay*",W2F_CV19[Year],$B58)</f>
        <v>0</v>
      </c>
      <c r="AE60" s="1">
        <f>SUMIFS(W2F_CV19[Cost],W2F_CV19[Project Name],"*Az Deck - Replace*",W2F_CV19[Year],$B58)</f>
        <v>2633579</v>
      </c>
      <c r="AF60" s="1">
        <f>SUMIFS(W2F_CV19[Cost],W2F_CV19[Project Name],"*AZ Super - FRP Wrap*",W2F_CV19[Year],$B58)</f>
        <v>0</v>
      </c>
      <c r="AG60" s="1">
        <f>SUMIFS(W2F_CV19[Cost],W2F_CV19[Project Name],"*AZ Super - Conc Maj Repair*",W2F_CV19[Year],$B58)</f>
        <v>16196373</v>
      </c>
      <c r="AH60" s="1">
        <f>SUMIFS(W2F_CV19[Cost],W2F_CV19[Project Name],"*AZ Super - Stl*",W2F_CV19[Year],$B58)</f>
        <v>1223260</v>
      </c>
      <c r="AI60" s="1">
        <f>SUMIFS(W2F_CV19[Cost],W2F_CV19[Project Name],"*AZ Sub - FRP Wrap*",W2F_CV19[Year],$B58)</f>
        <v>4567045</v>
      </c>
      <c r="AJ60" s="1">
        <f>SUMIFS(W2F_CV19[Cost],W2F_CV19[Project Name],"*AZ Sub - Conc Maj Repair*",W2F_CV19[Year],$B58)</f>
        <v>32240742</v>
      </c>
      <c r="AK60" s="1">
        <f>SUMIFS(W2F_CV19[Cost],W2F_CV19[Project Name],"*AZ Sub - Steel Maj Repair*",W2F_CV19[Year],$B58)</f>
        <v>5502091</v>
      </c>
      <c r="AL60" s="1">
        <f>SUMIFS(W2F_CV19[Cost],W2F_CV19[Project Name],"*AZ Bridge Replace - Conc*",W2F_CV19[Year],$B58)</f>
        <v>1654155</v>
      </c>
      <c r="AM60" s="1">
        <f>SUMIFS(W2F_CV19[Cost],W2F_CV19[Project Name],"*AZ Bridge Replace - Steel*",W2F_CV19[Year],$B58)</f>
        <v>2028016</v>
      </c>
      <c r="AN60" s="1">
        <f>SUMIFS(W2F_CV19[Cost],W2F_CV19[Project Name],"*AZ Culv*",W2F_CV19[Year],$B58)</f>
        <v>0</v>
      </c>
    </row>
    <row r="61" spans="2:40" x14ac:dyDescent="0.25">
      <c r="B61" s="46">
        <v>2025</v>
      </c>
      <c r="C61" s="46">
        <f>COUNTIFS(W2F_CV19[Project Name],"*AZ Deck - Epoxy Overlay*",W2F_CV19[Year],$B61)</f>
        <v>0</v>
      </c>
      <c r="D61" s="46">
        <f>COUNTIFS(W2F_CV19[Project Name],"*AZ Deck - Polyester Overlay*",W2F_CV19[Year],$B61)</f>
        <v>0</v>
      </c>
      <c r="E61" s="46">
        <f>COUNTIFS(W2F_CV19[Project Name],"*Az Deck - Replace*",W2F_CV19[Year],$B61)</f>
        <v>4</v>
      </c>
      <c r="F61" s="46">
        <f>COUNTIFS(W2F_CV19[Year],$B61,W2F_CV19[Project Name],"*AZ Super - FRP Wrap*")</f>
        <v>0</v>
      </c>
      <c r="G61" s="46">
        <f>COUNTIFS(W2F_CV19[Project Name],"*AZ Super - Conc Maj Repair*",W2F_CV19[Year],$B61)</f>
        <v>20</v>
      </c>
      <c r="H61" s="46">
        <f>COUNTIFS(W2F_CV19[Project Name],"*AZ Super - Stl*",W2F_CV19[Year],$B61)</f>
        <v>5</v>
      </c>
      <c r="I61" s="46">
        <f>COUNTIFS(W2F_CV19[Project Name],"*AZ Sub - FRP Wrap*",W2F_CV19[Year],$B61)</f>
        <v>5</v>
      </c>
      <c r="J61" s="46">
        <f>COUNTIFS(W2F_CV19[Project Name],"*AZ Sub - Conc Maj Repair*",W2F_CV19[Year],$B61)</f>
        <v>25</v>
      </c>
      <c r="K61" s="46">
        <f>COUNTIFS(W2F_CV19[Project Name],"*AZ Sub - Steel Maj Repair*",W2F_CV19[Year],$B61)</f>
        <v>0</v>
      </c>
      <c r="L61" s="46">
        <f>COUNTIFS(W2F_CV19[Project Name],"*AZ Bridge Replace - Conc*",W2F_CV19[Year],$B61)</f>
        <v>3</v>
      </c>
      <c r="M61" s="46">
        <f>COUNTIFS(W2F_CV19[Project Name],"*AZ Bridge Replace - Steel*",W2F_CV19[Year],$B61)</f>
        <v>1</v>
      </c>
      <c r="N61" s="46">
        <f>COUNTIFS(W2F_CV19[Project Name],"*AZ Culv*",W2F_CV19[Year],$B61)</f>
        <v>0</v>
      </c>
      <c r="AB61" s="46">
        <v>2023</v>
      </c>
      <c r="AC61" s="1">
        <f>SUMIFS(W2F_CV19[Cost],W2F_CV19[Project Name],"*AZ Deck - Epoxy Overlay*",W2F_CV19[Year],$B59)</f>
        <v>0</v>
      </c>
      <c r="AD61" s="1">
        <f>SUMIFS(W2F_CV19[Cost],W2F_CV19[Project Name],"*AZ Deck - Polyester Overlay*",W2F_CV19[Year],$B59)</f>
        <v>0</v>
      </c>
      <c r="AE61" s="1">
        <f>SUMIFS(W2F_CV19[Cost],W2F_CV19[Project Name],"*Az Deck - Replace*",W2F_CV19[Year],$B59)</f>
        <v>4008559</v>
      </c>
      <c r="AF61" s="1">
        <f>SUMIFS(W2F_CV19[Cost],W2F_CV19[Project Name],"*AZ Super - FRP Wrap*",W2F_CV19[Year],$B59)</f>
        <v>0</v>
      </c>
      <c r="AG61" s="1">
        <f>SUMIFS(W2F_CV19[Cost],W2F_CV19[Project Name],"*AZ Super - Conc Maj Repair*",W2F_CV19[Year],$B59)</f>
        <v>10833866</v>
      </c>
      <c r="AH61" s="1">
        <f>SUMIFS(W2F_CV19[Cost],W2F_CV19[Project Name],"*AZ Super - Stl*",W2F_CV19[Year],$B59)</f>
        <v>3133109</v>
      </c>
      <c r="AI61" s="1">
        <f>SUMIFS(W2F_CV19[Cost],W2F_CV19[Project Name],"*AZ Sub - FRP Wrap*",W2F_CV19[Year],$B59)</f>
        <v>3300996</v>
      </c>
      <c r="AJ61" s="1">
        <f>SUMIFS(W2F_CV19[Cost],W2F_CV19[Project Name],"*AZ Sub - Conc Maj Repair*",W2F_CV19[Year],$B59)</f>
        <v>14570955</v>
      </c>
      <c r="AK61" s="1">
        <f>SUMIFS(W2F_CV19[Cost],W2F_CV19[Project Name],"*AZ Sub - Steel Maj Repair*",W2F_CV19[Year],$B59)</f>
        <v>3174492</v>
      </c>
      <c r="AL61" s="1">
        <f>SUMIFS(W2F_CV19[Cost],W2F_CV19[Project Name],"*AZ Bridge Replace - Conc*",W2F_CV19[Year],$B59)</f>
        <v>0</v>
      </c>
      <c r="AM61" s="1">
        <f>SUMIFS(W2F_CV19[Cost],W2F_CV19[Project Name],"*AZ Bridge Replace - Steel*",W2F_CV19[Year],$B59)</f>
        <v>6195762</v>
      </c>
      <c r="AN61" s="1">
        <f>SUMIFS(W2F_CV19[Cost],W2F_CV19[Project Name],"*AZ Culv*",W2F_CV19[Year],$B59)</f>
        <v>0</v>
      </c>
    </row>
    <row r="62" spans="2:40" x14ac:dyDescent="0.25">
      <c r="B62" s="46">
        <v>2026</v>
      </c>
      <c r="C62" s="46">
        <f>COUNTIFS(W2F_CV19[Project Name],"*AZ Deck - Epoxy Overlay*",W2F_CV19[Year],$B62)</f>
        <v>0</v>
      </c>
      <c r="D62" s="46">
        <f>COUNTIFS(W2F_CV19[Project Name],"*AZ Deck - Polyester Overlay*",W2F_CV19[Year],$B62)</f>
        <v>0</v>
      </c>
      <c r="E62" s="46">
        <f>COUNTIFS(W2F_CV19[Project Name],"*Az Deck - Replace*",W2F_CV19[Year],$B62)</f>
        <v>4</v>
      </c>
      <c r="F62" s="46">
        <f>COUNTIFS(W2F_CV19[Year],$B62,W2F_CV19[Project Name],"*AZ Super - FRP Wrap*")</f>
        <v>0</v>
      </c>
      <c r="G62" s="46">
        <f>COUNTIFS(W2F_CV19[Project Name],"*AZ Super - Conc Maj Repair*",W2F_CV19[Year],$B62)</f>
        <v>6</v>
      </c>
      <c r="H62" s="46">
        <f>COUNTIFS(W2F_CV19[Project Name],"*AZ Super - Stl*",W2F_CV19[Year],$B62)</f>
        <v>1</v>
      </c>
      <c r="I62" s="46">
        <f>COUNTIFS(W2F_CV19[Project Name],"*AZ Sub - FRP Wrap*",W2F_CV19[Year],$B62)</f>
        <v>2</v>
      </c>
      <c r="J62" s="46">
        <f>COUNTIFS(W2F_CV19[Project Name],"*AZ Sub - Conc Maj Repair*",W2F_CV19[Year],$B62)</f>
        <v>13</v>
      </c>
      <c r="K62" s="46">
        <f>COUNTIFS(W2F_CV19[Project Name],"*AZ Sub - Steel Maj Repair*",W2F_CV19[Year],$B62)</f>
        <v>0</v>
      </c>
      <c r="L62" s="46">
        <f>COUNTIFS(W2F_CV19[Project Name],"*AZ Bridge Replace - Conc*",W2F_CV19[Year],$B62)</f>
        <v>0</v>
      </c>
      <c r="M62" s="46">
        <f>COUNTIFS(W2F_CV19[Project Name],"*AZ Bridge Replace - Steel*",W2F_CV19[Year],$B62)</f>
        <v>0</v>
      </c>
      <c r="N62" s="46">
        <f>COUNTIFS(W2F_CV19[Project Name],"*AZ Culv*",W2F_CV19[Year],$B62)</f>
        <v>0</v>
      </c>
      <c r="AB62" s="46">
        <v>2024</v>
      </c>
      <c r="AC62" s="1">
        <f>SUMIFS(W2F_CV19[Cost],W2F_CV19[Project Name],"*AZ Deck - Epoxy Overlay*",W2F_CV19[Year],$B60)</f>
        <v>0</v>
      </c>
      <c r="AD62" s="1">
        <f>SUMIFS(W2F_CV19[Cost],W2F_CV19[Project Name],"*AZ Deck - Polyester Overlay*",W2F_CV19[Year],$B60)</f>
        <v>0</v>
      </c>
      <c r="AE62" s="1">
        <f>SUMIFS(W2F_CV19[Cost],W2F_CV19[Project Name],"*Az Deck - Replace*",W2F_CV19[Year],$B60)</f>
        <v>16045253</v>
      </c>
      <c r="AF62" s="1">
        <f>SUMIFS(W2F_CV19[Cost],W2F_CV19[Project Name],"*AZ Super - FRP Wrap*",W2F_CV19[Year],$B60)</f>
        <v>0</v>
      </c>
      <c r="AG62" s="1">
        <f>SUMIFS(W2F_CV19[Cost],W2F_CV19[Project Name],"*AZ Super - Conc Maj Repair*",W2F_CV19[Year],$B60)</f>
        <v>5121650</v>
      </c>
      <c r="AH62" s="1">
        <f>SUMIFS(W2F_CV19[Cost],W2F_CV19[Project Name],"*AZ Super - Stl*",W2F_CV19[Year],$B60)</f>
        <v>2525731</v>
      </c>
      <c r="AI62" s="1">
        <f>SUMIFS(W2F_CV19[Cost],W2F_CV19[Project Name],"*AZ Sub - FRP Wrap*",W2F_CV19[Year],$B60)</f>
        <v>2525731</v>
      </c>
      <c r="AJ62" s="1">
        <f>SUMIFS(W2F_CV19[Cost],W2F_CV19[Project Name],"*AZ Sub - Conc Maj Repair*",W2F_CV19[Year],$B60)</f>
        <v>13242451</v>
      </c>
      <c r="AK62" s="1">
        <f>SUMIFS(W2F_CV19[Cost],W2F_CV19[Project Name],"*AZ Sub - Steel Maj Repair*",W2F_CV19[Year],$B60)</f>
        <v>0</v>
      </c>
      <c r="AL62" s="1">
        <f>SUMIFS(W2F_CV19[Cost],W2F_CV19[Project Name],"*AZ Bridge Replace - Conc*",W2F_CV19[Year],$B60)</f>
        <v>4789265</v>
      </c>
      <c r="AM62" s="1">
        <f>SUMIFS(W2F_CV19[Cost],W2F_CV19[Project Name],"*AZ Bridge Replace - Steel*",W2F_CV19[Year],$B60)</f>
        <v>11211418</v>
      </c>
      <c r="AN62" s="1">
        <f>SUMIFS(W2F_CV19[Cost],W2F_CV19[Project Name],"*AZ Culv*",W2F_CV19[Year],$B60)</f>
        <v>0</v>
      </c>
    </row>
    <row r="63" spans="2:40" x14ac:dyDescent="0.25">
      <c r="B63" s="46">
        <v>2027</v>
      </c>
      <c r="C63" s="46">
        <f>COUNTIFS(W2F_CV19[Project Name],"*AZ Deck - Epoxy Overlay*",W2F_CV19[Year],$B63)</f>
        <v>0</v>
      </c>
      <c r="D63" s="46">
        <f>COUNTIFS(W2F_CV19[Project Name],"*AZ Deck - Polyester Overlay*",W2F_CV19[Year],$B63)</f>
        <v>0</v>
      </c>
      <c r="E63" s="46">
        <f>COUNTIFS(W2F_CV19[Project Name],"*Az Deck - Replace*",W2F_CV19[Year],$B63)</f>
        <v>4</v>
      </c>
      <c r="F63" s="46">
        <f>COUNTIFS(W2F_CV19[Year],$B63,W2F_CV19[Project Name],"*AZ Super - FRP Wrap*")</f>
        <v>0</v>
      </c>
      <c r="G63" s="46">
        <f>COUNTIFS(W2F_CV19[Project Name],"*AZ Super - Conc Maj Repair*",W2F_CV19[Year],$B63)</f>
        <v>5</v>
      </c>
      <c r="H63" s="46">
        <f>COUNTIFS(W2F_CV19[Project Name],"*AZ Super - Stl*",W2F_CV19[Year],$B63)</f>
        <v>0</v>
      </c>
      <c r="I63" s="46">
        <f>COUNTIFS(W2F_CV19[Project Name],"*AZ Sub - FRP Wrap*",W2F_CV19[Year],$B63)</f>
        <v>1</v>
      </c>
      <c r="J63" s="46">
        <f>COUNTIFS(W2F_CV19[Project Name],"*AZ Sub - Conc Maj Repair*",W2F_CV19[Year],$B63)</f>
        <v>9</v>
      </c>
      <c r="K63" s="46">
        <f>COUNTIFS(W2F_CV19[Project Name],"*AZ Sub - Steel Maj Repair*",W2F_CV19[Year],$B63)</f>
        <v>0</v>
      </c>
      <c r="L63" s="46">
        <f>COUNTIFS(W2F_CV19[Project Name],"*AZ Bridge Replace - Conc*",W2F_CV19[Year],$B63)</f>
        <v>0</v>
      </c>
      <c r="M63" s="46">
        <f>COUNTIFS(W2F_CV19[Project Name],"*AZ Bridge Replace - Steel*",W2F_CV19[Year],$B63)</f>
        <v>0</v>
      </c>
      <c r="N63" s="46">
        <f>COUNTIFS(W2F_CV19[Project Name],"*AZ Culv*",W2F_CV19[Year],$B63)</f>
        <v>0</v>
      </c>
      <c r="AB63" s="46">
        <v>2025</v>
      </c>
      <c r="AC63" s="1">
        <f>SUMIFS(W2F_CV19[Cost],W2F_CV19[Project Name],"*AZ Deck - Epoxy Overlay*",W2F_CV19[Year],$B61)</f>
        <v>0</v>
      </c>
      <c r="AD63" s="1">
        <f>SUMIFS(W2F_CV19[Cost],W2F_CV19[Project Name],"*AZ Deck - Polyester Overlay*",W2F_CV19[Year],$B61)</f>
        <v>0</v>
      </c>
      <c r="AE63" s="1">
        <f>SUMIFS(W2F_CV19[Cost],W2F_CV19[Project Name],"*Az Deck - Replace*",W2F_CV19[Year],$B61)</f>
        <v>14817378</v>
      </c>
      <c r="AF63" s="1">
        <f>SUMIFS(W2F_CV19[Cost],W2F_CV19[Project Name],"*AZ Super - FRP Wrap*",W2F_CV19[Year],$B61)</f>
        <v>0</v>
      </c>
      <c r="AG63" s="1">
        <f>SUMIFS(W2F_CV19[Cost],W2F_CV19[Project Name],"*AZ Super - Conc Maj Repair*",W2F_CV19[Year],$B61)</f>
        <v>24000634</v>
      </c>
      <c r="AH63" s="1">
        <f>SUMIFS(W2F_CV19[Cost],W2F_CV19[Project Name],"*AZ Super - Stl*",W2F_CV19[Year],$B61)</f>
        <v>3485704</v>
      </c>
      <c r="AI63" s="1">
        <f>SUMIFS(W2F_CV19[Cost],W2F_CV19[Project Name],"*AZ Sub - FRP Wrap*",W2F_CV19[Year],$B61)</f>
        <v>5484478</v>
      </c>
      <c r="AJ63" s="1">
        <f>SUMIFS(W2F_CV19[Cost],W2F_CV19[Project Name],"*AZ Sub - Conc Maj Repair*",W2F_CV19[Year],$B61)</f>
        <v>31830211</v>
      </c>
      <c r="AK63" s="1">
        <f>SUMIFS(W2F_CV19[Cost],W2F_CV19[Project Name],"*AZ Sub - Steel Maj Repair*",W2F_CV19[Year],$B61)</f>
        <v>0</v>
      </c>
      <c r="AL63" s="1">
        <f>SUMIFS(W2F_CV19[Cost],W2F_CV19[Project Name],"*AZ Bridge Replace - Conc*",W2F_CV19[Year],$B61)</f>
        <v>8666733</v>
      </c>
      <c r="AM63" s="1">
        <f>SUMIFS(W2F_CV19[Cost],W2F_CV19[Project Name],"*AZ Bridge Replace - Steel*",W2F_CV19[Year],$B61)</f>
        <v>5275161</v>
      </c>
      <c r="AN63" s="1">
        <f>SUMIFS(W2F_CV19[Cost],W2F_CV19[Project Name],"*AZ Culv*",W2F_CV19[Year],$B61)</f>
        <v>0</v>
      </c>
    </row>
    <row r="64" spans="2:40" x14ac:dyDescent="0.25">
      <c r="B64" s="46">
        <v>2028</v>
      </c>
      <c r="C64" s="46">
        <f>COUNTIFS(W2F_CV19[Project Name],"*AZ Deck - Epoxy Overlay*",W2F_CV19[Year],$B64)</f>
        <v>0</v>
      </c>
      <c r="D64" s="46">
        <f>COUNTIFS(W2F_CV19[Project Name],"*AZ Deck - Polyester Overlay*",W2F_CV19[Year],$B64)</f>
        <v>0</v>
      </c>
      <c r="E64" s="46">
        <f>COUNTIFS(W2F_CV19[Project Name],"*Az Deck - Replace*",W2F_CV19[Year],$B64)</f>
        <v>3</v>
      </c>
      <c r="F64" s="46">
        <f>COUNTIFS(W2F_CV19[Year],$B64,W2F_CV19[Project Name],"*AZ Super - FRP Wrap*")</f>
        <v>0</v>
      </c>
      <c r="G64" s="46">
        <f>COUNTIFS(W2F_CV19[Project Name],"*AZ Super - Conc Maj Repair*",W2F_CV19[Year],$B64)</f>
        <v>5</v>
      </c>
      <c r="H64" s="46">
        <f>COUNTIFS(W2F_CV19[Project Name],"*AZ Super - Stl*",W2F_CV19[Year],$B64)</f>
        <v>0</v>
      </c>
      <c r="I64" s="46">
        <f>COUNTIFS(W2F_CV19[Project Name],"*AZ Sub - FRP Wrap*",W2F_CV19[Year],$B64)</f>
        <v>2</v>
      </c>
      <c r="J64" s="46">
        <f>COUNTIFS(W2F_CV19[Project Name],"*AZ Sub - Conc Maj Repair*",W2F_CV19[Year],$B64)</f>
        <v>8</v>
      </c>
      <c r="K64" s="46">
        <f>COUNTIFS(W2F_CV19[Project Name],"*AZ Sub - Steel Maj Repair*",W2F_CV19[Year],$B64)</f>
        <v>0</v>
      </c>
      <c r="L64" s="46">
        <f>COUNTIFS(W2F_CV19[Project Name],"*AZ Bridge Replace - Conc*",W2F_CV19[Year],$B64)</f>
        <v>1</v>
      </c>
      <c r="M64" s="46">
        <f>COUNTIFS(W2F_CV19[Project Name],"*AZ Bridge Replace - Steel*",W2F_CV19[Year],$B64)</f>
        <v>1</v>
      </c>
      <c r="N64" s="46">
        <f>COUNTIFS(W2F_CV19[Project Name],"*AZ Culv*",W2F_CV19[Year],$B64)</f>
        <v>0</v>
      </c>
      <c r="AB64" s="46">
        <v>2026</v>
      </c>
      <c r="AC64" s="1">
        <f>SUMIFS(W2F_CV19[Cost],W2F_CV19[Project Name],"*AZ Deck - Epoxy Overlay*",W2F_CV19[Year],$B62)</f>
        <v>0</v>
      </c>
      <c r="AD64" s="1">
        <f>SUMIFS(W2F_CV19[Cost],W2F_CV19[Project Name],"*AZ Deck - Polyester Overlay*",W2F_CV19[Year],$B62)</f>
        <v>0</v>
      </c>
      <c r="AE64" s="1">
        <f>SUMIFS(W2F_CV19[Cost],W2F_CV19[Project Name],"*Az Deck - Replace*",W2F_CV19[Year],$B62)</f>
        <v>15371989</v>
      </c>
      <c r="AF64" s="1">
        <f>SUMIFS(W2F_CV19[Cost],W2F_CV19[Project Name],"*AZ Super - FRP Wrap*",W2F_CV19[Year],$B62)</f>
        <v>0</v>
      </c>
      <c r="AG64" s="1">
        <f>SUMIFS(W2F_CV19[Cost],W2F_CV19[Project Name],"*AZ Super - Conc Maj Repair*",W2F_CV19[Year],$B62)</f>
        <v>7922060</v>
      </c>
      <c r="AH64" s="1">
        <f>SUMIFS(W2F_CV19[Cost],W2F_CV19[Project Name],"*AZ Super - Stl*",W2F_CV19[Year],$B62)</f>
        <v>761710</v>
      </c>
      <c r="AI64" s="1">
        <f>SUMIFS(W2F_CV19[Cost],W2F_CV19[Project Name],"*AZ Sub - FRP Wrap*",W2F_CV19[Year],$B62)</f>
        <v>1807700</v>
      </c>
      <c r="AJ64" s="1">
        <f>SUMIFS(W2F_CV19[Cost],W2F_CV19[Project Name],"*AZ Sub - Conc Maj Repair*",W2F_CV19[Year],$B62)</f>
        <v>16743485</v>
      </c>
      <c r="AK64" s="1">
        <f>SUMIFS(W2F_CV19[Cost],W2F_CV19[Project Name],"*AZ Sub - Steel Maj Repair*",W2F_CV19[Year],$B62)</f>
        <v>0</v>
      </c>
      <c r="AL64" s="1">
        <f>SUMIFS(W2F_CV19[Cost],W2F_CV19[Project Name],"*AZ Bridge Replace - Conc*",W2F_CV19[Year],$B62)</f>
        <v>0</v>
      </c>
      <c r="AM64" s="1">
        <f>SUMIFS(W2F_CV19[Cost],W2F_CV19[Project Name],"*AZ Bridge Replace - Steel*",W2F_CV19[Year],$B62)</f>
        <v>0</v>
      </c>
      <c r="AN64" s="1">
        <f>SUMIFS(W2F_CV19[Cost],W2F_CV19[Project Name],"*AZ Culv*",W2F_CV19[Year],$B62)</f>
        <v>0</v>
      </c>
    </row>
    <row r="65" spans="2:40" x14ac:dyDescent="0.25">
      <c r="B65" s="46">
        <v>2029</v>
      </c>
      <c r="C65" s="46">
        <f>COUNTIFS(W2F_CV19[Project Name],"*AZ Deck - Epoxy Overlay*",W2F_CV19[Year],$B65)</f>
        <v>0</v>
      </c>
      <c r="D65" s="46">
        <f>COUNTIFS(W2F_CV19[Project Name],"*AZ Deck - Polyester Overlay*",W2F_CV19[Year],$B65)</f>
        <v>0</v>
      </c>
      <c r="E65" s="46">
        <f>COUNTIFS(W2F_CV19[Project Name],"*Az Deck - Replace*",W2F_CV19[Year],$B65)</f>
        <v>3</v>
      </c>
      <c r="F65" s="46">
        <f>COUNTIFS(W2F_CV19[Year],$B65,W2F_CV19[Project Name],"*AZ Super - FRP Wrap*")</f>
        <v>0</v>
      </c>
      <c r="G65" s="46">
        <f>COUNTIFS(W2F_CV19[Project Name],"*AZ Super - Conc Maj Repair*",W2F_CV19[Year],$B65)</f>
        <v>8</v>
      </c>
      <c r="H65" s="46">
        <f>COUNTIFS(W2F_CV19[Project Name],"*AZ Super - Stl*",W2F_CV19[Year],$B65)</f>
        <v>2</v>
      </c>
      <c r="I65" s="46">
        <f>COUNTIFS(W2F_CV19[Project Name],"*AZ Sub - FRP Wrap*",W2F_CV19[Year],$B65)</f>
        <v>5</v>
      </c>
      <c r="J65" s="46">
        <f>COUNTIFS(W2F_CV19[Project Name],"*AZ Sub - Conc Maj Repair*",W2F_CV19[Year],$B65)</f>
        <v>8</v>
      </c>
      <c r="K65" s="46">
        <f>COUNTIFS(W2F_CV19[Project Name],"*AZ Sub - Steel Maj Repair*",W2F_CV19[Year],$B65)</f>
        <v>0</v>
      </c>
      <c r="L65" s="46">
        <f>COUNTIFS(W2F_CV19[Project Name],"*AZ Bridge Replace - Conc*",W2F_CV19[Year],$B65)</f>
        <v>1</v>
      </c>
      <c r="M65" s="46">
        <f>COUNTIFS(W2F_CV19[Project Name],"*AZ Bridge Replace - Steel*",W2F_CV19[Year],$B65)</f>
        <v>0</v>
      </c>
      <c r="N65" s="46">
        <f>COUNTIFS(W2F_CV19[Project Name],"*AZ Culv*",W2F_CV19[Year],$B65)</f>
        <v>0</v>
      </c>
      <c r="AB65" s="46">
        <v>2027</v>
      </c>
      <c r="AC65" s="1">
        <f>SUMIFS(W2F_CV19[Cost],W2F_CV19[Project Name],"*AZ Deck - Epoxy Overlay*",W2F_CV19[Year],$B63)</f>
        <v>0</v>
      </c>
      <c r="AD65" s="1">
        <f>SUMIFS(W2F_CV19[Cost],W2F_CV19[Project Name],"*AZ Deck - Polyester Overlay*",W2F_CV19[Year],$B63)</f>
        <v>0</v>
      </c>
      <c r="AE65" s="1">
        <f>SUMIFS(W2F_CV19[Cost],W2F_CV19[Project Name],"*Az Deck - Replace*",W2F_CV19[Year],$B63)</f>
        <v>24055348</v>
      </c>
      <c r="AF65" s="1">
        <f>SUMIFS(W2F_CV19[Cost],W2F_CV19[Project Name],"*AZ Super - FRP Wrap*",W2F_CV19[Year],$B63)</f>
        <v>0</v>
      </c>
      <c r="AG65" s="1">
        <f>SUMIFS(W2F_CV19[Cost],W2F_CV19[Project Name],"*AZ Super - Conc Maj Repair*",W2F_CV19[Year],$B63)</f>
        <v>5865366</v>
      </c>
      <c r="AH65" s="1">
        <f>SUMIFS(W2F_CV19[Cost],W2F_CV19[Project Name],"*AZ Super - Stl*",W2F_CV19[Year],$B63)</f>
        <v>0</v>
      </c>
      <c r="AI65" s="1">
        <f>SUMIFS(W2F_CV19[Cost],W2F_CV19[Project Name],"*AZ Sub - FRP Wrap*",W2F_CV19[Year],$B63)</f>
        <v>1173595</v>
      </c>
      <c r="AJ65" s="1">
        <f>SUMIFS(W2F_CV19[Cost],W2F_CV19[Project Name],"*AZ Sub - Conc Maj Repair*",W2F_CV19[Year],$B63)</f>
        <v>15952505</v>
      </c>
      <c r="AK65" s="1">
        <f>SUMIFS(W2F_CV19[Cost],W2F_CV19[Project Name],"*AZ Sub - Steel Maj Repair*",W2F_CV19[Year],$B63)</f>
        <v>0</v>
      </c>
      <c r="AL65" s="1">
        <f>SUMIFS(W2F_CV19[Cost],W2F_CV19[Project Name],"*AZ Bridge Replace - Conc*",W2F_CV19[Year],$B63)</f>
        <v>0</v>
      </c>
      <c r="AM65" s="1">
        <f>SUMIFS(W2F_CV19[Cost],W2F_CV19[Project Name],"*AZ Bridge Replace - Steel*",W2F_CV19[Year],$B63)</f>
        <v>0</v>
      </c>
      <c r="AN65" s="1">
        <f>SUMIFS(W2F_CV19[Cost],W2F_CV19[Project Name],"*AZ Culv*",W2F_CV19[Year],$B63)</f>
        <v>0</v>
      </c>
    </row>
    <row r="66" spans="2:40" x14ac:dyDescent="0.25">
      <c r="B66" s="46">
        <v>2030</v>
      </c>
      <c r="C66" s="46">
        <f>COUNTIFS(W2F_CV19[Project Name],"*AZ Deck - Epoxy Overlay*",W2F_CV19[Year],$B66)</f>
        <v>0</v>
      </c>
      <c r="D66" s="46">
        <f>COUNTIFS(W2F_CV19[Project Name],"*AZ Deck - Polyester Overlay*",W2F_CV19[Year],$B66)</f>
        <v>0</v>
      </c>
      <c r="E66" s="46">
        <f>COUNTIFS(W2F_CV19[Project Name],"*Az Deck - Replace*",W2F_CV19[Year],$B66)</f>
        <v>4</v>
      </c>
      <c r="F66" s="46">
        <f>COUNTIFS(W2F_CV19[Year],$B66,W2F_CV19[Project Name],"*AZ Super - FRP Wrap*")</f>
        <v>0</v>
      </c>
      <c r="G66" s="46">
        <f>COUNTIFS(W2F_CV19[Project Name],"*AZ Super - Conc Maj Repair*",W2F_CV19[Year],$B66)</f>
        <v>8</v>
      </c>
      <c r="H66" s="46">
        <f>COUNTIFS(W2F_CV19[Project Name],"*AZ Super - Stl*",W2F_CV19[Year],$B66)</f>
        <v>1</v>
      </c>
      <c r="I66" s="46">
        <f>COUNTIFS(W2F_CV19[Project Name],"*AZ Sub - FRP Wrap*",W2F_CV19[Year],$B66)</f>
        <v>4</v>
      </c>
      <c r="J66" s="46">
        <f>COUNTIFS(W2F_CV19[Project Name],"*AZ Sub - Conc Maj Repair*",W2F_CV19[Year],$B66)</f>
        <v>3</v>
      </c>
      <c r="K66" s="46">
        <f>COUNTIFS(W2F_CV19[Project Name],"*AZ Sub - Steel Maj Repair*",W2F_CV19[Year],$B66)</f>
        <v>1</v>
      </c>
      <c r="L66" s="46">
        <f>COUNTIFS(W2F_CV19[Project Name],"*AZ Bridge Replace - Conc*",W2F_CV19[Year],$B66)</f>
        <v>1</v>
      </c>
      <c r="M66" s="46">
        <f>COUNTIFS(W2F_CV19[Project Name],"*AZ Bridge Replace - Steel*",W2F_CV19[Year],$B66)</f>
        <v>0</v>
      </c>
      <c r="N66" s="46">
        <f>COUNTIFS(W2F_CV19[Project Name],"*AZ Culv*",W2F_CV19[Year],$B66)</f>
        <v>0</v>
      </c>
      <c r="AB66" s="46">
        <v>2028</v>
      </c>
      <c r="AC66" s="1">
        <f>SUMIFS(W2F_CV19[Cost],W2F_CV19[Project Name],"*AZ Deck - Epoxy Overlay*",W2F_CV19[Year],$B64)</f>
        <v>0</v>
      </c>
      <c r="AD66" s="1">
        <f>SUMIFS(W2F_CV19[Cost],W2F_CV19[Project Name],"*AZ Deck - Polyester Overlay*",W2F_CV19[Year],$B64)</f>
        <v>0</v>
      </c>
      <c r="AE66" s="1">
        <f>SUMIFS(W2F_CV19[Cost],W2F_CV19[Project Name],"*Az Deck - Replace*",W2F_CV19[Year],$B64)</f>
        <v>20018768</v>
      </c>
      <c r="AF66" s="1">
        <f>SUMIFS(W2F_CV19[Cost],W2F_CV19[Project Name],"*AZ Super - FRP Wrap*",W2F_CV19[Year],$B64)</f>
        <v>0</v>
      </c>
      <c r="AG66" s="1">
        <f>SUMIFS(W2F_CV19[Cost],W2F_CV19[Project Name],"*AZ Super - Conc Maj Repair*",W2F_CV19[Year],$B64)</f>
        <v>4619100</v>
      </c>
      <c r="AH66" s="1">
        <f>SUMIFS(W2F_CV19[Cost],W2F_CV19[Project Name],"*AZ Super - Stl*",W2F_CV19[Year],$B64)</f>
        <v>0</v>
      </c>
      <c r="AI66" s="1">
        <f>SUMIFS(W2F_CV19[Cost],W2F_CV19[Project Name],"*AZ Sub - FRP Wrap*",W2F_CV19[Year],$B64)</f>
        <v>979163</v>
      </c>
      <c r="AJ66" s="1">
        <f>SUMIFS(W2F_CV19[Cost],W2F_CV19[Project Name],"*AZ Sub - Conc Maj Repair*",W2F_CV19[Year],$B64)</f>
        <v>8640138</v>
      </c>
      <c r="AK66" s="1">
        <f>SUMIFS(W2F_CV19[Cost],W2F_CV19[Project Name],"*AZ Sub - Steel Maj Repair*",W2F_CV19[Year],$B64)</f>
        <v>0</v>
      </c>
      <c r="AL66" s="1">
        <f>SUMIFS(W2F_CV19[Cost],W2F_CV19[Project Name],"*AZ Bridge Replace - Conc*",W2F_CV19[Year],$B64)</f>
        <v>8275556</v>
      </c>
      <c r="AM66" s="1">
        <f>SUMIFS(W2F_CV19[Cost],W2F_CV19[Project Name],"*AZ Bridge Replace - Steel*",W2F_CV19[Year],$B64)</f>
        <v>3903679</v>
      </c>
      <c r="AN66" s="1">
        <f>SUMIFS(W2F_CV19[Cost],W2F_CV19[Project Name],"*AZ Culv*",W2F_CV19[Year],$B64)</f>
        <v>0</v>
      </c>
    </row>
    <row r="67" spans="2:40" x14ac:dyDescent="0.25">
      <c r="B67" s="46">
        <v>2031</v>
      </c>
      <c r="C67" s="46">
        <f>COUNTIFS(W2F_CV19[Project Name],"*AZ Deck - Epoxy Overlay*",W2F_CV19[Year],$B67)</f>
        <v>0</v>
      </c>
      <c r="D67" s="46">
        <f>COUNTIFS(W2F_CV19[Project Name],"*AZ Deck - Polyester Overlay*",W2F_CV19[Year],$B67)</f>
        <v>0</v>
      </c>
      <c r="E67" s="46">
        <f>COUNTIFS(W2F_CV19[Project Name],"*Az Deck - Replace*",W2F_CV19[Year],$B67)</f>
        <v>5</v>
      </c>
      <c r="F67" s="46">
        <f>COUNTIFS(W2F_CV19[Year],$B67,W2F_CV19[Project Name],"*AZ Super - FRP Wrap*")</f>
        <v>0</v>
      </c>
      <c r="G67" s="46">
        <f>COUNTIFS(W2F_CV19[Project Name],"*AZ Super - Conc Maj Repair*",W2F_CV19[Year],$B67)</f>
        <v>6</v>
      </c>
      <c r="H67" s="46">
        <f>COUNTIFS(W2F_CV19[Project Name],"*AZ Super - Stl*",W2F_CV19[Year],$B67)</f>
        <v>1</v>
      </c>
      <c r="I67" s="46">
        <f>COUNTIFS(W2F_CV19[Project Name],"*AZ Sub - FRP Wrap*",W2F_CV19[Year],$B67)</f>
        <v>4</v>
      </c>
      <c r="J67" s="46">
        <f>COUNTIFS(W2F_CV19[Project Name],"*AZ Sub - Conc Maj Repair*",W2F_CV19[Year],$B67)</f>
        <v>6</v>
      </c>
      <c r="K67" s="46">
        <f>COUNTIFS(W2F_CV19[Project Name],"*AZ Sub - Steel Maj Repair*",W2F_CV19[Year],$B67)</f>
        <v>0</v>
      </c>
      <c r="L67" s="46">
        <f>COUNTIFS(W2F_CV19[Project Name],"*AZ Bridge Replace - Conc*",W2F_CV19[Year],$B67)</f>
        <v>0</v>
      </c>
      <c r="M67" s="46">
        <f>COUNTIFS(W2F_CV19[Project Name],"*AZ Bridge Replace - Steel*",W2F_CV19[Year],$B67)</f>
        <v>1</v>
      </c>
      <c r="N67" s="46">
        <f>COUNTIFS(W2F_CV19[Project Name],"*AZ Culv*",W2F_CV19[Year],$B67)</f>
        <v>0</v>
      </c>
      <c r="AB67" s="46">
        <v>2029</v>
      </c>
      <c r="AC67" s="1">
        <f>SUMIFS(W2F_CV19[Cost],W2F_CV19[Project Name],"*AZ Deck - Epoxy Overlay*",W2F_CV19[Year],$B65)</f>
        <v>0</v>
      </c>
      <c r="AD67" s="1">
        <f>SUMIFS(W2F_CV19[Cost],W2F_CV19[Project Name],"*AZ Deck - Polyester Overlay*",W2F_CV19[Year],$B65)</f>
        <v>0</v>
      </c>
      <c r="AE67" s="1">
        <f>SUMIFS(W2F_CV19[Cost],W2F_CV19[Project Name],"*Az Deck - Replace*",W2F_CV19[Year],$B65)</f>
        <v>19579687</v>
      </c>
      <c r="AF67" s="1">
        <f>SUMIFS(W2F_CV19[Cost],W2F_CV19[Project Name],"*AZ Super - FRP Wrap*",W2F_CV19[Year],$B65)</f>
        <v>0</v>
      </c>
      <c r="AG67" s="1">
        <f>SUMIFS(W2F_CV19[Cost],W2F_CV19[Project Name],"*AZ Super - Conc Maj Repair*",W2F_CV19[Year],$B65)</f>
        <v>8534521</v>
      </c>
      <c r="AH67" s="1">
        <f>SUMIFS(W2F_CV19[Cost],W2F_CV19[Project Name],"*AZ Super - Stl*",W2F_CV19[Year],$B65)</f>
        <v>1561970</v>
      </c>
      <c r="AI67" s="1">
        <f>SUMIFS(W2F_CV19[Cost],W2F_CV19[Project Name],"*AZ Sub - FRP Wrap*",W2F_CV19[Year],$B65)</f>
        <v>5094251</v>
      </c>
      <c r="AJ67" s="1">
        <f>SUMIFS(W2F_CV19[Cost],W2F_CV19[Project Name],"*AZ Sub - Conc Maj Repair*",W2F_CV19[Year],$B65)</f>
        <v>8510535</v>
      </c>
      <c r="AK67" s="1">
        <f>SUMIFS(W2F_CV19[Cost],W2F_CV19[Project Name],"*AZ Sub - Steel Maj Repair*",W2F_CV19[Year],$B65)</f>
        <v>0</v>
      </c>
      <c r="AL67" s="1">
        <f>SUMIFS(W2F_CV19[Cost],W2F_CV19[Project Name],"*AZ Bridge Replace - Conc*",W2F_CV19[Year],$B65)</f>
        <v>8523822</v>
      </c>
      <c r="AM67" s="1">
        <f>SUMIFS(W2F_CV19[Cost],W2F_CV19[Project Name],"*AZ Bridge Replace - Steel*",W2F_CV19[Year],$B65)</f>
        <v>0</v>
      </c>
      <c r="AN67" s="1">
        <f>SUMIFS(W2F_CV19[Cost],W2F_CV19[Project Name],"*AZ Culv*",W2F_CV19[Year],$B65)</f>
        <v>0</v>
      </c>
    </row>
    <row r="68" spans="2:40" x14ac:dyDescent="0.25">
      <c r="B68" s="46">
        <v>2032</v>
      </c>
      <c r="C68" s="46">
        <f>COUNTIFS(W2F_CV19[Project Name],"*AZ Deck - Epoxy Overlay*",W2F_CV19[Year],$B68)</f>
        <v>0</v>
      </c>
      <c r="D68" s="46">
        <f>COUNTIFS(W2F_CV19[Project Name],"*AZ Deck - Polyester Overlay*",W2F_CV19[Year],$B68)</f>
        <v>0</v>
      </c>
      <c r="E68" s="46">
        <f>COUNTIFS(W2F_CV19[Project Name],"*Az Deck - Replace*",W2F_CV19[Year],$B68)</f>
        <v>4</v>
      </c>
      <c r="F68" s="46">
        <f>COUNTIFS(W2F_CV19[Year],$B68,W2F_CV19[Project Name],"*AZ Super - FRP Wrap*")</f>
        <v>0</v>
      </c>
      <c r="G68" s="46">
        <f>COUNTIFS(W2F_CV19[Project Name],"*AZ Super - Conc Maj Repair*",W2F_CV19[Year],$B68)</f>
        <v>8</v>
      </c>
      <c r="H68" s="46">
        <f>COUNTIFS(W2F_CV19[Project Name],"*AZ Super - Stl*",W2F_CV19[Year],$B68)</f>
        <v>2</v>
      </c>
      <c r="I68" s="46">
        <f>COUNTIFS(W2F_CV19[Project Name],"*AZ Sub - FRP Wrap*",W2F_CV19[Year],$B68)</f>
        <v>4</v>
      </c>
      <c r="J68" s="46">
        <f>COUNTIFS(W2F_CV19[Project Name],"*AZ Sub - Conc Maj Repair*",W2F_CV19[Year],$B68)</f>
        <v>3</v>
      </c>
      <c r="K68" s="46">
        <f>COUNTIFS(W2F_CV19[Project Name],"*AZ Sub - Steel Maj Repair*",W2F_CV19[Year],$B68)</f>
        <v>0</v>
      </c>
      <c r="L68" s="46">
        <f>COUNTIFS(W2F_CV19[Project Name],"*AZ Bridge Replace - Conc*",W2F_CV19[Year],$B68)</f>
        <v>1</v>
      </c>
      <c r="M68" s="46">
        <f>COUNTIFS(W2F_CV19[Project Name],"*AZ Bridge Replace - Steel*",W2F_CV19[Year],$B68)</f>
        <v>0</v>
      </c>
      <c r="N68" s="46">
        <f>COUNTIFS(W2F_CV19[Project Name],"*AZ Culv*",W2F_CV19[Year],$B68)</f>
        <v>0</v>
      </c>
      <c r="AB68" s="46">
        <v>2030</v>
      </c>
      <c r="AC68" s="1">
        <f>SUMIFS(W2F_CV19[Cost],W2F_CV19[Project Name],"*AZ Deck - Epoxy Overlay*",W2F_CV19[Year],$B66)</f>
        <v>0</v>
      </c>
      <c r="AD68" s="1">
        <f>SUMIFS(W2F_CV19[Cost],W2F_CV19[Project Name],"*AZ Deck - Polyester Overlay*",W2F_CV19[Year],$B66)</f>
        <v>0</v>
      </c>
      <c r="AE68" s="1">
        <f>SUMIFS(W2F_CV19[Cost],W2F_CV19[Project Name],"*Az Deck - Replace*",W2F_CV19[Year],$B66)</f>
        <v>22383466</v>
      </c>
      <c r="AF68" s="1">
        <f>SUMIFS(W2F_CV19[Cost],W2F_CV19[Project Name],"*AZ Super - FRP Wrap*",W2F_CV19[Year],$B66)</f>
        <v>0</v>
      </c>
      <c r="AG68" s="1">
        <f>SUMIFS(W2F_CV19[Cost],W2F_CV19[Project Name],"*AZ Super - Conc Maj Repair*",W2F_CV19[Year],$B66)</f>
        <v>5256165</v>
      </c>
      <c r="AH68" s="1">
        <f>SUMIFS(W2F_CV19[Cost],W2F_CV19[Project Name],"*AZ Super - Stl*",W2F_CV19[Year],$B66)</f>
        <v>886985</v>
      </c>
      <c r="AI68" s="1">
        <f>SUMIFS(W2F_CV19[Cost],W2F_CV19[Project Name],"*AZ Sub - FRP Wrap*",W2F_CV19[Year],$B66)</f>
        <v>3528587</v>
      </c>
      <c r="AJ68" s="1">
        <f>SUMIFS(W2F_CV19[Cost],W2F_CV19[Project Name],"*AZ Sub - Conc Maj Repair*",W2F_CV19[Year],$B66)</f>
        <v>3353105</v>
      </c>
      <c r="AK68" s="1">
        <f>SUMIFS(W2F_CV19[Cost],W2F_CV19[Project Name],"*AZ Sub - Steel Maj Repair*",W2F_CV19[Year],$B66)</f>
        <v>734786</v>
      </c>
      <c r="AL68" s="1">
        <f>SUMIFS(W2F_CV19[Cost],W2F_CV19[Project Name],"*AZ Bridge Replace - Conc*",W2F_CV19[Year],$B66)</f>
        <v>6397042</v>
      </c>
      <c r="AM68" s="1">
        <f>SUMIFS(W2F_CV19[Cost],W2F_CV19[Project Name],"*AZ Bridge Replace - Steel*",W2F_CV19[Year],$B66)</f>
        <v>0</v>
      </c>
      <c r="AN68" s="1">
        <f>SUMIFS(W2F_CV19[Cost],W2F_CV19[Project Name],"*AZ Culv*",W2F_CV19[Year],$B66)</f>
        <v>0</v>
      </c>
    </row>
    <row r="69" spans="2:40" x14ac:dyDescent="0.25">
      <c r="B69" s="46">
        <v>2033</v>
      </c>
      <c r="C69" s="46">
        <f>COUNTIFS(W2F_CV19[Project Name],"*AZ Deck - Epoxy Overlay*",W2F_CV19[Year],$B69)</f>
        <v>0</v>
      </c>
      <c r="D69" s="46">
        <f>COUNTIFS(W2F_CV19[Project Name],"*AZ Deck - Polyester Overlay*",W2F_CV19[Year],$B69)</f>
        <v>0</v>
      </c>
      <c r="E69" s="46">
        <f>COUNTIFS(W2F_CV19[Project Name],"*Az Deck - Replace*",W2F_CV19[Year],$B69)</f>
        <v>2</v>
      </c>
      <c r="F69" s="46">
        <f>COUNTIFS(W2F_CV19[Year],$B69,W2F_CV19[Project Name],"*AZ Super - FRP Wrap*")</f>
        <v>0</v>
      </c>
      <c r="G69" s="46">
        <f>COUNTIFS(W2F_CV19[Project Name],"*AZ Super - Conc Maj Repair*",W2F_CV19[Year],$B69)</f>
        <v>8</v>
      </c>
      <c r="H69" s="46">
        <f>COUNTIFS(W2F_CV19[Project Name],"*AZ Super - Stl*",W2F_CV19[Year],$B69)</f>
        <v>2</v>
      </c>
      <c r="I69" s="46">
        <f>COUNTIFS(W2F_CV19[Project Name],"*AZ Sub - FRP Wrap*",W2F_CV19[Year],$B69)</f>
        <v>5</v>
      </c>
      <c r="J69" s="46">
        <f>COUNTIFS(W2F_CV19[Project Name],"*AZ Sub - Conc Maj Repair*",W2F_CV19[Year],$B69)</f>
        <v>5</v>
      </c>
      <c r="K69" s="46">
        <f>COUNTIFS(W2F_CV19[Project Name],"*AZ Sub - Steel Maj Repair*",W2F_CV19[Year],$B69)</f>
        <v>0</v>
      </c>
      <c r="L69" s="46">
        <f>COUNTIFS(W2F_CV19[Project Name],"*AZ Bridge Replace - Conc*",W2F_CV19[Year],$B69)</f>
        <v>3</v>
      </c>
      <c r="M69" s="46">
        <f>COUNTIFS(W2F_CV19[Project Name],"*AZ Bridge Replace - Steel*",W2F_CV19[Year],$B69)</f>
        <v>0</v>
      </c>
      <c r="N69" s="46">
        <f>COUNTIFS(W2F_CV19[Project Name],"*AZ Culv*",W2F_CV19[Year],$B69)</f>
        <v>0</v>
      </c>
      <c r="AB69" s="46">
        <v>2031</v>
      </c>
      <c r="AC69" s="1">
        <f>SUMIFS(W2F_CV19[Cost],W2F_CV19[Project Name],"*AZ Deck - Epoxy Overlay*",W2F_CV19[Year],$B67)</f>
        <v>0</v>
      </c>
      <c r="AD69" s="1">
        <f>SUMIFS(W2F_CV19[Cost],W2F_CV19[Project Name],"*AZ Deck - Polyester Overlay*",W2F_CV19[Year],$B67)</f>
        <v>0</v>
      </c>
      <c r="AE69" s="1">
        <f>SUMIFS(W2F_CV19[Cost],W2F_CV19[Project Name],"*Az Deck - Replace*",W2F_CV19[Year],$B67)</f>
        <v>31352537</v>
      </c>
      <c r="AF69" s="1">
        <f>SUMIFS(W2F_CV19[Cost],W2F_CV19[Project Name],"*AZ Super - FRP Wrap*",W2F_CV19[Year],$B67)</f>
        <v>0</v>
      </c>
      <c r="AG69" s="1">
        <f>SUMIFS(W2F_CV19[Cost],W2F_CV19[Project Name],"*AZ Super - Conc Maj Repair*",W2F_CV19[Year],$B67)</f>
        <v>4086589</v>
      </c>
      <c r="AH69" s="1">
        <f>SUMIFS(W2F_CV19[Cost],W2F_CV19[Project Name],"*AZ Super - Stl*",W2F_CV19[Year],$B67)</f>
        <v>938289</v>
      </c>
      <c r="AI69" s="1">
        <f>SUMIFS(W2F_CV19[Cost],W2F_CV19[Project Name],"*AZ Sub - FRP Wrap*",W2F_CV19[Year],$B67)</f>
        <v>7347042</v>
      </c>
      <c r="AJ69" s="1">
        <f>SUMIFS(W2F_CV19[Cost],W2F_CV19[Project Name],"*AZ Sub - Conc Maj Repair*",W2F_CV19[Year],$B67)</f>
        <v>3029128</v>
      </c>
      <c r="AK69" s="1">
        <f>SUMIFS(W2F_CV19[Cost],W2F_CV19[Project Name],"*AZ Sub - Steel Maj Repair*",W2F_CV19[Year],$B67)</f>
        <v>0</v>
      </c>
      <c r="AL69" s="1">
        <f>SUMIFS(W2F_CV19[Cost],W2F_CV19[Project Name],"*AZ Bridge Replace - Conc*",W2F_CV19[Year],$B67)</f>
        <v>0</v>
      </c>
      <c r="AM69" s="1">
        <f>SUMIFS(W2F_CV19[Cost],W2F_CV19[Project Name],"*AZ Bridge Replace - Steel*",W2F_CV19[Year],$B67)</f>
        <v>7569544</v>
      </c>
      <c r="AN69" s="1">
        <f>SUMIFS(W2F_CV19[Cost],W2F_CV19[Project Name],"*AZ Culv*",W2F_CV19[Year],$B67)</f>
        <v>0</v>
      </c>
    </row>
    <row r="70" spans="2:40" x14ac:dyDescent="0.25">
      <c r="B70" s="46">
        <v>2034</v>
      </c>
      <c r="C70" s="46">
        <f>COUNTIFS(W2F_CV19[Project Name],"*AZ Deck - Epoxy Overlay*",W2F_CV19[Year],$B70)</f>
        <v>0</v>
      </c>
      <c r="D70" s="46">
        <f>COUNTIFS(W2F_CV19[Project Name],"*AZ Deck - Polyester Overlay*",W2F_CV19[Year],$B70)</f>
        <v>0</v>
      </c>
      <c r="E70" s="46">
        <f>COUNTIFS(W2F_CV19[Project Name],"*Az Deck - Replace*",W2F_CV19[Year],$B70)</f>
        <v>4</v>
      </c>
      <c r="F70" s="46">
        <f>COUNTIFS(W2F_CV19[Year],$B70,W2F_CV19[Project Name],"*AZ Super - FRP Wrap*")</f>
        <v>0</v>
      </c>
      <c r="G70" s="46">
        <f>COUNTIFS(W2F_CV19[Project Name],"*AZ Super - Conc Maj Repair*",W2F_CV19[Year],$B70)</f>
        <v>4</v>
      </c>
      <c r="H70" s="46">
        <f>COUNTIFS(W2F_CV19[Project Name],"*AZ Super - Stl*",W2F_CV19[Year],$B70)</f>
        <v>0</v>
      </c>
      <c r="I70" s="46">
        <f>COUNTIFS(W2F_CV19[Project Name],"*AZ Sub - FRP Wrap*",W2F_CV19[Year],$B70)</f>
        <v>3</v>
      </c>
      <c r="J70" s="46">
        <f>COUNTIFS(W2F_CV19[Project Name],"*AZ Sub - Conc Maj Repair*",W2F_CV19[Year],$B70)</f>
        <v>9</v>
      </c>
      <c r="K70" s="46">
        <f>COUNTIFS(W2F_CV19[Project Name],"*AZ Sub - Steel Maj Repair*",W2F_CV19[Year],$B70)</f>
        <v>0</v>
      </c>
      <c r="L70" s="46">
        <f>COUNTIFS(W2F_CV19[Project Name],"*AZ Bridge Replace - Conc*",W2F_CV19[Year],$B70)</f>
        <v>2</v>
      </c>
      <c r="M70" s="46">
        <f>COUNTIFS(W2F_CV19[Project Name],"*AZ Bridge Replace - Steel*",W2F_CV19[Year],$B70)</f>
        <v>0</v>
      </c>
      <c r="N70" s="46">
        <f>COUNTIFS(W2F_CV19[Project Name],"*AZ Culv*",W2F_CV19[Year],$B70)</f>
        <v>0</v>
      </c>
      <c r="AB70" s="46">
        <v>2032</v>
      </c>
      <c r="AC70" s="1">
        <f>SUMIFS(W2F_CV19[Cost],W2F_CV19[Project Name],"*AZ Deck - Epoxy Overlay*",W2F_CV19[Year],$B68)</f>
        <v>0</v>
      </c>
      <c r="AD70" s="1">
        <f>SUMIFS(W2F_CV19[Cost],W2F_CV19[Project Name],"*AZ Deck - Polyester Overlay*",W2F_CV19[Year],$B68)</f>
        <v>0</v>
      </c>
      <c r="AE70" s="1">
        <f>SUMIFS(W2F_CV19[Cost],W2F_CV19[Project Name],"*Az Deck - Replace*",W2F_CV19[Year],$B68)</f>
        <v>26528277</v>
      </c>
      <c r="AF70" s="1">
        <f>SUMIFS(W2F_CV19[Cost],W2F_CV19[Project Name],"*AZ Super - FRP Wrap*",W2F_CV19[Year],$B68)</f>
        <v>0</v>
      </c>
      <c r="AG70" s="1">
        <f>SUMIFS(W2F_CV19[Cost],W2F_CV19[Project Name],"*AZ Super - Conc Maj Repair*",W2F_CV19[Year],$B68)</f>
        <v>9073371</v>
      </c>
      <c r="AH70" s="1">
        <f>SUMIFS(W2F_CV19[Cost],W2F_CV19[Project Name],"*AZ Super - Stl*",W2F_CV19[Year],$B68)</f>
        <v>1303944</v>
      </c>
      <c r="AI70" s="1">
        <f>SUMIFS(W2F_CV19[Cost],W2F_CV19[Project Name],"*AZ Sub - FRP Wrap*",W2F_CV19[Year],$B68)</f>
        <v>3195758</v>
      </c>
      <c r="AJ70" s="1">
        <f>SUMIFS(W2F_CV19[Cost],W2F_CV19[Project Name],"*AZ Sub - Conc Maj Repair*",W2F_CV19[Year],$B68)</f>
        <v>1461419</v>
      </c>
      <c r="AK70" s="1">
        <f>SUMIFS(W2F_CV19[Cost],W2F_CV19[Project Name],"*AZ Sub - Steel Maj Repair*",W2F_CV19[Year],$B68)</f>
        <v>0</v>
      </c>
      <c r="AL70" s="1">
        <f>SUMIFS(W2F_CV19[Cost],W2F_CV19[Project Name],"*AZ Bridge Replace - Conc*",W2F_CV19[Year],$B68)</f>
        <v>7242865</v>
      </c>
      <c r="AM70" s="1">
        <f>SUMIFS(W2F_CV19[Cost],W2F_CV19[Project Name],"*AZ Bridge Replace - Steel*",W2F_CV19[Year],$B68)</f>
        <v>0</v>
      </c>
      <c r="AN70" s="1">
        <f>SUMIFS(W2F_CV19[Cost],W2F_CV19[Project Name],"*AZ Culv*",W2F_CV19[Year],$B68)</f>
        <v>0</v>
      </c>
    </row>
    <row r="71" spans="2:40" x14ac:dyDescent="0.25">
      <c r="B71" s="46">
        <v>2035</v>
      </c>
      <c r="C71" s="46">
        <f>COUNTIFS(W2F_CV19[Project Name],"*AZ Deck - Epoxy Overlay*",W2F_CV19[Year],$B71)</f>
        <v>0</v>
      </c>
      <c r="D71" s="46">
        <f>COUNTIFS(W2F_CV19[Project Name],"*AZ Deck - Polyester Overlay*",W2F_CV19[Year],$B71)</f>
        <v>0</v>
      </c>
      <c r="E71" s="46">
        <f>COUNTIFS(W2F_CV19[Project Name],"*Az Deck - Replace*",W2F_CV19[Year],$B71)</f>
        <v>5</v>
      </c>
      <c r="F71" s="46">
        <f>COUNTIFS(W2F_CV19[Year],$B71,W2F_CV19[Project Name],"*AZ Super - FRP Wrap*")</f>
        <v>0</v>
      </c>
      <c r="G71" s="46">
        <f>COUNTIFS(W2F_CV19[Project Name],"*AZ Super - Conc Maj Repair*",W2F_CV19[Year],$B71)</f>
        <v>3</v>
      </c>
      <c r="H71" s="46">
        <f>COUNTIFS(W2F_CV19[Project Name],"*AZ Super - Stl*",W2F_CV19[Year],$B71)</f>
        <v>0</v>
      </c>
      <c r="I71" s="46">
        <f>COUNTIFS(W2F_CV19[Project Name],"*AZ Sub - FRP Wrap*",W2F_CV19[Year],$B71)</f>
        <v>0</v>
      </c>
      <c r="J71" s="46">
        <f>COUNTIFS(W2F_CV19[Project Name],"*AZ Sub - Conc Maj Repair*",W2F_CV19[Year],$B71)</f>
        <v>5</v>
      </c>
      <c r="K71" s="46">
        <f>COUNTIFS(W2F_CV19[Project Name],"*AZ Sub - Steel Maj Repair*",W2F_CV19[Year],$B71)</f>
        <v>0</v>
      </c>
      <c r="L71" s="46">
        <f>COUNTIFS(W2F_CV19[Project Name],"*AZ Bridge Replace - Conc*",W2F_CV19[Year],$B71)</f>
        <v>1</v>
      </c>
      <c r="M71" s="46">
        <f>COUNTIFS(W2F_CV19[Project Name],"*AZ Bridge Replace - Steel*",W2F_CV19[Year],$B71)</f>
        <v>0</v>
      </c>
      <c r="N71" s="46">
        <f>COUNTIFS(W2F_CV19[Project Name],"*AZ Culv*",W2F_CV19[Year],$B71)</f>
        <v>0</v>
      </c>
      <c r="AB71" s="46">
        <v>2033</v>
      </c>
      <c r="AC71" s="1">
        <f>SUMIFS(W2F_CV19[Cost],W2F_CV19[Project Name],"*AZ Deck - Epoxy Overlay*",W2F_CV19[Year],$B69)</f>
        <v>0</v>
      </c>
      <c r="AD71" s="1">
        <f>SUMIFS(W2F_CV19[Cost],W2F_CV19[Project Name],"*AZ Deck - Polyester Overlay*",W2F_CV19[Year],$B69)</f>
        <v>0</v>
      </c>
      <c r="AE71" s="1">
        <f>SUMIFS(W2F_CV19[Cost],W2F_CV19[Project Name],"*Az Deck - Replace*",W2F_CV19[Year],$B69)</f>
        <v>8569188</v>
      </c>
      <c r="AF71" s="1">
        <f>SUMIFS(W2F_CV19[Cost],W2F_CV19[Project Name],"*AZ Super - FRP Wrap*",W2F_CV19[Year],$B69)</f>
        <v>0</v>
      </c>
      <c r="AG71" s="1">
        <f>SUMIFS(W2F_CV19[Cost],W2F_CV19[Project Name],"*AZ Super - Conc Maj Repair*",W2F_CV19[Year],$B69)</f>
        <v>11144585</v>
      </c>
      <c r="AH71" s="1">
        <f>SUMIFS(W2F_CV19[Cost],W2F_CV19[Project Name],"*AZ Super - Stl*",W2F_CV19[Year],$B69)</f>
        <v>1876316</v>
      </c>
      <c r="AI71" s="1">
        <f>SUMIFS(W2F_CV19[Cost],W2F_CV19[Project Name],"*AZ Sub - FRP Wrap*",W2F_CV19[Year],$B69)</f>
        <v>7435127</v>
      </c>
      <c r="AJ71" s="1">
        <f>SUMIFS(W2F_CV19[Cost],W2F_CV19[Project Name],"*AZ Sub - Conc Maj Repair*",W2F_CV19[Year],$B69)</f>
        <v>1600489</v>
      </c>
      <c r="AK71" s="1">
        <f>SUMIFS(W2F_CV19[Cost],W2F_CV19[Project Name],"*AZ Sub - Steel Maj Repair*",W2F_CV19[Year],$B69)</f>
        <v>0</v>
      </c>
      <c r="AL71" s="1">
        <f>SUMIFS(W2F_CV19[Cost],W2F_CV19[Project Name],"*AZ Bridge Replace - Conc*",W2F_CV19[Year],$B69)</f>
        <v>21232647</v>
      </c>
      <c r="AM71" s="1">
        <f>SUMIFS(W2F_CV19[Cost],W2F_CV19[Project Name],"*AZ Bridge Replace - Steel*",W2F_CV19[Year],$B69)</f>
        <v>0</v>
      </c>
      <c r="AN71" s="1">
        <f>SUMIFS(W2F_CV19[Cost],W2F_CV19[Project Name],"*AZ Culv*",W2F_CV19[Year],$B69)</f>
        <v>0</v>
      </c>
    </row>
    <row r="72" spans="2:40" x14ac:dyDescent="0.25">
      <c r="B72" s="46">
        <v>2036</v>
      </c>
      <c r="C72" s="46">
        <f>COUNTIFS(W2F_CV19[Project Name],"*AZ Deck - Epoxy Overlay*",W2F_CV19[Year],$B72)</f>
        <v>0</v>
      </c>
      <c r="D72" s="46">
        <f>COUNTIFS(W2F_CV19[Project Name],"*AZ Deck - Polyester Overlay*",W2F_CV19[Year],$B72)</f>
        <v>0</v>
      </c>
      <c r="E72" s="46">
        <f>COUNTIFS(W2F_CV19[Project Name],"*Az Deck - Replace*",W2F_CV19[Year],$B72)</f>
        <v>3</v>
      </c>
      <c r="F72" s="46">
        <f>COUNTIFS(W2F_CV19[Year],$B72,W2F_CV19[Project Name],"*AZ Super - FRP Wrap*")</f>
        <v>0</v>
      </c>
      <c r="G72" s="46">
        <f>COUNTIFS(W2F_CV19[Project Name],"*AZ Super - Conc Maj Repair*",W2F_CV19[Year],$B72)</f>
        <v>6</v>
      </c>
      <c r="H72" s="46">
        <f>COUNTIFS(W2F_CV19[Project Name],"*AZ Super - Stl*",W2F_CV19[Year],$B72)</f>
        <v>3</v>
      </c>
      <c r="I72" s="46">
        <f>COUNTIFS(W2F_CV19[Project Name],"*AZ Sub - FRP Wrap*",W2F_CV19[Year],$B72)</f>
        <v>7</v>
      </c>
      <c r="J72" s="46">
        <f>COUNTIFS(W2F_CV19[Project Name],"*AZ Sub - Conc Maj Repair*",W2F_CV19[Year],$B72)</f>
        <v>6</v>
      </c>
      <c r="K72" s="46">
        <f>COUNTIFS(W2F_CV19[Project Name],"*AZ Sub - Steel Maj Repair*",W2F_CV19[Year],$B72)</f>
        <v>0</v>
      </c>
      <c r="L72" s="46">
        <f>COUNTIFS(W2F_CV19[Project Name],"*AZ Bridge Replace - Conc*",W2F_CV19[Year],$B72)</f>
        <v>2</v>
      </c>
      <c r="M72" s="46">
        <f>COUNTIFS(W2F_CV19[Project Name],"*AZ Bridge Replace - Steel*",W2F_CV19[Year],$B72)</f>
        <v>0</v>
      </c>
      <c r="N72" s="46">
        <f>COUNTIFS(W2F_CV19[Project Name],"*AZ Culv*",W2F_CV19[Year],$B72)</f>
        <v>0</v>
      </c>
      <c r="AB72" s="46">
        <v>2034</v>
      </c>
      <c r="AC72" s="1">
        <f>SUMIFS(W2F_CV19[Cost],W2F_CV19[Project Name],"*AZ Deck - Epoxy Overlay*",W2F_CV19[Year],$B70)</f>
        <v>0</v>
      </c>
      <c r="AD72" s="1">
        <f>SUMIFS(W2F_CV19[Cost],W2F_CV19[Project Name],"*AZ Deck - Polyester Overlay*",W2F_CV19[Year],$B70)</f>
        <v>0</v>
      </c>
      <c r="AE72" s="1">
        <f>SUMIFS(W2F_CV19[Cost],W2F_CV19[Project Name],"*Az Deck - Replace*",W2F_CV19[Year],$B70)</f>
        <v>18815405</v>
      </c>
      <c r="AF72" s="1">
        <f>SUMIFS(W2F_CV19[Cost],W2F_CV19[Project Name],"*AZ Super - FRP Wrap*",W2F_CV19[Year],$B70)</f>
        <v>0</v>
      </c>
      <c r="AG72" s="1">
        <f>SUMIFS(W2F_CV19[Cost],W2F_CV19[Project Name],"*AZ Super - Conc Maj Repair*",W2F_CV19[Year],$B70)</f>
        <v>3679103</v>
      </c>
      <c r="AH72" s="1">
        <f>SUMIFS(W2F_CV19[Cost],W2F_CV19[Project Name],"*AZ Super - Stl*",W2F_CV19[Year],$B70)</f>
        <v>0</v>
      </c>
      <c r="AI72" s="1">
        <f>SUMIFS(W2F_CV19[Cost],W2F_CV19[Project Name],"*AZ Sub - FRP Wrap*",W2F_CV19[Year],$B70)</f>
        <v>3384330</v>
      </c>
      <c r="AJ72" s="1">
        <f>SUMIFS(W2F_CV19[Cost],W2F_CV19[Project Name],"*AZ Sub - Conc Maj Repair*",W2F_CV19[Year],$B70)</f>
        <v>5848958</v>
      </c>
      <c r="AK72" s="1">
        <f>SUMIFS(W2F_CV19[Cost],W2F_CV19[Project Name],"*AZ Sub - Steel Maj Repair*",W2F_CV19[Year],$B70)</f>
        <v>0</v>
      </c>
      <c r="AL72" s="1">
        <f>SUMIFS(W2F_CV19[Cost],W2F_CV19[Project Name],"*AZ Bridge Replace - Conc*",W2F_CV19[Year],$B70)</f>
        <v>11878065</v>
      </c>
      <c r="AM72" s="1">
        <f>SUMIFS(W2F_CV19[Cost],W2F_CV19[Project Name],"*AZ Bridge Replace - Steel*",W2F_CV19[Year],$B70)</f>
        <v>0</v>
      </c>
      <c r="AN72" s="1">
        <f>SUMIFS(W2F_CV19[Cost],W2F_CV19[Project Name],"*AZ Culv*",W2F_CV19[Year],$B70)</f>
        <v>0</v>
      </c>
    </row>
    <row r="73" spans="2:40" x14ac:dyDescent="0.25">
      <c r="B73" s="46">
        <v>2037</v>
      </c>
      <c r="C73" s="46">
        <f>COUNTIFS(W2F_CV19[Project Name],"*AZ Deck - Epoxy Overlay*",W2F_CV19[Year],$B73)</f>
        <v>0</v>
      </c>
      <c r="D73" s="46">
        <f>COUNTIFS(W2F_CV19[Project Name],"*AZ Deck - Polyester Overlay*",W2F_CV19[Year],$B73)</f>
        <v>0</v>
      </c>
      <c r="E73" s="46">
        <f>COUNTIFS(W2F_CV19[Project Name],"*Az Deck - Replace*",W2F_CV19[Year],$B73)</f>
        <v>7</v>
      </c>
      <c r="F73" s="46">
        <f>COUNTIFS(W2F_CV19[Year],$B73,W2F_CV19[Project Name],"*AZ Super - FRP Wrap*")</f>
        <v>0</v>
      </c>
      <c r="G73" s="46">
        <f>COUNTIFS(W2F_CV19[Project Name],"*AZ Super - Conc Maj Repair*",W2F_CV19[Year],$B73)</f>
        <v>2</v>
      </c>
      <c r="H73" s="46">
        <f>COUNTIFS(W2F_CV19[Project Name],"*AZ Super - Stl*",W2F_CV19[Year],$B73)</f>
        <v>4</v>
      </c>
      <c r="I73" s="46">
        <f>COUNTIFS(W2F_CV19[Project Name],"*AZ Sub - FRP Wrap*",W2F_CV19[Year],$B73)</f>
        <v>5</v>
      </c>
      <c r="J73" s="46">
        <f>COUNTIFS(W2F_CV19[Project Name],"*AZ Sub - Conc Maj Repair*",W2F_CV19[Year],$B73)</f>
        <v>8</v>
      </c>
      <c r="K73" s="46">
        <f>COUNTIFS(W2F_CV19[Project Name],"*AZ Sub - Steel Maj Repair*",W2F_CV19[Year],$B73)</f>
        <v>0</v>
      </c>
      <c r="L73" s="46">
        <f>COUNTIFS(W2F_CV19[Project Name],"*AZ Bridge Replace - Conc*",W2F_CV19[Year],$B73)</f>
        <v>1</v>
      </c>
      <c r="M73" s="46">
        <f>COUNTIFS(W2F_CV19[Project Name],"*AZ Bridge Replace - Steel*",W2F_CV19[Year],$B73)</f>
        <v>0</v>
      </c>
      <c r="N73" s="46">
        <f>COUNTIFS(W2F_CV19[Project Name],"*AZ Culv*",W2F_CV19[Year],$B73)</f>
        <v>0</v>
      </c>
      <c r="AB73" s="46">
        <v>2035</v>
      </c>
      <c r="AC73" s="1">
        <f>SUMIFS(W2F_CV19[Cost],W2F_CV19[Project Name],"*AZ Deck - Epoxy Overlay*",W2F_CV19[Year],$B71)</f>
        <v>0</v>
      </c>
      <c r="AD73" s="1">
        <f>SUMIFS(W2F_CV19[Cost],W2F_CV19[Project Name],"*AZ Deck - Polyester Overlay*",W2F_CV19[Year],$B71)</f>
        <v>0</v>
      </c>
      <c r="AE73" s="1">
        <f>SUMIFS(W2F_CV19[Cost],W2F_CV19[Project Name],"*Az Deck - Replace*",W2F_CV19[Year],$B71)</f>
        <v>32537526</v>
      </c>
      <c r="AF73" s="1">
        <f>SUMIFS(W2F_CV19[Cost],W2F_CV19[Project Name],"*AZ Super - FRP Wrap*",W2F_CV19[Year],$B71)</f>
        <v>0</v>
      </c>
      <c r="AG73" s="1">
        <f>SUMIFS(W2F_CV19[Cost],W2F_CV19[Project Name],"*AZ Super - Conc Maj Repair*",W2F_CV19[Year],$B71)</f>
        <v>1638670</v>
      </c>
      <c r="AH73" s="1">
        <f>SUMIFS(W2F_CV19[Cost],W2F_CV19[Project Name],"*AZ Super - Stl*",W2F_CV19[Year],$B71)</f>
        <v>0</v>
      </c>
      <c r="AI73" s="1">
        <f>SUMIFS(W2F_CV19[Cost],W2F_CV19[Project Name],"*AZ Sub - FRP Wrap*",W2F_CV19[Year],$B71)</f>
        <v>0</v>
      </c>
      <c r="AJ73" s="1">
        <f>SUMIFS(W2F_CV19[Cost],W2F_CV19[Project Name],"*AZ Sub - Conc Maj Repair*",W2F_CV19[Year],$B71)</f>
        <v>5001542</v>
      </c>
      <c r="AK73" s="1">
        <f>SUMIFS(W2F_CV19[Cost],W2F_CV19[Project Name],"*AZ Sub - Steel Maj Repair*",W2F_CV19[Year],$B71)</f>
        <v>0</v>
      </c>
      <c r="AL73" s="1">
        <f>SUMIFS(W2F_CV19[Cost],W2F_CV19[Project Name],"*AZ Bridge Replace - Conc*",W2F_CV19[Year],$B71)</f>
        <v>5216075</v>
      </c>
      <c r="AM73" s="1">
        <f>SUMIFS(W2F_CV19[Cost],W2F_CV19[Project Name],"*AZ Bridge Replace - Steel*",W2F_CV19[Year],$B71)</f>
        <v>0</v>
      </c>
      <c r="AN73" s="1">
        <f>SUMIFS(W2F_CV19[Cost],W2F_CV19[Project Name],"*AZ Culv*",W2F_CV19[Year],$B71)</f>
        <v>0</v>
      </c>
    </row>
    <row r="74" spans="2:40" x14ac:dyDescent="0.25">
      <c r="B74" s="46">
        <v>2038</v>
      </c>
      <c r="C74" s="46">
        <f>COUNTIFS(W2F_CV19[Project Name],"*AZ Deck - Epoxy Overlay*",W2F_CV19[Year],$B74)</f>
        <v>0</v>
      </c>
      <c r="D74" s="46">
        <f>COUNTIFS(W2F_CV19[Project Name],"*AZ Deck - Polyester Overlay*",W2F_CV19[Year],$B74)</f>
        <v>0</v>
      </c>
      <c r="E74" s="46">
        <f>COUNTIFS(W2F_CV19[Project Name],"*Az Deck - Replace*",W2F_CV19[Year],$B74)</f>
        <v>9</v>
      </c>
      <c r="F74" s="46">
        <f>COUNTIFS(W2F_CV19[Year],$B74,W2F_CV19[Project Name],"*AZ Super - FRP Wrap*")</f>
        <v>0</v>
      </c>
      <c r="G74" s="46">
        <f>COUNTIFS(W2F_CV19[Project Name],"*AZ Super - Conc Maj Repair*",W2F_CV19[Year],$B74)</f>
        <v>8</v>
      </c>
      <c r="H74" s="46">
        <f>COUNTIFS(W2F_CV19[Project Name],"*AZ Super - Stl*",W2F_CV19[Year],$B74)</f>
        <v>1</v>
      </c>
      <c r="I74" s="46">
        <f>COUNTIFS(W2F_CV19[Project Name],"*AZ Sub - FRP Wrap*",W2F_CV19[Year],$B74)</f>
        <v>7</v>
      </c>
      <c r="J74" s="46">
        <f>COUNTIFS(W2F_CV19[Project Name],"*AZ Sub - Conc Maj Repair*",W2F_CV19[Year],$B74)</f>
        <v>4</v>
      </c>
      <c r="K74" s="46">
        <f>COUNTIFS(W2F_CV19[Project Name],"*AZ Sub - Steel Maj Repair*",W2F_CV19[Year],$B74)</f>
        <v>0</v>
      </c>
      <c r="L74" s="46">
        <f>COUNTIFS(W2F_CV19[Project Name],"*AZ Bridge Replace - Conc*",W2F_CV19[Year],$B74)</f>
        <v>1</v>
      </c>
      <c r="M74" s="46">
        <f>COUNTIFS(W2F_CV19[Project Name],"*AZ Bridge Replace - Steel*",W2F_CV19[Year],$B74)</f>
        <v>0</v>
      </c>
      <c r="N74" s="46">
        <f>COUNTIFS(W2F_CV19[Project Name],"*AZ Culv*",W2F_CV19[Year],$B74)</f>
        <v>0</v>
      </c>
      <c r="AB74" s="46">
        <v>2036</v>
      </c>
      <c r="AC74" s="1">
        <f>SUMIFS(W2F_CV19[Cost],W2F_CV19[Project Name],"*AZ Deck - Epoxy Overlay*",W2F_CV19[Year],$B72)</f>
        <v>0</v>
      </c>
      <c r="AD74" s="1">
        <f>SUMIFS(W2F_CV19[Cost],W2F_CV19[Project Name],"*AZ Deck - Polyester Overlay*",W2F_CV19[Year],$B72)</f>
        <v>0</v>
      </c>
      <c r="AE74" s="1">
        <f>SUMIFS(W2F_CV19[Cost],W2F_CV19[Project Name],"*Az Deck - Replace*",W2F_CV19[Year],$B72)</f>
        <v>13146398</v>
      </c>
      <c r="AF74" s="1">
        <f>SUMIFS(W2F_CV19[Cost],W2F_CV19[Project Name],"*AZ Super - FRP Wrap*",W2F_CV19[Year],$B72)</f>
        <v>0</v>
      </c>
      <c r="AG74" s="1">
        <f>SUMIFS(W2F_CV19[Cost],W2F_CV19[Project Name],"*AZ Super - Conc Maj Repair*",W2F_CV19[Year],$B72)</f>
        <v>7332095</v>
      </c>
      <c r="AH74" s="1">
        <f>SUMIFS(W2F_CV19[Cost],W2F_CV19[Project Name],"*AZ Super - Stl*",W2F_CV19[Year],$B72)</f>
        <v>3228670</v>
      </c>
      <c r="AI74" s="1">
        <f>SUMIFS(W2F_CV19[Cost],W2F_CV19[Project Name],"*AZ Sub - FRP Wrap*",W2F_CV19[Year],$B72)</f>
        <v>6361313</v>
      </c>
      <c r="AJ74" s="1">
        <f>SUMIFS(W2F_CV19[Cost],W2F_CV19[Project Name],"*AZ Sub - Conc Maj Repair*",W2F_CV19[Year],$B72)</f>
        <v>4392354</v>
      </c>
      <c r="AK74" s="1">
        <f>SUMIFS(W2F_CV19[Cost],W2F_CV19[Project Name],"*AZ Sub - Steel Maj Repair*",W2F_CV19[Year],$B72)</f>
        <v>0</v>
      </c>
      <c r="AL74" s="1">
        <f>SUMIFS(W2F_CV19[Cost],W2F_CV19[Project Name],"*AZ Bridge Replace - Conc*",W2F_CV19[Year],$B72)</f>
        <v>12880016</v>
      </c>
      <c r="AM74" s="1">
        <f>SUMIFS(W2F_CV19[Cost],W2F_CV19[Project Name],"*AZ Bridge Replace - Steel*",W2F_CV19[Year],$B72)</f>
        <v>0</v>
      </c>
      <c r="AN74" s="1">
        <f>SUMIFS(W2F_CV19[Cost],W2F_CV19[Project Name],"*AZ Culv*",W2F_CV19[Year],$B72)</f>
        <v>0</v>
      </c>
    </row>
    <row r="75" spans="2:40" x14ac:dyDescent="0.25">
      <c r="B75" s="46">
        <v>2039</v>
      </c>
      <c r="C75" s="46">
        <f>COUNTIFS(W2F_CV19[Project Name],"*AZ Deck - Epoxy Overlay*",W2F_CV19[Year],$B75)</f>
        <v>0</v>
      </c>
      <c r="D75" s="46">
        <f>COUNTIFS(W2F_CV19[Project Name],"*AZ Deck - Polyester Overlay*",W2F_CV19[Year],$B75)</f>
        <v>0</v>
      </c>
      <c r="E75" s="46">
        <f>COUNTIFS(W2F_CV19[Project Name],"*Az Deck - Replace*",W2F_CV19[Year],$B75)</f>
        <v>5</v>
      </c>
      <c r="F75" s="46">
        <f>COUNTIFS(W2F_CV19[Year],$B75,W2F_CV19[Project Name],"*AZ Super - FRP Wrap*")</f>
        <v>0</v>
      </c>
      <c r="G75" s="46">
        <f>COUNTIFS(W2F_CV19[Project Name],"*AZ Super - Conc Maj Repair*",W2F_CV19[Year],$B75)</f>
        <v>9</v>
      </c>
      <c r="H75" s="46">
        <f>COUNTIFS(W2F_CV19[Project Name],"*AZ Super - Stl*",W2F_CV19[Year],$B75)</f>
        <v>2</v>
      </c>
      <c r="I75" s="46">
        <f>COUNTIFS(W2F_CV19[Project Name],"*AZ Sub - FRP Wrap*",W2F_CV19[Year],$B75)</f>
        <v>8</v>
      </c>
      <c r="J75" s="46">
        <f>COUNTIFS(W2F_CV19[Project Name],"*AZ Sub - Conc Maj Repair*",W2F_CV19[Year],$B75)</f>
        <v>8</v>
      </c>
      <c r="K75" s="46">
        <f>COUNTIFS(W2F_CV19[Project Name],"*AZ Sub - Steel Maj Repair*",W2F_CV19[Year],$B75)</f>
        <v>0</v>
      </c>
      <c r="L75" s="46">
        <f>COUNTIFS(W2F_CV19[Project Name],"*AZ Bridge Replace - Conc*",W2F_CV19[Year],$B75)</f>
        <v>1</v>
      </c>
      <c r="M75" s="46">
        <f>COUNTIFS(W2F_CV19[Project Name],"*AZ Bridge Replace - Steel*",W2F_CV19[Year],$B75)</f>
        <v>0</v>
      </c>
      <c r="N75" s="46">
        <f>COUNTIFS(W2F_CV19[Project Name],"*AZ Culv*",W2F_CV19[Year],$B75)</f>
        <v>0</v>
      </c>
      <c r="AB75" s="46">
        <v>2037</v>
      </c>
      <c r="AC75" s="1">
        <f>SUMIFS(W2F_CV19[Cost],W2F_CV19[Project Name],"*AZ Deck - Epoxy Overlay*",W2F_CV19[Year],$B73)</f>
        <v>0</v>
      </c>
      <c r="AD75" s="1">
        <f>SUMIFS(W2F_CV19[Cost],W2F_CV19[Project Name],"*AZ Deck - Polyester Overlay*",W2F_CV19[Year],$B73)</f>
        <v>0</v>
      </c>
      <c r="AE75" s="1">
        <f>SUMIFS(W2F_CV19[Cost],W2F_CV19[Project Name],"*Az Deck - Replace*",W2F_CV19[Year],$B73)</f>
        <v>20545228</v>
      </c>
      <c r="AF75" s="1">
        <f>SUMIFS(W2F_CV19[Cost],W2F_CV19[Project Name],"*AZ Super - FRP Wrap*",W2F_CV19[Year],$B73)</f>
        <v>0</v>
      </c>
      <c r="AG75" s="1">
        <f>SUMIFS(W2F_CV19[Cost],W2F_CV19[Project Name],"*AZ Super - Conc Maj Repair*",W2F_CV19[Year],$B73)</f>
        <v>1953336</v>
      </c>
      <c r="AH75" s="1">
        <f>SUMIFS(W2F_CV19[Cost],W2F_CV19[Project Name],"*AZ Super - Stl*",W2F_CV19[Year],$B73)</f>
        <v>6822161</v>
      </c>
      <c r="AI75" s="1">
        <f>SUMIFS(W2F_CV19[Cost],W2F_CV19[Project Name],"*AZ Sub - FRP Wrap*",W2F_CV19[Year],$B73)</f>
        <v>7836481</v>
      </c>
      <c r="AJ75" s="1">
        <f>SUMIFS(W2F_CV19[Cost],W2F_CV19[Project Name],"*AZ Sub - Conc Maj Repair*",W2F_CV19[Year],$B73)</f>
        <v>6546839</v>
      </c>
      <c r="AK75" s="1">
        <f>SUMIFS(W2F_CV19[Cost],W2F_CV19[Project Name],"*AZ Sub - Steel Maj Repair*",W2F_CV19[Year],$B73)</f>
        <v>0</v>
      </c>
      <c r="AL75" s="1">
        <f>SUMIFS(W2F_CV19[Cost],W2F_CV19[Project Name],"*AZ Bridge Replace - Conc*",W2F_CV19[Year],$B73)</f>
        <v>7515829</v>
      </c>
      <c r="AM75" s="1">
        <f>SUMIFS(W2F_CV19[Cost],W2F_CV19[Project Name],"*AZ Bridge Replace - Steel*",W2F_CV19[Year],$B73)</f>
        <v>0</v>
      </c>
      <c r="AN75" s="1">
        <f>SUMIFS(W2F_CV19[Cost],W2F_CV19[Project Name],"*AZ Culv*",W2F_CV19[Year],$B73)</f>
        <v>0</v>
      </c>
    </row>
    <row r="76" spans="2:40" x14ac:dyDescent="0.25">
      <c r="B76" s="46">
        <v>2040</v>
      </c>
      <c r="C76" s="46">
        <f>COUNTIFS(W2F_CV19[Project Name],"*AZ Deck - Epoxy Overlay*",W2F_CV19[Year],$B76)</f>
        <v>0</v>
      </c>
      <c r="D76" s="46">
        <f>COUNTIFS(W2F_CV19[Project Name],"*AZ Deck - Polyester Overlay*",W2F_CV19[Year],$B76)</f>
        <v>0</v>
      </c>
      <c r="E76" s="46">
        <f>COUNTIFS(W2F_CV19[Project Name],"*Az Deck - Replace*",W2F_CV19[Year],$B76)</f>
        <v>0</v>
      </c>
      <c r="F76" s="46">
        <f>COUNTIFS(W2F_CV19[Year],$B76,W2F_CV19[Project Name],"*AZ Super - FRP Wrap*")</f>
        <v>0</v>
      </c>
      <c r="G76" s="46">
        <f>COUNTIFS(W2F_CV19[Project Name],"*AZ Super - Conc Maj Repair*",W2F_CV19[Year],$B76)</f>
        <v>4</v>
      </c>
      <c r="H76" s="46">
        <f>COUNTIFS(W2F_CV19[Project Name],"*AZ Super - Stl*",W2F_CV19[Year],$B76)</f>
        <v>2</v>
      </c>
      <c r="I76" s="46">
        <f>COUNTIFS(W2F_CV19[Project Name],"*AZ Sub - FRP Wrap*",W2F_CV19[Year],$B76)</f>
        <v>3</v>
      </c>
      <c r="J76" s="46">
        <f>COUNTIFS(W2F_CV19[Project Name],"*AZ Sub - Conc Maj Repair*",W2F_CV19[Year],$B76)</f>
        <v>4</v>
      </c>
      <c r="K76" s="46">
        <f>COUNTIFS(W2F_CV19[Project Name],"*AZ Sub - Steel Maj Repair*",W2F_CV19[Year],$B76)</f>
        <v>0</v>
      </c>
      <c r="L76" s="46">
        <f>COUNTIFS(W2F_CV19[Project Name],"*AZ Bridge Replace - Conc*",W2F_CV19[Year],$B76)</f>
        <v>4</v>
      </c>
      <c r="M76" s="46">
        <f>COUNTIFS(W2F_CV19[Project Name],"*AZ Bridge Replace - Steel*",W2F_CV19[Year],$B76)</f>
        <v>0</v>
      </c>
      <c r="N76" s="46">
        <f>COUNTIFS(W2F_CV19[Project Name],"*AZ Culv*",W2F_CV19[Year],$B76)</f>
        <v>0</v>
      </c>
      <c r="AB76" s="46">
        <v>2038</v>
      </c>
      <c r="AC76" s="1">
        <f>SUMIFS(W2F_CV19[Cost],W2F_CV19[Project Name],"*AZ Deck - Epoxy Overlay*",W2F_CV19[Year],$B74)</f>
        <v>0</v>
      </c>
      <c r="AD76" s="1">
        <f>SUMIFS(W2F_CV19[Cost],W2F_CV19[Project Name],"*AZ Deck - Polyester Overlay*",W2F_CV19[Year],$B74)</f>
        <v>0</v>
      </c>
      <c r="AE76" s="1">
        <f>SUMIFS(W2F_CV19[Cost],W2F_CV19[Project Name],"*Az Deck - Replace*",W2F_CV19[Year],$B74)</f>
        <v>33316105</v>
      </c>
      <c r="AF76" s="1">
        <f>SUMIFS(W2F_CV19[Cost],W2F_CV19[Project Name],"*AZ Super - FRP Wrap*",W2F_CV19[Year],$B74)</f>
        <v>0</v>
      </c>
      <c r="AG76" s="1">
        <f>SUMIFS(W2F_CV19[Cost],W2F_CV19[Project Name],"*AZ Super - Conc Maj Repair*",W2F_CV19[Year],$B74)</f>
        <v>3677528</v>
      </c>
      <c r="AH76" s="1">
        <f>SUMIFS(W2F_CV19[Cost],W2F_CV19[Project Name],"*AZ Super - Stl*",W2F_CV19[Year],$B74)</f>
        <v>1103313</v>
      </c>
      <c r="AI76" s="1">
        <f>SUMIFS(W2F_CV19[Cost],W2F_CV19[Project Name],"*AZ Sub - FRP Wrap*",W2F_CV19[Year],$B74)</f>
        <v>4028774</v>
      </c>
      <c r="AJ76" s="1">
        <f>SUMIFS(W2F_CV19[Cost],W2F_CV19[Project Name],"*AZ Sub - Conc Maj Repair*",W2F_CV19[Year],$B74)</f>
        <v>2930620</v>
      </c>
      <c r="AK76" s="1">
        <f>SUMIFS(W2F_CV19[Cost],W2F_CV19[Project Name],"*AZ Sub - Steel Maj Repair*",W2F_CV19[Year],$B74)</f>
        <v>0</v>
      </c>
      <c r="AL76" s="1">
        <f>SUMIFS(W2F_CV19[Cost],W2F_CV19[Project Name],"*AZ Bridge Replace - Conc*",W2F_CV19[Year],$B74)</f>
        <v>5024220</v>
      </c>
      <c r="AM76" s="1">
        <f>SUMIFS(W2F_CV19[Cost],W2F_CV19[Project Name],"*AZ Bridge Replace - Steel*",W2F_CV19[Year],$B74)</f>
        <v>0</v>
      </c>
      <c r="AN76" s="1">
        <f>SUMIFS(W2F_CV19[Cost],W2F_CV19[Project Name],"*AZ Culv*",W2F_CV19[Year],$B74)</f>
        <v>0</v>
      </c>
    </row>
    <row r="77" spans="2:40" x14ac:dyDescent="0.25">
      <c r="B77" s="46">
        <v>2041</v>
      </c>
      <c r="C77" s="46">
        <f>COUNTIFS(W2F_CV19[Project Name],"*AZ Deck - Epoxy Overlay*",W2F_CV19[Year],$B77)</f>
        <v>0</v>
      </c>
      <c r="D77" s="46">
        <f>COUNTIFS(W2F_CV19[Project Name],"*AZ Deck - Polyester Overlay*",W2F_CV19[Year],$B77)</f>
        <v>0</v>
      </c>
      <c r="E77" s="46">
        <f>COUNTIFS(W2F_CV19[Project Name],"*Az Deck - Replace*",W2F_CV19[Year],$B77)</f>
        <v>5</v>
      </c>
      <c r="F77" s="46">
        <f>COUNTIFS(W2F_CV19[Year],$B77,W2F_CV19[Project Name],"*AZ Super - FRP Wrap*")</f>
        <v>0</v>
      </c>
      <c r="G77" s="46">
        <f>COUNTIFS(W2F_CV19[Project Name],"*AZ Super - Conc Maj Repair*",W2F_CV19[Year],$B77)</f>
        <v>2</v>
      </c>
      <c r="H77" s="46">
        <f>COUNTIFS(W2F_CV19[Project Name],"*AZ Super - Stl*",W2F_CV19[Year],$B77)</f>
        <v>0</v>
      </c>
      <c r="I77" s="46">
        <f>COUNTIFS(W2F_CV19[Project Name],"*AZ Sub - FRP Wrap*",W2F_CV19[Year],$B77)</f>
        <v>2</v>
      </c>
      <c r="J77" s="46">
        <f>COUNTIFS(W2F_CV19[Project Name],"*AZ Sub - Conc Maj Repair*",W2F_CV19[Year],$B77)</f>
        <v>4</v>
      </c>
      <c r="K77" s="46">
        <f>COUNTIFS(W2F_CV19[Project Name],"*AZ Sub - Steel Maj Repair*",W2F_CV19[Year],$B77)</f>
        <v>0</v>
      </c>
      <c r="L77" s="46">
        <f>COUNTIFS(W2F_CV19[Project Name],"*AZ Bridge Replace - Conc*",W2F_CV19[Year],$B77)</f>
        <v>1</v>
      </c>
      <c r="M77" s="46">
        <f>COUNTIFS(W2F_CV19[Project Name],"*AZ Bridge Replace - Steel*",W2F_CV19[Year],$B77)</f>
        <v>0</v>
      </c>
      <c r="N77" s="46">
        <f>COUNTIFS(W2F_CV19[Project Name],"*AZ Culv*",W2F_CV19[Year],$B77)</f>
        <v>0</v>
      </c>
      <c r="AB77" s="46">
        <v>2039</v>
      </c>
      <c r="AC77" s="1">
        <f>SUMIFS(W2F_CV19[Cost],W2F_CV19[Project Name],"*AZ Deck - Epoxy Overlay*",W2F_CV19[Year],$B75)</f>
        <v>0</v>
      </c>
      <c r="AD77" s="1">
        <f>SUMIFS(W2F_CV19[Cost],W2F_CV19[Project Name],"*AZ Deck - Polyester Overlay*",W2F_CV19[Year],$B75)</f>
        <v>0</v>
      </c>
      <c r="AE77" s="1">
        <f>SUMIFS(W2F_CV19[Cost],W2F_CV19[Project Name],"*Az Deck - Replace*",W2F_CV19[Year],$B75)</f>
        <v>19422536</v>
      </c>
      <c r="AF77" s="1">
        <f>SUMIFS(W2F_CV19[Cost],W2F_CV19[Project Name],"*AZ Super - FRP Wrap*",W2F_CV19[Year],$B75)</f>
        <v>0</v>
      </c>
      <c r="AG77" s="1">
        <f>SUMIFS(W2F_CV19[Cost],W2F_CV19[Project Name],"*AZ Super - Conc Maj Repair*",W2F_CV19[Year],$B75)</f>
        <v>5689496</v>
      </c>
      <c r="AH77" s="1">
        <f>SUMIFS(W2F_CV19[Cost],W2F_CV19[Project Name],"*AZ Super - Stl*",W2F_CV19[Year],$B75)</f>
        <v>1039058</v>
      </c>
      <c r="AI77" s="1">
        <f>SUMIFS(W2F_CV19[Cost],W2F_CV19[Project Name],"*AZ Sub - FRP Wrap*",W2F_CV19[Year],$B75)</f>
        <v>4822984</v>
      </c>
      <c r="AJ77" s="1">
        <f>SUMIFS(W2F_CV19[Cost],W2F_CV19[Project Name],"*AZ Sub - Conc Maj Repair*",W2F_CV19[Year],$B75)</f>
        <v>6212093</v>
      </c>
      <c r="AK77" s="1">
        <f>SUMIFS(W2F_CV19[Cost],W2F_CV19[Project Name],"*AZ Sub - Steel Maj Repair*",W2F_CV19[Year],$B75)</f>
        <v>0</v>
      </c>
      <c r="AL77" s="1">
        <f>SUMIFS(W2F_CV19[Cost],W2F_CV19[Project Name],"*AZ Bridge Replace - Conc*",W2F_CV19[Year],$B75)</f>
        <v>8896588</v>
      </c>
      <c r="AM77" s="1">
        <f>SUMIFS(W2F_CV19[Cost],W2F_CV19[Project Name],"*AZ Bridge Replace - Steel*",W2F_CV19[Year],$B75)</f>
        <v>0</v>
      </c>
      <c r="AN77" s="1">
        <f>SUMIFS(W2F_CV19[Cost],W2F_CV19[Project Name],"*AZ Culv*",W2F_CV19[Year],$B75)</f>
        <v>0</v>
      </c>
    </row>
    <row r="78" spans="2:40" x14ac:dyDescent="0.25">
      <c r="B78" s="46">
        <v>2042</v>
      </c>
      <c r="C78" s="46">
        <f>COUNTIFS(W2F_CV19[Project Name],"*AZ Deck - Epoxy Overlay*",W2F_CV19[Year],$B78)</f>
        <v>0</v>
      </c>
      <c r="D78" s="46">
        <f>COUNTIFS(W2F_CV19[Project Name],"*AZ Deck - Polyester Overlay*",W2F_CV19[Year],$B78)</f>
        <v>0</v>
      </c>
      <c r="E78" s="46">
        <f>COUNTIFS(W2F_CV19[Project Name],"*Az Deck - Replace*",W2F_CV19[Year],$B78)</f>
        <v>4</v>
      </c>
      <c r="F78" s="46">
        <f>COUNTIFS(W2F_CV19[Year],$B78,W2F_CV19[Project Name],"*AZ Super - FRP Wrap*")</f>
        <v>0</v>
      </c>
      <c r="G78" s="46">
        <f>COUNTIFS(W2F_CV19[Project Name],"*AZ Super - Conc Maj Repair*",W2F_CV19[Year],$B78)</f>
        <v>8</v>
      </c>
      <c r="H78" s="46">
        <f>COUNTIFS(W2F_CV19[Project Name],"*AZ Super - Stl*",W2F_CV19[Year],$B78)</f>
        <v>3</v>
      </c>
      <c r="I78" s="46">
        <f>COUNTIFS(W2F_CV19[Project Name],"*AZ Sub - FRP Wrap*",W2F_CV19[Year],$B78)</f>
        <v>6</v>
      </c>
      <c r="J78" s="46">
        <f>COUNTIFS(W2F_CV19[Project Name],"*AZ Sub - Conc Maj Repair*",W2F_CV19[Year],$B78)</f>
        <v>6</v>
      </c>
      <c r="K78" s="46">
        <f>COUNTIFS(W2F_CV19[Project Name],"*AZ Sub - Steel Maj Repair*",W2F_CV19[Year],$B78)</f>
        <v>0</v>
      </c>
      <c r="L78" s="46">
        <f>COUNTIFS(W2F_CV19[Project Name],"*AZ Bridge Replace - Conc*",W2F_CV19[Year],$B78)</f>
        <v>2</v>
      </c>
      <c r="M78" s="46">
        <f>COUNTIFS(W2F_CV19[Project Name],"*AZ Bridge Replace - Steel*",W2F_CV19[Year],$B78)</f>
        <v>1</v>
      </c>
      <c r="N78" s="46">
        <f>COUNTIFS(W2F_CV19[Project Name],"*AZ Culv*",W2F_CV19[Year],$B78)</f>
        <v>0</v>
      </c>
      <c r="AB78" s="46">
        <v>2040</v>
      </c>
      <c r="AC78" s="1">
        <f>SUMIFS(W2F_CV19[Cost],W2F_CV19[Project Name],"*AZ Deck - Epoxy Overlay*",W2F_CV19[Year],$B76)</f>
        <v>0</v>
      </c>
      <c r="AD78" s="1">
        <f>SUMIFS(W2F_CV19[Cost],W2F_CV19[Project Name],"*AZ Deck - Polyester Overlay*",W2F_CV19[Year],$B76)</f>
        <v>0</v>
      </c>
      <c r="AE78" s="1">
        <f>SUMIFS(W2F_CV19[Cost],W2F_CV19[Project Name],"*Az Deck - Replace*",W2F_CV19[Year],$B76)</f>
        <v>0</v>
      </c>
      <c r="AF78" s="1">
        <f>SUMIFS(W2F_CV19[Cost],W2F_CV19[Project Name],"*AZ Super - FRP Wrap*",W2F_CV19[Year],$B76)</f>
        <v>0</v>
      </c>
      <c r="AG78" s="1">
        <f>SUMIFS(W2F_CV19[Cost],W2F_CV19[Project Name],"*AZ Super - Conc Maj Repair*",W2F_CV19[Year],$B76)</f>
        <v>6311059</v>
      </c>
      <c r="AH78" s="1">
        <f>SUMIFS(W2F_CV19[Cost],W2F_CV19[Project Name],"*AZ Super - Stl*",W2F_CV19[Year],$B76)</f>
        <v>3171531</v>
      </c>
      <c r="AI78" s="1">
        <f>SUMIFS(W2F_CV19[Cost],W2F_CV19[Project Name],"*AZ Sub - FRP Wrap*",W2F_CV19[Year],$B76)</f>
        <v>6542313</v>
      </c>
      <c r="AJ78" s="1">
        <f>SUMIFS(W2F_CV19[Cost],W2F_CV19[Project Name],"*AZ Sub - Conc Maj Repair*",W2F_CV19[Year],$B76)</f>
        <v>7252006</v>
      </c>
      <c r="AK78" s="1">
        <f>SUMIFS(W2F_CV19[Cost],W2F_CV19[Project Name],"*AZ Sub - Steel Maj Repair*",W2F_CV19[Year],$B76)</f>
        <v>0</v>
      </c>
      <c r="AL78" s="1">
        <f>SUMIFS(W2F_CV19[Cost],W2F_CV19[Project Name],"*AZ Bridge Replace - Conc*",W2F_CV19[Year],$B76)</f>
        <v>28922343</v>
      </c>
      <c r="AM78" s="1">
        <f>SUMIFS(W2F_CV19[Cost],W2F_CV19[Project Name],"*AZ Bridge Replace - Steel*",W2F_CV19[Year],$B76)</f>
        <v>0</v>
      </c>
      <c r="AN78" s="1">
        <f>SUMIFS(W2F_CV19[Cost],W2F_CV19[Project Name],"*AZ Culv*",W2F_CV19[Year],$B76)</f>
        <v>0</v>
      </c>
    </row>
    <row r="79" spans="2:40" x14ac:dyDescent="0.25">
      <c r="B79" s="46">
        <v>2043</v>
      </c>
      <c r="C79" s="46">
        <f>COUNTIFS(W2F_CV19[Project Name],"*AZ Deck - Epoxy Overlay*",W2F_CV19[Year],$B79)</f>
        <v>0</v>
      </c>
      <c r="D79" s="46">
        <f>COUNTIFS(W2F_CV19[Project Name],"*AZ Deck - Polyester Overlay*",W2F_CV19[Year],$B79)</f>
        <v>0</v>
      </c>
      <c r="E79" s="46">
        <f>COUNTIFS(W2F_CV19[Project Name],"*Az Deck - Replace*",W2F_CV19[Year],$B79)</f>
        <v>4</v>
      </c>
      <c r="F79" s="46">
        <f>COUNTIFS(W2F_CV19[Year],$B79,W2F_CV19[Project Name],"*AZ Super - FRP Wrap*")</f>
        <v>0</v>
      </c>
      <c r="G79" s="46">
        <f>COUNTIFS(W2F_CV19[Project Name],"*AZ Super - Conc Maj Repair*",W2F_CV19[Year],$B79)</f>
        <v>10</v>
      </c>
      <c r="H79" s="46">
        <f>COUNTIFS(W2F_CV19[Project Name],"*AZ Super - Stl*",W2F_CV19[Year],$B79)</f>
        <v>3</v>
      </c>
      <c r="I79" s="46">
        <f>COUNTIFS(W2F_CV19[Project Name],"*AZ Sub - FRP Wrap*",W2F_CV19[Year],$B79)</f>
        <v>9</v>
      </c>
      <c r="J79" s="46">
        <f>COUNTIFS(W2F_CV19[Project Name],"*AZ Sub - Conc Maj Repair*",W2F_CV19[Year],$B79)</f>
        <v>6</v>
      </c>
      <c r="K79" s="46">
        <f>COUNTIFS(W2F_CV19[Project Name],"*AZ Sub - Steel Maj Repair*",W2F_CV19[Year],$B79)</f>
        <v>0</v>
      </c>
      <c r="L79" s="46">
        <f>COUNTIFS(W2F_CV19[Project Name],"*AZ Bridge Replace - Conc*",W2F_CV19[Year],$B79)</f>
        <v>2</v>
      </c>
      <c r="M79" s="46">
        <f>COUNTIFS(W2F_CV19[Project Name],"*AZ Bridge Replace - Steel*",W2F_CV19[Year],$B79)</f>
        <v>0</v>
      </c>
      <c r="N79" s="46">
        <f>COUNTIFS(W2F_CV19[Project Name],"*AZ Culv*",W2F_CV19[Year],$B79)</f>
        <v>0</v>
      </c>
      <c r="AB79" s="46">
        <v>2041</v>
      </c>
      <c r="AC79" s="1">
        <f>SUMIFS(W2F_CV19[Cost],W2F_CV19[Project Name],"*AZ Deck - Epoxy Overlay*",W2F_CV19[Year],$B77)</f>
        <v>0</v>
      </c>
      <c r="AD79" s="1">
        <f>SUMIFS(W2F_CV19[Cost],W2F_CV19[Project Name],"*AZ Deck - Polyester Overlay*",W2F_CV19[Year],$B77)</f>
        <v>0</v>
      </c>
      <c r="AE79" s="1">
        <f>SUMIFS(W2F_CV19[Cost],W2F_CV19[Project Name],"*Az Deck - Replace*",W2F_CV19[Year],$B77)</f>
        <v>40067248</v>
      </c>
      <c r="AF79" s="1">
        <f>SUMIFS(W2F_CV19[Cost],W2F_CV19[Project Name],"*AZ Super - FRP Wrap*",W2F_CV19[Year],$B77)</f>
        <v>0</v>
      </c>
      <c r="AG79" s="1">
        <f>SUMIFS(W2F_CV19[Cost],W2F_CV19[Project Name],"*AZ Super - Conc Maj Repair*",W2F_CV19[Year],$B77)</f>
        <v>1126892</v>
      </c>
      <c r="AH79" s="1">
        <f>SUMIFS(W2F_CV19[Cost],W2F_CV19[Project Name],"*AZ Super - Stl*",W2F_CV19[Year],$B77)</f>
        <v>0</v>
      </c>
      <c r="AI79" s="1">
        <f>SUMIFS(W2F_CV19[Cost],W2F_CV19[Project Name],"*AZ Sub - FRP Wrap*",W2F_CV19[Year],$B77)</f>
        <v>20367658</v>
      </c>
      <c r="AJ79" s="1">
        <f>SUMIFS(W2F_CV19[Cost],W2F_CV19[Project Name],"*AZ Sub - Conc Maj Repair*",W2F_CV19[Year],$B77)</f>
        <v>1995640</v>
      </c>
      <c r="AK79" s="1">
        <f>SUMIFS(W2F_CV19[Cost],W2F_CV19[Project Name],"*AZ Sub - Steel Maj Repair*",W2F_CV19[Year],$B77)</f>
        <v>0</v>
      </c>
      <c r="AL79" s="1">
        <f>SUMIFS(W2F_CV19[Cost],W2F_CV19[Project Name],"*AZ Bridge Replace - Conc*",W2F_CV19[Year],$B77)</f>
        <v>2998795</v>
      </c>
      <c r="AM79" s="1">
        <f>SUMIFS(W2F_CV19[Cost],W2F_CV19[Project Name],"*AZ Bridge Replace - Steel*",W2F_CV19[Year],$B77)</f>
        <v>0</v>
      </c>
      <c r="AN79" s="1">
        <f>SUMIFS(W2F_CV19[Cost],W2F_CV19[Project Name],"*AZ Culv*",W2F_CV19[Year],$B77)</f>
        <v>0</v>
      </c>
    </row>
    <row r="80" spans="2:40" x14ac:dyDescent="0.25">
      <c r="B80" s="46">
        <v>2044</v>
      </c>
      <c r="C80" s="46">
        <f>COUNTIFS(W2F_CV19[Project Name],"*AZ Deck - Epoxy Overlay*",W2F_CV19[Year],$B80)</f>
        <v>0</v>
      </c>
      <c r="D80" s="46">
        <f>COUNTIFS(W2F_CV19[Project Name],"*AZ Deck - Polyester Overlay*",W2F_CV19[Year],$B80)</f>
        <v>0</v>
      </c>
      <c r="E80" s="46">
        <f>COUNTIFS(W2F_CV19[Project Name],"*Az Deck - Replace*",W2F_CV19[Year],$B80)</f>
        <v>3</v>
      </c>
      <c r="F80" s="46">
        <f>COUNTIFS(W2F_CV19[Year],$B80,W2F_CV19[Project Name],"*AZ Super - FRP Wrap*")</f>
        <v>0</v>
      </c>
      <c r="G80" s="46">
        <f>COUNTIFS(W2F_CV19[Project Name],"*AZ Super - Conc Maj Repair*",W2F_CV19[Year],$B80)</f>
        <v>6</v>
      </c>
      <c r="H80" s="46">
        <f>COUNTIFS(W2F_CV19[Project Name],"*AZ Super - Stl*",W2F_CV19[Year],$B80)</f>
        <v>4</v>
      </c>
      <c r="I80" s="46">
        <f>COUNTIFS(W2F_CV19[Project Name],"*AZ Sub - FRP Wrap*",W2F_CV19[Year],$B80)</f>
        <v>5</v>
      </c>
      <c r="J80" s="46">
        <f>COUNTIFS(W2F_CV19[Project Name],"*AZ Sub - Conc Maj Repair*",W2F_CV19[Year],$B80)</f>
        <v>5</v>
      </c>
      <c r="K80" s="46">
        <f>COUNTIFS(W2F_CV19[Project Name],"*AZ Sub - Steel Maj Repair*",W2F_CV19[Year],$B80)</f>
        <v>0</v>
      </c>
      <c r="L80" s="46">
        <f>COUNTIFS(W2F_CV19[Project Name],"*AZ Bridge Replace - Conc*",W2F_CV19[Year],$B80)</f>
        <v>2</v>
      </c>
      <c r="M80" s="46">
        <f>COUNTIFS(W2F_CV19[Project Name],"*AZ Bridge Replace - Steel*",W2F_CV19[Year],$B80)</f>
        <v>0</v>
      </c>
      <c r="N80" s="46">
        <f>COUNTIFS(W2F_CV19[Project Name],"*AZ Culv*",W2F_CV19[Year],$B80)</f>
        <v>0</v>
      </c>
      <c r="AB80" s="46">
        <v>2042</v>
      </c>
      <c r="AC80" s="1">
        <f>SUMIFS(W2F_CV19[Cost],W2F_CV19[Project Name],"*AZ Deck - Epoxy Overlay*",W2F_CV19[Year],$B78)</f>
        <v>0</v>
      </c>
      <c r="AD80" s="1">
        <f>SUMIFS(W2F_CV19[Cost],W2F_CV19[Project Name],"*AZ Deck - Polyester Overlay*",W2F_CV19[Year],$B78)</f>
        <v>0</v>
      </c>
      <c r="AE80" s="1">
        <f>SUMIFS(W2F_CV19[Cost],W2F_CV19[Project Name],"*Az Deck - Replace*",W2F_CV19[Year],$B78)</f>
        <v>16156776</v>
      </c>
      <c r="AF80" s="1">
        <f>SUMIFS(W2F_CV19[Cost],W2F_CV19[Project Name],"*AZ Super - FRP Wrap*",W2F_CV19[Year],$B78)</f>
        <v>0</v>
      </c>
      <c r="AG80" s="1">
        <f>SUMIFS(W2F_CV19[Cost],W2F_CV19[Project Name],"*AZ Super - Conc Maj Repair*",W2F_CV19[Year],$B78)</f>
        <v>3483167</v>
      </c>
      <c r="AH80" s="1">
        <f>SUMIFS(W2F_CV19[Cost],W2F_CV19[Project Name],"*AZ Super - Stl*",W2F_CV19[Year],$B78)</f>
        <v>3227791</v>
      </c>
      <c r="AI80" s="1">
        <f>SUMIFS(W2F_CV19[Cost],W2F_CV19[Project Name],"*AZ Sub - FRP Wrap*",W2F_CV19[Year],$B78)</f>
        <v>4433096</v>
      </c>
      <c r="AJ80" s="1">
        <f>SUMIFS(W2F_CV19[Cost],W2F_CV19[Project Name],"*AZ Sub - Conc Maj Repair*",W2F_CV19[Year],$B78)</f>
        <v>5532691</v>
      </c>
      <c r="AK80" s="1">
        <f>SUMIFS(W2F_CV19[Cost],W2F_CV19[Project Name],"*AZ Sub - Steel Maj Repair*",W2F_CV19[Year],$B78)</f>
        <v>0</v>
      </c>
      <c r="AL80" s="1">
        <f>SUMIFS(W2F_CV19[Cost],W2F_CV19[Project Name],"*AZ Bridge Replace - Conc*",W2F_CV19[Year],$B78)</f>
        <v>9241750</v>
      </c>
      <c r="AM80" s="1">
        <f>SUMIFS(W2F_CV19[Cost],W2F_CV19[Project Name],"*AZ Bridge Replace - Steel*",W2F_CV19[Year],$B78)</f>
        <v>8696619</v>
      </c>
      <c r="AN80" s="1">
        <f>SUMIFS(W2F_CV19[Cost],W2F_CV19[Project Name],"*AZ Culv*",W2F_CV19[Year],$B78)</f>
        <v>0</v>
      </c>
    </row>
    <row r="81" spans="1:40" x14ac:dyDescent="0.25">
      <c r="A81" s="7" t="s">
        <v>20</v>
      </c>
      <c r="C81" s="46">
        <f>SUM(C56:C80)</f>
        <v>0</v>
      </c>
      <c r="D81" s="46">
        <f t="shared" ref="D81:N81" si="6">SUM(D56:D80)</f>
        <v>0</v>
      </c>
      <c r="E81" s="46">
        <f t="shared" si="6"/>
        <v>93</v>
      </c>
      <c r="F81" s="46">
        <f t="shared" si="6"/>
        <v>0</v>
      </c>
      <c r="G81" s="46">
        <f t="shared" si="6"/>
        <v>199</v>
      </c>
      <c r="H81" s="46">
        <f t="shared" si="6"/>
        <v>50</v>
      </c>
      <c r="I81" s="46">
        <f t="shared" si="6"/>
        <v>108</v>
      </c>
      <c r="J81" s="46">
        <f t="shared" si="6"/>
        <v>281</v>
      </c>
      <c r="K81" s="46">
        <f t="shared" si="6"/>
        <v>17</v>
      </c>
      <c r="L81" s="46">
        <f t="shared" si="6"/>
        <v>31</v>
      </c>
      <c r="M81" s="46">
        <f t="shared" si="6"/>
        <v>9</v>
      </c>
      <c r="N81" s="46">
        <f t="shared" si="6"/>
        <v>0</v>
      </c>
      <c r="O81" s="46">
        <f>SUM(C81:N81)</f>
        <v>788</v>
      </c>
      <c r="Q81" s="46" t="s">
        <v>19</v>
      </c>
      <c r="R81" s="46">
        <f>SUM(C81,D81,F81,I81)</f>
        <v>108</v>
      </c>
      <c r="AB81" s="46">
        <v>2043</v>
      </c>
      <c r="AC81" s="1">
        <f>SUMIFS(W2F_CV19[Cost],W2F_CV19[Project Name],"*AZ Deck - Epoxy Overlay*",W2F_CV19[Year],$B79)</f>
        <v>0</v>
      </c>
      <c r="AD81" s="1">
        <f>SUMIFS(W2F_CV19[Cost],W2F_CV19[Project Name],"*AZ Deck - Polyester Overlay*",W2F_CV19[Year],$B79)</f>
        <v>0</v>
      </c>
      <c r="AE81" s="1">
        <f>SUMIFS(W2F_CV19[Cost],W2F_CV19[Project Name],"*Az Deck - Replace*",W2F_CV19[Year],$B79)</f>
        <v>15697316</v>
      </c>
      <c r="AF81" s="1">
        <f>SUMIFS(W2F_CV19[Cost],W2F_CV19[Project Name],"*AZ Super - FRP Wrap*",W2F_CV19[Year],$B79)</f>
        <v>0</v>
      </c>
      <c r="AG81" s="1">
        <f>SUMIFS(W2F_CV19[Cost],W2F_CV19[Project Name],"*AZ Super - Conc Maj Repair*",W2F_CV19[Year],$B79)</f>
        <v>8712911</v>
      </c>
      <c r="AH81" s="1">
        <f>SUMIFS(W2F_CV19[Cost],W2F_CV19[Project Name],"*AZ Super - Stl*",W2F_CV19[Year],$B79)</f>
        <v>3408463</v>
      </c>
      <c r="AI81" s="1">
        <f>SUMIFS(W2F_CV19[Cost],W2F_CV19[Project Name],"*AZ Sub - FRP Wrap*",W2F_CV19[Year],$B79)</f>
        <v>10050924</v>
      </c>
      <c r="AJ81" s="1">
        <f>SUMIFS(W2F_CV19[Cost],W2F_CV19[Project Name],"*AZ Sub - Conc Maj Repair*",W2F_CV19[Year],$B79)</f>
        <v>10353721</v>
      </c>
      <c r="AK81" s="1">
        <f>SUMIFS(W2F_CV19[Cost],W2F_CV19[Project Name],"*AZ Sub - Steel Maj Repair*",W2F_CV19[Year],$B79)</f>
        <v>0</v>
      </c>
      <c r="AL81" s="1">
        <f>SUMIFS(W2F_CV19[Cost],W2F_CV19[Project Name],"*AZ Bridge Replace - Conc*",W2F_CV19[Year],$B79)</f>
        <v>7711197</v>
      </c>
      <c r="AM81" s="1">
        <f>SUMIFS(W2F_CV19[Cost],W2F_CV19[Project Name],"*AZ Bridge Replace - Steel*",W2F_CV19[Year],$B79)</f>
        <v>0</v>
      </c>
      <c r="AN81" s="1">
        <f>SUMIFS(W2F_CV19[Cost],W2F_CV19[Project Name],"*AZ Culv*",W2F_CV19[Year],$B79)</f>
        <v>0</v>
      </c>
    </row>
    <row r="82" spans="1:40" x14ac:dyDescent="0.25">
      <c r="Q82" s="46" t="s">
        <v>53</v>
      </c>
      <c r="R82" s="46">
        <f>SUM(E81,G81,H81,I81,J81,K81)</f>
        <v>748</v>
      </c>
      <c r="AB82" s="46">
        <v>2044</v>
      </c>
      <c r="AC82" s="1">
        <f>SUMIFS(W2F_CV19[Cost],W2F_CV19[Project Name],"*AZ Deck - Epoxy Overlay*",W2F_CV19[Year],$B80)</f>
        <v>0</v>
      </c>
      <c r="AD82" s="1">
        <f>SUMIFS(W2F_CV19[Cost],W2F_CV19[Project Name],"*AZ Deck - Polyester Overlay*",W2F_CV19[Year],$B80)</f>
        <v>0</v>
      </c>
      <c r="AE82" s="1">
        <f>SUMIFS(W2F_CV19[Cost],W2F_CV19[Project Name],"*Az Deck - Replace*",W2F_CV19[Year],$B80)</f>
        <v>12462044</v>
      </c>
      <c r="AF82" s="1">
        <f>SUMIFS(W2F_CV19[Cost],W2F_CV19[Project Name],"*AZ Super - FRP Wrap*",W2F_CV19[Year],$B80)</f>
        <v>0</v>
      </c>
      <c r="AG82" s="1">
        <f>SUMIFS(W2F_CV19[Cost],W2F_CV19[Project Name],"*AZ Super - Conc Maj Repair*",W2F_CV19[Year],$B80)</f>
        <v>6238564</v>
      </c>
      <c r="AH82" s="1">
        <f>SUMIFS(W2F_CV19[Cost],W2F_CV19[Project Name],"*AZ Super - Stl*",W2F_CV19[Year],$B80)</f>
        <v>6125053</v>
      </c>
      <c r="AI82" s="1">
        <f>SUMIFS(W2F_CV19[Cost],W2F_CV19[Project Name],"*AZ Sub - FRP Wrap*",W2F_CV19[Year],$B80)</f>
        <v>6634227</v>
      </c>
      <c r="AJ82" s="1">
        <f>SUMIFS(W2F_CV19[Cost],W2F_CV19[Project Name],"*AZ Sub - Conc Maj Repair*",W2F_CV19[Year],$B80)</f>
        <v>5379962</v>
      </c>
      <c r="AK82" s="1">
        <f>SUMIFS(W2F_CV19[Cost],W2F_CV19[Project Name],"*AZ Sub - Steel Maj Repair*",W2F_CV19[Year],$B80)</f>
        <v>0</v>
      </c>
      <c r="AL82" s="1">
        <f>SUMIFS(W2F_CV19[Cost],W2F_CV19[Project Name],"*AZ Bridge Replace - Conc*",W2F_CV19[Year],$B80)</f>
        <v>14044167</v>
      </c>
      <c r="AM82" s="1">
        <f>SUMIFS(W2F_CV19[Cost],W2F_CV19[Project Name],"*AZ Bridge Replace - Steel*",W2F_CV19[Year],$B80)</f>
        <v>0</v>
      </c>
      <c r="AN82" s="1">
        <f>SUMIFS(W2F_CV19[Cost],W2F_CV19[Project Name],"*AZ Culv*",W2F_CV19[Year],$B80)</f>
        <v>0</v>
      </c>
    </row>
    <row r="83" spans="1:40" x14ac:dyDescent="0.25">
      <c r="Q83" s="46" t="s">
        <v>54</v>
      </c>
      <c r="R83" s="46">
        <f>SUM(N81,M81,L81)</f>
        <v>40</v>
      </c>
      <c r="AC83" s="4">
        <f t="shared" ref="AC83:AN83" si="7">SUM(AC58:AC67)</f>
        <v>0</v>
      </c>
      <c r="AD83" s="4">
        <f t="shared" si="7"/>
        <v>0</v>
      </c>
      <c r="AE83" s="4">
        <f t="shared" si="7"/>
        <v>116530561</v>
      </c>
      <c r="AF83" s="4">
        <f t="shared" si="7"/>
        <v>0</v>
      </c>
      <c r="AG83" s="4">
        <f t="shared" si="7"/>
        <v>83093570</v>
      </c>
      <c r="AH83" s="4">
        <f t="shared" si="7"/>
        <v>12691484</v>
      </c>
      <c r="AI83" s="4">
        <f t="shared" si="7"/>
        <v>24932959</v>
      </c>
      <c r="AJ83" s="4">
        <f t="shared" si="7"/>
        <v>141731022</v>
      </c>
      <c r="AK83" s="4">
        <f t="shared" si="7"/>
        <v>8676583</v>
      </c>
      <c r="AL83" s="4">
        <f t="shared" si="7"/>
        <v>31909531</v>
      </c>
      <c r="AM83" s="4">
        <f t="shared" si="7"/>
        <v>28614036</v>
      </c>
      <c r="AN83" s="4">
        <f t="shared" si="7"/>
        <v>0</v>
      </c>
    </row>
    <row r="97" spans="3:3" x14ac:dyDescent="0.25">
      <c r="C97" s="1"/>
    </row>
    <row r="98" spans="3:3" x14ac:dyDescent="0.25">
      <c r="C98" s="1"/>
    </row>
  </sheetData>
  <mergeCells count="2">
    <mergeCell ref="H1:N1"/>
    <mergeCell ref="Q1:W1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99"/>
  <sheetViews>
    <sheetView showGridLines="0" zoomScale="85" zoomScaleNormal="85" workbookViewId="0">
      <selection activeCell="A2" sqref="A2"/>
    </sheetView>
  </sheetViews>
  <sheetFormatPr defaultRowHeight="15" x14ac:dyDescent="0.25"/>
  <cols>
    <col min="1" max="1" width="58.28515625" style="52" customWidth="1"/>
    <col min="2" max="2" width="17.7109375" style="52" bestFit="1" customWidth="1"/>
    <col min="3" max="3" width="12.28515625" style="52" customWidth="1"/>
    <col min="4" max="4" width="8" style="52" bestFit="1" customWidth="1"/>
    <col min="5" max="5" width="8.7109375" style="52" customWidth="1"/>
    <col min="6" max="6" width="15.7109375" style="52" customWidth="1"/>
    <col min="7" max="7" width="18.28515625" style="52" customWidth="1"/>
    <col min="8" max="8" width="19.140625" style="52" customWidth="1"/>
    <col min="9" max="9" width="7.140625" style="52" customWidth="1"/>
    <col min="10" max="10" width="27.7109375" style="52" customWidth="1"/>
    <col min="11" max="11" width="9.42578125" style="52" bestFit="1" customWidth="1"/>
    <col min="12" max="12" width="9.140625" style="52"/>
    <col min="13" max="13" width="8.42578125" style="52" bestFit="1" customWidth="1"/>
    <col min="14" max="14" width="18" style="52" bestFit="1" customWidth="1"/>
    <col min="15" max="16384" width="9.140625" style="52"/>
  </cols>
  <sheetData>
    <row r="1" spans="1:14" x14ac:dyDescent="0.25">
      <c r="A1" s="53" t="s">
        <v>21</v>
      </c>
      <c r="B1" s="53" t="s">
        <v>4</v>
      </c>
      <c r="C1" s="53" t="s">
        <v>22</v>
      </c>
      <c r="D1" s="53" t="s">
        <v>23</v>
      </c>
      <c r="E1" s="53" t="s">
        <v>24</v>
      </c>
      <c r="F1" s="53" t="s">
        <v>25</v>
      </c>
      <c r="G1" s="53" t="s">
        <v>26</v>
      </c>
      <c r="H1" s="53" t="s">
        <v>27</v>
      </c>
      <c r="I1" s="53" t="s">
        <v>2</v>
      </c>
      <c r="J1" s="53" t="s">
        <v>28</v>
      </c>
      <c r="K1" s="53" t="s">
        <v>29</v>
      </c>
      <c r="M1" s="52">
        <f>SUBTOTAL(3,LPA_Steady[Project Name])</f>
        <v>51</v>
      </c>
    </row>
    <row r="2" spans="1:14" ht="20.100000000000001" customHeight="1" x14ac:dyDescent="0.25">
      <c r="A2" s="54" t="s">
        <v>3916</v>
      </c>
      <c r="B2" s="54" t="s">
        <v>75</v>
      </c>
      <c r="C2" s="54" t="s">
        <v>31</v>
      </c>
      <c r="D2" s="54">
        <v>217600</v>
      </c>
      <c r="E2" s="54">
        <v>84.9</v>
      </c>
      <c r="F2" s="54">
        <v>5.25</v>
      </c>
      <c r="G2" s="54">
        <v>2.41E-2</v>
      </c>
      <c r="H2" s="54">
        <v>41.447600000000001</v>
      </c>
      <c r="I2" s="54">
        <v>2020</v>
      </c>
      <c r="J2" s="54" t="s">
        <v>32</v>
      </c>
      <c r="K2" s="54" t="s">
        <v>33</v>
      </c>
      <c r="N2" s="1">
        <f>SUM(LPA_Steady[Cost])</f>
        <v>34443972</v>
      </c>
    </row>
    <row r="3" spans="1:14" ht="20.100000000000001" customHeight="1" x14ac:dyDescent="0.25">
      <c r="A3" s="54" t="s">
        <v>3917</v>
      </c>
      <c r="B3" s="54" t="s">
        <v>79</v>
      </c>
      <c r="C3" s="54" t="s">
        <v>31</v>
      </c>
      <c r="D3" s="54">
        <v>281880</v>
      </c>
      <c r="E3" s="54">
        <v>87.82</v>
      </c>
      <c r="F3" s="54">
        <v>11.27</v>
      </c>
      <c r="G3" s="54">
        <v>0.04</v>
      </c>
      <c r="H3" s="54">
        <v>25.011500000000002</v>
      </c>
      <c r="I3" s="54">
        <v>2020</v>
      </c>
      <c r="J3" s="54" t="s">
        <v>32</v>
      </c>
      <c r="K3" s="54" t="s">
        <v>33</v>
      </c>
      <c r="N3" s="1">
        <f>SUMIF(LPA_Steady[Frozen],"Program*",LPA_Steady[Cost])</f>
        <v>0</v>
      </c>
    </row>
    <row r="4" spans="1:14" ht="20.100000000000001" customHeight="1" x14ac:dyDescent="0.25">
      <c r="A4" s="54" t="s">
        <v>3918</v>
      </c>
      <c r="B4" s="54" t="s">
        <v>34</v>
      </c>
      <c r="C4" s="54" t="s">
        <v>31</v>
      </c>
      <c r="D4" s="54">
        <v>760320</v>
      </c>
      <c r="E4" s="54">
        <v>58.33</v>
      </c>
      <c r="F4" s="54">
        <v>15</v>
      </c>
      <c r="G4" s="54">
        <v>1.9699999999999999E-2</v>
      </c>
      <c r="H4" s="54">
        <v>50.688000000000002</v>
      </c>
      <c r="I4" s="54">
        <v>2020</v>
      </c>
      <c r="J4" s="54" t="s">
        <v>32</v>
      </c>
      <c r="K4" s="54" t="s">
        <v>33</v>
      </c>
    </row>
    <row r="5" spans="1:14" ht="20.100000000000001" customHeight="1" x14ac:dyDescent="0.25">
      <c r="A5" s="54" t="s">
        <v>3919</v>
      </c>
      <c r="B5" s="54" t="s">
        <v>75</v>
      </c>
      <c r="C5" s="54" t="s">
        <v>31</v>
      </c>
      <c r="D5" s="54">
        <v>504000</v>
      </c>
      <c r="E5" s="54">
        <v>90.42</v>
      </c>
      <c r="F5" s="54">
        <v>12.48</v>
      </c>
      <c r="G5" s="54">
        <v>2.4799999999999999E-2</v>
      </c>
      <c r="H5" s="54">
        <v>40.384599999999999</v>
      </c>
      <c r="I5" s="54">
        <v>2020</v>
      </c>
      <c r="J5" s="54" t="s">
        <v>32</v>
      </c>
      <c r="K5" s="54" t="s">
        <v>33</v>
      </c>
    </row>
    <row r="6" spans="1:14" ht="20.100000000000001" customHeight="1" x14ac:dyDescent="0.25">
      <c r="A6" s="54" t="s">
        <v>3920</v>
      </c>
      <c r="B6" s="54" t="s">
        <v>79</v>
      </c>
      <c r="C6" s="54" t="s">
        <v>31</v>
      </c>
      <c r="D6" s="54">
        <v>329340</v>
      </c>
      <c r="E6" s="54">
        <v>88.63</v>
      </c>
      <c r="F6" s="54">
        <v>6.62</v>
      </c>
      <c r="G6" s="54">
        <v>2.01E-2</v>
      </c>
      <c r="H6" s="54">
        <v>49.749200000000002</v>
      </c>
      <c r="I6" s="54">
        <v>2020</v>
      </c>
      <c r="J6" s="54" t="s">
        <v>32</v>
      </c>
      <c r="K6" s="54" t="s">
        <v>33</v>
      </c>
    </row>
    <row r="7" spans="1:14" ht="20.100000000000001" customHeight="1" x14ac:dyDescent="0.25">
      <c r="A7" s="54" t="s">
        <v>3921</v>
      </c>
      <c r="B7" s="54" t="s">
        <v>79</v>
      </c>
      <c r="C7" s="54" t="s">
        <v>31</v>
      </c>
      <c r="D7" s="54">
        <v>125460</v>
      </c>
      <c r="E7" s="54">
        <v>85.54</v>
      </c>
      <c r="F7" s="54">
        <v>12.2</v>
      </c>
      <c r="G7" s="54">
        <v>9.7199999999999995E-2</v>
      </c>
      <c r="H7" s="54">
        <v>10.2836</v>
      </c>
      <c r="I7" s="54">
        <v>2020</v>
      </c>
      <c r="J7" s="54" t="s">
        <v>32</v>
      </c>
      <c r="K7" s="54" t="s">
        <v>33</v>
      </c>
    </row>
    <row r="8" spans="1:14" ht="20.100000000000001" customHeight="1" x14ac:dyDescent="0.25">
      <c r="A8" s="54" t="s">
        <v>3922</v>
      </c>
      <c r="B8" s="54" t="s">
        <v>79</v>
      </c>
      <c r="C8" s="54" t="s">
        <v>31</v>
      </c>
      <c r="D8" s="54">
        <v>167340</v>
      </c>
      <c r="E8" s="54">
        <v>88.18</v>
      </c>
      <c r="F8" s="54">
        <v>6.37</v>
      </c>
      <c r="G8" s="54">
        <v>3.8100000000000002E-2</v>
      </c>
      <c r="H8" s="54">
        <v>26.27</v>
      </c>
      <c r="I8" s="54">
        <v>2020</v>
      </c>
      <c r="J8" s="54" t="s">
        <v>32</v>
      </c>
      <c r="K8" s="54" t="s">
        <v>33</v>
      </c>
    </row>
    <row r="9" spans="1:14" ht="20.100000000000001" customHeight="1" x14ac:dyDescent="0.25">
      <c r="A9" s="54" t="s">
        <v>3923</v>
      </c>
      <c r="B9" s="54" t="s">
        <v>79</v>
      </c>
      <c r="C9" s="54" t="s">
        <v>31</v>
      </c>
      <c r="D9" s="54">
        <v>96090</v>
      </c>
      <c r="E9" s="54">
        <v>90.71</v>
      </c>
      <c r="F9" s="54">
        <v>2.81</v>
      </c>
      <c r="G9" s="54">
        <v>2.92E-2</v>
      </c>
      <c r="H9" s="54">
        <v>34.195700000000002</v>
      </c>
      <c r="I9" s="54">
        <v>2020</v>
      </c>
      <c r="J9" s="54" t="s">
        <v>32</v>
      </c>
      <c r="K9" s="54" t="s">
        <v>33</v>
      </c>
    </row>
    <row r="10" spans="1:14" ht="20.100000000000001" customHeight="1" x14ac:dyDescent="0.25">
      <c r="A10" s="54" t="s">
        <v>3924</v>
      </c>
      <c r="B10" s="54" t="s">
        <v>79</v>
      </c>
      <c r="C10" s="54" t="s">
        <v>31</v>
      </c>
      <c r="D10" s="54">
        <v>372000</v>
      </c>
      <c r="E10" s="54">
        <v>89.94</v>
      </c>
      <c r="F10" s="54">
        <v>10.11</v>
      </c>
      <c r="G10" s="54">
        <v>2.7199999999999998E-2</v>
      </c>
      <c r="H10" s="54">
        <v>36.795299999999997</v>
      </c>
      <c r="I10" s="54">
        <v>2020</v>
      </c>
      <c r="J10" s="54" t="s">
        <v>32</v>
      </c>
      <c r="K10" s="54" t="s">
        <v>33</v>
      </c>
    </row>
    <row r="11" spans="1:14" ht="20.100000000000001" customHeight="1" x14ac:dyDescent="0.25">
      <c r="A11" s="54" t="s">
        <v>3925</v>
      </c>
      <c r="B11" s="54" t="s">
        <v>79</v>
      </c>
      <c r="C11" s="54" t="s">
        <v>31</v>
      </c>
      <c r="D11" s="54">
        <v>513210</v>
      </c>
      <c r="E11" s="54">
        <v>85.26</v>
      </c>
      <c r="F11" s="54">
        <v>11</v>
      </c>
      <c r="G11" s="54">
        <v>2.1399999999999999E-2</v>
      </c>
      <c r="H11" s="54">
        <v>46.655500000000004</v>
      </c>
      <c r="I11" s="54">
        <v>2020</v>
      </c>
      <c r="J11" s="54" t="s">
        <v>32</v>
      </c>
      <c r="K11" s="54" t="s">
        <v>33</v>
      </c>
    </row>
    <row r="12" spans="1:14" ht="20.100000000000001" customHeight="1" x14ac:dyDescent="0.25">
      <c r="A12" s="54" t="s">
        <v>3926</v>
      </c>
      <c r="B12" s="54" t="s">
        <v>79</v>
      </c>
      <c r="C12" s="54" t="s">
        <v>31</v>
      </c>
      <c r="D12" s="54">
        <v>656872</v>
      </c>
      <c r="E12" s="54">
        <v>88.9</v>
      </c>
      <c r="F12" s="54">
        <v>11.88</v>
      </c>
      <c r="G12" s="54">
        <v>1.8100000000000002E-2</v>
      </c>
      <c r="H12" s="54">
        <v>55.292299999999997</v>
      </c>
      <c r="I12" s="54">
        <v>2021</v>
      </c>
      <c r="J12" s="54" t="s">
        <v>32</v>
      </c>
      <c r="K12" s="54" t="s">
        <v>33</v>
      </c>
    </row>
    <row r="13" spans="1:14" ht="20.100000000000001" customHeight="1" x14ac:dyDescent="0.25">
      <c r="A13" s="54" t="s">
        <v>3927</v>
      </c>
      <c r="B13" s="54" t="s">
        <v>34</v>
      </c>
      <c r="C13" s="54" t="s">
        <v>31</v>
      </c>
      <c r="D13" s="54">
        <v>1020812</v>
      </c>
      <c r="E13" s="54">
        <v>58.33</v>
      </c>
      <c r="F13" s="54">
        <v>15</v>
      </c>
      <c r="G13" s="54">
        <v>1.47E-2</v>
      </c>
      <c r="H13" s="54">
        <v>68.054199999999994</v>
      </c>
      <c r="I13" s="54">
        <v>2021</v>
      </c>
      <c r="J13" s="54" t="s">
        <v>32</v>
      </c>
      <c r="K13" s="54" t="s">
        <v>33</v>
      </c>
    </row>
    <row r="14" spans="1:14" ht="20.100000000000001" customHeight="1" x14ac:dyDescent="0.25">
      <c r="A14" s="54" t="s">
        <v>3928</v>
      </c>
      <c r="B14" s="54" t="s">
        <v>79</v>
      </c>
      <c r="C14" s="54" t="s">
        <v>31</v>
      </c>
      <c r="D14" s="54">
        <v>81082</v>
      </c>
      <c r="E14" s="54">
        <v>88.8</v>
      </c>
      <c r="F14" s="54">
        <v>3</v>
      </c>
      <c r="G14" s="54">
        <v>3.6999999999999998E-2</v>
      </c>
      <c r="H14" s="54">
        <v>27.027200000000001</v>
      </c>
      <c r="I14" s="54">
        <v>2021</v>
      </c>
      <c r="J14" s="54" t="s">
        <v>32</v>
      </c>
      <c r="K14" s="54" t="s">
        <v>33</v>
      </c>
    </row>
    <row r="15" spans="1:14" ht="20.100000000000001" customHeight="1" x14ac:dyDescent="0.25">
      <c r="A15" s="54" t="s">
        <v>3929</v>
      </c>
      <c r="B15" s="54" t="s">
        <v>79</v>
      </c>
      <c r="C15" s="54" t="s">
        <v>31</v>
      </c>
      <c r="D15" s="54">
        <v>176748</v>
      </c>
      <c r="E15" s="54">
        <v>90.79</v>
      </c>
      <c r="F15" s="54">
        <v>3.42</v>
      </c>
      <c r="G15" s="54">
        <v>1.9300000000000001E-2</v>
      </c>
      <c r="H15" s="54">
        <v>51.680700000000002</v>
      </c>
      <c r="I15" s="54">
        <v>2021</v>
      </c>
      <c r="J15" s="54" t="s">
        <v>32</v>
      </c>
      <c r="K15" s="54" t="s">
        <v>33</v>
      </c>
    </row>
    <row r="16" spans="1:14" ht="20.100000000000001" customHeight="1" x14ac:dyDescent="0.25">
      <c r="A16" s="54" t="s">
        <v>3930</v>
      </c>
      <c r="B16" s="54" t="s">
        <v>79</v>
      </c>
      <c r="C16" s="54" t="s">
        <v>31</v>
      </c>
      <c r="D16" s="54">
        <v>701337</v>
      </c>
      <c r="E16" s="54">
        <v>87.64</v>
      </c>
      <c r="F16" s="54">
        <v>11.12</v>
      </c>
      <c r="G16" s="54">
        <v>1.5900000000000001E-2</v>
      </c>
      <c r="H16" s="54">
        <v>63.069899999999997</v>
      </c>
      <c r="I16" s="54">
        <v>2021</v>
      </c>
      <c r="J16" s="54" t="s">
        <v>32</v>
      </c>
      <c r="K16" s="54" t="s">
        <v>33</v>
      </c>
    </row>
    <row r="17" spans="1:11" ht="20.100000000000001" customHeight="1" x14ac:dyDescent="0.25">
      <c r="A17" s="54" t="s">
        <v>3931</v>
      </c>
      <c r="B17" s="54" t="s">
        <v>79</v>
      </c>
      <c r="C17" s="54" t="s">
        <v>31</v>
      </c>
      <c r="D17" s="54">
        <v>168096</v>
      </c>
      <c r="E17" s="54">
        <v>87.49</v>
      </c>
      <c r="F17" s="54">
        <v>3.05</v>
      </c>
      <c r="G17" s="54">
        <v>1.8100000000000002E-2</v>
      </c>
      <c r="H17" s="54">
        <v>55.113399999999999</v>
      </c>
      <c r="I17" s="54">
        <v>2021</v>
      </c>
      <c r="J17" s="54" t="s">
        <v>32</v>
      </c>
      <c r="K17" s="54" t="s">
        <v>33</v>
      </c>
    </row>
    <row r="18" spans="1:11" ht="20.100000000000001" customHeight="1" x14ac:dyDescent="0.25">
      <c r="A18" s="54" t="s">
        <v>3932</v>
      </c>
      <c r="B18" s="54" t="s">
        <v>79</v>
      </c>
      <c r="C18" s="54" t="s">
        <v>31</v>
      </c>
      <c r="D18" s="54">
        <v>871391</v>
      </c>
      <c r="E18" s="54">
        <v>89.17</v>
      </c>
      <c r="F18" s="54">
        <v>9.56</v>
      </c>
      <c r="G18" s="54">
        <v>1.0999999999999999E-2</v>
      </c>
      <c r="H18" s="54">
        <v>91.149699999999996</v>
      </c>
      <c r="I18" s="54">
        <v>2022</v>
      </c>
      <c r="J18" s="54" t="s">
        <v>32</v>
      </c>
      <c r="K18" s="54" t="s">
        <v>33</v>
      </c>
    </row>
    <row r="19" spans="1:11" ht="20.100000000000001" customHeight="1" x14ac:dyDescent="0.25">
      <c r="A19" s="54" t="s">
        <v>3933</v>
      </c>
      <c r="B19" s="54" t="s">
        <v>79</v>
      </c>
      <c r="C19" s="54" t="s">
        <v>31</v>
      </c>
      <c r="D19" s="54">
        <v>464144</v>
      </c>
      <c r="E19" s="54">
        <v>87.37</v>
      </c>
      <c r="F19" s="54">
        <v>7.38</v>
      </c>
      <c r="G19" s="54">
        <v>1.5900000000000001E-2</v>
      </c>
      <c r="H19" s="54">
        <v>62.892099999999999</v>
      </c>
      <c r="I19" s="54">
        <v>2022</v>
      </c>
      <c r="J19" s="54" t="s">
        <v>32</v>
      </c>
      <c r="K19" s="54" t="s">
        <v>33</v>
      </c>
    </row>
    <row r="20" spans="1:11" ht="20.100000000000001" customHeight="1" x14ac:dyDescent="0.25">
      <c r="A20" s="54" t="s">
        <v>3934</v>
      </c>
      <c r="B20" s="54" t="s">
        <v>79</v>
      </c>
      <c r="C20" s="54" t="s">
        <v>31</v>
      </c>
      <c r="D20" s="54">
        <v>235392</v>
      </c>
      <c r="E20" s="54">
        <v>83.26</v>
      </c>
      <c r="F20" s="54">
        <v>2.78</v>
      </c>
      <c r="G20" s="54">
        <v>1.18E-2</v>
      </c>
      <c r="H20" s="54">
        <v>84.673599999999993</v>
      </c>
      <c r="I20" s="54">
        <v>2022</v>
      </c>
      <c r="J20" s="54" t="s">
        <v>32</v>
      </c>
      <c r="K20" s="54" t="s">
        <v>33</v>
      </c>
    </row>
    <row r="21" spans="1:11" ht="20.100000000000001" customHeight="1" x14ac:dyDescent="0.25">
      <c r="A21" s="54" t="s">
        <v>3935</v>
      </c>
      <c r="B21" s="54" t="s">
        <v>34</v>
      </c>
      <c r="C21" s="54" t="s">
        <v>31</v>
      </c>
      <c r="D21" s="54">
        <v>1156593</v>
      </c>
      <c r="E21" s="54">
        <v>58.33</v>
      </c>
      <c r="F21" s="54">
        <v>15</v>
      </c>
      <c r="G21" s="54">
        <v>1.2999999999999999E-2</v>
      </c>
      <c r="H21" s="54">
        <v>77.106200000000001</v>
      </c>
      <c r="I21" s="54">
        <v>2022</v>
      </c>
      <c r="J21" s="54" t="s">
        <v>32</v>
      </c>
      <c r="K21" s="54" t="s">
        <v>33</v>
      </c>
    </row>
    <row r="22" spans="1:11" ht="20.100000000000001" customHeight="1" x14ac:dyDescent="0.25">
      <c r="A22" s="54" t="s">
        <v>3936</v>
      </c>
      <c r="B22" s="54" t="s">
        <v>79</v>
      </c>
      <c r="C22" s="54" t="s">
        <v>31</v>
      </c>
      <c r="D22" s="54">
        <v>356622</v>
      </c>
      <c r="E22" s="54">
        <v>90.62</v>
      </c>
      <c r="F22" s="54">
        <v>9.92</v>
      </c>
      <c r="G22" s="54">
        <v>2.7799999999999998E-2</v>
      </c>
      <c r="H22" s="54">
        <v>35.949800000000003</v>
      </c>
      <c r="I22" s="54">
        <v>2022</v>
      </c>
      <c r="J22" s="54" t="s">
        <v>32</v>
      </c>
      <c r="K22" s="54" t="s">
        <v>33</v>
      </c>
    </row>
    <row r="23" spans="1:11" ht="20.100000000000001" customHeight="1" x14ac:dyDescent="0.25">
      <c r="A23" s="54" t="s">
        <v>3937</v>
      </c>
      <c r="B23" s="54" t="s">
        <v>79</v>
      </c>
      <c r="C23" s="54" t="s">
        <v>31</v>
      </c>
      <c r="D23" s="54">
        <v>346787</v>
      </c>
      <c r="E23" s="54">
        <v>71.489999999999995</v>
      </c>
      <c r="F23" s="54">
        <v>9.2899999999999991</v>
      </c>
      <c r="G23" s="54">
        <v>2.6800000000000001E-2</v>
      </c>
      <c r="H23" s="54">
        <v>37.329099999999997</v>
      </c>
      <c r="I23" s="54">
        <v>2022</v>
      </c>
      <c r="J23" s="54" t="s">
        <v>32</v>
      </c>
      <c r="K23" s="54" t="s">
        <v>33</v>
      </c>
    </row>
    <row r="24" spans="1:11" ht="20.100000000000001" customHeight="1" x14ac:dyDescent="0.25">
      <c r="A24" s="54" t="s">
        <v>3938</v>
      </c>
      <c r="B24" s="54" t="s">
        <v>79</v>
      </c>
      <c r="C24" s="54" t="s">
        <v>31</v>
      </c>
      <c r="D24" s="54">
        <v>1099830</v>
      </c>
      <c r="E24" s="54">
        <v>89.02</v>
      </c>
      <c r="F24" s="54">
        <v>11.2</v>
      </c>
      <c r="G24" s="54">
        <v>1.0200000000000001E-2</v>
      </c>
      <c r="H24" s="54">
        <v>98.199100000000001</v>
      </c>
      <c r="I24" s="54">
        <v>2023</v>
      </c>
      <c r="J24" s="54" t="s">
        <v>32</v>
      </c>
      <c r="K24" s="54" t="s">
        <v>33</v>
      </c>
    </row>
    <row r="25" spans="1:11" ht="20.100000000000001" customHeight="1" x14ac:dyDescent="0.25">
      <c r="A25" s="54" t="s">
        <v>3939</v>
      </c>
      <c r="B25" s="54" t="s">
        <v>75</v>
      </c>
      <c r="C25" s="54" t="s">
        <v>31</v>
      </c>
      <c r="D25" s="54">
        <v>716304</v>
      </c>
      <c r="E25" s="54">
        <v>87.55</v>
      </c>
      <c r="F25" s="54">
        <v>5.78</v>
      </c>
      <c r="G25" s="54">
        <v>8.0999999999999996E-3</v>
      </c>
      <c r="H25" s="54">
        <v>123.9281</v>
      </c>
      <c r="I25" s="54">
        <v>2023</v>
      </c>
      <c r="J25" s="54" t="s">
        <v>32</v>
      </c>
      <c r="K25" s="54" t="s">
        <v>33</v>
      </c>
    </row>
    <row r="26" spans="1:11" ht="20.100000000000001" customHeight="1" x14ac:dyDescent="0.25">
      <c r="A26" s="54" t="s">
        <v>3940</v>
      </c>
      <c r="B26" s="54" t="s">
        <v>79</v>
      </c>
      <c r="C26" s="54" t="s">
        <v>31</v>
      </c>
      <c r="D26" s="54">
        <v>845771</v>
      </c>
      <c r="E26" s="54">
        <v>86.01</v>
      </c>
      <c r="F26" s="54">
        <v>9.5399999999999991</v>
      </c>
      <c r="G26" s="54">
        <v>1.1299999999999999E-2</v>
      </c>
      <c r="H26" s="54">
        <v>88.655199999999994</v>
      </c>
      <c r="I26" s="54">
        <v>2023</v>
      </c>
      <c r="J26" s="54" t="s">
        <v>32</v>
      </c>
      <c r="K26" s="54" t="s">
        <v>33</v>
      </c>
    </row>
    <row r="27" spans="1:11" ht="20.100000000000001" customHeight="1" x14ac:dyDescent="0.25">
      <c r="A27" s="54" t="s">
        <v>3941</v>
      </c>
      <c r="B27" s="54" t="s">
        <v>79</v>
      </c>
      <c r="C27" s="54" t="s">
        <v>31</v>
      </c>
      <c r="D27" s="54">
        <v>242979</v>
      </c>
      <c r="E27" s="54">
        <v>89.8</v>
      </c>
      <c r="F27" s="54">
        <v>3.21</v>
      </c>
      <c r="G27" s="54">
        <v>1.32E-2</v>
      </c>
      <c r="H27" s="54">
        <v>75.694299999999998</v>
      </c>
      <c r="I27" s="54">
        <v>2023</v>
      </c>
      <c r="J27" s="54" t="s">
        <v>32</v>
      </c>
      <c r="K27" s="54" t="s">
        <v>33</v>
      </c>
    </row>
    <row r="28" spans="1:11" ht="20.100000000000001" customHeight="1" x14ac:dyDescent="0.25">
      <c r="A28" s="54" t="s">
        <v>3942</v>
      </c>
      <c r="B28" s="54" t="s">
        <v>79</v>
      </c>
      <c r="C28" s="54" t="s">
        <v>31</v>
      </c>
      <c r="D28" s="54">
        <v>422066</v>
      </c>
      <c r="E28" s="54">
        <v>85.14</v>
      </c>
      <c r="F28" s="54">
        <v>3.44</v>
      </c>
      <c r="G28" s="54">
        <v>8.2000000000000007E-3</v>
      </c>
      <c r="H28" s="54">
        <v>122.6935</v>
      </c>
      <c r="I28" s="54">
        <v>2024</v>
      </c>
      <c r="J28" s="54" t="s">
        <v>32</v>
      </c>
      <c r="K28" s="54" t="s">
        <v>33</v>
      </c>
    </row>
    <row r="29" spans="1:11" ht="20.100000000000001" customHeight="1" x14ac:dyDescent="0.25">
      <c r="A29" s="54" t="s">
        <v>3943</v>
      </c>
      <c r="B29" s="54" t="s">
        <v>79</v>
      </c>
      <c r="C29" s="54" t="s">
        <v>31</v>
      </c>
      <c r="D29" s="54">
        <v>572287</v>
      </c>
      <c r="E29" s="54">
        <v>87.41</v>
      </c>
      <c r="F29" s="54">
        <v>4.21</v>
      </c>
      <c r="G29" s="54">
        <v>7.4000000000000003E-3</v>
      </c>
      <c r="H29" s="54">
        <v>135.93530000000001</v>
      </c>
      <c r="I29" s="54">
        <v>2024</v>
      </c>
      <c r="J29" s="54" t="s">
        <v>32</v>
      </c>
      <c r="K29" s="54" t="s">
        <v>33</v>
      </c>
    </row>
    <row r="30" spans="1:11" ht="20.100000000000001" customHeight="1" x14ac:dyDescent="0.25">
      <c r="A30" s="54" t="s">
        <v>3944</v>
      </c>
      <c r="B30" s="54" t="s">
        <v>79</v>
      </c>
      <c r="C30" s="54" t="s">
        <v>31</v>
      </c>
      <c r="D30" s="54">
        <v>77964</v>
      </c>
      <c r="E30" s="54">
        <v>87.02</v>
      </c>
      <c r="F30" s="54">
        <v>2.4300000000000002</v>
      </c>
      <c r="G30" s="54">
        <v>3.1199999999999999E-2</v>
      </c>
      <c r="H30" s="54">
        <v>32.0839</v>
      </c>
      <c r="I30" s="54">
        <v>2024</v>
      </c>
      <c r="J30" s="54" t="s">
        <v>32</v>
      </c>
      <c r="K30" s="54" t="s">
        <v>33</v>
      </c>
    </row>
    <row r="31" spans="1:11" ht="20.100000000000001" customHeight="1" x14ac:dyDescent="0.25">
      <c r="A31" s="54" t="s">
        <v>3945</v>
      </c>
      <c r="B31" s="54" t="s">
        <v>75</v>
      </c>
      <c r="C31" s="54" t="s">
        <v>31</v>
      </c>
      <c r="D31" s="54">
        <v>211776</v>
      </c>
      <c r="E31" s="54">
        <v>82.49</v>
      </c>
      <c r="F31" s="54">
        <v>5.16</v>
      </c>
      <c r="G31" s="54">
        <v>2.4400000000000002E-2</v>
      </c>
      <c r="H31" s="54">
        <v>41.041800000000002</v>
      </c>
      <c r="I31" s="54">
        <v>2024</v>
      </c>
      <c r="J31" s="54" t="s">
        <v>32</v>
      </c>
      <c r="K31" s="54" t="s">
        <v>33</v>
      </c>
    </row>
    <row r="32" spans="1:11" ht="20.100000000000001" customHeight="1" x14ac:dyDescent="0.25">
      <c r="A32" s="54" t="s">
        <v>3946</v>
      </c>
      <c r="B32" s="54" t="s">
        <v>75</v>
      </c>
      <c r="C32" s="54" t="s">
        <v>31</v>
      </c>
      <c r="D32" s="54">
        <v>2279831</v>
      </c>
      <c r="E32" s="54">
        <v>87.39</v>
      </c>
      <c r="F32" s="54">
        <v>19.88</v>
      </c>
      <c r="G32" s="54">
        <v>8.6999999999999994E-3</v>
      </c>
      <c r="H32" s="54">
        <v>114.67959999999999</v>
      </c>
      <c r="I32" s="54">
        <v>2024</v>
      </c>
      <c r="J32" s="54" t="s">
        <v>32</v>
      </c>
      <c r="K32" s="54" t="s">
        <v>33</v>
      </c>
    </row>
    <row r="33" spans="1:11" ht="20.100000000000001" customHeight="1" x14ac:dyDescent="0.25">
      <c r="A33" s="54" t="s">
        <v>3947</v>
      </c>
      <c r="B33" s="54" t="s">
        <v>79</v>
      </c>
      <c r="C33" s="54" t="s">
        <v>31</v>
      </c>
      <c r="D33" s="54">
        <v>129051</v>
      </c>
      <c r="E33" s="54">
        <v>85.32</v>
      </c>
      <c r="F33" s="54">
        <v>2.66</v>
      </c>
      <c r="G33" s="54">
        <v>2.06E-2</v>
      </c>
      <c r="H33" s="54">
        <v>48.5154</v>
      </c>
      <c r="I33" s="54">
        <v>2024</v>
      </c>
      <c r="J33" s="54" t="s">
        <v>32</v>
      </c>
      <c r="K33" s="54" t="s">
        <v>33</v>
      </c>
    </row>
    <row r="34" spans="1:11" ht="20.100000000000001" customHeight="1" x14ac:dyDescent="0.25">
      <c r="A34" s="54" t="s">
        <v>3948</v>
      </c>
      <c r="B34" s="54" t="s">
        <v>79</v>
      </c>
      <c r="C34" s="54" t="s">
        <v>31</v>
      </c>
      <c r="D34" s="54">
        <v>174100</v>
      </c>
      <c r="E34" s="54">
        <v>90.6</v>
      </c>
      <c r="F34" s="54">
        <v>2.56</v>
      </c>
      <c r="G34" s="54">
        <v>1.47E-2</v>
      </c>
      <c r="H34" s="54">
        <v>68.0077</v>
      </c>
      <c r="I34" s="54">
        <v>2025</v>
      </c>
      <c r="J34" s="54" t="s">
        <v>32</v>
      </c>
      <c r="K34" s="54" t="s">
        <v>33</v>
      </c>
    </row>
    <row r="35" spans="1:11" ht="20.100000000000001" customHeight="1" x14ac:dyDescent="0.25">
      <c r="A35" s="54" t="s">
        <v>3949</v>
      </c>
      <c r="B35" s="54" t="s">
        <v>79</v>
      </c>
      <c r="C35" s="54" t="s">
        <v>31</v>
      </c>
      <c r="D35" s="54">
        <v>297702</v>
      </c>
      <c r="E35" s="54">
        <v>89.3</v>
      </c>
      <c r="F35" s="54">
        <v>2.76</v>
      </c>
      <c r="G35" s="54">
        <v>9.2999999999999992E-3</v>
      </c>
      <c r="H35" s="54">
        <v>107.8629</v>
      </c>
      <c r="I35" s="54">
        <v>2025</v>
      </c>
      <c r="J35" s="54" t="s">
        <v>32</v>
      </c>
      <c r="K35" s="54" t="s">
        <v>33</v>
      </c>
    </row>
    <row r="36" spans="1:11" ht="20.100000000000001" customHeight="1" x14ac:dyDescent="0.25">
      <c r="A36" s="54" t="s">
        <v>3950</v>
      </c>
      <c r="B36" s="54" t="s">
        <v>79</v>
      </c>
      <c r="C36" s="54" t="s">
        <v>31</v>
      </c>
      <c r="D36" s="54">
        <v>901486</v>
      </c>
      <c r="E36" s="54">
        <v>87.84</v>
      </c>
      <c r="F36" s="54">
        <v>6.75</v>
      </c>
      <c r="G36" s="54">
        <v>7.4999999999999997E-3</v>
      </c>
      <c r="H36" s="54">
        <v>133.55350000000001</v>
      </c>
      <c r="I36" s="54">
        <v>2025</v>
      </c>
      <c r="J36" s="54" t="s">
        <v>32</v>
      </c>
      <c r="K36" s="54" t="s">
        <v>33</v>
      </c>
    </row>
    <row r="37" spans="1:11" ht="20.100000000000001" customHeight="1" x14ac:dyDescent="0.25">
      <c r="A37" s="54" t="s">
        <v>3951</v>
      </c>
      <c r="B37" s="54" t="s">
        <v>79</v>
      </c>
      <c r="C37" s="54" t="s">
        <v>31</v>
      </c>
      <c r="D37" s="54">
        <v>569946</v>
      </c>
      <c r="E37" s="54">
        <v>90.18</v>
      </c>
      <c r="F37" s="54">
        <v>3.43</v>
      </c>
      <c r="G37" s="54">
        <v>6.0000000000000001E-3</v>
      </c>
      <c r="H37" s="54">
        <v>166.16489999999999</v>
      </c>
      <c r="I37" s="54">
        <v>2025</v>
      </c>
      <c r="J37" s="54" t="s">
        <v>32</v>
      </c>
      <c r="K37" s="54" t="s">
        <v>33</v>
      </c>
    </row>
    <row r="38" spans="1:11" ht="20.100000000000001" customHeight="1" x14ac:dyDescent="0.25">
      <c r="A38" s="54" t="s">
        <v>3952</v>
      </c>
      <c r="B38" s="54" t="s">
        <v>79</v>
      </c>
      <c r="C38" s="54" t="s">
        <v>31</v>
      </c>
      <c r="D38" s="54">
        <v>207417</v>
      </c>
      <c r="E38" s="54">
        <v>90.16</v>
      </c>
      <c r="F38" s="54">
        <v>2.68</v>
      </c>
      <c r="G38" s="54">
        <v>1.29E-2</v>
      </c>
      <c r="H38" s="54">
        <v>77.394499999999994</v>
      </c>
      <c r="I38" s="54">
        <v>2025</v>
      </c>
      <c r="J38" s="54" t="s">
        <v>32</v>
      </c>
      <c r="K38" s="54" t="s">
        <v>33</v>
      </c>
    </row>
    <row r="39" spans="1:11" ht="20.100000000000001" customHeight="1" x14ac:dyDescent="0.25">
      <c r="A39" s="54" t="s">
        <v>3953</v>
      </c>
      <c r="B39" s="54" t="s">
        <v>79</v>
      </c>
      <c r="C39" s="54" t="s">
        <v>31</v>
      </c>
      <c r="D39" s="54">
        <v>159562</v>
      </c>
      <c r="E39" s="54">
        <v>90.75</v>
      </c>
      <c r="F39" s="54">
        <v>2.42</v>
      </c>
      <c r="G39" s="54">
        <v>1.52E-2</v>
      </c>
      <c r="H39" s="54">
        <v>65.934899999999999</v>
      </c>
      <c r="I39" s="54">
        <v>2025</v>
      </c>
      <c r="J39" s="54" t="s">
        <v>32</v>
      </c>
      <c r="K39" s="54" t="s">
        <v>33</v>
      </c>
    </row>
    <row r="40" spans="1:11" ht="20.100000000000001" customHeight="1" x14ac:dyDescent="0.25">
      <c r="A40" s="54" t="s">
        <v>3954</v>
      </c>
      <c r="B40" s="54" t="s">
        <v>79</v>
      </c>
      <c r="C40" s="54" t="s">
        <v>31</v>
      </c>
      <c r="D40" s="54">
        <v>189889</v>
      </c>
      <c r="E40" s="54">
        <v>90.7</v>
      </c>
      <c r="F40" s="54">
        <v>2.56</v>
      </c>
      <c r="G40" s="54">
        <v>1.35E-2</v>
      </c>
      <c r="H40" s="54">
        <v>74.175399999999996</v>
      </c>
      <c r="I40" s="54">
        <v>2025</v>
      </c>
      <c r="J40" s="54" t="s">
        <v>32</v>
      </c>
      <c r="K40" s="54" t="s">
        <v>33</v>
      </c>
    </row>
    <row r="41" spans="1:11" ht="20.100000000000001" customHeight="1" x14ac:dyDescent="0.25">
      <c r="A41" s="54" t="s">
        <v>3955</v>
      </c>
      <c r="B41" s="54" t="s">
        <v>79</v>
      </c>
      <c r="C41" s="54" t="s">
        <v>31</v>
      </c>
      <c r="D41" s="54">
        <v>355063</v>
      </c>
      <c r="E41" s="54">
        <v>89.19</v>
      </c>
      <c r="F41" s="54">
        <v>3.09</v>
      </c>
      <c r="G41" s="54">
        <v>8.6999999999999994E-3</v>
      </c>
      <c r="H41" s="54">
        <v>114.9072</v>
      </c>
      <c r="I41" s="54">
        <v>2026</v>
      </c>
      <c r="J41" s="54" t="s">
        <v>32</v>
      </c>
      <c r="K41" s="54" t="s">
        <v>33</v>
      </c>
    </row>
    <row r="42" spans="1:11" ht="20.100000000000001" customHeight="1" x14ac:dyDescent="0.25">
      <c r="A42" s="54" t="s">
        <v>3956</v>
      </c>
      <c r="B42" s="54" t="s">
        <v>79</v>
      </c>
      <c r="C42" s="54" t="s">
        <v>31</v>
      </c>
      <c r="D42" s="54">
        <v>1851295</v>
      </c>
      <c r="E42" s="54">
        <v>81.709999999999994</v>
      </c>
      <c r="F42" s="54">
        <v>11.78</v>
      </c>
      <c r="G42" s="54">
        <v>6.4000000000000003E-3</v>
      </c>
      <c r="H42" s="54">
        <v>157.1557</v>
      </c>
      <c r="I42" s="54">
        <v>2026</v>
      </c>
      <c r="J42" s="54" t="s">
        <v>32</v>
      </c>
      <c r="K42" s="54" t="s">
        <v>33</v>
      </c>
    </row>
    <row r="43" spans="1:11" ht="20.100000000000001" customHeight="1" x14ac:dyDescent="0.25">
      <c r="A43" s="54" t="s">
        <v>3957</v>
      </c>
      <c r="B43" s="54" t="s">
        <v>79</v>
      </c>
      <c r="C43" s="54" t="s">
        <v>31</v>
      </c>
      <c r="D43" s="54">
        <v>310394</v>
      </c>
      <c r="E43" s="54">
        <v>89.73</v>
      </c>
      <c r="F43" s="54">
        <v>2.4900000000000002</v>
      </c>
      <c r="G43" s="54">
        <v>8.0000000000000002E-3</v>
      </c>
      <c r="H43" s="54">
        <v>124.6562</v>
      </c>
      <c r="I43" s="54">
        <v>2026</v>
      </c>
      <c r="J43" s="54" t="s">
        <v>32</v>
      </c>
      <c r="K43" s="54" t="s">
        <v>33</v>
      </c>
    </row>
    <row r="44" spans="1:11" ht="20.100000000000001" customHeight="1" x14ac:dyDescent="0.25">
      <c r="A44" s="54" t="s">
        <v>3958</v>
      </c>
      <c r="B44" s="54" t="s">
        <v>79</v>
      </c>
      <c r="C44" s="54" t="s">
        <v>31</v>
      </c>
      <c r="D44" s="54">
        <v>930744</v>
      </c>
      <c r="E44" s="54">
        <v>90.05</v>
      </c>
      <c r="F44" s="54">
        <v>6.21</v>
      </c>
      <c r="G44" s="54">
        <v>6.7000000000000002E-3</v>
      </c>
      <c r="H44" s="54">
        <v>149.8783</v>
      </c>
      <c r="I44" s="54">
        <v>2027</v>
      </c>
      <c r="J44" s="54" t="s">
        <v>32</v>
      </c>
      <c r="K44" s="54" t="s">
        <v>33</v>
      </c>
    </row>
    <row r="45" spans="1:11" ht="20.100000000000001" customHeight="1" x14ac:dyDescent="0.25">
      <c r="A45" s="54" t="s">
        <v>3959</v>
      </c>
      <c r="B45" s="54" t="s">
        <v>79</v>
      </c>
      <c r="C45" s="54" t="s">
        <v>31</v>
      </c>
      <c r="D45" s="54">
        <v>674094</v>
      </c>
      <c r="E45" s="54">
        <v>88.84</v>
      </c>
      <c r="F45" s="54">
        <v>4.0199999999999996</v>
      </c>
      <c r="G45" s="54">
        <v>6.0000000000000001E-3</v>
      </c>
      <c r="H45" s="54">
        <v>167.685</v>
      </c>
      <c r="I45" s="54">
        <v>2027</v>
      </c>
      <c r="J45" s="54" t="s">
        <v>32</v>
      </c>
      <c r="K45" s="54" t="s">
        <v>33</v>
      </c>
    </row>
    <row r="46" spans="1:11" ht="20.100000000000001" customHeight="1" x14ac:dyDescent="0.25">
      <c r="A46" s="54" t="s">
        <v>3960</v>
      </c>
      <c r="B46" s="54" t="s">
        <v>34</v>
      </c>
      <c r="C46" s="54" t="s">
        <v>31</v>
      </c>
      <c r="D46" s="54">
        <v>2795812</v>
      </c>
      <c r="E46" s="54">
        <v>58.33</v>
      </c>
      <c r="F46" s="54">
        <v>15</v>
      </c>
      <c r="G46" s="54">
        <v>5.4000000000000003E-3</v>
      </c>
      <c r="H46" s="54">
        <v>186.38749999999999</v>
      </c>
      <c r="I46" s="54">
        <v>2028</v>
      </c>
      <c r="J46" s="54" t="s">
        <v>32</v>
      </c>
      <c r="K46" s="54" t="s">
        <v>33</v>
      </c>
    </row>
    <row r="47" spans="1:11" ht="20.100000000000001" customHeight="1" x14ac:dyDescent="0.25">
      <c r="A47" s="54" t="s">
        <v>3961</v>
      </c>
      <c r="B47" s="54" t="s">
        <v>79</v>
      </c>
      <c r="C47" s="54" t="s">
        <v>31</v>
      </c>
      <c r="D47" s="54">
        <v>652323</v>
      </c>
      <c r="E47" s="54">
        <v>86.91</v>
      </c>
      <c r="F47" s="54">
        <v>4.32</v>
      </c>
      <c r="G47" s="54">
        <v>6.6E-3</v>
      </c>
      <c r="H47" s="54">
        <v>151.0008</v>
      </c>
      <c r="I47" s="54">
        <v>2028</v>
      </c>
      <c r="J47" s="54" t="s">
        <v>32</v>
      </c>
      <c r="K47" s="54" t="s">
        <v>33</v>
      </c>
    </row>
    <row r="48" spans="1:11" ht="20.100000000000001" customHeight="1" x14ac:dyDescent="0.25">
      <c r="A48" s="54" t="s">
        <v>3962</v>
      </c>
      <c r="B48" s="54" t="s">
        <v>79</v>
      </c>
      <c r="C48" s="54" t="s">
        <v>31</v>
      </c>
      <c r="D48" s="54">
        <v>715146</v>
      </c>
      <c r="E48" s="54">
        <v>88.63</v>
      </c>
      <c r="F48" s="54">
        <v>4.07</v>
      </c>
      <c r="G48" s="54">
        <v>5.7000000000000002E-3</v>
      </c>
      <c r="H48" s="54">
        <v>175.7116</v>
      </c>
      <c r="I48" s="54">
        <v>2029</v>
      </c>
      <c r="J48" s="54" t="s">
        <v>32</v>
      </c>
      <c r="K48" s="54" t="s">
        <v>33</v>
      </c>
    </row>
    <row r="49" spans="1:11" ht="20.100000000000001" customHeight="1" x14ac:dyDescent="0.25">
      <c r="A49" s="54" t="s">
        <v>3963</v>
      </c>
      <c r="B49" s="54" t="s">
        <v>34</v>
      </c>
      <c r="C49" s="54" t="s">
        <v>31</v>
      </c>
      <c r="D49" s="54">
        <v>3682761</v>
      </c>
      <c r="E49" s="54">
        <v>58.33</v>
      </c>
      <c r="F49" s="54">
        <v>15</v>
      </c>
      <c r="G49" s="54">
        <v>4.1000000000000003E-3</v>
      </c>
      <c r="H49" s="54">
        <v>245.51740000000001</v>
      </c>
      <c r="I49" s="54">
        <v>2030</v>
      </c>
      <c r="J49" s="54" t="s">
        <v>32</v>
      </c>
      <c r="K49" s="54" t="s">
        <v>33</v>
      </c>
    </row>
    <row r="50" spans="1:11" ht="20.100000000000001" customHeight="1" x14ac:dyDescent="0.25">
      <c r="A50" s="54" t="s">
        <v>3964</v>
      </c>
      <c r="B50" s="54" t="s">
        <v>79</v>
      </c>
      <c r="C50" s="54" t="s">
        <v>31</v>
      </c>
      <c r="D50" s="54">
        <v>981076</v>
      </c>
      <c r="E50" s="54">
        <v>88.55</v>
      </c>
      <c r="F50" s="54">
        <v>6.21</v>
      </c>
      <c r="G50" s="54">
        <v>6.3E-3</v>
      </c>
      <c r="H50" s="54">
        <v>157.98320000000001</v>
      </c>
      <c r="I50" s="54">
        <v>2031</v>
      </c>
      <c r="J50" s="54" t="s">
        <v>32</v>
      </c>
      <c r="K50" s="54" t="s">
        <v>33</v>
      </c>
    </row>
    <row r="51" spans="1:11" ht="20.100000000000001" customHeight="1" x14ac:dyDescent="0.25">
      <c r="A51" s="54" t="s">
        <v>3965</v>
      </c>
      <c r="B51" s="54" t="s">
        <v>79</v>
      </c>
      <c r="C51" s="54" t="s">
        <v>31</v>
      </c>
      <c r="D51" s="54">
        <v>801015</v>
      </c>
      <c r="E51" s="54">
        <v>89.91</v>
      </c>
      <c r="F51" s="54">
        <v>4.34</v>
      </c>
      <c r="G51" s="54">
        <v>5.4000000000000003E-3</v>
      </c>
      <c r="H51" s="54">
        <v>184.56559999999999</v>
      </c>
      <c r="I51" s="54">
        <v>2031</v>
      </c>
      <c r="J51" s="54" t="s">
        <v>32</v>
      </c>
      <c r="K51" s="54" t="s">
        <v>33</v>
      </c>
    </row>
    <row r="52" spans="1:11" ht="20.100000000000001" customHeight="1" x14ac:dyDescent="0.25">
      <c r="A52" s="54" t="s">
        <v>3966</v>
      </c>
      <c r="B52" s="54" t="s">
        <v>79</v>
      </c>
      <c r="C52" s="54" t="s">
        <v>31</v>
      </c>
      <c r="D52" s="54">
        <v>1993172</v>
      </c>
      <c r="E52" s="54">
        <v>87.07</v>
      </c>
      <c r="F52" s="54">
        <v>7.34</v>
      </c>
      <c r="G52" s="54">
        <v>3.7000000000000002E-3</v>
      </c>
      <c r="H52" s="54">
        <v>271.54930000000002</v>
      </c>
      <c r="I52" s="54">
        <v>2031</v>
      </c>
      <c r="J52" s="54" t="s">
        <v>32</v>
      </c>
      <c r="K52" s="54" t="s">
        <v>33</v>
      </c>
    </row>
    <row r="53" spans="1:11" ht="20.100000000000001" customHeight="1" x14ac:dyDescent="0.25">
      <c r="A53" s="54"/>
      <c r="B53" s="54"/>
      <c r="C53" s="54"/>
      <c r="D53" s="54"/>
      <c r="E53" s="54"/>
      <c r="F53" s="54"/>
      <c r="G53" s="54"/>
      <c r="H53" s="54"/>
      <c r="I53" s="54"/>
      <c r="J53" s="54"/>
      <c r="K53" s="54"/>
    </row>
    <row r="54" spans="1:11" ht="20.100000000000001" customHeight="1" x14ac:dyDescent="0.25">
      <c r="A54" s="54"/>
      <c r="B54" s="54"/>
      <c r="C54" s="54"/>
      <c r="D54" s="54"/>
      <c r="E54" s="54"/>
      <c r="F54" s="54"/>
      <c r="G54" s="54"/>
      <c r="H54" s="54"/>
      <c r="I54" s="54"/>
      <c r="J54" s="54"/>
      <c r="K54" s="54"/>
    </row>
    <row r="55" spans="1:11" ht="20.100000000000001" customHeight="1" x14ac:dyDescent="0.25">
      <c r="A55" s="54"/>
      <c r="B55" s="54"/>
      <c r="C55" s="54"/>
      <c r="D55" s="54"/>
      <c r="E55" s="54"/>
      <c r="F55" s="54"/>
      <c r="G55" s="54"/>
      <c r="H55" s="54"/>
      <c r="I55" s="54"/>
      <c r="J55" s="54"/>
      <c r="K55" s="54"/>
    </row>
    <row r="56" spans="1:11" ht="20.100000000000001" customHeight="1" x14ac:dyDescent="0.25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</row>
    <row r="57" spans="1:11" ht="20.100000000000001" customHeight="1" x14ac:dyDescent="0.25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</row>
    <row r="58" spans="1:11" ht="20.100000000000001" customHeight="1" x14ac:dyDescent="0.25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</row>
    <row r="59" spans="1:11" ht="20.100000000000001" customHeight="1" x14ac:dyDescent="0.25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</row>
    <row r="60" spans="1:11" ht="20.100000000000001" customHeight="1" x14ac:dyDescent="0.25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</row>
    <row r="61" spans="1:11" ht="20.100000000000001" customHeight="1" x14ac:dyDescent="0.25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</row>
    <row r="62" spans="1:11" ht="20.100000000000001" customHeight="1" x14ac:dyDescent="0.25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</row>
    <row r="63" spans="1:11" ht="20.100000000000001" customHeight="1" x14ac:dyDescent="0.25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</row>
    <row r="64" spans="1:11" ht="20.100000000000001" customHeight="1" x14ac:dyDescent="0.25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</row>
    <row r="65" spans="1:11" ht="20.100000000000001" customHeight="1" x14ac:dyDescent="0.25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</row>
    <row r="66" spans="1:11" ht="20.100000000000001" customHeight="1" x14ac:dyDescent="0.25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</row>
    <row r="67" spans="1:11" ht="20.100000000000001" customHeight="1" x14ac:dyDescent="0.25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</row>
    <row r="68" spans="1:11" ht="20.100000000000001" customHeight="1" x14ac:dyDescent="0.25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</row>
    <row r="69" spans="1:11" ht="20.100000000000001" customHeight="1" x14ac:dyDescent="0.25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</row>
    <row r="70" spans="1:11" ht="20.100000000000001" customHeight="1" x14ac:dyDescent="0.25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</row>
    <row r="71" spans="1:11" ht="20.100000000000001" customHeight="1" x14ac:dyDescent="0.25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</row>
    <row r="72" spans="1:11" ht="20.100000000000001" customHeight="1" x14ac:dyDescent="0.25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</row>
    <row r="73" spans="1:11" ht="20.100000000000001" customHeight="1" x14ac:dyDescent="0.25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</row>
    <row r="74" spans="1:11" ht="20.100000000000001" customHeight="1" x14ac:dyDescent="0.25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</row>
    <row r="75" spans="1:11" ht="20.100000000000001" customHeight="1" x14ac:dyDescent="0.25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</row>
    <row r="76" spans="1:11" ht="20.100000000000001" customHeight="1" x14ac:dyDescent="0.25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</row>
    <row r="77" spans="1:11" ht="20.100000000000001" customHeight="1" x14ac:dyDescent="0.25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</row>
    <row r="78" spans="1:11" ht="20.100000000000001" customHeight="1" x14ac:dyDescent="0.25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</row>
    <row r="79" spans="1:11" ht="20.100000000000001" customHeight="1" x14ac:dyDescent="0.25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</row>
    <row r="80" spans="1:11" ht="20.100000000000001" customHeight="1" x14ac:dyDescent="0.25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</row>
    <row r="81" spans="1:11" ht="20.100000000000001" customHeight="1" x14ac:dyDescent="0.25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</row>
    <row r="82" spans="1:11" ht="20.100000000000001" customHeight="1" x14ac:dyDescent="0.25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</row>
    <row r="83" spans="1:11" ht="20.100000000000001" customHeight="1" x14ac:dyDescent="0.25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</row>
    <row r="84" spans="1:11" ht="20.100000000000001" customHeight="1" x14ac:dyDescent="0.25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</row>
    <row r="85" spans="1:11" ht="20.100000000000001" customHeight="1" x14ac:dyDescent="0.25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</row>
    <row r="86" spans="1:11" ht="20.100000000000001" customHeight="1" x14ac:dyDescent="0.25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</row>
    <row r="87" spans="1:11" ht="20.100000000000001" customHeight="1" x14ac:dyDescent="0.25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</row>
    <row r="88" spans="1:11" ht="20.100000000000001" customHeight="1" x14ac:dyDescent="0.25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</row>
    <row r="89" spans="1:11" ht="20.100000000000001" customHeight="1" x14ac:dyDescent="0.25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</row>
    <row r="90" spans="1:11" ht="20.100000000000001" customHeight="1" x14ac:dyDescent="0.25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</row>
    <row r="91" spans="1:11" ht="20.100000000000001" customHeight="1" x14ac:dyDescent="0.25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</row>
    <row r="92" spans="1:11" ht="20.100000000000001" customHeight="1" x14ac:dyDescent="0.25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</row>
    <row r="93" spans="1:11" ht="20.100000000000001" customHeight="1" x14ac:dyDescent="0.25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</row>
    <row r="94" spans="1:11" ht="20.100000000000001" customHeight="1" x14ac:dyDescent="0.25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</row>
    <row r="95" spans="1:11" ht="20.100000000000001" customHeight="1" x14ac:dyDescent="0.25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</row>
    <row r="96" spans="1:11" ht="20.100000000000001" customHeight="1" x14ac:dyDescent="0.25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</row>
    <row r="97" spans="1:11" ht="20.100000000000001" customHeight="1" x14ac:dyDescent="0.25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</row>
    <row r="98" spans="1:11" ht="20.100000000000001" customHeight="1" x14ac:dyDescent="0.25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</row>
    <row r="99" spans="1:11" ht="20.100000000000001" customHeight="1" x14ac:dyDescent="0.25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</row>
    <row r="100" spans="1:11" ht="20.100000000000001" customHeight="1" x14ac:dyDescent="0.25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</row>
    <row r="101" spans="1:11" ht="20.100000000000001" customHeight="1" x14ac:dyDescent="0.25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</row>
    <row r="102" spans="1:11" ht="20.100000000000001" customHeight="1" x14ac:dyDescent="0.25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</row>
    <row r="103" spans="1:11" ht="20.100000000000001" customHeight="1" x14ac:dyDescent="0.25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</row>
    <row r="104" spans="1:11" ht="20.100000000000001" customHeight="1" x14ac:dyDescent="0.25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</row>
    <row r="105" spans="1:11" ht="20.100000000000001" customHeight="1" x14ac:dyDescent="0.25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</row>
    <row r="106" spans="1:11" ht="20.100000000000001" customHeight="1" x14ac:dyDescent="0.25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</row>
    <row r="107" spans="1:11" ht="20.100000000000001" customHeight="1" x14ac:dyDescent="0.25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</row>
    <row r="108" spans="1:11" ht="20.100000000000001" customHeight="1" x14ac:dyDescent="0.25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</row>
    <row r="109" spans="1:11" ht="20.100000000000001" customHeight="1" x14ac:dyDescent="0.25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</row>
    <row r="110" spans="1:11" ht="20.100000000000001" customHeight="1" x14ac:dyDescent="0.25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</row>
    <row r="111" spans="1:11" ht="20.100000000000001" customHeight="1" x14ac:dyDescent="0.25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</row>
    <row r="112" spans="1:11" ht="20.100000000000001" customHeight="1" x14ac:dyDescent="0.25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</row>
    <row r="113" spans="1:11" ht="20.100000000000001" customHeight="1" x14ac:dyDescent="0.25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</row>
    <row r="114" spans="1:11" ht="20.100000000000001" customHeight="1" x14ac:dyDescent="0.25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</row>
    <row r="115" spans="1:11" ht="20.100000000000001" customHeight="1" x14ac:dyDescent="0.25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</row>
    <row r="116" spans="1:11" ht="20.100000000000001" customHeight="1" x14ac:dyDescent="0.25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</row>
    <row r="117" spans="1:11" ht="20.100000000000001" customHeight="1" x14ac:dyDescent="0.25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</row>
    <row r="118" spans="1:11" ht="20.100000000000001" customHeight="1" x14ac:dyDescent="0.25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</row>
    <row r="119" spans="1:11" ht="20.100000000000001" customHeight="1" x14ac:dyDescent="0.25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</row>
    <row r="120" spans="1:11" ht="20.100000000000001" customHeight="1" x14ac:dyDescent="0.25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</row>
    <row r="121" spans="1:11" ht="20.100000000000001" customHeight="1" x14ac:dyDescent="0.25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</row>
    <row r="122" spans="1:11" ht="20.100000000000001" customHeight="1" x14ac:dyDescent="0.25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</row>
    <row r="123" spans="1:11" ht="20.100000000000001" customHeight="1" x14ac:dyDescent="0.25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</row>
    <row r="124" spans="1:11" ht="20.100000000000001" customHeight="1" x14ac:dyDescent="0.25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</row>
    <row r="125" spans="1:11" ht="20.100000000000001" customHeight="1" x14ac:dyDescent="0.25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</row>
    <row r="126" spans="1:11" ht="20.100000000000001" customHeight="1" x14ac:dyDescent="0.25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</row>
    <row r="127" spans="1:11" ht="20.100000000000001" customHeight="1" x14ac:dyDescent="0.25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</row>
    <row r="128" spans="1:11" ht="20.100000000000001" customHeight="1" x14ac:dyDescent="0.25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</row>
    <row r="129" spans="1:11" ht="20.100000000000001" customHeight="1" x14ac:dyDescent="0.25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</row>
    <row r="130" spans="1:11" ht="20.100000000000001" customHeight="1" x14ac:dyDescent="0.25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</row>
    <row r="131" spans="1:11" ht="20.100000000000001" customHeight="1" x14ac:dyDescent="0.25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</row>
    <row r="132" spans="1:11" ht="20.100000000000001" customHeight="1" x14ac:dyDescent="0.25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</row>
    <row r="133" spans="1:11" ht="20.100000000000001" customHeight="1" x14ac:dyDescent="0.25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</row>
    <row r="134" spans="1:11" ht="20.100000000000001" customHeight="1" x14ac:dyDescent="0.25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</row>
    <row r="135" spans="1:11" ht="20.100000000000001" customHeight="1" x14ac:dyDescent="0.25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</row>
    <row r="136" spans="1:11" ht="20.100000000000001" customHeight="1" x14ac:dyDescent="0.25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</row>
    <row r="137" spans="1:11" ht="20.100000000000001" customHeight="1" x14ac:dyDescent="0.25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</row>
    <row r="138" spans="1:11" ht="20.100000000000001" customHeight="1" x14ac:dyDescent="0.25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</row>
    <row r="139" spans="1:11" ht="20.100000000000001" customHeight="1" x14ac:dyDescent="0.25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</row>
    <row r="140" spans="1:11" ht="20.100000000000001" customHeight="1" x14ac:dyDescent="0.25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</row>
    <row r="141" spans="1:11" ht="20.100000000000001" customHeight="1" x14ac:dyDescent="0.25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</row>
    <row r="142" spans="1:11" ht="20.100000000000001" customHeight="1" x14ac:dyDescent="0.25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</row>
    <row r="143" spans="1:11" ht="20.100000000000001" customHeight="1" x14ac:dyDescent="0.25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</row>
    <row r="144" spans="1:11" ht="20.100000000000001" customHeight="1" x14ac:dyDescent="0.25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</row>
    <row r="145" spans="1:11" ht="20.100000000000001" customHeight="1" x14ac:dyDescent="0.25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</row>
    <row r="146" spans="1:11" ht="20.100000000000001" customHeight="1" x14ac:dyDescent="0.25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</row>
    <row r="147" spans="1:11" ht="20.100000000000001" customHeight="1" x14ac:dyDescent="0.25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</row>
    <row r="148" spans="1:11" ht="20.100000000000001" customHeight="1" x14ac:dyDescent="0.25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</row>
    <row r="149" spans="1:11" ht="20.100000000000001" customHeight="1" x14ac:dyDescent="0.25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</row>
    <row r="150" spans="1:11" ht="20.100000000000001" customHeight="1" x14ac:dyDescent="0.25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</row>
    <row r="151" spans="1:11" ht="20.100000000000001" customHeight="1" x14ac:dyDescent="0.25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</row>
    <row r="152" spans="1:11" ht="20.100000000000001" customHeight="1" x14ac:dyDescent="0.25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</row>
    <row r="153" spans="1:11" ht="20.100000000000001" customHeight="1" x14ac:dyDescent="0.25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</row>
    <row r="154" spans="1:11" ht="20.100000000000001" customHeight="1" x14ac:dyDescent="0.25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</row>
    <row r="155" spans="1:11" ht="20.100000000000001" customHeight="1" x14ac:dyDescent="0.25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</row>
    <row r="156" spans="1:11" ht="20.100000000000001" customHeight="1" x14ac:dyDescent="0.25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</row>
    <row r="157" spans="1:11" ht="20.100000000000001" customHeight="1" x14ac:dyDescent="0.25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</row>
    <row r="158" spans="1:11" ht="20.100000000000001" customHeight="1" x14ac:dyDescent="0.25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</row>
    <row r="159" spans="1:11" ht="20.100000000000001" customHeight="1" x14ac:dyDescent="0.25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</row>
    <row r="160" spans="1:11" ht="20.100000000000001" customHeight="1" x14ac:dyDescent="0.25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</row>
    <row r="161" spans="1:11" ht="20.100000000000001" customHeight="1" x14ac:dyDescent="0.25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</row>
    <row r="162" spans="1:11" ht="20.100000000000001" customHeight="1" x14ac:dyDescent="0.25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</row>
    <row r="163" spans="1:11" ht="20.100000000000001" customHeight="1" x14ac:dyDescent="0.25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</row>
    <row r="164" spans="1:11" ht="20.100000000000001" customHeight="1" x14ac:dyDescent="0.25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</row>
    <row r="165" spans="1:11" ht="20.100000000000001" customHeight="1" x14ac:dyDescent="0.25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</row>
    <row r="166" spans="1:11" ht="20.100000000000001" customHeight="1" x14ac:dyDescent="0.25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</row>
    <row r="167" spans="1:11" ht="20.100000000000001" customHeight="1" x14ac:dyDescent="0.25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</row>
    <row r="168" spans="1:11" ht="20.100000000000001" customHeight="1" x14ac:dyDescent="0.25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</row>
    <row r="169" spans="1:11" ht="20.100000000000001" customHeight="1" x14ac:dyDescent="0.25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</row>
    <row r="170" spans="1:11" ht="20.100000000000001" customHeight="1" x14ac:dyDescent="0.25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</row>
    <row r="171" spans="1:11" ht="20.100000000000001" customHeight="1" x14ac:dyDescent="0.25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</row>
    <row r="172" spans="1:11" ht="20.100000000000001" customHeight="1" x14ac:dyDescent="0.25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</row>
    <row r="173" spans="1:11" ht="20.100000000000001" customHeight="1" x14ac:dyDescent="0.25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</row>
    <row r="174" spans="1:11" ht="20.100000000000001" customHeight="1" x14ac:dyDescent="0.25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</row>
    <row r="175" spans="1:11" ht="20.100000000000001" customHeight="1" x14ac:dyDescent="0.25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</row>
    <row r="176" spans="1:11" ht="20.100000000000001" customHeight="1" x14ac:dyDescent="0.25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</row>
    <row r="177" spans="1:11" ht="20.100000000000001" customHeight="1" x14ac:dyDescent="0.25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</row>
    <row r="178" spans="1:11" ht="20.100000000000001" customHeight="1" x14ac:dyDescent="0.25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</row>
    <row r="179" spans="1:11" ht="20.100000000000001" customHeight="1" x14ac:dyDescent="0.25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</row>
    <row r="180" spans="1:11" ht="20.100000000000001" customHeight="1" x14ac:dyDescent="0.25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</row>
    <row r="181" spans="1:11" ht="20.100000000000001" customHeight="1" x14ac:dyDescent="0.25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</row>
    <row r="182" spans="1:11" ht="20.100000000000001" customHeight="1" x14ac:dyDescent="0.25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</row>
    <row r="183" spans="1:11" ht="20.100000000000001" customHeight="1" x14ac:dyDescent="0.25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</row>
    <row r="184" spans="1:11" ht="20.100000000000001" customHeight="1" x14ac:dyDescent="0.25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</row>
    <row r="185" spans="1:11" ht="20.100000000000001" customHeight="1" x14ac:dyDescent="0.25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</row>
    <row r="186" spans="1:11" ht="20.100000000000001" customHeight="1" x14ac:dyDescent="0.25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</row>
    <row r="187" spans="1:11" ht="20.100000000000001" customHeigh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</row>
    <row r="188" spans="1:11" ht="20.100000000000001" customHeight="1" x14ac:dyDescent="0.25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</row>
    <row r="189" spans="1:11" ht="20.100000000000001" customHeight="1" x14ac:dyDescent="0.25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</row>
    <row r="190" spans="1:11" ht="20.100000000000001" customHeight="1" x14ac:dyDescent="0.25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</row>
    <row r="191" spans="1:11" ht="20.100000000000001" customHeight="1" x14ac:dyDescent="0.25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</row>
    <row r="192" spans="1:11" ht="20.100000000000001" customHeight="1" x14ac:dyDescent="0.25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</row>
    <row r="193" spans="1:11" ht="20.100000000000001" customHeight="1" x14ac:dyDescent="0.25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</row>
    <row r="194" spans="1:11" ht="20.100000000000001" customHeight="1" x14ac:dyDescent="0.25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</row>
    <row r="195" spans="1:11" ht="20.100000000000001" customHeight="1" x14ac:dyDescent="0.25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</row>
    <row r="196" spans="1:11" ht="20.100000000000001" customHeight="1" x14ac:dyDescent="0.25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</row>
    <row r="197" spans="1:11" ht="20.100000000000001" customHeight="1" x14ac:dyDescent="0.25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</row>
    <row r="198" spans="1:11" ht="20.100000000000001" customHeight="1" x14ac:dyDescent="0.25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</row>
    <row r="199" spans="1:11" ht="20.100000000000001" customHeight="1" x14ac:dyDescent="0.25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</row>
    <row r="200" spans="1:11" ht="20.100000000000001" customHeight="1" x14ac:dyDescent="0.25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</row>
    <row r="201" spans="1:11" ht="20.100000000000001" customHeight="1" x14ac:dyDescent="0.25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</row>
    <row r="202" spans="1:11" ht="20.100000000000001" customHeight="1" x14ac:dyDescent="0.25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</row>
    <row r="203" spans="1:11" ht="20.100000000000001" customHeight="1" x14ac:dyDescent="0.25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</row>
    <row r="204" spans="1:11" ht="20.100000000000001" customHeight="1" x14ac:dyDescent="0.25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</row>
    <row r="205" spans="1:11" ht="20.100000000000001" customHeight="1" x14ac:dyDescent="0.25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</row>
    <row r="206" spans="1:11" ht="20.100000000000001" customHeight="1" x14ac:dyDescent="0.25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</row>
    <row r="207" spans="1:11" ht="20.100000000000001" customHeight="1" x14ac:dyDescent="0.25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</row>
    <row r="208" spans="1:11" ht="20.100000000000001" customHeight="1" x14ac:dyDescent="0.25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</row>
    <row r="209" spans="1:11" ht="20.100000000000001" customHeight="1" x14ac:dyDescent="0.25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</row>
    <row r="210" spans="1:11" ht="20.100000000000001" customHeight="1" x14ac:dyDescent="0.25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</row>
    <row r="211" spans="1:11" ht="20.100000000000001" customHeight="1" x14ac:dyDescent="0.25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</row>
    <row r="212" spans="1:11" ht="20.100000000000001" customHeight="1" x14ac:dyDescent="0.25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</row>
    <row r="213" spans="1:11" ht="20.100000000000001" customHeight="1" x14ac:dyDescent="0.25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</row>
    <row r="214" spans="1:11" ht="20.100000000000001" customHeight="1" x14ac:dyDescent="0.25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</row>
    <row r="215" spans="1:11" ht="20.100000000000001" customHeight="1" x14ac:dyDescent="0.25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</row>
    <row r="216" spans="1:11" ht="20.100000000000001" customHeight="1" x14ac:dyDescent="0.25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</row>
    <row r="217" spans="1:11" ht="20.100000000000001" customHeight="1" x14ac:dyDescent="0.25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</row>
    <row r="218" spans="1:11" ht="20.100000000000001" customHeight="1" x14ac:dyDescent="0.25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</row>
    <row r="219" spans="1:11" ht="20.100000000000001" customHeight="1" x14ac:dyDescent="0.25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</row>
    <row r="220" spans="1:11" ht="20.100000000000001" customHeight="1" x14ac:dyDescent="0.25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</row>
    <row r="221" spans="1:11" ht="20.100000000000001" customHeight="1" x14ac:dyDescent="0.25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</row>
    <row r="222" spans="1:11" ht="20.100000000000001" customHeight="1" x14ac:dyDescent="0.25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</row>
    <row r="223" spans="1:11" ht="20.100000000000001" customHeight="1" x14ac:dyDescent="0.25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</row>
    <row r="224" spans="1:11" ht="20.100000000000001" customHeight="1" x14ac:dyDescent="0.25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</row>
    <row r="225" spans="1:11" ht="20.100000000000001" customHeight="1" x14ac:dyDescent="0.25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</row>
    <row r="226" spans="1:11" ht="20.100000000000001" customHeight="1" x14ac:dyDescent="0.25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</row>
    <row r="227" spans="1:11" ht="20.100000000000001" customHeight="1" x14ac:dyDescent="0.25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</row>
    <row r="228" spans="1:11" ht="20.100000000000001" customHeight="1" x14ac:dyDescent="0.25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</row>
    <row r="229" spans="1:11" ht="20.100000000000001" customHeight="1" x14ac:dyDescent="0.25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</row>
    <row r="230" spans="1:11" ht="20.100000000000001" customHeight="1" x14ac:dyDescent="0.25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</row>
    <row r="231" spans="1:11" ht="20.100000000000001" customHeight="1" x14ac:dyDescent="0.25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</row>
    <row r="232" spans="1:11" ht="20.100000000000001" customHeight="1" x14ac:dyDescent="0.25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</row>
    <row r="233" spans="1:11" ht="20.100000000000001" customHeight="1" x14ac:dyDescent="0.25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</row>
    <row r="234" spans="1:11" ht="20.100000000000001" customHeight="1" x14ac:dyDescent="0.25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</row>
    <row r="235" spans="1:11" ht="20.100000000000001" customHeight="1" x14ac:dyDescent="0.25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</row>
    <row r="236" spans="1:11" ht="20.100000000000001" customHeight="1" x14ac:dyDescent="0.25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</row>
    <row r="237" spans="1:11" ht="20.100000000000001" customHeight="1" x14ac:dyDescent="0.25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</row>
    <row r="238" spans="1:11" ht="20.100000000000001" customHeight="1" x14ac:dyDescent="0.25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</row>
    <row r="239" spans="1:11" ht="20.100000000000001" customHeight="1" x14ac:dyDescent="0.25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</row>
    <row r="240" spans="1:11" ht="20.100000000000001" customHeight="1" x14ac:dyDescent="0.25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</row>
    <row r="241" spans="1:11" ht="20.100000000000001" customHeight="1" x14ac:dyDescent="0.25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</row>
    <row r="242" spans="1:11" ht="20.100000000000001" customHeight="1" x14ac:dyDescent="0.25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</row>
    <row r="243" spans="1:11" ht="20.100000000000001" customHeight="1" x14ac:dyDescent="0.25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</row>
    <row r="244" spans="1:11" ht="20.100000000000001" customHeight="1" x14ac:dyDescent="0.25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</row>
    <row r="245" spans="1:11" ht="20.100000000000001" customHeight="1" x14ac:dyDescent="0.25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</row>
    <row r="246" spans="1:11" ht="20.100000000000001" customHeight="1" x14ac:dyDescent="0.25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</row>
    <row r="247" spans="1:11" ht="20.100000000000001" customHeight="1" x14ac:dyDescent="0.25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</row>
    <row r="248" spans="1:11" ht="20.100000000000001" customHeight="1" x14ac:dyDescent="0.25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</row>
    <row r="249" spans="1:11" ht="20.100000000000001" customHeight="1" x14ac:dyDescent="0.25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</row>
    <row r="250" spans="1:11" ht="20.100000000000001" customHeight="1" x14ac:dyDescent="0.25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</row>
    <row r="251" spans="1:11" ht="20.100000000000001" customHeight="1" x14ac:dyDescent="0.25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</row>
    <row r="252" spans="1:11" ht="20.100000000000001" customHeight="1" x14ac:dyDescent="0.25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</row>
    <row r="253" spans="1:11" ht="20.100000000000001" customHeight="1" x14ac:dyDescent="0.25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</row>
    <row r="254" spans="1:11" ht="20.100000000000001" customHeight="1" x14ac:dyDescent="0.25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</row>
    <row r="255" spans="1:11" ht="20.100000000000001" customHeight="1" x14ac:dyDescent="0.25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</row>
    <row r="256" spans="1:11" ht="20.100000000000001" customHeight="1" x14ac:dyDescent="0.25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</row>
    <row r="257" spans="1:11" ht="20.100000000000001" customHeight="1" x14ac:dyDescent="0.25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</row>
    <row r="258" spans="1:11" ht="20.100000000000001" customHeight="1" x14ac:dyDescent="0.25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</row>
    <row r="259" spans="1:11" ht="20.100000000000001" customHeight="1" x14ac:dyDescent="0.25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</row>
    <row r="260" spans="1:11" ht="20.100000000000001" customHeight="1" x14ac:dyDescent="0.25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</row>
    <row r="261" spans="1:11" ht="20.100000000000001" customHeight="1" x14ac:dyDescent="0.25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</row>
    <row r="262" spans="1:11" ht="20.100000000000001" customHeight="1" x14ac:dyDescent="0.25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</row>
    <row r="263" spans="1:11" ht="20.100000000000001" customHeight="1" x14ac:dyDescent="0.25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</row>
    <row r="264" spans="1:11" ht="20.100000000000001" customHeight="1" x14ac:dyDescent="0.25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</row>
    <row r="265" spans="1:11" ht="20.100000000000001" customHeight="1" x14ac:dyDescent="0.25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</row>
    <row r="266" spans="1:11" ht="20.100000000000001" customHeight="1" x14ac:dyDescent="0.25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</row>
    <row r="267" spans="1:11" ht="20.100000000000001" customHeight="1" x14ac:dyDescent="0.25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</row>
    <row r="268" spans="1:11" ht="20.100000000000001" customHeight="1" x14ac:dyDescent="0.25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</row>
    <row r="269" spans="1:11" ht="20.100000000000001" customHeight="1" x14ac:dyDescent="0.25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</row>
    <row r="270" spans="1:11" ht="20.100000000000001" customHeight="1" x14ac:dyDescent="0.25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</row>
    <row r="271" spans="1:11" ht="20.100000000000001" customHeight="1" x14ac:dyDescent="0.25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</row>
    <row r="272" spans="1:11" ht="20.100000000000001" customHeight="1" x14ac:dyDescent="0.25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</row>
    <row r="273" spans="1:11" ht="20.100000000000001" customHeight="1" x14ac:dyDescent="0.25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</row>
    <row r="274" spans="1:11" ht="20.100000000000001" customHeight="1" x14ac:dyDescent="0.25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</row>
    <row r="275" spans="1:11" ht="20.100000000000001" customHeight="1" x14ac:dyDescent="0.25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</row>
    <row r="276" spans="1:11" ht="20.100000000000001" customHeight="1" x14ac:dyDescent="0.25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</row>
    <row r="277" spans="1:11" ht="20.100000000000001" customHeight="1" x14ac:dyDescent="0.25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</row>
    <row r="278" spans="1:11" ht="20.100000000000001" customHeight="1" x14ac:dyDescent="0.25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</row>
    <row r="279" spans="1:11" ht="20.100000000000001" customHeight="1" x14ac:dyDescent="0.25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</row>
    <row r="280" spans="1:11" ht="20.100000000000001" customHeight="1" x14ac:dyDescent="0.25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</row>
    <row r="281" spans="1:11" ht="20.100000000000001" customHeight="1" x14ac:dyDescent="0.25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</row>
    <row r="282" spans="1:11" ht="20.100000000000001" customHeight="1" x14ac:dyDescent="0.25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</row>
    <row r="283" spans="1:11" ht="20.100000000000001" customHeight="1" x14ac:dyDescent="0.25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</row>
    <row r="284" spans="1:11" ht="20.100000000000001" customHeight="1" x14ac:dyDescent="0.25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</row>
    <row r="285" spans="1:11" ht="20.100000000000001" customHeight="1" x14ac:dyDescent="0.25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</row>
    <row r="286" spans="1:11" ht="20.100000000000001" customHeight="1" x14ac:dyDescent="0.25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</row>
    <row r="287" spans="1:11" ht="20.100000000000001" customHeight="1" x14ac:dyDescent="0.25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</row>
    <row r="288" spans="1:11" ht="20.100000000000001" customHeight="1" x14ac:dyDescent="0.25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</row>
    <row r="289" spans="1:11" ht="20.100000000000001" customHeight="1" x14ac:dyDescent="0.25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</row>
    <row r="290" spans="1:11" ht="20.100000000000001" customHeight="1" x14ac:dyDescent="0.25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</row>
    <row r="291" spans="1:11" ht="20.100000000000001" customHeight="1" x14ac:dyDescent="0.25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</row>
    <row r="292" spans="1:11" ht="20.100000000000001" customHeight="1" x14ac:dyDescent="0.25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</row>
    <row r="293" spans="1:11" ht="20.100000000000001" customHeight="1" x14ac:dyDescent="0.25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</row>
    <row r="294" spans="1:11" ht="20.100000000000001" customHeight="1" x14ac:dyDescent="0.25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</row>
    <row r="295" spans="1:11" ht="20.100000000000001" customHeight="1" x14ac:dyDescent="0.25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</row>
    <row r="296" spans="1:11" ht="20.100000000000001" customHeight="1" x14ac:dyDescent="0.25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</row>
    <row r="297" spans="1:11" ht="20.100000000000001" customHeight="1" x14ac:dyDescent="0.25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</row>
    <row r="298" spans="1:11" ht="20.100000000000001" customHeight="1" x14ac:dyDescent="0.25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</row>
    <row r="299" spans="1:11" ht="20.100000000000001" customHeight="1" x14ac:dyDescent="0.25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</row>
    <row r="300" spans="1:11" ht="20.100000000000001" customHeight="1" x14ac:dyDescent="0.25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</row>
    <row r="301" spans="1:11" ht="20.100000000000001" customHeight="1" x14ac:dyDescent="0.25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</row>
    <row r="302" spans="1:11" ht="20.100000000000001" customHeight="1" x14ac:dyDescent="0.25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</row>
    <row r="303" spans="1:11" ht="20.100000000000001" customHeight="1" x14ac:dyDescent="0.25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</row>
    <row r="304" spans="1:11" ht="20.100000000000001" customHeight="1" x14ac:dyDescent="0.25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</row>
    <row r="305" spans="1:11" ht="20.100000000000001" customHeight="1" x14ac:dyDescent="0.25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</row>
    <row r="306" spans="1:11" ht="20.100000000000001" customHeight="1" x14ac:dyDescent="0.25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</row>
    <row r="307" spans="1:11" ht="20.100000000000001" customHeight="1" x14ac:dyDescent="0.25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</row>
    <row r="308" spans="1:11" ht="20.100000000000001" customHeight="1" x14ac:dyDescent="0.25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</row>
    <row r="309" spans="1:11" ht="20.100000000000001" customHeight="1" x14ac:dyDescent="0.25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</row>
    <row r="310" spans="1:11" ht="20.100000000000001" customHeight="1" x14ac:dyDescent="0.25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</row>
    <row r="311" spans="1:11" ht="20.100000000000001" customHeight="1" x14ac:dyDescent="0.25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</row>
    <row r="312" spans="1:11" ht="20.100000000000001" customHeight="1" x14ac:dyDescent="0.25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</row>
    <row r="313" spans="1:11" ht="20.100000000000001" customHeight="1" x14ac:dyDescent="0.25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</row>
    <row r="314" spans="1:11" ht="20.100000000000001" customHeight="1" x14ac:dyDescent="0.25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</row>
    <row r="315" spans="1:11" ht="20.100000000000001" customHeight="1" x14ac:dyDescent="0.25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</row>
    <row r="316" spans="1:11" ht="20.100000000000001" customHeight="1" x14ac:dyDescent="0.25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</row>
    <row r="317" spans="1:11" ht="20.100000000000001" customHeight="1" x14ac:dyDescent="0.25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</row>
    <row r="318" spans="1:11" ht="20.100000000000001" customHeight="1" x14ac:dyDescent="0.25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</row>
    <row r="319" spans="1:11" ht="20.100000000000001" customHeight="1" x14ac:dyDescent="0.25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</row>
    <row r="320" spans="1:11" ht="20.100000000000001" customHeight="1" x14ac:dyDescent="0.25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</row>
    <row r="321" spans="1:11" ht="20.100000000000001" customHeight="1" x14ac:dyDescent="0.25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</row>
    <row r="322" spans="1:11" ht="20.100000000000001" customHeight="1" x14ac:dyDescent="0.25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</row>
    <row r="323" spans="1:11" ht="20.100000000000001" customHeight="1" x14ac:dyDescent="0.25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</row>
    <row r="324" spans="1:11" ht="20.100000000000001" customHeight="1" x14ac:dyDescent="0.25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</row>
    <row r="325" spans="1:11" ht="20.100000000000001" customHeight="1" x14ac:dyDescent="0.25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</row>
    <row r="326" spans="1:11" ht="20.100000000000001" customHeight="1" x14ac:dyDescent="0.25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</row>
    <row r="327" spans="1:11" ht="20.100000000000001" customHeight="1" x14ac:dyDescent="0.25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</row>
    <row r="328" spans="1:11" ht="20.100000000000001" customHeight="1" x14ac:dyDescent="0.25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</row>
    <row r="329" spans="1:11" ht="20.100000000000001" customHeight="1" x14ac:dyDescent="0.25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</row>
    <row r="330" spans="1:11" ht="20.100000000000001" customHeight="1" x14ac:dyDescent="0.25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</row>
    <row r="331" spans="1:11" ht="20.100000000000001" customHeight="1" x14ac:dyDescent="0.25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</row>
    <row r="332" spans="1:11" ht="20.100000000000001" customHeight="1" x14ac:dyDescent="0.25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</row>
    <row r="333" spans="1:11" ht="20.100000000000001" customHeight="1" x14ac:dyDescent="0.25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</row>
    <row r="334" spans="1:11" ht="20.100000000000001" customHeight="1" x14ac:dyDescent="0.25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</row>
    <row r="335" spans="1:11" ht="20.100000000000001" customHeight="1" x14ac:dyDescent="0.25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</row>
    <row r="336" spans="1:11" ht="20.100000000000001" customHeight="1" x14ac:dyDescent="0.25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</row>
    <row r="337" spans="1:11" ht="20.100000000000001" customHeight="1" x14ac:dyDescent="0.25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</row>
    <row r="338" spans="1:11" ht="20.100000000000001" customHeight="1" x14ac:dyDescent="0.25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</row>
    <row r="339" spans="1:11" ht="20.100000000000001" customHeight="1" x14ac:dyDescent="0.25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</row>
    <row r="340" spans="1:11" ht="20.100000000000001" customHeight="1" x14ac:dyDescent="0.25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</row>
    <row r="341" spans="1:11" ht="20.100000000000001" customHeight="1" x14ac:dyDescent="0.25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</row>
    <row r="342" spans="1:11" ht="20.100000000000001" customHeight="1" x14ac:dyDescent="0.25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</row>
    <row r="343" spans="1:11" ht="20.100000000000001" customHeight="1" x14ac:dyDescent="0.25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</row>
    <row r="344" spans="1:11" ht="20.100000000000001" customHeight="1" x14ac:dyDescent="0.25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</row>
    <row r="345" spans="1:11" ht="20.100000000000001" customHeight="1" x14ac:dyDescent="0.25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</row>
    <row r="346" spans="1:11" ht="20.100000000000001" customHeight="1" x14ac:dyDescent="0.25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</row>
    <row r="347" spans="1:11" ht="20.100000000000001" customHeight="1" x14ac:dyDescent="0.25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</row>
    <row r="348" spans="1:11" ht="20.100000000000001" customHeight="1" x14ac:dyDescent="0.25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</row>
    <row r="349" spans="1:11" ht="20.100000000000001" customHeight="1" x14ac:dyDescent="0.25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</row>
    <row r="350" spans="1:11" ht="20.100000000000001" customHeight="1" x14ac:dyDescent="0.25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</row>
    <row r="351" spans="1:11" ht="20.100000000000001" customHeight="1" x14ac:dyDescent="0.25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</row>
    <row r="352" spans="1:11" ht="20.100000000000001" customHeight="1" x14ac:dyDescent="0.25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</row>
    <row r="353" spans="1:11" ht="20.100000000000001" customHeight="1" x14ac:dyDescent="0.25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</row>
    <row r="354" spans="1:11" ht="20.100000000000001" customHeight="1" x14ac:dyDescent="0.25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</row>
    <row r="355" spans="1:11" ht="20.100000000000001" customHeight="1" x14ac:dyDescent="0.25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</row>
    <row r="356" spans="1:11" ht="20.100000000000001" customHeight="1" x14ac:dyDescent="0.25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</row>
    <row r="357" spans="1:11" ht="20.100000000000001" customHeight="1" x14ac:dyDescent="0.25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</row>
    <row r="358" spans="1:11" ht="20.100000000000001" customHeight="1" x14ac:dyDescent="0.25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</row>
    <row r="359" spans="1:11" ht="20.100000000000001" customHeight="1" x14ac:dyDescent="0.25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</row>
    <row r="360" spans="1:11" ht="20.100000000000001" customHeight="1" x14ac:dyDescent="0.25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</row>
    <row r="361" spans="1:11" ht="20.100000000000001" customHeight="1" x14ac:dyDescent="0.25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</row>
    <row r="362" spans="1:11" ht="20.100000000000001" customHeight="1" x14ac:dyDescent="0.25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</row>
    <row r="363" spans="1:11" ht="20.100000000000001" customHeight="1" x14ac:dyDescent="0.25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</row>
    <row r="364" spans="1:11" ht="20.100000000000001" customHeight="1" x14ac:dyDescent="0.25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</row>
    <row r="365" spans="1:11" ht="20.100000000000001" customHeight="1" x14ac:dyDescent="0.25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</row>
    <row r="366" spans="1:11" ht="20.100000000000001" customHeight="1" x14ac:dyDescent="0.25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</row>
    <row r="367" spans="1:11" ht="20.100000000000001" customHeight="1" x14ac:dyDescent="0.25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</row>
    <row r="368" spans="1:11" ht="20.100000000000001" customHeight="1" x14ac:dyDescent="0.25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</row>
    <row r="369" spans="1:11" ht="20.100000000000001" customHeight="1" x14ac:dyDescent="0.25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</row>
    <row r="370" spans="1:11" ht="20.100000000000001" customHeight="1" x14ac:dyDescent="0.25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</row>
    <row r="371" spans="1:11" ht="20.100000000000001" customHeight="1" x14ac:dyDescent="0.25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</row>
    <row r="372" spans="1:11" ht="20.100000000000001" customHeight="1" x14ac:dyDescent="0.25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</row>
    <row r="373" spans="1:11" ht="20.100000000000001" customHeight="1" x14ac:dyDescent="0.25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</row>
    <row r="374" spans="1:11" ht="20.100000000000001" customHeight="1" x14ac:dyDescent="0.25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</row>
    <row r="375" spans="1:11" ht="20.100000000000001" customHeight="1" x14ac:dyDescent="0.25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</row>
    <row r="376" spans="1:11" ht="20.100000000000001" customHeight="1" x14ac:dyDescent="0.25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</row>
    <row r="377" spans="1:11" ht="20.100000000000001" customHeight="1" x14ac:dyDescent="0.25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</row>
    <row r="378" spans="1:11" ht="20.100000000000001" customHeight="1" x14ac:dyDescent="0.25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</row>
    <row r="379" spans="1:11" ht="20.100000000000001" customHeight="1" x14ac:dyDescent="0.25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</row>
    <row r="380" spans="1:11" ht="20.100000000000001" customHeight="1" x14ac:dyDescent="0.25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</row>
    <row r="381" spans="1:11" ht="20.100000000000001" customHeight="1" x14ac:dyDescent="0.25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</row>
    <row r="382" spans="1:11" ht="20.100000000000001" customHeight="1" x14ac:dyDescent="0.25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</row>
    <row r="383" spans="1:11" ht="20.100000000000001" customHeight="1" x14ac:dyDescent="0.25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</row>
    <row r="384" spans="1:11" ht="20.100000000000001" customHeight="1" x14ac:dyDescent="0.25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</row>
    <row r="385" spans="1:11" ht="20.100000000000001" customHeight="1" x14ac:dyDescent="0.25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</row>
    <row r="386" spans="1:11" ht="20.100000000000001" customHeight="1" x14ac:dyDescent="0.25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</row>
    <row r="387" spans="1:11" ht="20.100000000000001" customHeight="1" x14ac:dyDescent="0.25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</row>
    <row r="388" spans="1:11" ht="20.100000000000001" customHeight="1" x14ac:dyDescent="0.25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</row>
    <row r="389" spans="1:11" ht="20.100000000000001" customHeight="1" x14ac:dyDescent="0.25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</row>
    <row r="390" spans="1:11" ht="20.100000000000001" customHeight="1" x14ac:dyDescent="0.25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</row>
    <row r="391" spans="1:11" ht="20.100000000000001" customHeight="1" x14ac:dyDescent="0.25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</row>
    <row r="392" spans="1:11" ht="20.100000000000001" customHeight="1" x14ac:dyDescent="0.25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</row>
    <row r="393" spans="1:11" ht="20.100000000000001" customHeight="1" x14ac:dyDescent="0.25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</row>
    <row r="394" spans="1:11" ht="20.100000000000001" customHeight="1" x14ac:dyDescent="0.25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</row>
    <row r="395" spans="1:11" ht="20.100000000000001" customHeight="1" x14ac:dyDescent="0.25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</row>
    <row r="396" spans="1:11" ht="20.100000000000001" customHeight="1" x14ac:dyDescent="0.25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</row>
    <row r="397" spans="1:11" ht="20.100000000000001" customHeight="1" x14ac:dyDescent="0.25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</row>
    <row r="398" spans="1:11" ht="20.100000000000001" customHeight="1" x14ac:dyDescent="0.25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</row>
    <row r="399" spans="1:11" ht="20.100000000000001" customHeight="1" x14ac:dyDescent="0.25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</row>
    <row r="400" spans="1:11" ht="20.100000000000001" customHeight="1" x14ac:dyDescent="0.25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</row>
    <row r="401" spans="1:11" ht="20.100000000000001" customHeight="1" x14ac:dyDescent="0.25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</row>
    <row r="402" spans="1:11" ht="20.100000000000001" customHeight="1" x14ac:dyDescent="0.25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</row>
    <row r="403" spans="1:11" ht="20.100000000000001" customHeight="1" x14ac:dyDescent="0.25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</row>
    <row r="404" spans="1:11" ht="20.100000000000001" customHeight="1" x14ac:dyDescent="0.25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</row>
    <row r="405" spans="1:11" ht="20.100000000000001" customHeight="1" x14ac:dyDescent="0.25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</row>
    <row r="406" spans="1:11" ht="20.100000000000001" customHeight="1" x14ac:dyDescent="0.25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</row>
    <row r="407" spans="1:11" ht="20.100000000000001" customHeight="1" x14ac:dyDescent="0.25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</row>
    <row r="408" spans="1:11" ht="20.100000000000001" customHeight="1" x14ac:dyDescent="0.25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</row>
    <row r="409" spans="1:11" ht="20.100000000000001" customHeight="1" x14ac:dyDescent="0.25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</row>
    <row r="410" spans="1:11" ht="20.100000000000001" customHeight="1" x14ac:dyDescent="0.25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</row>
    <row r="411" spans="1:11" ht="20.100000000000001" customHeight="1" x14ac:dyDescent="0.25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</row>
    <row r="412" spans="1:11" ht="20.100000000000001" customHeight="1" x14ac:dyDescent="0.25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</row>
    <row r="413" spans="1:11" ht="20.100000000000001" customHeight="1" x14ac:dyDescent="0.25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</row>
    <row r="414" spans="1:11" ht="20.100000000000001" customHeight="1" x14ac:dyDescent="0.25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</row>
    <row r="415" spans="1:11" ht="20.100000000000001" customHeight="1" x14ac:dyDescent="0.25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</row>
    <row r="416" spans="1:11" ht="20.100000000000001" customHeight="1" x14ac:dyDescent="0.25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</row>
    <row r="417" spans="1:11" ht="20.100000000000001" customHeight="1" x14ac:dyDescent="0.25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</row>
    <row r="418" spans="1:11" ht="20.100000000000001" customHeight="1" x14ac:dyDescent="0.25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</row>
    <row r="419" spans="1:11" ht="20.100000000000001" customHeight="1" x14ac:dyDescent="0.25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</row>
    <row r="420" spans="1:11" ht="20.100000000000001" customHeight="1" x14ac:dyDescent="0.25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</row>
    <row r="421" spans="1:11" ht="20.100000000000001" customHeight="1" x14ac:dyDescent="0.25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</row>
    <row r="422" spans="1:11" ht="20.100000000000001" customHeight="1" x14ac:dyDescent="0.25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</row>
    <row r="423" spans="1:11" ht="20.100000000000001" customHeight="1" x14ac:dyDescent="0.25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</row>
    <row r="424" spans="1:11" ht="20.100000000000001" customHeight="1" x14ac:dyDescent="0.25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</row>
    <row r="425" spans="1:11" ht="20.100000000000001" customHeight="1" x14ac:dyDescent="0.25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</row>
    <row r="426" spans="1:11" ht="20.100000000000001" customHeight="1" x14ac:dyDescent="0.25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</row>
    <row r="427" spans="1:11" ht="20.100000000000001" customHeight="1" x14ac:dyDescent="0.25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</row>
    <row r="428" spans="1:11" ht="20.100000000000001" customHeight="1" x14ac:dyDescent="0.25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</row>
    <row r="429" spans="1:11" ht="20.100000000000001" customHeight="1" x14ac:dyDescent="0.25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</row>
    <row r="430" spans="1:11" ht="20.100000000000001" customHeight="1" x14ac:dyDescent="0.25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</row>
    <row r="431" spans="1:11" ht="20.100000000000001" customHeight="1" x14ac:dyDescent="0.25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</row>
    <row r="432" spans="1:11" ht="20.100000000000001" customHeight="1" x14ac:dyDescent="0.25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</row>
    <row r="433" spans="1:11" ht="20.100000000000001" customHeight="1" x14ac:dyDescent="0.25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</row>
    <row r="434" spans="1:11" ht="20.100000000000001" customHeight="1" x14ac:dyDescent="0.25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</row>
    <row r="435" spans="1:11" ht="20.100000000000001" customHeight="1" x14ac:dyDescent="0.25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</row>
    <row r="436" spans="1:11" ht="20.100000000000001" customHeight="1" x14ac:dyDescent="0.25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</row>
    <row r="437" spans="1:11" ht="20.100000000000001" customHeight="1" x14ac:dyDescent="0.25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</row>
    <row r="438" spans="1:11" ht="20.100000000000001" customHeight="1" x14ac:dyDescent="0.25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</row>
    <row r="439" spans="1:11" ht="20.100000000000001" customHeight="1" x14ac:dyDescent="0.25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</row>
    <row r="440" spans="1:11" ht="20.100000000000001" customHeight="1" x14ac:dyDescent="0.25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</row>
    <row r="441" spans="1:11" ht="20.100000000000001" customHeight="1" x14ac:dyDescent="0.25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</row>
    <row r="442" spans="1:11" ht="20.100000000000001" customHeight="1" x14ac:dyDescent="0.25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</row>
    <row r="443" spans="1:11" ht="20.100000000000001" customHeight="1" x14ac:dyDescent="0.25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</row>
    <row r="444" spans="1:11" ht="20.100000000000001" customHeight="1" x14ac:dyDescent="0.25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</row>
    <row r="445" spans="1:11" ht="20.100000000000001" customHeight="1" x14ac:dyDescent="0.25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</row>
    <row r="446" spans="1:11" ht="20.100000000000001" customHeight="1" x14ac:dyDescent="0.25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</row>
    <row r="447" spans="1:11" ht="20.100000000000001" customHeight="1" x14ac:dyDescent="0.25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</row>
    <row r="448" spans="1:11" ht="20.100000000000001" customHeight="1" x14ac:dyDescent="0.25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</row>
    <row r="449" spans="1:11" ht="20.100000000000001" customHeight="1" x14ac:dyDescent="0.25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</row>
    <row r="450" spans="1:11" ht="20.100000000000001" customHeight="1" x14ac:dyDescent="0.25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</row>
    <row r="451" spans="1:11" ht="20.100000000000001" customHeight="1" x14ac:dyDescent="0.25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</row>
    <row r="452" spans="1:11" ht="20.100000000000001" customHeight="1" x14ac:dyDescent="0.25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</row>
    <row r="453" spans="1:11" ht="20.100000000000001" customHeight="1" x14ac:dyDescent="0.25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</row>
    <row r="454" spans="1:11" ht="20.100000000000001" customHeight="1" x14ac:dyDescent="0.25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</row>
    <row r="455" spans="1:11" ht="20.100000000000001" customHeight="1" x14ac:dyDescent="0.25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</row>
    <row r="456" spans="1:11" ht="20.100000000000001" customHeight="1" x14ac:dyDescent="0.25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</row>
    <row r="457" spans="1:11" ht="20.100000000000001" customHeight="1" x14ac:dyDescent="0.25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</row>
    <row r="458" spans="1:11" ht="20.100000000000001" customHeight="1" x14ac:dyDescent="0.25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</row>
    <row r="459" spans="1:11" ht="20.100000000000001" customHeight="1" x14ac:dyDescent="0.25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</row>
    <row r="460" spans="1:11" ht="20.100000000000001" customHeight="1" x14ac:dyDescent="0.25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</row>
    <row r="461" spans="1:11" ht="20.100000000000001" customHeight="1" x14ac:dyDescent="0.25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</row>
    <row r="462" spans="1:11" ht="20.100000000000001" customHeight="1" x14ac:dyDescent="0.25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</row>
    <row r="463" spans="1:11" ht="20.100000000000001" customHeight="1" x14ac:dyDescent="0.25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</row>
    <row r="464" spans="1:11" ht="20.100000000000001" customHeight="1" x14ac:dyDescent="0.25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</row>
    <row r="465" spans="1:11" ht="20.100000000000001" customHeight="1" x14ac:dyDescent="0.25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</row>
    <row r="466" spans="1:11" ht="20.100000000000001" customHeight="1" x14ac:dyDescent="0.25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</row>
    <row r="467" spans="1:11" ht="20.100000000000001" customHeight="1" x14ac:dyDescent="0.25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</row>
    <row r="468" spans="1:11" ht="20.100000000000001" customHeight="1" x14ac:dyDescent="0.25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</row>
    <row r="469" spans="1:11" ht="20.100000000000001" customHeight="1" x14ac:dyDescent="0.25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</row>
    <row r="470" spans="1:11" ht="20.100000000000001" customHeight="1" x14ac:dyDescent="0.25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</row>
    <row r="471" spans="1:11" ht="20.100000000000001" customHeight="1" x14ac:dyDescent="0.25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</row>
    <row r="472" spans="1:11" ht="20.100000000000001" customHeight="1" x14ac:dyDescent="0.25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</row>
    <row r="473" spans="1:11" ht="20.100000000000001" customHeight="1" x14ac:dyDescent="0.25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</row>
    <row r="474" spans="1:11" ht="20.100000000000001" customHeight="1" x14ac:dyDescent="0.25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</row>
    <row r="475" spans="1:11" ht="20.100000000000001" customHeight="1" x14ac:dyDescent="0.25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</row>
    <row r="476" spans="1:11" ht="20.100000000000001" customHeight="1" x14ac:dyDescent="0.25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</row>
    <row r="477" spans="1:11" ht="20.100000000000001" customHeight="1" x14ac:dyDescent="0.25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</row>
    <row r="478" spans="1:11" ht="20.100000000000001" customHeight="1" x14ac:dyDescent="0.25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</row>
    <row r="479" spans="1:11" ht="20.100000000000001" customHeight="1" x14ac:dyDescent="0.25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</row>
    <row r="480" spans="1:11" ht="20.100000000000001" customHeight="1" x14ac:dyDescent="0.25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</row>
    <row r="481" spans="1:11" ht="20.100000000000001" customHeight="1" x14ac:dyDescent="0.25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</row>
    <row r="482" spans="1:11" ht="20.100000000000001" customHeight="1" x14ac:dyDescent="0.25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</row>
    <row r="483" spans="1:11" ht="20.100000000000001" customHeight="1" x14ac:dyDescent="0.25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</row>
    <row r="484" spans="1:11" ht="20.100000000000001" customHeight="1" x14ac:dyDescent="0.25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</row>
    <row r="485" spans="1:11" ht="20.100000000000001" customHeight="1" x14ac:dyDescent="0.25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</row>
    <row r="486" spans="1:11" ht="20.100000000000001" customHeight="1" x14ac:dyDescent="0.25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</row>
    <row r="487" spans="1:11" ht="20.100000000000001" customHeight="1" x14ac:dyDescent="0.25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</row>
    <row r="488" spans="1:11" ht="20.100000000000001" customHeight="1" x14ac:dyDescent="0.25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</row>
    <row r="489" spans="1:11" ht="20.100000000000001" customHeight="1" x14ac:dyDescent="0.25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</row>
    <row r="490" spans="1:11" ht="20.100000000000001" customHeight="1" x14ac:dyDescent="0.25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</row>
    <row r="491" spans="1:11" ht="20.100000000000001" customHeight="1" x14ac:dyDescent="0.25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</row>
    <row r="492" spans="1:11" ht="20.100000000000001" customHeight="1" x14ac:dyDescent="0.25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</row>
    <row r="493" spans="1:11" ht="20.100000000000001" customHeight="1" x14ac:dyDescent="0.25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</row>
    <row r="494" spans="1:11" ht="20.100000000000001" customHeight="1" x14ac:dyDescent="0.25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</row>
    <row r="495" spans="1:11" ht="20.100000000000001" customHeight="1" x14ac:dyDescent="0.25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</row>
    <row r="496" spans="1:11" ht="20.100000000000001" customHeight="1" x14ac:dyDescent="0.25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</row>
    <row r="497" spans="1:11" ht="20.100000000000001" customHeight="1" x14ac:dyDescent="0.25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</row>
    <row r="498" spans="1:11" ht="20.100000000000001" customHeight="1" x14ac:dyDescent="0.25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</row>
    <row r="499" spans="1:11" ht="20.100000000000001" customHeight="1" x14ac:dyDescent="0.25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</row>
    <row r="500" spans="1:11" ht="20.100000000000001" customHeight="1" x14ac:dyDescent="0.25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</row>
    <row r="501" spans="1:11" ht="20.100000000000001" customHeight="1" x14ac:dyDescent="0.25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</row>
    <row r="502" spans="1:11" ht="20.100000000000001" customHeight="1" x14ac:dyDescent="0.25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</row>
    <row r="503" spans="1:11" ht="20.100000000000001" customHeight="1" x14ac:dyDescent="0.25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</row>
    <row r="504" spans="1:11" ht="20.100000000000001" customHeight="1" x14ac:dyDescent="0.25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</row>
    <row r="505" spans="1:11" ht="20.100000000000001" customHeight="1" x14ac:dyDescent="0.25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</row>
    <row r="506" spans="1:11" ht="20.100000000000001" customHeight="1" x14ac:dyDescent="0.25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</row>
    <row r="507" spans="1:11" ht="20.100000000000001" customHeight="1" x14ac:dyDescent="0.25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</row>
    <row r="508" spans="1:11" ht="20.100000000000001" customHeight="1" x14ac:dyDescent="0.25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</row>
    <row r="509" spans="1:11" ht="20.100000000000001" customHeight="1" x14ac:dyDescent="0.25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</row>
    <row r="510" spans="1:11" ht="20.100000000000001" customHeight="1" x14ac:dyDescent="0.25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</row>
    <row r="511" spans="1:11" ht="20.100000000000001" customHeight="1" x14ac:dyDescent="0.25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</row>
    <row r="512" spans="1:11" ht="20.100000000000001" customHeight="1" x14ac:dyDescent="0.25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</row>
    <row r="513" spans="1:11" ht="20.100000000000001" customHeight="1" x14ac:dyDescent="0.25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</row>
    <row r="514" spans="1:11" ht="20.100000000000001" customHeight="1" x14ac:dyDescent="0.25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</row>
    <row r="515" spans="1:11" ht="20.100000000000001" customHeight="1" x14ac:dyDescent="0.25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</row>
    <row r="516" spans="1:11" ht="20.100000000000001" customHeight="1" x14ac:dyDescent="0.25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</row>
    <row r="517" spans="1:11" ht="20.100000000000001" customHeight="1" x14ac:dyDescent="0.25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</row>
    <row r="518" spans="1:11" ht="20.100000000000001" customHeight="1" x14ac:dyDescent="0.25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</row>
    <row r="519" spans="1:11" ht="20.100000000000001" customHeight="1" x14ac:dyDescent="0.25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</row>
    <row r="520" spans="1:11" ht="20.100000000000001" customHeight="1" x14ac:dyDescent="0.25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</row>
    <row r="521" spans="1:11" ht="20.100000000000001" customHeight="1" x14ac:dyDescent="0.25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</row>
    <row r="522" spans="1:11" ht="20.100000000000001" customHeight="1" x14ac:dyDescent="0.25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</row>
    <row r="523" spans="1:11" ht="20.100000000000001" customHeight="1" x14ac:dyDescent="0.25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</row>
    <row r="524" spans="1:11" ht="20.100000000000001" customHeight="1" x14ac:dyDescent="0.25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</row>
    <row r="525" spans="1:11" ht="20.100000000000001" customHeight="1" x14ac:dyDescent="0.25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</row>
    <row r="526" spans="1:11" ht="20.100000000000001" customHeight="1" x14ac:dyDescent="0.25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</row>
    <row r="527" spans="1:11" ht="20.100000000000001" customHeight="1" x14ac:dyDescent="0.25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</row>
    <row r="528" spans="1:11" ht="20.100000000000001" customHeight="1" x14ac:dyDescent="0.25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</row>
    <row r="529" spans="1:11" ht="20.100000000000001" customHeight="1" x14ac:dyDescent="0.25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</row>
    <row r="530" spans="1:11" ht="20.100000000000001" customHeight="1" x14ac:dyDescent="0.25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</row>
    <row r="531" spans="1:11" ht="20.100000000000001" customHeight="1" x14ac:dyDescent="0.25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</row>
    <row r="532" spans="1:11" ht="20.100000000000001" customHeight="1" x14ac:dyDescent="0.25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</row>
    <row r="533" spans="1:11" ht="20.100000000000001" customHeight="1" x14ac:dyDescent="0.25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</row>
    <row r="534" spans="1:11" ht="20.100000000000001" customHeight="1" x14ac:dyDescent="0.25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</row>
    <row r="535" spans="1:11" ht="20.100000000000001" customHeight="1" x14ac:dyDescent="0.25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</row>
    <row r="536" spans="1:11" ht="20.100000000000001" customHeight="1" x14ac:dyDescent="0.25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</row>
    <row r="537" spans="1:11" ht="20.100000000000001" customHeight="1" x14ac:dyDescent="0.25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</row>
    <row r="538" spans="1:11" ht="20.100000000000001" customHeight="1" x14ac:dyDescent="0.25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</row>
    <row r="539" spans="1:11" ht="20.100000000000001" customHeight="1" x14ac:dyDescent="0.25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</row>
    <row r="540" spans="1:11" ht="20.100000000000001" customHeight="1" x14ac:dyDescent="0.25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</row>
    <row r="541" spans="1:11" ht="20.100000000000001" customHeight="1" x14ac:dyDescent="0.25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</row>
    <row r="542" spans="1:11" ht="20.100000000000001" customHeight="1" x14ac:dyDescent="0.25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</row>
    <row r="543" spans="1:11" ht="20.100000000000001" customHeight="1" x14ac:dyDescent="0.25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</row>
    <row r="544" spans="1:11" ht="20.100000000000001" customHeight="1" x14ac:dyDescent="0.25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</row>
    <row r="545" spans="1:11" ht="20.100000000000001" customHeight="1" x14ac:dyDescent="0.25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</row>
    <row r="546" spans="1:11" ht="20.100000000000001" customHeight="1" x14ac:dyDescent="0.25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</row>
    <row r="547" spans="1:11" ht="20.100000000000001" customHeight="1" x14ac:dyDescent="0.25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</row>
    <row r="548" spans="1:11" ht="20.100000000000001" customHeight="1" x14ac:dyDescent="0.25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</row>
    <row r="549" spans="1:11" ht="20.100000000000001" customHeight="1" x14ac:dyDescent="0.25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</row>
    <row r="550" spans="1:11" ht="20.100000000000001" customHeight="1" x14ac:dyDescent="0.25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</row>
    <row r="551" spans="1:11" ht="20.100000000000001" customHeight="1" x14ac:dyDescent="0.25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</row>
    <row r="552" spans="1:11" ht="20.100000000000001" customHeight="1" x14ac:dyDescent="0.25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</row>
    <row r="553" spans="1:11" ht="20.100000000000001" customHeight="1" x14ac:dyDescent="0.25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</row>
    <row r="554" spans="1:11" ht="20.100000000000001" customHeight="1" x14ac:dyDescent="0.25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</row>
    <row r="555" spans="1:11" ht="20.100000000000001" customHeight="1" x14ac:dyDescent="0.25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</row>
    <row r="556" spans="1:11" ht="20.100000000000001" customHeight="1" x14ac:dyDescent="0.25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</row>
    <row r="557" spans="1:11" ht="20.100000000000001" customHeight="1" x14ac:dyDescent="0.25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</row>
    <row r="558" spans="1:11" ht="20.100000000000001" customHeight="1" x14ac:dyDescent="0.25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</row>
    <row r="559" spans="1:11" ht="20.100000000000001" customHeight="1" x14ac:dyDescent="0.25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</row>
    <row r="560" spans="1:11" ht="20.100000000000001" customHeight="1" x14ac:dyDescent="0.25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</row>
    <row r="561" spans="1:11" ht="20.100000000000001" customHeight="1" x14ac:dyDescent="0.25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</row>
    <row r="562" spans="1:11" ht="20.100000000000001" customHeight="1" x14ac:dyDescent="0.25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</row>
    <row r="563" spans="1:11" ht="20.100000000000001" customHeight="1" x14ac:dyDescent="0.25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</row>
    <row r="564" spans="1:11" ht="20.100000000000001" customHeight="1" x14ac:dyDescent="0.25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</row>
    <row r="565" spans="1:11" ht="20.100000000000001" customHeight="1" x14ac:dyDescent="0.25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</row>
    <row r="566" spans="1:11" ht="20.100000000000001" customHeight="1" x14ac:dyDescent="0.25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</row>
    <row r="567" spans="1:11" ht="20.100000000000001" customHeight="1" x14ac:dyDescent="0.25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</row>
    <row r="568" spans="1:11" ht="20.100000000000001" customHeight="1" x14ac:dyDescent="0.25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</row>
    <row r="569" spans="1:11" ht="20.100000000000001" customHeight="1" x14ac:dyDescent="0.25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</row>
    <row r="570" spans="1:11" ht="20.100000000000001" customHeight="1" x14ac:dyDescent="0.25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</row>
    <row r="571" spans="1:11" ht="20.100000000000001" customHeight="1" x14ac:dyDescent="0.25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</row>
    <row r="572" spans="1:11" ht="20.100000000000001" customHeight="1" x14ac:dyDescent="0.25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</row>
    <row r="573" spans="1:11" ht="20.100000000000001" customHeight="1" x14ac:dyDescent="0.25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</row>
    <row r="574" spans="1:11" ht="20.100000000000001" customHeight="1" x14ac:dyDescent="0.25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</row>
    <row r="575" spans="1:11" ht="20.100000000000001" customHeight="1" x14ac:dyDescent="0.25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</row>
    <row r="576" spans="1:11" ht="20.100000000000001" customHeight="1" x14ac:dyDescent="0.25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</row>
    <row r="577" spans="1:11" ht="20.100000000000001" customHeight="1" x14ac:dyDescent="0.25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</row>
    <row r="578" spans="1:11" ht="20.100000000000001" customHeight="1" x14ac:dyDescent="0.25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</row>
    <row r="579" spans="1:11" ht="20.100000000000001" customHeight="1" x14ac:dyDescent="0.25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</row>
    <row r="580" spans="1:11" ht="20.100000000000001" customHeight="1" x14ac:dyDescent="0.25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</row>
    <row r="581" spans="1:11" ht="20.100000000000001" customHeight="1" x14ac:dyDescent="0.25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</row>
    <row r="582" spans="1:11" ht="20.100000000000001" customHeight="1" x14ac:dyDescent="0.25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</row>
    <row r="583" spans="1:11" ht="20.100000000000001" customHeight="1" x14ac:dyDescent="0.25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</row>
    <row r="584" spans="1:11" ht="20.100000000000001" customHeight="1" x14ac:dyDescent="0.25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</row>
    <row r="585" spans="1:11" ht="20.100000000000001" customHeight="1" x14ac:dyDescent="0.25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</row>
    <row r="586" spans="1:11" ht="20.100000000000001" customHeight="1" x14ac:dyDescent="0.25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</row>
    <row r="587" spans="1:11" ht="20.100000000000001" customHeight="1" x14ac:dyDescent="0.25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</row>
    <row r="588" spans="1:11" ht="20.100000000000001" customHeight="1" x14ac:dyDescent="0.25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</row>
    <row r="589" spans="1:11" ht="20.100000000000001" customHeight="1" x14ac:dyDescent="0.25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</row>
    <row r="590" spans="1:11" ht="20.100000000000001" customHeight="1" x14ac:dyDescent="0.25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</row>
    <row r="591" spans="1:11" ht="20.100000000000001" customHeight="1" x14ac:dyDescent="0.25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</row>
    <row r="592" spans="1:11" ht="20.100000000000001" customHeight="1" x14ac:dyDescent="0.25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</row>
    <row r="593" spans="1:11" ht="20.100000000000001" customHeight="1" x14ac:dyDescent="0.25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</row>
    <row r="594" spans="1:11" ht="20.100000000000001" customHeight="1" x14ac:dyDescent="0.25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</row>
    <row r="595" spans="1:11" ht="20.100000000000001" customHeight="1" x14ac:dyDescent="0.25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</row>
    <row r="596" spans="1:11" ht="20.100000000000001" customHeight="1" x14ac:dyDescent="0.25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</row>
    <row r="597" spans="1:11" ht="20.100000000000001" customHeight="1" x14ac:dyDescent="0.25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</row>
    <row r="598" spans="1:11" ht="20.100000000000001" customHeight="1" x14ac:dyDescent="0.25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</row>
    <row r="599" spans="1:11" ht="20.100000000000001" customHeight="1" x14ac:dyDescent="0.25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</row>
    <row r="600" spans="1:11" ht="20.100000000000001" customHeight="1" x14ac:dyDescent="0.25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</row>
    <row r="601" spans="1:11" ht="20.100000000000001" customHeight="1" x14ac:dyDescent="0.25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</row>
    <row r="602" spans="1:11" ht="20.100000000000001" customHeight="1" x14ac:dyDescent="0.25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</row>
    <row r="603" spans="1:11" ht="20.100000000000001" customHeight="1" x14ac:dyDescent="0.25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</row>
    <row r="604" spans="1:11" ht="20.100000000000001" customHeight="1" x14ac:dyDescent="0.25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</row>
    <row r="605" spans="1:11" ht="20.100000000000001" customHeight="1" x14ac:dyDescent="0.25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</row>
    <row r="606" spans="1:11" ht="20.100000000000001" customHeight="1" x14ac:dyDescent="0.25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</row>
    <row r="607" spans="1:11" ht="20.100000000000001" customHeight="1" x14ac:dyDescent="0.25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</row>
    <row r="608" spans="1:11" ht="20.100000000000001" customHeight="1" x14ac:dyDescent="0.25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</row>
    <row r="609" spans="1:11" ht="20.100000000000001" customHeight="1" x14ac:dyDescent="0.25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</row>
    <row r="610" spans="1:11" ht="20.100000000000001" customHeight="1" x14ac:dyDescent="0.25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</row>
    <row r="611" spans="1:11" ht="20.100000000000001" customHeight="1" x14ac:dyDescent="0.25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</row>
    <row r="612" spans="1:11" ht="20.100000000000001" customHeight="1" x14ac:dyDescent="0.25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</row>
    <row r="613" spans="1:11" ht="20.100000000000001" customHeight="1" x14ac:dyDescent="0.25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</row>
    <row r="614" spans="1:11" ht="20.100000000000001" customHeight="1" x14ac:dyDescent="0.25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</row>
    <row r="615" spans="1:11" ht="20.100000000000001" customHeight="1" x14ac:dyDescent="0.25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</row>
    <row r="616" spans="1:11" ht="20.100000000000001" customHeight="1" x14ac:dyDescent="0.25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</row>
    <row r="617" spans="1:11" ht="20.100000000000001" customHeight="1" x14ac:dyDescent="0.25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</row>
    <row r="618" spans="1:11" ht="20.100000000000001" customHeight="1" x14ac:dyDescent="0.25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</row>
    <row r="619" spans="1:11" ht="20.100000000000001" customHeight="1" x14ac:dyDescent="0.25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</row>
    <row r="620" spans="1:11" ht="20.100000000000001" customHeight="1" x14ac:dyDescent="0.25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</row>
    <row r="621" spans="1:11" ht="20.100000000000001" customHeight="1" x14ac:dyDescent="0.25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</row>
    <row r="622" spans="1:11" ht="20.100000000000001" customHeight="1" x14ac:dyDescent="0.25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</row>
    <row r="623" spans="1:11" ht="20.100000000000001" customHeight="1" x14ac:dyDescent="0.25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</row>
    <row r="624" spans="1:11" ht="20.100000000000001" customHeight="1" x14ac:dyDescent="0.25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</row>
    <row r="625" spans="1:11" ht="20.100000000000001" customHeight="1" x14ac:dyDescent="0.25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</row>
    <row r="626" spans="1:11" ht="20.100000000000001" customHeight="1" x14ac:dyDescent="0.25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</row>
    <row r="627" spans="1:11" ht="20.100000000000001" customHeight="1" x14ac:dyDescent="0.25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</row>
    <row r="628" spans="1:11" ht="20.100000000000001" customHeight="1" x14ac:dyDescent="0.25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</row>
    <row r="629" spans="1:11" ht="20.100000000000001" customHeight="1" x14ac:dyDescent="0.25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</row>
    <row r="630" spans="1:11" ht="20.100000000000001" customHeight="1" x14ac:dyDescent="0.25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</row>
    <row r="631" spans="1:11" ht="20.100000000000001" customHeight="1" x14ac:dyDescent="0.25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</row>
    <row r="632" spans="1:11" ht="20.100000000000001" customHeight="1" x14ac:dyDescent="0.25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</row>
    <row r="633" spans="1:11" ht="20.100000000000001" customHeight="1" x14ac:dyDescent="0.25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</row>
    <row r="634" spans="1:11" ht="20.100000000000001" customHeight="1" x14ac:dyDescent="0.25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</row>
    <row r="635" spans="1:11" ht="20.100000000000001" customHeight="1" x14ac:dyDescent="0.25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</row>
    <row r="636" spans="1:11" ht="20.100000000000001" customHeight="1" x14ac:dyDescent="0.25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</row>
    <row r="637" spans="1:11" ht="20.100000000000001" customHeight="1" x14ac:dyDescent="0.25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</row>
    <row r="638" spans="1:11" ht="20.100000000000001" customHeight="1" x14ac:dyDescent="0.25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</row>
    <row r="639" spans="1:11" ht="20.100000000000001" customHeight="1" x14ac:dyDescent="0.25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</row>
    <row r="640" spans="1:11" ht="20.100000000000001" customHeight="1" x14ac:dyDescent="0.25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</row>
    <row r="641" spans="1:11" ht="20.100000000000001" customHeight="1" x14ac:dyDescent="0.25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</row>
    <row r="642" spans="1:11" ht="20.100000000000001" customHeight="1" x14ac:dyDescent="0.25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</row>
    <row r="643" spans="1:11" ht="20.100000000000001" customHeight="1" x14ac:dyDescent="0.25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</row>
    <row r="644" spans="1:11" ht="20.100000000000001" customHeight="1" x14ac:dyDescent="0.25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</row>
    <row r="645" spans="1:11" ht="20.100000000000001" customHeight="1" x14ac:dyDescent="0.25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</row>
    <row r="646" spans="1:11" ht="20.100000000000001" customHeight="1" x14ac:dyDescent="0.25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</row>
    <row r="647" spans="1:11" ht="20.100000000000001" customHeight="1" x14ac:dyDescent="0.25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</row>
    <row r="648" spans="1:11" ht="20.100000000000001" customHeight="1" x14ac:dyDescent="0.25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</row>
    <row r="649" spans="1:11" ht="20.100000000000001" customHeight="1" x14ac:dyDescent="0.25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</row>
    <row r="650" spans="1:11" ht="20.100000000000001" customHeight="1" x14ac:dyDescent="0.25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</row>
    <row r="651" spans="1:11" ht="20.100000000000001" customHeight="1" x14ac:dyDescent="0.25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</row>
    <row r="652" spans="1:11" ht="20.100000000000001" customHeight="1" x14ac:dyDescent="0.25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</row>
    <row r="653" spans="1:11" ht="20.100000000000001" customHeight="1" x14ac:dyDescent="0.25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</row>
    <row r="654" spans="1:11" ht="20.100000000000001" customHeight="1" x14ac:dyDescent="0.25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</row>
    <row r="655" spans="1:11" ht="20.100000000000001" customHeight="1" x14ac:dyDescent="0.25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</row>
    <row r="656" spans="1:11" ht="20.100000000000001" customHeight="1" x14ac:dyDescent="0.25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</row>
    <row r="657" spans="1:11" ht="20.100000000000001" customHeight="1" x14ac:dyDescent="0.25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</row>
    <row r="658" spans="1:11" ht="20.100000000000001" customHeight="1" x14ac:dyDescent="0.25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</row>
    <row r="659" spans="1:11" ht="20.100000000000001" customHeight="1" x14ac:dyDescent="0.25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</row>
    <row r="660" spans="1:11" ht="20.100000000000001" customHeight="1" x14ac:dyDescent="0.25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</row>
    <row r="661" spans="1:11" ht="20.100000000000001" customHeight="1" x14ac:dyDescent="0.25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</row>
    <row r="662" spans="1:11" ht="20.100000000000001" customHeight="1" x14ac:dyDescent="0.25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</row>
    <row r="663" spans="1:11" ht="20.100000000000001" customHeight="1" x14ac:dyDescent="0.25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</row>
    <row r="664" spans="1:11" ht="20.100000000000001" customHeight="1" x14ac:dyDescent="0.25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</row>
    <row r="665" spans="1:11" ht="20.100000000000001" customHeight="1" x14ac:dyDescent="0.25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</row>
    <row r="666" spans="1:11" ht="20.100000000000001" customHeight="1" x14ac:dyDescent="0.25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</row>
    <row r="667" spans="1:11" ht="20.100000000000001" customHeight="1" x14ac:dyDescent="0.25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</row>
    <row r="668" spans="1:11" ht="20.100000000000001" customHeight="1" x14ac:dyDescent="0.25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</row>
    <row r="669" spans="1:11" ht="20.100000000000001" customHeight="1" x14ac:dyDescent="0.25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</row>
    <row r="670" spans="1:11" ht="20.100000000000001" customHeight="1" x14ac:dyDescent="0.25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</row>
    <row r="671" spans="1:11" ht="20.100000000000001" customHeight="1" x14ac:dyDescent="0.25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</row>
    <row r="672" spans="1:11" ht="20.100000000000001" customHeight="1" x14ac:dyDescent="0.25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</row>
    <row r="673" spans="1:11" ht="20.100000000000001" customHeight="1" x14ac:dyDescent="0.25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</row>
    <row r="674" spans="1:11" ht="20.100000000000001" customHeight="1" x14ac:dyDescent="0.25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</row>
    <row r="675" spans="1:11" ht="20.100000000000001" customHeight="1" x14ac:dyDescent="0.25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</row>
    <row r="676" spans="1:11" ht="20.100000000000001" customHeight="1" x14ac:dyDescent="0.25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</row>
    <row r="677" spans="1:11" ht="20.100000000000001" customHeight="1" x14ac:dyDescent="0.25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</row>
    <row r="678" spans="1:11" ht="20.100000000000001" customHeight="1" x14ac:dyDescent="0.25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</row>
    <row r="679" spans="1:11" ht="20.100000000000001" customHeight="1" x14ac:dyDescent="0.25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</row>
    <row r="680" spans="1:11" ht="20.100000000000001" customHeight="1" x14ac:dyDescent="0.25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</row>
    <row r="681" spans="1:11" ht="20.100000000000001" customHeight="1" x14ac:dyDescent="0.25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</row>
    <row r="682" spans="1:11" ht="20.100000000000001" customHeight="1" x14ac:dyDescent="0.25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</row>
    <row r="683" spans="1:11" ht="20.100000000000001" customHeight="1" x14ac:dyDescent="0.25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</row>
    <row r="684" spans="1:11" ht="20.100000000000001" customHeight="1" x14ac:dyDescent="0.25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</row>
    <row r="685" spans="1:11" ht="20.100000000000001" customHeight="1" x14ac:dyDescent="0.25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</row>
    <row r="686" spans="1:11" ht="20.100000000000001" customHeight="1" x14ac:dyDescent="0.25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</row>
    <row r="687" spans="1:11" ht="20.100000000000001" customHeight="1" x14ac:dyDescent="0.25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</row>
    <row r="688" spans="1:11" ht="20.100000000000001" customHeight="1" x14ac:dyDescent="0.25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</row>
    <row r="689" spans="1:11" ht="20.100000000000001" customHeight="1" x14ac:dyDescent="0.25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</row>
    <row r="690" spans="1:11" ht="20.100000000000001" customHeight="1" x14ac:dyDescent="0.25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</row>
    <row r="691" spans="1:11" ht="20.100000000000001" customHeight="1" x14ac:dyDescent="0.25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</row>
    <row r="692" spans="1:11" ht="20.100000000000001" customHeight="1" x14ac:dyDescent="0.25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</row>
    <row r="693" spans="1:11" ht="20.100000000000001" customHeight="1" x14ac:dyDescent="0.25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</row>
    <row r="694" spans="1:11" ht="20.100000000000001" customHeight="1" x14ac:dyDescent="0.25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</row>
    <row r="695" spans="1:11" ht="20.100000000000001" customHeight="1" x14ac:dyDescent="0.25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</row>
    <row r="696" spans="1:11" ht="20.100000000000001" customHeight="1" x14ac:dyDescent="0.25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</row>
    <row r="697" spans="1:11" ht="20.100000000000001" customHeight="1" x14ac:dyDescent="0.25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</row>
    <row r="698" spans="1:11" ht="20.100000000000001" customHeight="1" x14ac:dyDescent="0.25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</row>
    <row r="699" spans="1:11" ht="20.100000000000001" customHeight="1" x14ac:dyDescent="0.25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</row>
    <row r="700" spans="1:11" ht="20.100000000000001" customHeight="1" x14ac:dyDescent="0.25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</row>
    <row r="701" spans="1:11" ht="20.100000000000001" customHeight="1" x14ac:dyDescent="0.25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</row>
    <row r="702" spans="1:11" ht="20.100000000000001" customHeight="1" x14ac:dyDescent="0.25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</row>
    <row r="703" spans="1:11" ht="20.100000000000001" customHeight="1" x14ac:dyDescent="0.25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</row>
    <row r="704" spans="1:11" ht="20.100000000000001" customHeight="1" x14ac:dyDescent="0.25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</row>
    <row r="705" spans="1:11" ht="20.100000000000001" customHeight="1" x14ac:dyDescent="0.25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</row>
    <row r="706" spans="1:11" ht="20.100000000000001" customHeight="1" x14ac:dyDescent="0.25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</row>
    <row r="707" spans="1:11" ht="20.100000000000001" customHeight="1" x14ac:dyDescent="0.25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</row>
    <row r="708" spans="1:11" ht="20.100000000000001" customHeight="1" x14ac:dyDescent="0.25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</row>
    <row r="709" spans="1:11" ht="20.100000000000001" customHeight="1" x14ac:dyDescent="0.25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</row>
    <row r="710" spans="1:11" ht="20.100000000000001" customHeight="1" x14ac:dyDescent="0.25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</row>
    <row r="711" spans="1:11" ht="20.100000000000001" customHeight="1" x14ac:dyDescent="0.25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</row>
    <row r="712" spans="1:11" ht="20.100000000000001" customHeight="1" x14ac:dyDescent="0.25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</row>
    <row r="713" spans="1:11" ht="20.100000000000001" customHeight="1" x14ac:dyDescent="0.25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</row>
    <row r="714" spans="1:11" ht="20.100000000000001" customHeight="1" x14ac:dyDescent="0.25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</row>
    <row r="715" spans="1:11" ht="20.100000000000001" customHeight="1" x14ac:dyDescent="0.25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</row>
    <row r="716" spans="1:11" ht="20.100000000000001" customHeight="1" x14ac:dyDescent="0.25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</row>
    <row r="717" spans="1:11" ht="20.100000000000001" customHeight="1" x14ac:dyDescent="0.25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</row>
    <row r="718" spans="1:11" ht="20.100000000000001" customHeight="1" x14ac:dyDescent="0.25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</row>
    <row r="719" spans="1:11" ht="20.100000000000001" customHeight="1" x14ac:dyDescent="0.25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</row>
    <row r="720" spans="1:11" ht="20.100000000000001" customHeight="1" x14ac:dyDescent="0.25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</row>
    <row r="721" spans="1:11" ht="20.100000000000001" customHeight="1" x14ac:dyDescent="0.25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</row>
    <row r="722" spans="1:11" ht="20.100000000000001" customHeight="1" x14ac:dyDescent="0.25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</row>
    <row r="723" spans="1:11" ht="20.100000000000001" customHeight="1" x14ac:dyDescent="0.25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</row>
    <row r="724" spans="1:11" ht="20.100000000000001" customHeight="1" x14ac:dyDescent="0.25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</row>
    <row r="725" spans="1:11" ht="20.100000000000001" customHeight="1" x14ac:dyDescent="0.25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</row>
    <row r="726" spans="1:11" ht="20.100000000000001" customHeight="1" x14ac:dyDescent="0.25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</row>
    <row r="727" spans="1:11" ht="20.100000000000001" customHeight="1" x14ac:dyDescent="0.25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</row>
    <row r="728" spans="1:11" ht="20.100000000000001" customHeight="1" x14ac:dyDescent="0.25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</row>
    <row r="729" spans="1:11" ht="20.100000000000001" customHeight="1" x14ac:dyDescent="0.25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</row>
    <row r="730" spans="1:11" ht="20.100000000000001" customHeight="1" x14ac:dyDescent="0.25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</row>
    <row r="731" spans="1:11" ht="20.100000000000001" customHeight="1" x14ac:dyDescent="0.25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</row>
    <row r="732" spans="1:11" ht="20.100000000000001" customHeight="1" x14ac:dyDescent="0.25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</row>
    <row r="733" spans="1:11" ht="20.100000000000001" customHeight="1" x14ac:dyDescent="0.25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</row>
    <row r="734" spans="1:11" ht="20.100000000000001" customHeight="1" x14ac:dyDescent="0.25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</row>
    <row r="735" spans="1:11" ht="20.100000000000001" customHeight="1" x14ac:dyDescent="0.25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</row>
    <row r="736" spans="1:11" ht="20.100000000000001" customHeight="1" x14ac:dyDescent="0.25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</row>
    <row r="737" spans="1:11" ht="20.100000000000001" customHeight="1" x14ac:dyDescent="0.25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</row>
    <row r="738" spans="1:11" ht="20.100000000000001" customHeight="1" x14ac:dyDescent="0.25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</row>
    <row r="739" spans="1:11" ht="20.100000000000001" customHeight="1" x14ac:dyDescent="0.25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</row>
    <row r="740" spans="1:11" ht="20.100000000000001" customHeight="1" x14ac:dyDescent="0.25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</row>
    <row r="741" spans="1:11" ht="20.100000000000001" customHeight="1" x14ac:dyDescent="0.25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</row>
    <row r="742" spans="1:11" ht="20.100000000000001" customHeight="1" x14ac:dyDescent="0.25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</row>
    <row r="743" spans="1:11" ht="20.100000000000001" customHeight="1" x14ac:dyDescent="0.25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</row>
    <row r="744" spans="1:11" ht="20.100000000000001" customHeight="1" x14ac:dyDescent="0.25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</row>
    <row r="745" spans="1:11" ht="20.100000000000001" customHeight="1" x14ac:dyDescent="0.25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</row>
    <row r="746" spans="1:11" ht="20.100000000000001" customHeight="1" x14ac:dyDescent="0.25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</row>
    <row r="747" spans="1:11" ht="20.100000000000001" customHeight="1" x14ac:dyDescent="0.25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</row>
    <row r="748" spans="1:11" ht="20.100000000000001" customHeight="1" x14ac:dyDescent="0.25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</row>
    <row r="749" spans="1:11" ht="20.100000000000001" customHeight="1" x14ac:dyDescent="0.25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</row>
    <row r="750" spans="1:11" ht="20.100000000000001" customHeight="1" x14ac:dyDescent="0.25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</row>
    <row r="751" spans="1:11" ht="20.100000000000001" customHeight="1" x14ac:dyDescent="0.25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</row>
    <row r="752" spans="1:11" ht="20.100000000000001" customHeight="1" x14ac:dyDescent="0.25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</row>
    <row r="753" spans="1:11" ht="20.100000000000001" customHeight="1" x14ac:dyDescent="0.25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</row>
    <row r="754" spans="1:11" ht="20.100000000000001" customHeight="1" x14ac:dyDescent="0.25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</row>
    <row r="755" spans="1:11" ht="20.100000000000001" customHeight="1" x14ac:dyDescent="0.25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</row>
    <row r="756" spans="1:11" ht="20.100000000000001" customHeight="1" x14ac:dyDescent="0.25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</row>
    <row r="757" spans="1:11" ht="20.100000000000001" customHeight="1" x14ac:dyDescent="0.25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</row>
    <row r="758" spans="1:11" ht="20.100000000000001" customHeight="1" x14ac:dyDescent="0.25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</row>
    <row r="759" spans="1:11" ht="20.100000000000001" customHeight="1" x14ac:dyDescent="0.25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</row>
    <row r="760" spans="1:11" ht="20.100000000000001" customHeight="1" x14ac:dyDescent="0.25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</row>
    <row r="761" spans="1:11" ht="20.100000000000001" customHeight="1" x14ac:dyDescent="0.25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</row>
    <row r="762" spans="1:11" ht="20.100000000000001" customHeight="1" x14ac:dyDescent="0.25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</row>
    <row r="763" spans="1:11" ht="20.100000000000001" customHeight="1" x14ac:dyDescent="0.25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</row>
    <row r="764" spans="1:11" ht="20.100000000000001" customHeight="1" x14ac:dyDescent="0.25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</row>
    <row r="765" spans="1:11" ht="20.100000000000001" customHeight="1" x14ac:dyDescent="0.25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</row>
    <row r="766" spans="1:11" ht="20.100000000000001" customHeight="1" x14ac:dyDescent="0.25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</row>
    <row r="767" spans="1:11" ht="20.100000000000001" customHeight="1" x14ac:dyDescent="0.25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</row>
    <row r="768" spans="1:11" ht="20.100000000000001" customHeight="1" x14ac:dyDescent="0.25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</row>
    <row r="769" spans="1:11" ht="20.100000000000001" customHeight="1" x14ac:dyDescent="0.25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</row>
    <row r="770" spans="1:11" ht="20.100000000000001" customHeight="1" x14ac:dyDescent="0.25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</row>
    <row r="771" spans="1:11" ht="20.100000000000001" customHeight="1" x14ac:dyDescent="0.25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</row>
    <row r="772" spans="1:11" ht="20.100000000000001" customHeight="1" x14ac:dyDescent="0.25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</row>
    <row r="773" spans="1:11" ht="20.100000000000001" customHeight="1" x14ac:dyDescent="0.25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</row>
    <row r="774" spans="1:11" ht="20.100000000000001" customHeight="1" x14ac:dyDescent="0.25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</row>
    <row r="775" spans="1:11" ht="20.100000000000001" customHeight="1" x14ac:dyDescent="0.25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</row>
    <row r="776" spans="1:11" ht="20.100000000000001" customHeight="1" x14ac:dyDescent="0.25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</row>
    <row r="777" spans="1:11" ht="20.100000000000001" customHeight="1" x14ac:dyDescent="0.25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</row>
    <row r="778" spans="1:11" ht="20.100000000000001" customHeight="1" x14ac:dyDescent="0.25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</row>
    <row r="779" spans="1:11" ht="20.100000000000001" customHeight="1" x14ac:dyDescent="0.25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</row>
    <row r="780" spans="1:11" ht="20.100000000000001" customHeight="1" x14ac:dyDescent="0.25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</row>
    <row r="781" spans="1:11" ht="20.100000000000001" customHeight="1" x14ac:dyDescent="0.25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</row>
    <row r="782" spans="1:11" ht="20.100000000000001" customHeight="1" x14ac:dyDescent="0.25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</row>
    <row r="783" spans="1:11" ht="20.100000000000001" customHeight="1" x14ac:dyDescent="0.25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</row>
    <row r="784" spans="1:11" ht="20.100000000000001" customHeight="1" x14ac:dyDescent="0.25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</row>
    <row r="785" spans="1:11" ht="20.100000000000001" customHeight="1" x14ac:dyDescent="0.25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</row>
    <row r="786" spans="1:11" ht="20.100000000000001" customHeight="1" x14ac:dyDescent="0.25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</row>
    <row r="787" spans="1:11" ht="20.100000000000001" customHeight="1" x14ac:dyDescent="0.25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</row>
    <row r="788" spans="1:11" ht="20.100000000000001" customHeight="1" x14ac:dyDescent="0.25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</row>
    <row r="789" spans="1:11" ht="20.100000000000001" customHeight="1" x14ac:dyDescent="0.25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</row>
    <row r="790" spans="1:11" ht="20.100000000000001" customHeight="1" x14ac:dyDescent="0.25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</row>
    <row r="791" spans="1:11" ht="20.100000000000001" customHeight="1" x14ac:dyDescent="0.25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</row>
    <row r="792" spans="1:11" ht="20.100000000000001" customHeight="1" x14ac:dyDescent="0.25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</row>
    <row r="793" spans="1:11" ht="20.100000000000001" customHeight="1" x14ac:dyDescent="0.25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</row>
    <row r="794" spans="1:11" ht="20.100000000000001" customHeight="1" x14ac:dyDescent="0.25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</row>
    <row r="795" spans="1:11" ht="20.100000000000001" customHeight="1" x14ac:dyDescent="0.25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</row>
    <row r="796" spans="1:11" ht="20.100000000000001" customHeight="1" x14ac:dyDescent="0.25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</row>
    <row r="797" spans="1:11" ht="20.100000000000001" customHeight="1" x14ac:dyDescent="0.25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</row>
    <row r="798" spans="1:11" ht="20.100000000000001" customHeight="1" x14ac:dyDescent="0.25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</row>
    <row r="799" spans="1:11" ht="20.100000000000001" customHeight="1" x14ac:dyDescent="0.25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</row>
    <row r="800" spans="1:11" ht="20.100000000000001" customHeight="1" x14ac:dyDescent="0.25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</row>
    <row r="801" spans="1:11" ht="20.100000000000001" customHeight="1" x14ac:dyDescent="0.25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</row>
    <row r="802" spans="1:11" ht="20.100000000000001" customHeight="1" x14ac:dyDescent="0.25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</row>
    <row r="803" spans="1:11" ht="20.100000000000001" customHeight="1" x14ac:dyDescent="0.25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</row>
    <row r="804" spans="1:11" ht="20.100000000000001" customHeight="1" x14ac:dyDescent="0.25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</row>
    <row r="805" spans="1:11" ht="20.100000000000001" customHeight="1" x14ac:dyDescent="0.25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</row>
    <row r="806" spans="1:11" ht="20.100000000000001" customHeight="1" x14ac:dyDescent="0.25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</row>
    <row r="807" spans="1:11" ht="20.100000000000001" customHeight="1" x14ac:dyDescent="0.25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</row>
    <row r="808" spans="1:11" ht="20.100000000000001" customHeight="1" x14ac:dyDescent="0.25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</row>
    <row r="809" spans="1:11" ht="20.100000000000001" customHeight="1" x14ac:dyDescent="0.25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</row>
    <row r="810" spans="1:11" ht="20.100000000000001" customHeight="1" x14ac:dyDescent="0.25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</row>
    <row r="811" spans="1:11" ht="20.100000000000001" customHeight="1" x14ac:dyDescent="0.25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</row>
    <row r="812" spans="1:11" ht="20.100000000000001" customHeight="1" x14ac:dyDescent="0.25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</row>
    <row r="813" spans="1:11" ht="20.100000000000001" customHeight="1" x14ac:dyDescent="0.25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</row>
    <row r="814" spans="1:11" ht="20.100000000000001" customHeight="1" x14ac:dyDescent="0.25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</row>
    <row r="815" spans="1:11" ht="20.100000000000001" customHeight="1" x14ac:dyDescent="0.25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</row>
    <row r="816" spans="1:11" ht="20.100000000000001" customHeight="1" x14ac:dyDescent="0.25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</row>
    <row r="817" spans="1:11" ht="20.100000000000001" customHeight="1" x14ac:dyDescent="0.25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</row>
    <row r="818" spans="1:11" ht="20.100000000000001" customHeight="1" x14ac:dyDescent="0.25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</row>
    <row r="819" spans="1:11" ht="20.100000000000001" customHeight="1" x14ac:dyDescent="0.25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</row>
    <row r="820" spans="1:11" ht="20.100000000000001" customHeight="1" x14ac:dyDescent="0.25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</row>
    <row r="821" spans="1:11" ht="20.100000000000001" customHeight="1" x14ac:dyDescent="0.25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</row>
    <row r="822" spans="1:11" ht="20.100000000000001" customHeight="1" x14ac:dyDescent="0.25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</row>
    <row r="823" spans="1:11" ht="20.100000000000001" customHeight="1" x14ac:dyDescent="0.25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</row>
    <row r="824" spans="1:11" ht="20.100000000000001" customHeight="1" x14ac:dyDescent="0.25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</row>
    <row r="825" spans="1:11" ht="20.100000000000001" customHeight="1" x14ac:dyDescent="0.25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</row>
    <row r="826" spans="1:11" ht="20.100000000000001" customHeight="1" x14ac:dyDescent="0.25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</row>
    <row r="827" spans="1:11" ht="20.100000000000001" customHeight="1" x14ac:dyDescent="0.25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</row>
    <row r="828" spans="1:11" ht="20.100000000000001" customHeight="1" x14ac:dyDescent="0.25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</row>
    <row r="829" spans="1:11" ht="20.100000000000001" customHeight="1" x14ac:dyDescent="0.25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</row>
    <row r="830" spans="1:11" ht="20.100000000000001" customHeight="1" x14ac:dyDescent="0.25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</row>
    <row r="831" spans="1:11" ht="20.100000000000001" customHeight="1" x14ac:dyDescent="0.25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</row>
    <row r="832" spans="1:11" ht="20.100000000000001" customHeight="1" x14ac:dyDescent="0.25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</row>
    <row r="833" spans="1:11" ht="20.100000000000001" customHeight="1" x14ac:dyDescent="0.25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</row>
    <row r="834" spans="1:11" ht="20.100000000000001" customHeight="1" x14ac:dyDescent="0.25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</row>
    <row r="835" spans="1:11" ht="20.100000000000001" customHeight="1" x14ac:dyDescent="0.25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</row>
    <row r="836" spans="1:11" ht="20.100000000000001" customHeight="1" x14ac:dyDescent="0.25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</row>
    <row r="837" spans="1:11" ht="20.100000000000001" customHeight="1" x14ac:dyDescent="0.25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</row>
    <row r="838" spans="1:11" ht="20.100000000000001" customHeight="1" x14ac:dyDescent="0.25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</row>
    <row r="839" spans="1:11" ht="20.100000000000001" customHeight="1" x14ac:dyDescent="0.25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</row>
    <row r="840" spans="1:11" ht="20.100000000000001" customHeight="1" x14ac:dyDescent="0.25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</row>
    <row r="841" spans="1:11" ht="20.100000000000001" customHeight="1" x14ac:dyDescent="0.25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</row>
    <row r="842" spans="1:11" ht="20.100000000000001" customHeight="1" x14ac:dyDescent="0.25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</row>
    <row r="843" spans="1:11" ht="20.100000000000001" customHeight="1" x14ac:dyDescent="0.25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</row>
    <row r="844" spans="1:11" ht="20.100000000000001" customHeight="1" x14ac:dyDescent="0.25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</row>
    <row r="845" spans="1:11" ht="20.100000000000001" customHeight="1" x14ac:dyDescent="0.25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</row>
    <row r="846" spans="1:11" ht="20.100000000000001" customHeight="1" x14ac:dyDescent="0.25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</row>
    <row r="847" spans="1:11" ht="20.100000000000001" customHeight="1" x14ac:dyDescent="0.25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</row>
    <row r="848" spans="1:11" ht="20.100000000000001" customHeight="1" x14ac:dyDescent="0.25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</row>
    <row r="849" spans="1:11" ht="20.100000000000001" customHeight="1" x14ac:dyDescent="0.25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</row>
    <row r="850" spans="1:11" ht="20.100000000000001" customHeight="1" x14ac:dyDescent="0.25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</row>
    <row r="851" spans="1:11" ht="20.100000000000001" customHeight="1" x14ac:dyDescent="0.25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</row>
    <row r="852" spans="1:11" ht="20.100000000000001" customHeight="1" x14ac:dyDescent="0.25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</row>
    <row r="853" spans="1:11" ht="20.100000000000001" customHeight="1" x14ac:dyDescent="0.25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</row>
    <row r="854" spans="1:11" ht="20.100000000000001" customHeight="1" x14ac:dyDescent="0.25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</row>
    <row r="855" spans="1:11" ht="20.100000000000001" customHeight="1" x14ac:dyDescent="0.25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</row>
    <row r="856" spans="1:11" ht="20.100000000000001" customHeight="1" x14ac:dyDescent="0.25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</row>
    <row r="857" spans="1:11" ht="20.100000000000001" customHeight="1" x14ac:dyDescent="0.25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</row>
    <row r="858" spans="1:11" ht="20.100000000000001" customHeight="1" x14ac:dyDescent="0.25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</row>
    <row r="859" spans="1:11" ht="20.100000000000001" customHeight="1" x14ac:dyDescent="0.25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</row>
    <row r="860" spans="1:11" ht="20.100000000000001" customHeight="1" x14ac:dyDescent="0.25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</row>
    <row r="861" spans="1:11" ht="20.100000000000001" customHeight="1" x14ac:dyDescent="0.25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</row>
    <row r="862" spans="1:11" ht="20.100000000000001" customHeight="1" x14ac:dyDescent="0.25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</row>
    <row r="863" spans="1:11" ht="20.100000000000001" customHeight="1" x14ac:dyDescent="0.25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</row>
    <row r="864" spans="1:11" ht="20.100000000000001" customHeight="1" x14ac:dyDescent="0.25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</row>
    <row r="865" spans="1:11" ht="20.100000000000001" customHeight="1" x14ac:dyDescent="0.25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</row>
    <row r="866" spans="1:11" ht="20.100000000000001" customHeight="1" x14ac:dyDescent="0.25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</row>
    <row r="867" spans="1:11" ht="20.100000000000001" customHeight="1" x14ac:dyDescent="0.25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</row>
    <row r="868" spans="1:11" ht="20.100000000000001" customHeight="1" x14ac:dyDescent="0.25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</row>
    <row r="869" spans="1:11" ht="20.100000000000001" customHeight="1" x14ac:dyDescent="0.25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</row>
    <row r="870" spans="1:11" ht="20.100000000000001" customHeight="1" x14ac:dyDescent="0.25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</row>
    <row r="871" spans="1:11" ht="20.100000000000001" customHeight="1" x14ac:dyDescent="0.25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</row>
    <row r="872" spans="1:11" ht="20.100000000000001" customHeight="1" x14ac:dyDescent="0.25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</row>
    <row r="873" spans="1:11" ht="20.100000000000001" customHeight="1" x14ac:dyDescent="0.25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</row>
    <row r="874" spans="1:11" ht="20.100000000000001" customHeight="1" x14ac:dyDescent="0.25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</row>
    <row r="875" spans="1:11" ht="20.100000000000001" customHeight="1" x14ac:dyDescent="0.25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</row>
    <row r="876" spans="1:11" ht="20.100000000000001" customHeight="1" x14ac:dyDescent="0.25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</row>
    <row r="877" spans="1:11" ht="20.100000000000001" customHeight="1" x14ac:dyDescent="0.25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</row>
    <row r="878" spans="1:11" ht="20.100000000000001" customHeight="1" x14ac:dyDescent="0.25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</row>
    <row r="879" spans="1:11" ht="20.100000000000001" customHeight="1" x14ac:dyDescent="0.25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</row>
    <row r="880" spans="1:11" ht="20.100000000000001" customHeight="1" x14ac:dyDescent="0.25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</row>
    <row r="881" spans="1:11" ht="20.100000000000001" customHeight="1" x14ac:dyDescent="0.25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</row>
    <row r="882" spans="1:11" ht="20.100000000000001" customHeight="1" x14ac:dyDescent="0.25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</row>
    <row r="883" spans="1:11" ht="20.100000000000001" customHeight="1" x14ac:dyDescent="0.25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</row>
    <row r="884" spans="1:11" ht="20.100000000000001" customHeight="1" x14ac:dyDescent="0.25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</row>
    <row r="885" spans="1:11" ht="20.100000000000001" customHeight="1" x14ac:dyDescent="0.25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</row>
    <row r="886" spans="1:11" ht="20.100000000000001" customHeight="1" x14ac:dyDescent="0.25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</row>
    <row r="887" spans="1:11" ht="20.100000000000001" customHeight="1" x14ac:dyDescent="0.25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</row>
    <row r="888" spans="1:11" ht="20.100000000000001" customHeight="1" x14ac:dyDescent="0.25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</row>
    <row r="889" spans="1:11" ht="20.100000000000001" customHeight="1" x14ac:dyDescent="0.25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</row>
    <row r="890" spans="1:11" ht="20.100000000000001" customHeight="1" x14ac:dyDescent="0.25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</row>
    <row r="891" spans="1:11" ht="20.100000000000001" customHeight="1" x14ac:dyDescent="0.25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</row>
    <row r="892" spans="1:11" ht="20.100000000000001" customHeight="1" x14ac:dyDescent="0.25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</row>
    <row r="893" spans="1:11" ht="20.100000000000001" customHeight="1" x14ac:dyDescent="0.25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</row>
    <row r="894" spans="1:11" ht="20.100000000000001" customHeight="1" x14ac:dyDescent="0.25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</row>
    <row r="895" spans="1:11" ht="20.100000000000001" customHeight="1" x14ac:dyDescent="0.25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</row>
    <row r="896" spans="1:11" ht="20.100000000000001" customHeight="1" x14ac:dyDescent="0.25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</row>
    <row r="897" spans="1:11" ht="20.100000000000001" customHeight="1" x14ac:dyDescent="0.25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</row>
    <row r="898" spans="1:11" ht="20.100000000000001" customHeight="1" x14ac:dyDescent="0.25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</row>
    <row r="899" spans="1:11" ht="20.100000000000001" customHeight="1" x14ac:dyDescent="0.25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</row>
    <row r="900" spans="1:11" ht="20.100000000000001" customHeight="1" x14ac:dyDescent="0.25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</row>
    <row r="901" spans="1:11" ht="20.100000000000001" customHeight="1" x14ac:dyDescent="0.25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</row>
    <row r="902" spans="1:11" ht="20.100000000000001" customHeight="1" x14ac:dyDescent="0.25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</row>
    <row r="903" spans="1:11" ht="20.100000000000001" customHeight="1" x14ac:dyDescent="0.25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</row>
    <row r="904" spans="1:11" ht="20.100000000000001" customHeight="1" x14ac:dyDescent="0.25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</row>
    <row r="905" spans="1:11" ht="20.100000000000001" customHeight="1" x14ac:dyDescent="0.25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</row>
    <row r="906" spans="1:11" ht="20.100000000000001" customHeight="1" x14ac:dyDescent="0.25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</row>
    <row r="907" spans="1:11" ht="20.100000000000001" customHeight="1" x14ac:dyDescent="0.25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</row>
    <row r="908" spans="1:11" ht="20.100000000000001" customHeight="1" x14ac:dyDescent="0.25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</row>
    <row r="909" spans="1:11" ht="20.100000000000001" customHeight="1" x14ac:dyDescent="0.25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</row>
    <row r="910" spans="1:11" ht="20.100000000000001" customHeight="1" x14ac:dyDescent="0.25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</row>
    <row r="911" spans="1:11" ht="20.100000000000001" customHeight="1" x14ac:dyDescent="0.25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</row>
    <row r="912" spans="1:11" ht="20.100000000000001" customHeight="1" x14ac:dyDescent="0.25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</row>
    <row r="913" spans="1:11" ht="20.100000000000001" customHeight="1" x14ac:dyDescent="0.25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</row>
    <row r="914" spans="1:11" ht="20.100000000000001" customHeight="1" x14ac:dyDescent="0.25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</row>
    <row r="915" spans="1:11" ht="20.100000000000001" customHeight="1" x14ac:dyDescent="0.25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</row>
    <row r="916" spans="1:11" ht="20.100000000000001" customHeight="1" x14ac:dyDescent="0.25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</row>
    <row r="917" spans="1:11" ht="20.100000000000001" customHeight="1" x14ac:dyDescent="0.25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</row>
    <row r="918" spans="1:11" ht="20.100000000000001" customHeight="1" x14ac:dyDescent="0.25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</row>
    <row r="919" spans="1:11" ht="20.100000000000001" customHeight="1" x14ac:dyDescent="0.25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</row>
    <row r="920" spans="1:11" ht="20.100000000000001" customHeight="1" x14ac:dyDescent="0.25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</row>
    <row r="921" spans="1:11" ht="20.100000000000001" customHeight="1" x14ac:dyDescent="0.25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</row>
    <row r="922" spans="1:11" ht="20.100000000000001" customHeight="1" x14ac:dyDescent="0.25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</row>
    <row r="923" spans="1:11" ht="20.100000000000001" customHeight="1" x14ac:dyDescent="0.25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</row>
    <row r="924" spans="1:11" ht="20.100000000000001" customHeight="1" x14ac:dyDescent="0.25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</row>
    <row r="925" spans="1:11" ht="20.100000000000001" customHeight="1" x14ac:dyDescent="0.25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</row>
    <row r="926" spans="1:11" ht="20.100000000000001" customHeight="1" x14ac:dyDescent="0.25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</row>
    <row r="927" spans="1:11" ht="20.100000000000001" customHeight="1" x14ac:dyDescent="0.25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</row>
    <row r="928" spans="1:11" ht="20.100000000000001" customHeight="1" x14ac:dyDescent="0.25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</row>
    <row r="929" spans="1:11" ht="20.100000000000001" customHeight="1" x14ac:dyDescent="0.25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</row>
    <row r="930" spans="1:11" ht="20.100000000000001" customHeight="1" x14ac:dyDescent="0.25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</row>
    <row r="931" spans="1:11" ht="20.100000000000001" customHeight="1" x14ac:dyDescent="0.25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</row>
    <row r="932" spans="1:11" ht="20.100000000000001" customHeight="1" x14ac:dyDescent="0.25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</row>
    <row r="933" spans="1:11" ht="20.100000000000001" customHeight="1" x14ac:dyDescent="0.25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</row>
    <row r="934" spans="1:11" ht="20.100000000000001" customHeight="1" x14ac:dyDescent="0.25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</row>
    <row r="935" spans="1:11" ht="20.100000000000001" customHeight="1" x14ac:dyDescent="0.25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</row>
    <row r="936" spans="1:11" ht="20.100000000000001" customHeight="1" x14ac:dyDescent="0.25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</row>
    <row r="937" spans="1:11" ht="20.100000000000001" customHeight="1" x14ac:dyDescent="0.25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</row>
    <row r="938" spans="1:11" ht="20.100000000000001" customHeight="1" x14ac:dyDescent="0.25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</row>
    <row r="939" spans="1:11" ht="20.100000000000001" customHeight="1" x14ac:dyDescent="0.25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</row>
    <row r="940" spans="1:11" ht="20.100000000000001" customHeight="1" x14ac:dyDescent="0.25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</row>
    <row r="941" spans="1:11" ht="20.100000000000001" customHeight="1" x14ac:dyDescent="0.25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</row>
    <row r="942" spans="1:11" ht="20.100000000000001" customHeight="1" x14ac:dyDescent="0.25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</row>
    <row r="943" spans="1:11" ht="20.100000000000001" customHeight="1" x14ac:dyDescent="0.25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</row>
    <row r="944" spans="1:11" ht="20.100000000000001" customHeight="1" x14ac:dyDescent="0.25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</row>
    <row r="945" spans="1:11" ht="20.100000000000001" customHeight="1" x14ac:dyDescent="0.25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</row>
    <row r="946" spans="1:11" ht="20.100000000000001" customHeight="1" x14ac:dyDescent="0.25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</row>
    <row r="947" spans="1:11" ht="20.100000000000001" customHeight="1" x14ac:dyDescent="0.25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</row>
    <row r="948" spans="1:11" ht="20.100000000000001" customHeight="1" x14ac:dyDescent="0.25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</row>
    <row r="949" spans="1:11" ht="20.100000000000001" customHeight="1" x14ac:dyDescent="0.25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</row>
    <row r="950" spans="1:11" ht="20.100000000000001" customHeight="1" x14ac:dyDescent="0.25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</row>
    <row r="951" spans="1:11" ht="20.100000000000001" customHeight="1" x14ac:dyDescent="0.25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</row>
    <row r="952" spans="1:11" ht="20.100000000000001" customHeight="1" x14ac:dyDescent="0.25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</row>
    <row r="953" spans="1:11" ht="20.100000000000001" customHeight="1" x14ac:dyDescent="0.25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</row>
    <row r="954" spans="1:11" ht="20.100000000000001" customHeight="1" x14ac:dyDescent="0.25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</row>
    <row r="955" spans="1:11" ht="20.100000000000001" customHeight="1" x14ac:dyDescent="0.25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</row>
    <row r="956" spans="1:11" ht="20.100000000000001" customHeight="1" x14ac:dyDescent="0.25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</row>
    <row r="957" spans="1:11" ht="20.100000000000001" customHeight="1" x14ac:dyDescent="0.25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</row>
    <row r="958" spans="1:11" ht="20.100000000000001" customHeight="1" x14ac:dyDescent="0.25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</row>
    <row r="959" spans="1:11" ht="20.100000000000001" customHeight="1" x14ac:dyDescent="0.25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</row>
    <row r="960" spans="1:11" ht="20.100000000000001" customHeight="1" x14ac:dyDescent="0.25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</row>
    <row r="961" spans="1:11" ht="20.100000000000001" customHeight="1" x14ac:dyDescent="0.25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</row>
    <row r="962" spans="1:11" ht="20.100000000000001" customHeight="1" x14ac:dyDescent="0.25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</row>
    <row r="963" spans="1:11" ht="20.100000000000001" customHeight="1" x14ac:dyDescent="0.25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</row>
    <row r="964" spans="1:11" ht="20.100000000000001" customHeight="1" x14ac:dyDescent="0.25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</row>
    <row r="965" spans="1:11" ht="20.100000000000001" customHeight="1" x14ac:dyDescent="0.25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</row>
    <row r="966" spans="1:11" ht="20.100000000000001" customHeight="1" x14ac:dyDescent="0.25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</row>
    <row r="967" spans="1:11" ht="20.100000000000001" customHeight="1" x14ac:dyDescent="0.25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</row>
    <row r="968" spans="1:11" ht="20.100000000000001" customHeight="1" x14ac:dyDescent="0.25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</row>
    <row r="969" spans="1:11" ht="20.100000000000001" customHeight="1" x14ac:dyDescent="0.25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</row>
    <row r="970" spans="1:11" ht="20.100000000000001" customHeight="1" x14ac:dyDescent="0.25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</row>
    <row r="971" spans="1:11" ht="20.100000000000001" customHeight="1" x14ac:dyDescent="0.25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</row>
    <row r="972" spans="1:11" ht="20.100000000000001" customHeight="1" x14ac:dyDescent="0.25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</row>
    <row r="973" spans="1:11" ht="20.100000000000001" customHeight="1" x14ac:dyDescent="0.25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</row>
    <row r="974" spans="1:11" ht="20.100000000000001" customHeight="1" x14ac:dyDescent="0.25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</row>
    <row r="975" spans="1:11" ht="20.100000000000001" customHeight="1" x14ac:dyDescent="0.25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</row>
    <row r="976" spans="1:11" ht="20.100000000000001" customHeight="1" x14ac:dyDescent="0.25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</row>
    <row r="977" spans="1:11" ht="20.100000000000001" customHeight="1" x14ac:dyDescent="0.25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</row>
    <row r="978" spans="1:11" ht="20.100000000000001" customHeight="1" x14ac:dyDescent="0.25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</row>
    <row r="979" spans="1:11" ht="20.100000000000001" customHeight="1" x14ac:dyDescent="0.25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</row>
    <row r="980" spans="1:11" ht="20.100000000000001" customHeight="1" x14ac:dyDescent="0.25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</row>
    <row r="981" spans="1:11" ht="20.100000000000001" customHeight="1" x14ac:dyDescent="0.25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</row>
    <row r="982" spans="1:11" ht="20.100000000000001" customHeight="1" x14ac:dyDescent="0.25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</row>
    <row r="983" spans="1:11" ht="20.100000000000001" customHeight="1" x14ac:dyDescent="0.25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</row>
    <row r="984" spans="1:11" ht="20.100000000000001" customHeight="1" x14ac:dyDescent="0.25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</row>
    <row r="985" spans="1:11" ht="20.100000000000001" customHeight="1" x14ac:dyDescent="0.25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</row>
    <row r="986" spans="1:11" ht="20.100000000000001" customHeight="1" x14ac:dyDescent="0.25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</row>
    <row r="987" spans="1:11" ht="20.100000000000001" customHeight="1" x14ac:dyDescent="0.25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</row>
    <row r="988" spans="1:11" ht="20.100000000000001" customHeight="1" x14ac:dyDescent="0.25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</row>
    <row r="989" spans="1:11" ht="20.100000000000001" customHeight="1" x14ac:dyDescent="0.25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</row>
    <row r="990" spans="1:11" ht="20.100000000000001" customHeight="1" x14ac:dyDescent="0.25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</row>
    <row r="991" spans="1:11" ht="20.100000000000001" customHeight="1" x14ac:dyDescent="0.25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</row>
    <row r="992" spans="1:11" ht="20.100000000000001" customHeight="1" x14ac:dyDescent="0.25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</row>
    <row r="993" spans="1:11" ht="20.100000000000001" customHeight="1" x14ac:dyDescent="0.25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</row>
    <row r="994" spans="1:11" ht="20.100000000000001" customHeight="1" x14ac:dyDescent="0.25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</row>
    <row r="995" spans="1:11" ht="20.100000000000001" customHeight="1" x14ac:dyDescent="0.25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</row>
    <row r="996" spans="1:11" ht="20.100000000000001" customHeight="1" x14ac:dyDescent="0.25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</row>
    <row r="997" spans="1:11" ht="20.100000000000001" customHeight="1" x14ac:dyDescent="0.25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</row>
    <row r="998" spans="1:11" ht="20.100000000000001" customHeight="1" x14ac:dyDescent="0.25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</row>
    <row r="999" spans="1:11" ht="20.100000000000001" customHeight="1" x14ac:dyDescent="0.25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</row>
    <row r="1000" spans="1:11" ht="20.100000000000001" customHeight="1" x14ac:dyDescent="0.25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</row>
    <row r="1001" spans="1:11" ht="20.100000000000001" customHeight="1" x14ac:dyDescent="0.25">
      <c r="A1001" s="54"/>
      <c r="B1001" s="54"/>
      <c r="C1001" s="54"/>
      <c r="D1001" s="54"/>
      <c r="E1001" s="54"/>
      <c r="F1001" s="54"/>
      <c r="G1001" s="54"/>
      <c r="H1001" s="54"/>
      <c r="I1001" s="54"/>
      <c r="J1001" s="54"/>
      <c r="K1001" s="54"/>
    </row>
    <row r="1002" spans="1:11" ht="20.100000000000001" customHeight="1" x14ac:dyDescent="0.25">
      <c r="A1002" s="54"/>
      <c r="B1002" s="54"/>
      <c r="C1002" s="54"/>
      <c r="D1002" s="54"/>
      <c r="E1002" s="54"/>
      <c r="F1002" s="54"/>
      <c r="G1002" s="54"/>
      <c r="H1002" s="54"/>
      <c r="I1002" s="54"/>
      <c r="J1002" s="54"/>
      <c r="K1002" s="54"/>
    </row>
    <row r="1003" spans="1:11" ht="20.100000000000001" customHeight="1" x14ac:dyDescent="0.25">
      <c r="A1003" s="54"/>
      <c r="B1003" s="54"/>
      <c r="C1003" s="54"/>
      <c r="D1003" s="54"/>
      <c r="E1003" s="54"/>
      <c r="F1003" s="54"/>
      <c r="G1003" s="54"/>
      <c r="H1003" s="54"/>
      <c r="I1003" s="54"/>
      <c r="J1003" s="54"/>
      <c r="K1003" s="54"/>
    </row>
    <row r="1004" spans="1:11" ht="20.100000000000001" customHeight="1" x14ac:dyDescent="0.25">
      <c r="A1004" s="54"/>
      <c r="B1004" s="54"/>
      <c r="C1004" s="54"/>
      <c r="D1004" s="54"/>
      <c r="E1004" s="54"/>
      <c r="F1004" s="54"/>
      <c r="G1004" s="54"/>
      <c r="H1004" s="54"/>
      <c r="I1004" s="54"/>
      <c r="J1004" s="54"/>
      <c r="K1004" s="54"/>
    </row>
    <row r="1005" spans="1:11" ht="20.100000000000001" customHeight="1" x14ac:dyDescent="0.25">
      <c r="A1005" s="54"/>
      <c r="B1005" s="54"/>
      <c r="C1005" s="54"/>
      <c r="D1005" s="54"/>
      <c r="E1005" s="54"/>
      <c r="F1005" s="54"/>
      <c r="G1005" s="54"/>
      <c r="H1005" s="54"/>
      <c r="I1005" s="54"/>
      <c r="J1005" s="54"/>
      <c r="K1005" s="54"/>
    </row>
    <row r="1006" spans="1:11" ht="20.100000000000001" customHeight="1" x14ac:dyDescent="0.25">
      <c r="A1006" s="54"/>
      <c r="B1006" s="54"/>
      <c r="C1006" s="54"/>
      <c r="D1006" s="54"/>
      <c r="E1006" s="54"/>
      <c r="F1006" s="54"/>
      <c r="G1006" s="54"/>
      <c r="H1006" s="54"/>
      <c r="I1006" s="54"/>
      <c r="J1006" s="54"/>
      <c r="K1006" s="54"/>
    </row>
    <row r="1007" spans="1:11" ht="20.100000000000001" customHeight="1" x14ac:dyDescent="0.25">
      <c r="A1007" s="54"/>
      <c r="B1007" s="54"/>
      <c r="C1007" s="54"/>
      <c r="D1007" s="54"/>
      <c r="E1007" s="54"/>
      <c r="F1007" s="54"/>
      <c r="G1007" s="54"/>
      <c r="H1007" s="54"/>
      <c r="I1007" s="54"/>
      <c r="J1007" s="54"/>
      <c r="K1007" s="54"/>
    </row>
    <row r="1008" spans="1:11" ht="20.100000000000001" customHeight="1" x14ac:dyDescent="0.25">
      <c r="A1008" s="54"/>
      <c r="B1008" s="54"/>
      <c r="C1008" s="54"/>
      <c r="D1008" s="54"/>
      <c r="E1008" s="54"/>
      <c r="F1008" s="54"/>
      <c r="G1008" s="54"/>
      <c r="H1008" s="54"/>
      <c r="I1008" s="54"/>
      <c r="J1008" s="54"/>
      <c r="K1008" s="54"/>
    </row>
    <row r="1009" spans="1:11" ht="20.100000000000001" customHeight="1" x14ac:dyDescent="0.25">
      <c r="A1009" s="54"/>
      <c r="B1009" s="54"/>
      <c r="C1009" s="54"/>
      <c r="D1009" s="54"/>
      <c r="E1009" s="54"/>
      <c r="F1009" s="54"/>
      <c r="G1009" s="54"/>
      <c r="H1009" s="54"/>
      <c r="I1009" s="54"/>
      <c r="J1009" s="54"/>
      <c r="K1009" s="54"/>
    </row>
    <row r="1010" spans="1:11" ht="20.100000000000001" customHeight="1" x14ac:dyDescent="0.25">
      <c r="A1010" s="54"/>
      <c r="B1010" s="54"/>
      <c r="C1010" s="54"/>
      <c r="D1010" s="54"/>
      <c r="E1010" s="54"/>
      <c r="F1010" s="54"/>
      <c r="G1010" s="54"/>
      <c r="H1010" s="54"/>
      <c r="I1010" s="54"/>
      <c r="J1010" s="54"/>
      <c r="K1010" s="54"/>
    </row>
    <row r="1011" spans="1:11" ht="20.100000000000001" customHeight="1" x14ac:dyDescent="0.25">
      <c r="A1011" s="54"/>
      <c r="B1011" s="54"/>
      <c r="C1011" s="54"/>
      <c r="D1011" s="54"/>
      <c r="E1011" s="54"/>
      <c r="F1011" s="54"/>
      <c r="G1011" s="54"/>
      <c r="H1011" s="54"/>
      <c r="I1011" s="54"/>
      <c r="J1011" s="54"/>
      <c r="K1011" s="54"/>
    </row>
    <row r="1012" spans="1:11" ht="20.100000000000001" customHeight="1" x14ac:dyDescent="0.25">
      <c r="A1012" s="54"/>
      <c r="B1012" s="54"/>
      <c r="C1012" s="54"/>
      <c r="D1012" s="54"/>
      <c r="E1012" s="54"/>
      <c r="F1012" s="54"/>
      <c r="G1012" s="54"/>
      <c r="H1012" s="54"/>
      <c r="I1012" s="54"/>
      <c r="J1012" s="54"/>
      <c r="K1012" s="54"/>
    </row>
    <row r="1013" spans="1:11" ht="20.100000000000001" customHeight="1" x14ac:dyDescent="0.25">
      <c r="A1013" s="54"/>
      <c r="B1013" s="54"/>
      <c r="C1013" s="54"/>
      <c r="D1013" s="54"/>
      <c r="E1013" s="54"/>
      <c r="F1013" s="54"/>
      <c r="G1013" s="54"/>
      <c r="H1013" s="54"/>
      <c r="I1013" s="54"/>
      <c r="J1013" s="54"/>
      <c r="K1013" s="54"/>
    </row>
    <row r="1014" spans="1:11" ht="20.100000000000001" customHeight="1" x14ac:dyDescent="0.25">
      <c r="A1014" s="54"/>
      <c r="B1014" s="54"/>
      <c r="C1014" s="54"/>
      <c r="D1014" s="54"/>
      <c r="E1014" s="54"/>
      <c r="F1014" s="54"/>
      <c r="G1014" s="54"/>
      <c r="H1014" s="54"/>
      <c r="I1014" s="54"/>
      <c r="J1014" s="54"/>
      <c r="K1014" s="54"/>
    </row>
    <row r="1015" spans="1:11" ht="20.100000000000001" customHeight="1" x14ac:dyDescent="0.25">
      <c r="A1015" s="54"/>
      <c r="B1015" s="54"/>
      <c r="C1015" s="54"/>
      <c r="D1015" s="54"/>
      <c r="E1015" s="54"/>
      <c r="F1015" s="54"/>
      <c r="G1015" s="54"/>
      <c r="H1015" s="54"/>
      <c r="I1015" s="54"/>
      <c r="J1015" s="54"/>
      <c r="K1015" s="54"/>
    </row>
    <row r="1016" spans="1:11" ht="20.100000000000001" customHeight="1" x14ac:dyDescent="0.25">
      <c r="A1016" s="54"/>
      <c r="B1016" s="54"/>
      <c r="C1016" s="54"/>
      <c r="D1016" s="54"/>
      <c r="E1016" s="54"/>
      <c r="F1016" s="54"/>
      <c r="G1016" s="54"/>
      <c r="H1016" s="54"/>
      <c r="I1016" s="54"/>
      <c r="J1016" s="54"/>
      <c r="K1016" s="54"/>
    </row>
    <row r="1017" spans="1:11" ht="20.100000000000001" customHeight="1" x14ac:dyDescent="0.25">
      <c r="A1017" s="54"/>
      <c r="B1017" s="54"/>
      <c r="C1017" s="54"/>
      <c r="D1017" s="54"/>
      <c r="E1017" s="54"/>
      <c r="F1017" s="54"/>
      <c r="G1017" s="54"/>
      <c r="H1017" s="54"/>
      <c r="I1017" s="54"/>
      <c r="J1017" s="54"/>
      <c r="K1017" s="54"/>
    </row>
    <row r="1018" spans="1:11" ht="20.100000000000001" customHeight="1" x14ac:dyDescent="0.25">
      <c r="A1018" s="54"/>
      <c r="B1018" s="54"/>
      <c r="C1018" s="54"/>
      <c r="D1018" s="54"/>
      <c r="E1018" s="54"/>
      <c r="F1018" s="54"/>
      <c r="G1018" s="54"/>
      <c r="H1018" s="54"/>
      <c r="I1018" s="54"/>
      <c r="J1018" s="54"/>
      <c r="K1018" s="54"/>
    </row>
    <row r="1019" spans="1:11" ht="20.100000000000001" customHeight="1" x14ac:dyDescent="0.25">
      <c r="A1019" s="54"/>
      <c r="B1019" s="54"/>
      <c r="C1019" s="54"/>
      <c r="D1019" s="54"/>
      <c r="E1019" s="54"/>
      <c r="F1019" s="54"/>
      <c r="G1019" s="54"/>
      <c r="H1019" s="54"/>
      <c r="I1019" s="54"/>
      <c r="J1019" s="54"/>
      <c r="K1019" s="54"/>
    </row>
    <row r="1020" spans="1:11" ht="20.100000000000001" customHeight="1" x14ac:dyDescent="0.25">
      <c r="A1020" s="54"/>
      <c r="B1020" s="54"/>
      <c r="C1020" s="54"/>
      <c r="D1020" s="54"/>
      <c r="E1020" s="54"/>
      <c r="F1020" s="54"/>
      <c r="G1020" s="54"/>
      <c r="H1020" s="54"/>
      <c r="I1020" s="54"/>
      <c r="J1020" s="54"/>
      <c r="K1020" s="54"/>
    </row>
    <row r="1021" spans="1:11" ht="20.100000000000001" customHeight="1" x14ac:dyDescent="0.25">
      <c r="A1021" s="54"/>
      <c r="B1021" s="54"/>
      <c r="C1021" s="54"/>
      <c r="D1021" s="54"/>
      <c r="E1021" s="54"/>
      <c r="F1021" s="54"/>
      <c r="G1021" s="54"/>
      <c r="H1021" s="54"/>
      <c r="I1021" s="54"/>
      <c r="J1021" s="54"/>
      <c r="K1021" s="54"/>
    </row>
    <row r="1022" spans="1:11" ht="20.100000000000001" customHeight="1" x14ac:dyDescent="0.25">
      <c r="A1022" s="54"/>
      <c r="B1022" s="54"/>
      <c r="C1022" s="54"/>
      <c r="D1022" s="54"/>
      <c r="E1022" s="54"/>
      <c r="F1022" s="54"/>
      <c r="G1022" s="54"/>
      <c r="H1022" s="54"/>
      <c r="I1022" s="54"/>
      <c r="J1022" s="54"/>
      <c r="K1022" s="54"/>
    </row>
    <row r="1023" spans="1:11" ht="20.100000000000001" customHeight="1" x14ac:dyDescent="0.25">
      <c r="A1023" s="54"/>
      <c r="B1023" s="54"/>
      <c r="C1023" s="54"/>
      <c r="D1023" s="54"/>
      <c r="E1023" s="54"/>
      <c r="F1023" s="54"/>
      <c r="G1023" s="54"/>
      <c r="H1023" s="54"/>
      <c r="I1023" s="54"/>
      <c r="J1023" s="54"/>
      <c r="K1023" s="54"/>
    </row>
    <row r="1024" spans="1:11" ht="20.100000000000001" customHeight="1" x14ac:dyDescent="0.25">
      <c r="A1024" s="54"/>
      <c r="B1024" s="54"/>
      <c r="C1024" s="54"/>
      <c r="D1024" s="54"/>
      <c r="E1024" s="54"/>
      <c r="F1024" s="54"/>
      <c r="G1024" s="54"/>
      <c r="H1024" s="54"/>
      <c r="I1024" s="54"/>
      <c r="J1024" s="54"/>
      <c r="K1024" s="54"/>
    </row>
    <row r="1025" spans="1:11" ht="20.100000000000001" customHeight="1" x14ac:dyDescent="0.25">
      <c r="A1025" s="54"/>
      <c r="B1025" s="54"/>
      <c r="C1025" s="54"/>
      <c r="D1025" s="54"/>
      <c r="E1025" s="54"/>
      <c r="F1025" s="54"/>
      <c r="G1025" s="54"/>
      <c r="H1025" s="54"/>
      <c r="I1025" s="54"/>
      <c r="J1025" s="54"/>
      <c r="K1025" s="54"/>
    </row>
    <row r="1026" spans="1:11" ht="20.100000000000001" customHeight="1" x14ac:dyDescent="0.25">
      <c r="A1026" s="54"/>
      <c r="B1026" s="54"/>
      <c r="C1026" s="54"/>
      <c r="D1026" s="54"/>
      <c r="E1026" s="54"/>
      <c r="F1026" s="54"/>
      <c r="G1026" s="54"/>
      <c r="H1026" s="54"/>
      <c r="I1026" s="54"/>
      <c r="J1026" s="54"/>
      <c r="K1026" s="54"/>
    </row>
    <row r="1027" spans="1:11" ht="20.100000000000001" customHeight="1" x14ac:dyDescent="0.25">
      <c r="A1027" s="54"/>
      <c r="B1027" s="54"/>
      <c r="C1027" s="54"/>
      <c r="D1027" s="54"/>
      <c r="E1027" s="54"/>
      <c r="F1027" s="54"/>
      <c r="G1027" s="54"/>
      <c r="H1027" s="54"/>
      <c r="I1027" s="54"/>
      <c r="J1027" s="54"/>
      <c r="K1027" s="54"/>
    </row>
    <row r="1028" spans="1:11" ht="20.100000000000001" customHeight="1" x14ac:dyDescent="0.25">
      <c r="A1028" s="54"/>
      <c r="B1028" s="54"/>
      <c r="C1028" s="54"/>
      <c r="D1028" s="54"/>
      <c r="E1028" s="54"/>
      <c r="F1028" s="54"/>
      <c r="G1028" s="54"/>
      <c r="H1028" s="54"/>
      <c r="I1028" s="54"/>
      <c r="J1028" s="54"/>
      <c r="K1028" s="54"/>
    </row>
    <row r="1029" spans="1:11" ht="20.100000000000001" customHeight="1" x14ac:dyDescent="0.25">
      <c r="A1029" s="54"/>
      <c r="B1029" s="54"/>
      <c r="C1029" s="54"/>
      <c r="D1029" s="54"/>
      <c r="E1029" s="54"/>
      <c r="F1029" s="54"/>
      <c r="G1029" s="54"/>
      <c r="H1029" s="54"/>
      <c r="I1029" s="54"/>
      <c r="J1029" s="54"/>
      <c r="K1029" s="54"/>
    </row>
    <row r="1030" spans="1:11" ht="20.100000000000001" customHeight="1" x14ac:dyDescent="0.25">
      <c r="A1030" s="54"/>
      <c r="B1030" s="54"/>
      <c r="C1030" s="54"/>
      <c r="D1030" s="54"/>
      <c r="E1030" s="54"/>
      <c r="F1030" s="54"/>
      <c r="G1030" s="54"/>
      <c r="H1030" s="54"/>
      <c r="I1030" s="54"/>
      <c r="J1030" s="54"/>
      <c r="K1030" s="54"/>
    </row>
    <row r="1031" spans="1:11" ht="20.100000000000001" customHeight="1" x14ac:dyDescent="0.25">
      <c r="A1031" s="54"/>
      <c r="B1031" s="54"/>
      <c r="C1031" s="54"/>
      <c r="D1031" s="54"/>
      <c r="E1031" s="54"/>
      <c r="F1031" s="54"/>
      <c r="G1031" s="54"/>
      <c r="H1031" s="54"/>
      <c r="I1031" s="54"/>
      <c r="J1031" s="54"/>
      <c r="K1031" s="54"/>
    </row>
    <row r="1032" spans="1:11" ht="20.100000000000001" customHeight="1" x14ac:dyDescent="0.25">
      <c r="A1032" s="54"/>
      <c r="B1032" s="54"/>
      <c r="C1032" s="54"/>
      <c r="D1032" s="54"/>
      <c r="E1032" s="54"/>
      <c r="F1032" s="54"/>
      <c r="G1032" s="54"/>
      <c r="H1032" s="54"/>
      <c r="I1032" s="54"/>
      <c r="J1032" s="54"/>
      <c r="K1032" s="54"/>
    </row>
    <row r="1033" spans="1:11" ht="20.100000000000001" customHeight="1" x14ac:dyDescent="0.25">
      <c r="A1033" s="54"/>
      <c r="B1033" s="54"/>
      <c r="C1033" s="54"/>
      <c r="D1033" s="54"/>
      <c r="E1033" s="54"/>
      <c r="F1033" s="54"/>
      <c r="G1033" s="54"/>
      <c r="H1033" s="54"/>
      <c r="I1033" s="54"/>
      <c r="J1033" s="54"/>
      <c r="K1033" s="54"/>
    </row>
    <row r="1034" spans="1:11" ht="20.100000000000001" customHeight="1" x14ac:dyDescent="0.25">
      <c r="A1034" s="54"/>
      <c r="B1034" s="54"/>
      <c r="C1034" s="54"/>
      <c r="D1034" s="54"/>
      <c r="E1034" s="54"/>
      <c r="F1034" s="54"/>
      <c r="G1034" s="54"/>
      <c r="H1034" s="54"/>
      <c r="I1034" s="54"/>
      <c r="J1034" s="54"/>
      <c r="K1034" s="54"/>
    </row>
    <row r="1035" spans="1:11" ht="20.100000000000001" customHeight="1" x14ac:dyDescent="0.25">
      <c r="A1035" s="54"/>
      <c r="B1035" s="54"/>
      <c r="C1035" s="54"/>
      <c r="D1035" s="54"/>
      <c r="E1035" s="54"/>
      <c r="F1035" s="54"/>
      <c r="G1035" s="54"/>
      <c r="H1035" s="54"/>
      <c r="I1035" s="54"/>
      <c r="J1035" s="54"/>
      <c r="K1035" s="54"/>
    </row>
    <row r="1036" spans="1:11" ht="20.100000000000001" customHeight="1" x14ac:dyDescent="0.25">
      <c r="A1036" s="54"/>
      <c r="B1036" s="54"/>
      <c r="C1036" s="54"/>
      <c r="D1036" s="54"/>
      <c r="E1036" s="54"/>
      <c r="F1036" s="54"/>
      <c r="G1036" s="54"/>
      <c r="H1036" s="54"/>
      <c r="I1036" s="54"/>
      <c r="J1036" s="54"/>
      <c r="K1036" s="54"/>
    </row>
    <row r="1037" spans="1:11" ht="20.100000000000001" customHeight="1" x14ac:dyDescent="0.25">
      <c r="A1037" s="54"/>
      <c r="B1037" s="54"/>
      <c r="C1037" s="54"/>
      <c r="D1037" s="54"/>
      <c r="E1037" s="54"/>
      <c r="F1037" s="54"/>
      <c r="G1037" s="54"/>
      <c r="H1037" s="54"/>
      <c r="I1037" s="54"/>
      <c r="J1037" s="54"/>
      <c r="K1037" s="54"/>
    </row>
    <row r="1038" spans="1:11" ht="20.100000000000001" customHeight="1" x14ac:dyDescent="0.25">
      <c r="A1038" s="54"/>
      <c r="B1038" s="54"/>
      <c r="C1038" s="54"/>
      <c r="D1038" s="54"/>
      <c r="E1038" s="54"/>
      <c r="F1038" s="54"/>
      <c r="G1038" s="54"/>
      <c r="H1038" s="54"/>
      <c r="I1038" s="54"/>
      <c r="J1038" s="54"/>
      <c r="K1038" s="54"/>
    </row>
    <row r="1039" spans="1:11" ht="20.100000000000001" customHeight="1" x14ac:dyDescent="0.25">
      <c r="A1039" s="54"/>
      <c r="B1039" s="54"/>
      <c r="C1039" s="54"/>
      <c r="D1039" s="54"/>
      <c r="E1039" s="54"/>
      <c r="F1039" s="54"/>
      <c r="G1039" s="54"/>
      <c r="H1039" s="54"/>
      <c r="I1039" s="54"/>
      <c r="J1039" s="54"/>
      <c r="K1039" s="54"/>
    </row>
    <row r="1040" spans="1:11" ht="20.100000000000001" customHeight="1" x14ac:dyDescent="0.25">
      <c r="A1040" s="54"/>
      <c r="B1040" s="54"/>
      <c r="C1040" s="54"/>
      <c r="D1040" s="54"/>
      <c r="E1040" s="54"/>
      <c r="F1040" s="54"/>
      <c r="G1040" s="54"/>
      <c r="H1040" s="54"/>
      <c r="I1040" s="54"/>
      <c r="J1040" s="54"/>
      <c r="K1040" s="54"/>
    </row>
    <row r="1041" spans="1:11" ht="20.100000000000001" customHeight="1" x14ac:dyDescent="0.25">
      <c r="A1041" s="54"/>
      <c r="B1041" s="54"/>
      <c r="C1041" s="54"/>
      <c r="D1041" s="54"/>
      <c r="E1041" s="54"/>
      <c r="F1041" s="54"/>
      <c r="G1041" s="54"/>
      <c r="H1041" s="54"/>
      <c r="I1041" s="54"/>
      <c r="J1041" s="54"/>
      <c r="K1041" s="54"/>
    </row>
    <row r="1042" spans="1:11" ht="20.100000000000001" customHeight="1" x14ac:dyDescent="0.25">
      <c r="A1042" s="54"/>
      <c r="B1042" s="54"/>
      <c r="C1042" s="54"/>
      <c r="D1042" s="54"/>
      <c r="E1042" s="54"/>
      <c r="F1042" s="54"/>
      <c r="G1042" s="54"/>
      <c r="H1042" s="54"/>
      <c r="I1042" s="54"/>
      <c r="J1042" s="54"/>
      <c r="K1042" s="54"/>
    </row>
    <row r="1043" spans="1:11" ht="20.100000000000001" customHeight="1" x14ac:dyDescent="0.25">
      <c r="A1043" s="54"/>
      <c r="B1043" s="54"/>
      <c r="C1043" s="54"/>
      <c r="D1043" s="54"/>
      <c r="E1043" s="54"/>
      <c r="F1043" s="54"/>
      <c r="G1043" s="54"/>
      <c r="H1043" s="54"/>
      <c r="I1043" s="54"/>
      <c r="J1043" s="54"/>
      <c r="K1043" s="54"/>
    </row>
    <row r="1044" spans="1:11" ht="20.100000000000001" customHeight="1" x14ac:dyDescent="0.25">
      <c r="A1044" s="54"/>
      <c r="B1044" s="54"/>
      <c r="C1044" s="54"/>
      <c r="D1044" s="54"/>
      <c r="E1044" s="54"/>
      <c r="F1044" s="54"/>
      <c r="G1044" s="54"/>
      <c r="H1044" s="54"/>
      <c r="I1044" s="54"/>
      <c r="J1044" s="54"/>
      <c r="K1044" s="54"/>
    </row>
    <row r="1045" spans="1:11" ht="20.100000000000001" customHeight="1" x14ac:dyDescent="0.25">
      <c r="A1045" s="54"/>
      <c r="B1045" s="54"/>
      <c r="C1045" s="54"/>
      <c r="D1045" s="54"/>
      <c r="E1045" s="54"/>
      <c r="F1045" s="54"/>
      <c r="G1045" s="54"/>
      <c r="H1045" s="54"/>
      <c r="I1045" s="54"/>
      <c r="J1045" s="54"/>
      <c r="K1045" s="54"/>
    </row>
    <row r="1046" spans="1:11" ht="20.100000000000001" customHeight="1" x14ac:dyDescent="0.25">
      <c r="A1046" s="54"/>
      <c r="B1046" s="54"/>
      <c r="C1046" s="54"/>
      <c r="D1046" s="54"/>
      <c r="E1046" s="54"/>
      <c r="F1046" s="54"/>
      <c r="G1046" s="54"/>
      <c r="H1046" s="54"/>
      <c r="I1046" s="54"/>
      <c r="J1046" s="54"/>
      <c r="K1046" s="54"/>
    </row>
    <row r="1047" spans="1:11" ht="20.100000000000001" customHeight="1" x14ac:dyDescent="0.25">
      <c r="A1047" s="54"/>
      <c r="B1047" s="54"/>
      <c r="C1047" s="54"/>
      <c r="D1047" s="54"/>
      <c r="E1047" s="54"/>
      <c r="F1047" s="54"/>
      <c r="G1047" s="54"/>
      <c r="H1047" s="54"/>
      <c r="I1047" s="54"/>
      <c r="J1047" s="54"/>
      <c r="K1047" s="54"/>
    </row>
    <row r="1048" spans="1:11" ht="20.100000000000001" customHeight="1" x14ac:dyDescent="0.25">
      <c r="A1048" s="54"/>
      <c r="B1048" s="54"/>
      <c r="C1048" s="54"/>
      <c r="D1048" s="54"/>
      <c r="E1048" s="54"/>
      <c r="F1048" s="54"/>
      <c r="G1048" s="54"/>
      <c r="H1048" s="54"/>
      <c r="I1048" s="54"/>
      <c r="J1048" s="54"/>
      <c r="K1048" s="54"/>
    </row>
    <row r="1049" spans="1:11" ht="20.100000000000001" customHeight="1" x14ac:dyDescent="0.25">
      <c r="A1049" s="54"/>
      <c r="B1049" s="54"/>
      <c r="C1049" s="54"/>
      <c r="D1049" s="54"/>
      <c r="E1049" s="54"/>
      <c r="F1049" s="54"/>
      <c r="G1049" s="54"/>
      <c r="H1049" s="54"/>
      <c r="I1049" s="54"/>
      <c r="J1049" s="54"/>
      <c r="K1049" s="54"/>
    </row>
    <row r="1050" spans="1:11" ht="20.100000000000001" customHeight="1" x14ac:dyDescent="0.25">
      <c r="A1050" s="54"/>
      <c r="B1050" s="54"/>
      <c r="C1050" s="54"/>
      <c r="D1050" s="54"/>
      <c r="E1050" s="54"/>
      <c r="F1050" s="54"/>
      <c r="G1050" s="54"/>
      <c r="H1050" s="54"/>
      <c r="I1050" s="54"/>
      <c r="J1050" s="54"/>
      <c r="K1050" s="54"/>
    </row>
    <row r="1051" spans="1:11" ht="20.100000000000001" customHeight="1" x14ac:dyDescent="0.25">
      <c r="A1051" s="54"/>
      <c r="B1051" s="54"/>
      <c r="C1051" s="54"/>
      <c r="D1051" s="54"/>
      <c r="E1051" s="54"/>
      <c r="F1051" s="54"/>
      <c r="G1051" s="54"/>
      <c r="H1051" s="54"/>
      <c r="I1051" s="54"/>
      <c r="J1051" s="54"/>
      <c r="K1051" s="54"/>
    </row>
    <row r="1052" spans="1:11" ht="20.100000000000001" customHeight="1" x14ac:dyDescent="0.25">
      <c r="A1052" s="54"/>
      <c r="B1052" s="54"/>
      <c r="C1052" s="54"/>
      <c r="D1052" s="54"/>
      <c r="E1052" s="54"/>
      <c r="F1052" s="54"/>
      <c r="G1052" s="54"/>
      <c r="H1052" s="54"/>
      <c r="I1052" s="54"/>
      <c r="J1052" s="54"/>
      <c r="K1052" s="54"/>
    </row>
    <row r="1053" spans="1:11" ht="20.100000000000001" customHeight="1" x14ac:dyDescent="0.25">
      <c r="A1053" s="54"/>
      <c r="B1053" s="54"/>
      <c r="C1053" s="54"/>
      <c r="D1053" s="54"/>
      <c r="E1053" s="54"/>
      <c r="F1053" s="54"/>
      <c r="G1053" s="54"/>
      <c r="H1053" s="54"/>
      <c r="I1053" s="54"/>
      <c r="J1053" s="54"/>
      <c r="K1053" s="54"/>
    </row>
    <row r="1054" spans="1:11" ht="20.100000000000001" customHeight="1" x14ac:dyDescent="0.25">
      <c r="A1054" s="54"/>
      <c r="B1054" s="54"/>
      <c r="C1054" s="54"/>
      <c r="D1054" s="54"/>
      <c r="E1054" s="54"/>
      <c r="F1054" s="54"/>
      <c r="G1054" s="54"/>
      <c r="H1054" s="54"/>
      <c r="I1054" s="54"/>
      <c r="J1054" s="54"/>
      <c r="K1054" s="54"/>
    </row>
    <row r="1055" spans="1:11" ht="20.100000000000001" customHeight="1" x14ac:dyDescent="0.25">
      <c r="A1055" s="54"/>
      <c r="B1055" s="54"/>
      <c r="C1055" s="54"/>
      <c r="D1055" s="54"/>
      <c r="E1055" s="54"/>
      <c r="F1055" s="54"/>
      <c r="G1055" s="54"/>
      <c r="H1055" s="54"/>
      <c r="I1055" s="54"/>
      <c r="J1055" s="54"/>
      <c r="K1055" s="54"/>
    </row>
    <row r="1056" spans="1:11" ht="20.100000000000001" customHeight="1" x14ac:dyDescent="0.25">
      <c r="A1056" s="54"/>
      <c r="B1056" s="54"/>
      <c r="C1056" s="54"/>
      <c r="D1056" s="54"/>
      <c r="E1056" s="54"/>
      <c r="F1056" s="54"/>
      <c r="G1056" s="54"/>
      <c r="H1056" s="54"/>
      <c r="I1056" s="54"/>
      <c r="J1056" s="54"/>
      <c r="K1056" s="54"/>
    </row>
    <row r="1057" spans="1:11" ht="20.100000000000001" customHeight="1" x14ac:dyDescent="0.25">
      <c r="A1057" s="54"/>
      <c r="B1057" s="54"/>
      <c r="C1057" s="54"/>
      <c r="D1057" s="54"/>
      <c r="E1057" s="54"/>
      <c r="F1057" s="54"/>
      <c r="G1057" s="54"/>
      <c r="H1057" s="54"/>
      <c r="I1057" s="54"/>
      <c r="J1057" s="54"/>
      <c r="K1057" s="54"/>
    </row>
    <row r="1058" spans="1:11" ht="20.100000000000001" customHeight="1" x14ac:dyDescent="0.25">
      <c r="A1058" s="54"/>
      <c r="B1058" s="54"/>
      <c r="C1058" s="54"/>
      <c r="D1058" s="54"/>
      <c r="E1058" s="54"/>
      <c r="F1058" s="54"/>
      <c r="G1058" s="54"/>
      <c r="H1058" s="54"/>
      <c r="I1058" s="54"/>
      <c r="J1058" s="54"/>
      <c r="K1058" s="54"/>
    </row>
    <row r="1059" spans="1:11" ht="20.100000000000001" customHeight="1" x14ac:dyDescent="0.25">
      <c r="A1059" s="54"/>
      <c r="B1059" s="54"/>
      <c r="C1059" s="54"/>
      <c r="D1059" s="54"/>
      <c r="E1059" s="54"/>
      <c r="F1059" s="54"/>
      <c r="G1059" s="54"/>
      <c r="H1059" s="54"/>
      <c r="I1059" s="54"/>
      <c r="J1059" s="54"/>
      <c r="K1059" s="54"/>
    </row>
    <row r="1060" spans="1:11" ht="20.100000000000001" customHeight="1" x14ac:dyDescent="0.25">
      <c r="A1060" s="54"/>
      <c r="B1060" s="54"/>
      <c r="C1060" s="54"/>
      <c r="D1060" s="54"/>
      <c r="E1060" s="54"/>
      <c r="F1060" s="54"/>
      <c r="G1060" s="54"/>
      <c r="H1060" s="54"/>
      <c r="I1060" s="54"/>
      <c r="J1060" s="54"/>
      <c r="K1060" s="54"/>
    </row>
    <row r="1061" spans="1:11" ht="20.100000000000001" customHeight="1" x14ac:dyDescent="0.25">
      <c r="A1061" s="54"/>
      <c r="B1061" s="54"/>
      <c r="C1061" s="54"/>
      <c r="D1061" s="54"/>
      <c r="E1061" s="54"/>
      <c r="F1061" s="54"/>
      <c r="G1061" s="54"/>
      <c r="H1061" s="54"/>
      <c r="I1061" s="54"/>
      <c r="J1061" s="54"/>
      <c r="K1061" s="54"/>
    </row>
    <row r="1062" spans="1:11" ht="20.100000000000001" customHeight="1" x14ac:dyDescent="0.25">
      <c r="A1062" s="54"/>
      <c r="B1062" s="54"/>
      <c r="C1062" s="54"/>
      <c r="D1062" s="54"/>
      <c r="E1062" s="54"/>
      <c r="F1062" s="54"/>
      <c r="G1062" s="54"/>
      <c r="H1062" s="54"/>
      <c r="I1062" s="54"/>
      <c r="J1062" s="54"/>
      <c r="K1062" s="54"/>
    </row>
    <row r="1063" spans="1:11" ht="20.100000000000001" customHeight="1" x14ac:dyDescent="0.25">
      <c r="A1063" s="54"/>
      <c r="B1063" s="54"/>
      <c r="C1063" s="54"/>
      <c r="D1063" s="54"/>
      <c r="E1063" s="54"/>
      <c r="F1063" s="54"/>
      <c r="G1063" s="54"/>
      <c r="H1063" s="54"/>
      <c r="I1063" s="54"/>
      <c r="J1063" s="54"/>
      <c r="K1063" s="54"/>
    </row>
    <row r="1064" spans="1:11" ht="20.100000000000001" customHeight="1" x14ac:dyDescent="0.25">
      <c r="A1064" s="54"/>
      <c r="B1064" s="54"/>
      <c r="C1064" s="54"/>
      <c r="D1064" s="54"/>
      <c r="E1064" s="54"/>
      <c r="F1064" s="54"/>
      <c r="G1064" s="54"/>
      <c r="H1064" s="54"/>
      <c r="I1064" s="54"/>
      <c r="J1064" s="54"/>
      <c r="K1064" s="54"/>
    </row>
    <row r="1065" spans="1:11" ht="20.100000000000001" customHeight="1" x14ac:dyDescent="0.25">
      <c r="A1065" s="54"/>
      <c r="B1065" s="54"/>
      <c r="C1065" s="54"/>
      <c r="D1065" s="54"/>
      <c r="E1065" s="54"/>
      <c r="F1065" s="54"/>
      <c r="G1065" s="54"/>
      <c r="H1065" s="54"/>
      <c r="I1065" s="54"/>
      <c r="J1065" s="54"/>
      <c r="K1065" s="54"/>
    </row>
    <row r="1066" spans="1:11" ht="20.100000000000001" customHeight="1" x14ac:dyDescent="0.25">
      <c r="A1066" s="54"/>
      <c r="B1066" s="54"/>
      <c r="C1066" s="54"/>
      <c r="D1066" s="54"/>
      <c r="E1066" s="54"/>
      <c r="F1066" s="54"/>
      <c r="G1066" s="54"/>
      <c r="H1066" s="54"/>
      <c r="I1066" s="54"/>
      <c r="J1066" s="54"/>
      <c r="K1066" s="54"/>
    </row>
    <row r="1067" spans="1:11" ht="20.100000000000001" customHeight="1" x14ac:dyDescent="0.25">
      <c r="A1067" s="54"/>
      <c r="B1067" s="54"/>
      <c r="C1067" s="54"/>
      <c r="D1067" s="54"/>
      <c r="E1067" s="54"/>
      <c r="F1067" s="54"/>
      <c r="G1067" s="54"/>
      <c r="H1067" s="54"/>
      <c r="I1067" s="54"/>
      <c r="J1067" s="54"/>
      <c r="K1067" s="54"/>
    </row>
    <row r="1068" spans="1:11" ht="20.100000000000001" customHeight="1" x14ac:dyDescent="0.25">
      <c r="A1068" s="54"/>
      <c r="B1068" s="54"/>
      <c r="C1068" s="54"/>
      <c r="D1068" s="54"/>
      <c r="E1068" s="54"/>
      <c r="F1068" s="54"/>
      <c r="G1068" s="54"/>
      <c r="H1068" s="54"/>
      <c r="I1068" s="54"/>
      <c r="J1068" s="54"/>
      <c r="K1068" s="54"/>
    </row>
    <row r="1069" spans="1:11" ht="20.100000000000001" customHeight="1" x14ac:dyDescent="0.25">
      <c r="A1069" s="54"/>
      <c r="B1069" s="54"/>
      <c r="C1069" s="54"/>
      <c r="D1069" s="54"/>
      <c r="E1069" s="54"/>
      <c r="F1069" s="54"/>
      <c r="G1069" s="54"/>
      <c r="H1069" s="54"/>
      <c r="I1069" s="54"/>
      <c r="J1069" s="54"/>
      <c r="K1069" s="54"/>
    </row>
    <row r="1070" spans="1:11" ht="20.100000000000001" customHeight="1" x14ac:dyDescent="0.25">
      <c r="A1070" s="54"/>
      <c r="B1070" s="54"/>
      <c r="C1070" s="54"/>
      <c r="D1070" s="54"/>
      <c r="E1070" s="54"/>
      <c r="F1070" s="54"/>
      <c r="G1070" s="54"/>
      <c r="H1070" s="54"/>
      <c r="I1070" s="54"/>
      <c r="J1070" s="54"/>
      <c r="K1070" s="54"/>
    </row>
    <row r="1071" spans="1:11" ht="20.100000000000001" customHeight="1" x14ac:dyDescent="0.25">
      <c r="A1071" s="54"/>
      <c r="B1071" s="54"/>
      <c r="C1071" s="54"/>
      <c r="D1071" s="54"/>
      <c r="E1071" s="54"/>
      <c r="F1071" s="54"/>
      <c r="G1071" s="54"/>
      <c r="H1071" s="54"/>
      <c r="I1071" s="54"/>
      <c r="J1071" s="54"/>
      <c r="K1071" s="54"/>
    </row>
    <row r="1072" spans="1:11" ht="20.100000000000001" customHeight="1" x14ac:dyDescent="0.25">
      <c r="A1072" s="54"/>
      <c r="B1072" s="54"/>
      <c r="C1072" s="54"/>
      <c r="D1072" s="54"/>
      <c r="E1072" s="54"/>
      <c r="F1072" s="54"/>
      <c r="G1072" s="54"/>
      <c r="H1072" s="54"/>
      <c r="I1072" s="54"/>
      <c r="J1072" s="54"/>
      <c r="K1072" s="54"/>
    </row>
    <row r="1073" spans="1:11" ht="20.100000000000001" customHeight="1" x14ac:dyDescent="0.25">
      <c r="A1073" s="54"/>
      <c r="B1073" s="54"/>
      <c r="C1073" s="54"/>
      <c r="D1073" s="54"/>
      <c r="E1073" s="54"/>
      <c r="F1073" s="54"/>
      <c r="G1073" s="54"/>
      <c r="H1073" s="54"/>
      <c r="I1073" s="54"/>
      <c r="J1073" s="54"/>
      <c r="K1073" s="54"/>
    </row>
    <row r="1074" spans="1:11" ht="20.100000000000001" customHeight="1" x14ac:dyDescent="0.25">
      <c r="A1074" s="54"/>
      <c r="B1074" s="54"/>
      <c r="C1074" s="54"/>
      <c r="D1074" s="54"/>
      <c r="E1074" s="54"/>
      <c r="F1074" s="54"/>
      <c r="G1074" s="54"/>
      <c r="H1074" s="54"/>
      <c r="I1074" s="54"/>
      <c r="J1074" s="54"/>
      <c r="K1074" s="54"/>
    </row>
    <row r="1075" spans="1:11" ht="20.100000000000001" customHeight="1" x14ac:dyDescent="0.25">
      <c r="A1075" s="54"/>
      <c r="B1075" s="54"/>
      <c r="C1075" s="54"/>
      <c r="D1075" s="54"/>
      <c r="E1075" s="54"/>
      <c r="F1075" s="54"/>
      <c r="G1075" s="54"/>
      <c r="H1075" s="54"/>
      <c r="I1075" s="54"/>
      <c r="J1075" s="54"/>
      <c r="K1075" s="54"/>
    </row>
    <row r="1076" spans="1:11" ht="20.100000000000001" customHeight="1" x14ac:dyDescent="0.25">
      <c r="A1076" s="54"/>
      <c r="B1076" s="54"/>
      <c r="C1076" s="54"/>
      <c r="D1076" s="54"/>
      <c r="E1076" s="54"/>
      <c r="F1076" s="54"/>
      <c r="G1076" s="54"/>
      <c r="H1076" s="54"/>
      <c r="I1076" s="54"/>
      <c r="J1076" s="54"/>
      <c r="K1076" s="54"/>
    </row>
    <row r="1077" spans="1:11" ht="20.100000000000001" customHeight="1" x14ac:dyDescent="0.25">
      <c r="A1077" s="54"/>
      <c r="B1077" s="54"/>
      <c r="C1077" s="54"/>
      <c r="D1077" s="54"/>
      <c r="E1077" s="54"/>
      <c r="F1077" s="54"/>
      <c r="G1077" s="54"/>
      <c r="H1077" s="54"/>
      <c r="I1077" s="54"/>
      <c r="J1077" s="54"/>
      <c r="K1077" s="54"/>
    </row>
    <row r="1078" spans="1:11" ht="20.100000000000001" customHeight="1" x14ac:dyDescent="0.25">
      <c r="A1078" s="54"/>
      <c r="B1078" s="54"/>
      <c r="C1078" s="54"/>
      <c r="D1078" s="54"/>
      <c r="E1078" s="54"/>
      <c r="F1078" s="54"/>
      <c r="G1078" s="54"/>
      <c r="H1078" s="54"/>
      <c r="I1078" s="54"/>
      <c r="J1078" s="54"/>
      <c r="K1078" s="54"/>
    </row>
    <row r="1079" spans="1:11" ht="20.100000000000001" customHeight="1" x14ac:dyDescent="0.25">
      <c r="A1079" s="54"/>
      <c r="B1079" s="54"/>
      <c r="C1079" s="54"/>
      <c r="D1079" s="54"/>
      <c r="E1079" s="54"/>
      <c r="F1079" s="54"/>
      <c r="G1079" s="54"/>
      <c r="H1079" s="54"/>
      <c r="I1079" s="54"/>
      <c r="J1079" s="54"/>
      <c r="K1079" s="54"/>
    </row>
    <row r="1080" spans="1:11" ht="20.100000000000001" customHeight="1" x14ac:dyDescent="0.25">
      <c r="A1080" s="54"/>
      <c r="B1080" s="54"/>
      <c r="C1080" s="54"/>
      <c r="D1080" s="54"/>
      <c r="E1080" s="54"/>
      <c r="F1080" s="54"/>
      <c r="G1080" s="54"/>
      <c r="H1080" s="54"/>
      <c r="I1080" s="54"/>
      <c r="J1080" s="54"/>
      <c r="K1080" s="54"/>
    </row>
    <row r="1081" spans="1:11" ht="20.100000000000001" customHeight="1" x14ac:dyDescent="0.25">
      <c r="A1081" s="54"/>
      <c r="B1081" s="54"/>
      <c r="C1081" s="54"/>
      <c r="D1081" s="54"/>
      <c r="E1081" s="54"/>
      <c r="F1081" s="54"/>
      <c r="G1081" s="54"/>
      <c r="H1081" s="54"/>
      <c r="I1081" s="54"/>
      <c r="J1081" s="54"/>
      <c r="K1081" s="54"/>
    </row>
    <row r="1082" spans="1:11" ht="20.100000000000001" customHeight="1" x14ac:dyDescent="0.25">
      <c r="A1082" s="54"/>
      <c r="B1082" s="54"/>
      <c r="C1082" s="54"/>
      <c r="D1082" s="54"/>
      <c r="E1082" s="54"/>
      <c r="F1082" s="54"/>
      <c r="G1082" s="54"/>
      <c r="H1082" s="54"/>
      <c r="I1082" s="54"/>
      <c r="J1082" s="54"/>
      <c r="K1082" s="54"/>
    </row>
    <row r="1083" spans="1:11" ht="20.100000000000001" customHeight="1" x14ac:dyDescent="0.25">
      <c r="A1083" s="54"/>
      <c r="B1083" s="54"/>
      <c r="C1083" s="54"/>
      <c r="D1083" s="54"/>
      <c r="E1083" s="54"/>
      <c r="F1083" s="54"/>
      <c r="G1083" s="54"/>
      <c r="H1083" s="54"/>
      <c r="I1083" s="54"/>
      <c r="J1083" s="54"/>
      <c r="K1083" s="54"/>
    </row>
    <row r="1084" spans="1:11" ht="20.100000000000001" customHeight="1" x14ac:dyDescent="0.25">
      <c r="A1084" s="54"/>
      <c r="B1084" s="54"/>
      <c r="C1084" s="54"/>
      <c r="D1084" s="54"/>
      <c r="E1084" s="54"/>
      <c r="F1084" s="54"/>
      <c r="G1084" s="54"/>
      <c r="H1084" s="54"/>
      <c r="I1084" s="54"/>
      <c r="J1084" s="54"/>
      <c r="K1084" s="54"/>
    </row>
    <row r="1085" spans="1:11" ht="20.100000000000001" customHeight="1" x14ac:dyDescent="0.25">
      <c r="A1085" s="54"/>
      <c r="B1085" s="54"/>
      <c r="C1085" s="54"/>
      <c r="D1085" s="54"/>
      <c r="E1085" s="54"/>
      <c r="F1085" s="54"/>
      <c r="G1085" s="54"/>
      <c r="H1085" s="54"/>
      <c r="I1085" s="54"/>
      <c r="J1085" s="54"/>
      <c r="K1085" s="54"/>
    </row>
    <row r="1086" spans="1:11" ht="20.100000000000001" customHeight="1" x14ac:dyDescent="0.25">
      <c r="A1086" s="54"/>
      <c r="B1086" s="54"/>
      <c r="C1086" s="54"/>
      <c r="D1086" s="54"/>
      <c r="E1086" s="54"/>
      <c r="F1086" s="54"/>
      <c r="G1086" s="54"/>
      <c r="H1086" s="54"/>
      <c r="I1086" s="54"/>
      <c r="J1086" s="54"/>
      <c r="K1086" s="54"/>
    </row>
    <row r="1087" spans="1:11" ht="20.100000000000001" customHeight="1" x14ac:dyDescent="0.25">
      <c r="A1087" s="54"/>
      <c r="B1087" s="54"/>
      <c r="C1087" s="54"/>
      <c r="D1087" s="54"/>
      <c r="E1087" s="54"/>
      <c r="F1087" s="54"/>
      <c r="G1087" s="54"/>
      <c r="H1087" s="54"/>
      <c r="I1087" s="54"/>
      <c r="J1087" s="54"/>
      <c r="K1087" s="54"/>
    </row>
    <row r="1088" spans="1:11" ht="20.100000000000001" customHeight="1" x14ac:dyDescent="0.25">
      <c r="A1088" s="54"/>
      <c r="B1088" s="54"/>
      <c r="C1088" s="54"/>
      <c r="D1088" s="54"/>
      <c r="E1088" s="54"/>
      <c r="F1088" s="54"/>
      <c r="G1088" s="54"/>
      <c r="H1088" s="54"/>
      <c r="I1088" s="54"/>
      <c r="J1088" s="54"/>
      <c r="K1088" s="54"/>
    </row>
    <row r="1089" spans="1:11" ht="20.100000000000001" customHeight="1" x14ac:dyDescent="0.25">
      <c r="A1089" s="54"/>
      <c r="B1089" s="54"/>
      <c r="C1089" s="54"/>
      <c r="D1089" s="54"/>
      <c r="E1089" s="54"/>
      <c r="F1089" s="54"/>
      <c r="G1089" s="54"/>
      <c r="H1089" s="54"/>
      <c r="I1089" s="54"/>
      <c r="J1089" s="54"/>
      <c r="K1089" s="54"/>
    </row>
    <row r="1090" spans="1:11" ht="20.100000000000001" customHeight="1" x14ac:dyDescent="0.25">
      <c r="A1090" s="54"/>
      <c r="B1090" s="54"/>
      <c r="C1090" s="54"/>
      <c r="D1090" s="54"/>
      <c r="E1090" s="54"/>
      <c r="F1090" s="54"/>
      <c r="G1090" s="54"/>
      <c r="H1090" s="54"/>
      <c r="I1090" s="54"/>
      <c r="J1090" s="54"/>
      <c r="K1090" s="54"/>
    </row>
    <row r="1091" spans="1:11" ht="20.100000000000001" customHeight="1" x14ac:dyDescent="0.25">
      <c r="A1091" s="54"/>
      <c r="B1091" s="54"/>
      <c r="C1091" s="54"/>
      <c r="D1091" s="54"/>
      <c r="E1091" s="54"/>
      <c r="F1091" s="54"/>
      <c r="G1091" s="54"/>
      <c r="H1091" s="54"/>
      <c r="I1091" s="54"/>
      <c r="J1091" s="54"/>
      <c r="K1091" s="54"/>
    </row>
    <row r="1092" spans="1:11" ht="20.100000000000001" customHeight="1" x14ac:dyDescent="0.25">
      <c r="A1092" s="54"/>
      <c r="B1092" s="54"/>
      <c r="C1092" s="54"/>
      <c r="D1092" s="54"/>
      <c r="E1092" s="54"/>
      <c r="F1092" s="54"/>
      <c r="G1092" s="54"/>
      <c r="H1092" s="54"/>
      <c r="I1092" s="54"/>
      <c r="J1092" s="54"/>
      <c r="K1092" s="54"/>
    </row>
    <row r="1093" spans="1:11" ht="20.100000000000001" customHeight="1" x14ac:dyDescent="0.25">
      <c r="A1093" s="54"/>
      <c r="B1093" s="54"/>
      <c r="C1093" s="54"/>
      <c r="D1093" s="54"/>
      <c r="E1093" s="54"/>
      <c r="F1093" s="54"/>
      <c r="G1093" s="54"/>
      <c r="H1093" s="54"/>
      <c r="I1093" s="54"/>
      <c r="J1093" s="54"/>
      <c r="K1093" s="54"/>
    </row>
    <row r="1094" spans="1:11" ht="20.100000000000001" customHeight="1" x14ac:dyDescent="0.25">
      <c r="A1094" s="54"/>
      <c r="B1094" s="54"/>
      <c r="C1094" s="54"/>
      <c r="D1094" s="54"/>
      <c r="E1094" s="54"/>
      <c r="F1094" s="54"/>
      <c r="G1094" s="54"/>
      <c r="H1094" s="54"/>
      <c r="I1094" s="54"/>
      <c r="J1094" s="54"/>
      <c r="K1094" s="54"/>
    </row>
    <row r="1095" spans="1:11" ht="20.100000000000001" customHeight="1" x14ac:dyDescent="0.25">
      <c r="A1095" s="54"/>
      <c r="B1095" s="54"/>
      <c r="C1095" s="54"/>
      <c r="D1095" s="54"/>
      <c r="E1095" s="54"/>
      <c r="F1095" s="54"/>
      <c r="G1095" s="54"/>
      <c r="H1095" s="54"/>
      <c r="I1095" s="54"/>
      <c r="J1095" s="54"/>
      <c r="K1095" s="54"/>
    </row>
    <row r="1096" spans="1:11" ht="20.100000000000001" customHeight="1" x14ac:dyDescent="0.25">
      <c r="A1096" s="54"/>
      <c r="B1096" s="54"/>
      <c r="C1096" s="54"/>
      <c r="D1096" s="54"/>
      <c r="E1096" s="54"/>
      <c r="F1096" s="54"/>
      <c r="G1096" s="54"/>
      <c r="H1096" s="54"/>
      <c r="I1096" s="54"/>
      <c r="J1096" s="54"/>
      <c r="K1096" s="54"/>
    </row>
    <row r="1097" spans="1:11" ht="20.100000000000001" customHeight="1" x14ac:dyDescent="0.25">
      <c r="A1097" s="54"/>
      <c r="B1097" s="54"/>
      <c r="C1097" s="54"/>
      <c r="D1097" s="54"/>
      <c r="E1097" s="54"/>
      <c r="F1097" s="54"/>
      <c r="G1097" s="54"/>
      <c r="H1097" s="54"/>
      <c r="I1097" s="54"/>
      <c r="J1097" s="54"/>
      <c r="K1097" s="54"/>
    </row>
    <row r="1098" spans="1:11" ht="20.100000000000001" customHeight="1" x14ac:dyDescent="0.25">
      <c r="A1098" s="54"/>
      <c r="B1098" s="54"/>
      <c r="C1098" s="54"/>
      <c r="D1098" s="54"/>
      <c r="E1098" s="54"/>
      <c r="F1098" s="54"/>
      <c r="G1098" s="54"/>
      <c r="H1098" s="54"/>
      <c r="I1098" s="54"/>
      <c r="J1098" s="54"/>
      <c r="K1098" s="54"/>
    </row>
    <row r="1099" spans="1:11" ht="20.100000000000001" customHeight="1" x14ac:dyDescent="0.25">
      <c r="A1099" s="54"/>
      <c r="B1099" s="54"/>
      <c r="C1099" s="54"/>
      <c r="D1099" s="54"/>
      <c r="E1099" s="54"/>
      <c r="F1099" s="54"/>
      <c r="G1099" s="54"/>
      <c r="H1099" s="54"/>
      <c r="I1099" s="54"/>
      <c r="J1099" s="54"/>
      <c r="K1099" s="54"/>
    </row>
    <row r="1100" spans="1:11" ht="20.100000000000001" customHeight="1" x14ac:dyDescent="0.25">
      <c r="A1100" s="54"/>
      <c r="B1100" s="54"/>
      <c r="C1100" s="54"/>
      <c r="D1100" s="54"/>
      <c r="E1100" s="54"/>
      <c r="F1100" s="54"/>
      <c r="G1100" s="54"/>
      <c r="H1100" s="54"/>
      <c r="I1100" s="54"/>
      <c r="J1100" s="54"/>
      <c r="K1100" s="54"/>
    </row>
    <row r="1101" spans="1:11" ht="20.100000000000001" customHeight="1" x14ac:dyDescent="0.25">
      <c r="A1101" s="54"/>
      <c r="B1101" s="54"/>
      <c r="C1101" s="54"/>
      <c r="D1101" s="54"/>
      <c r="E1101" s="54"/>
      <c r="F1101" s="54"/>
      <c r="G1101" s="54"/>
      <c r="H1101" s="54"/>
      <c r="I1101" s="54"/>
      <c r="J1101" s="54"/>
      <c r="K1101" s="54"/>
    </row>
    <row r="1102" spans="1:11" ht="20.100000000000001" customHeight="1" x14ac:dyDescent="0.25">
      <c r="A1102" s="54"/>
      <c r="B1102" s="54"/>
      <c r="C1102" s="54"/>
      <c r="D1102" s="54"/>
      <c r="E1102" s="54"/>
      <c r="F1102" s="54"/>
      <c r="G1102" s="54"/>
      <c r="H1102" s="54"/>
      <c r="I1102" s="54"/>
      <c r="J1102" s="54"/>
      <c r="K1102" s="54"/>
    </row>
    <row r="1103" spans="1:11" ht="20.100000000000001" customHeight="1" x14ac:dyDescent="0.25">
      <c r="A1103" s="54"/>
      <c r="B1103" s="54"/>
      <c r="C1103" s="54"/>
      <c r="D1103" s="54"/>
      <c r="E1103" s="54"/>
      <c r="F1103" s="54"/>
      <c r="G1103" s="54"/>
      <c r="H1103" s="54"/>
      <c r="I1103" s="54"/>
      <c r="J1103" s="54"/>
      <c r="K1103" s="54"/>
    </row>
    <row r="1104" spans="1:11" ht="20.100000000000001" customHeight="1" x14ac:dyDescent="0.25">
      <c r="A1104" s="54"/>
      <c r="B1104" s="54"/>
      <c r="C1104" s="54"/>
      <c r="D1104" s="54"/>
      <c r="E1104" s="54"/>
      <c r="F1104" s="54"/>
      <c r="G1104" s="54"/>
      <c r="H1104" s="54"/>
      <c r="I1104" s="54"/>
      <c r="J1104" s="54"/>
      <c r="K1104" s="54"/>
    </row>
    <row r="1105" spans="1:11" ht="20.100000000000001" customHeight="1" x14ac:dyDescent="0.25">
      <c r="A1105" s="54"/>
      <c r="B1105" s="54"/>
      <c r="C1105" s="54"/>
      <c r="D1105" s="54"/>
      <c r="E1105" s="54"/>
      <c r="F1105" s="54"/>
      <c r="G1105" s="54"/>
      <c r="H1105" s="54"/>
      <c r="I1105" s="54"/>
      <c r="J1105" s="54"/>
      <c r="K1105" s="54"/>
    </row>
    <row r="1106" spans="1:11" ht="20.100000000000001" customHeight="1" x14ac:dyDescent="0.25">
      <c r="A1106" s="54"/>
      <c r="B1106" s="54"/>
      <c r="C1106" s="54"/>
      <c r="D1106" s="54"/>
      <c r="E1106" s="54"/>
      <c r="F1106" s="54"/>
      <c r="G1106" s="54"/>
      <c r="H1106" s="54"/>
      <c r="I1106" s="54"/>
      <c r="J1106" s="54"/>
      <c r="K1106" s="54"/>
    </row>
    <row r="1107" spans="1:11" ht="20.100000000000001" customHeight="1" x14ac:dyDescent="0.25">
      <c r="A1107" s="54"/>
      <c r="B1107" s="54"/>
      <c r="C1107" s="54"/>
      <c r="D1107" s="54"/>
      <c r="E1107" s="54"/>
      <c r="F1107" s="54"/>
      <c r="G1107" s="54"/>
      <c r="H1107" s="54"/>
      <c r="I1107" s="54"/>
      <c r="J1107" s="54"/>
      <c r="K1107" s="54"/>
    </row>
    <row r="1108" spans="1:11" ht="20.100000000000001" customHeight="1" x14ac:dyDescent="0.25">
      <c r="A1108" s="54"/>
      <c r="B1108" s="54"/>
      <c r="C1108" s="54"/>
      <c r="D1108" s="54"/>
      <c r="E1108" s="54"/>
      <c r="F1108" s="54"/>
      <c r="G1108" s="54"/>
      <c r="H1108" s="54"/>
      <c r="I1108" s="54"/>
      <c r="J1108" s="54"/>
      <c r="K1108" s="54"/>
    </row>
    <row r="1109" spans="1:11" ht="20.100000000000001" customHeight="1" x14ac:dyDescent="0.25">
      <c r="A1109" s="54"/>
      <c r="B1109" s="54"/>
      <c r="C1109" s="54"/>
      <c r="D1109" s="54"/>
      <c r="E1109" s="54"/>
      <c r="F1109" s="54"/>
      <c r="G1109" s="54"/>
      <c r="H1109" s="54"/>
      <c r="I1109" s="54"/>
      <c r="J1109" s="54"/>
      <c r="K1109" s="54"/>
    </row>
    <row r="1110" spans="1:11" ht="20.100000000000001" customHeight="1" x14ac:dyDescent="0.25">
      <c r="A1110" s="54"/>
      <c r="B1110" s="54"/>
      <c r="C1110" s="54"/>
      <c r="D1110" s="54"/>
      <c r="E1110" s="54"/>
      <c r="F1110" s="54"/>
      <c r="G1110" s="54"/>
      <c r="H1110" s="54"/>
      <c r="I1110" s="54"/>
      <c r="J1110" s="54"/>
      <c r="K1110" s="54"/>
    </row>
    <row r="1111" spans="1:11" ht="20.100000000000001" customHeight="1" x14ac:dyDescent="0.25">
      <c r="A1111" s="54"/>
      <c r="B1111" s="54"/>
      <c r="C1111" s="54"/>
      <c r="D1111" s="54"/>
      <c r="E1111" s="54"/>
      <c r="F1111" s="54"/>
      <c r="G1111" s="54"/>
      <c r="H1111" s="54"/>
      <c r="I1111" s="54"/>
      <c r="J1111" s="54"/>
      <c r="K1111" s="54"/>
    </row>
    <row r="1112" spans="1:11" ht="20.100000000000001" customHeight="1" x14ac:dyDescent="0.25">
      <c r="A1112" s="54"/>
      <c r="B1112" s="54"/>
      <c r="C1112" s="54"/>
      <c r="D1112" s="54"/>
      <c r="E1112" s="54"/>
      <c r="F1112" s="54"/>
      <c r="G1112" s="54"/>
      <c r="H1112" s="54"/>
      <c r="I1112" s="54"/>
      <c r="J1112" s="54"/>
      <c r="K1112" s="54"/>
    </row>
    <row r="1113" spans="1:11" ht="20.100000000000001" customHeight="1" x14ac:dyDescent="0.25">
      <c r="A1113" s="54"/>
      <c r="B1113" s="54"/>
      <c r="C1113" s="54"/>
      <c r="D1113" s="54"/>
      <c r="E1113" s="54"/>
      <c r="F1113" s="54"/>
      <c r="G1113" s="54"/>
      <c r="H1113" s="54"/>
      <c r="I1113" s="54"/>
      <c r="J1113" s="54"/>
      <c r="K1113" s="54"/>
    </row>
    <row r="1114" spans="1:11" ht="20.100000000000001" customHeight="1" x14ac:dyDescent="0.25">
      <c r="A1114" s="54"/>
      <c r="B1114" s="54"/>
      <c r="C1114" s="54"/>
      <c r="D1114" s="54"/>
      <c r="E1114" s="54"/>
      <c r="F1114" s="54"/>
      <c r="G1114" s="54"/>
      <c r="H1114" s="54"/>
      <c r="I1114" s="54"/>
      <c r="J1114" s="54"/>
      <c r="K1114" s="54"/>
    </row>
    <row r="1115" spans="1:11" ht="20.100000000000001" customHeight="1" x14ac:dyDescent="0.25">
      <c r="A1115" s="54"/>
      <c r="B1115" s="54"/>
      <c r="C1115" s="54"/>
      <c r="D1115" s="54"/>
      <c r="E1115" s="54"/>
      <c r="F1115" s="54"/>
      <c r="G1115" s="54"/>
      <c r="H1115" s="54"/>
      <c r="I1115" s="54"/>
      <c r="J1115" s="54"/>
      <c r="K1115" s="54"/>
    </row>
    <row r="1116" spans="1:11" ht="20.100000000000001" customHeight="1" x14ac:dyDescent="0.25">
      <c r="A1116" s="54"/>
      <c r="B1116" s="54"/>
      <c r="C1116" s="54"/>
      <c r="D1116" s="54"/>
      <c r="E1116" s="54"/>
      <c r="F1116" s="54"/>
      <c r="G1116" s="54"/>
      <c r="H1116" s="54"/>
      <c r="I1116" s="54"/>
      <c r="J1116" s="54"/>
      <c r="K1116" s="54"/>
    </row>
    <row r="1117" spans="1:11" ht="20.100000000000001" customHeight="1" x14ac:dyDescent="0.25">
      <c r="A1117" s="54"/>
      <c r="B1117" s="54"/>
      <c r="C1117" s="54"/>
      <c r="D1117" s="54"/>
      <c r="E1117" s="54"/>
      <c r="F1117" s="54"/>
      <c r="G1117" s="54"/>
      <c r="H1117" s="54"/>
      <c r="I1117" s="54"/>
      <c r="J1117" s="54"/>
      <c r="K1117" s="54"/>
    </row>
    <row r="1118" spans="1:11" ht="20.100000000000001" customHeight="1" x14ac:dyDescent="0.25">
      <c r="A1118" s="54"/>
      <c r="B1118" s="54"/>
      <c r="C1118" s="54"/>
      <c r="D1118" s="54"/>
      <c r="E1118" s="54"/>
      <c r="F1118" s="54"/>
      <c r="G1118" s="54"/>
      <c r="H1118" s="54"/>
      <c r="I1118" s="54"/>
      <c r="J1118" s="54"/>
      <c r="K1118" s="54"/>
    </row>
    <row r="1119" spans="1:11" ht="20.100000000000001" customHeight="1" x14ac:dyDescent="0.25">
      <c r="A1119" s="54"/>
      <c r="B1119" s="54"/>
      <c r="C1119" s="54"/>
      <c r="D1119" s="54"/>
      <c r="E1119" s="54"/>
      <c r="F1119" s="54"/>
      <c r="G1119" s="54"/>
      <c r="H1119" s="54"/>
      <c r="I1119" s="54"/>
      <c r="J1119" s="54"/>
      <c r="K1119" s="54"/>
    </row>
    <row r="1120" spans="1:11" ht="20.100000000000001" customHeight="1" x14ac:dyDescent="0.25">
      <c r="A1120" s="54"/>
      <c r="B1120" s="54"/>
      <c r="C1120" s="54"/>
      <c r="D1120" s="54"/>
      <c r="E1120" s="54"/>
      <c r="F1120" s="54"/>
      <c r="G1120" s="54"/>
      <c r="H1120" s="54"/>
      <c r="I1120" s="54"/>
      <c r="J1120" s="54"/>
      <c r="K1120" s="54"/>
    </row>
    <row r="1121" spans="1:11" ht="20.100000000000001" customHeight="1" x14ac:dyDescent="0.25">
      <c r="A1121" s="54"/>
      <c r="B1121" s="54"/>
      <c r="C1121" s="54"/>
      <c r="D1121" s="54"/>
      <c r="E1121" s="54"/>
      <c r="F1121" s="54"/>
      <c r="G1121" s="54"/>
      <c r="H1121" s="54"/>
      <c r="I1121" s="54"/>
      <c r="J1121" s="54"/>
      <c r="K1121" s="54"/>
    </row>
    <row r="1122" spans="1:11" ht="20.100000000000001" customHeight="1" x14ac:dyDescent="0.25">
      <c r="A1122" s="54"/>
      <c r="B1122" s="54"/>
      <c r="C1122" s="54"/>
      <c r="D1122" s="54"/>
      <c r="E1122" s="54"/>
      <c r="F1122" s="54"/>
      <c r="G1122" s="54"/>
      <c r="H1122" s="54"/>
      <c r="I1122" s="54"/>
      <c r="J1122" s="54"/>
      <c r="K1122" s="54"/>
    </row>
    <row r="1123" spans="1:11" ht="20.100000000000001" customHeight="1" x14ac:dyDescent="0.25">
      <c r="A1123" s="54"/>
      <c r="B1123" s="54"/>
      <c r="C1123" s="54"/>
      <c r="D1123" s="54"/>
      <c r="E1123" s="54"/>
      <c r="F1123" s="54"/>
      <c r="G1123" s="54"/>
      <c r="H1123" s="54"/>
      <c r="I1123" s="54"/>
      <c r="J1123" s="54"/>
      <c r="K1123" s="54"/>
    </row>
    <row r="1124" spans="1:11" ht="20.100000000000001" customHeight="1" x14ac:dyDescent="0.25">
      <c r="A1124" s="54"/>
      <c r="B1124" s="54"/>
      <c r="C1124" s="54"/>
      <c r="D1124" s="54"/>
      <c r="E1124" s="54"/>
      <c r="F1124" s="54"/>
      <c r="G1124" s="54"/>
      <c r="H1124" s="54"/>
      <c r="I1124" s="54"/>
      <c r="J1124" s="54"/>
      <c r="K1124" s="54"/>
    </row>
    <row r="1125" spans="1:11" ht="20.100000000000001" customHeight="1" x14ac:dyDescent="0.25">
      <c r="A1125" s="54"/>
      <c r="B1125" s="54"/>
      <c r="C1125" s="54"/>
      <c r="D1125" s="54"/>
      <c r="E1125" s="54"/>
      <c r="F1125" s="54"/>
      <c r="G1125" s="54"/>
      <c r="H1125" s="54"/>
      <c r="I1125" s="54"/>
      <c r="J1125" s="54"/>
      <c r="K1125" s="54"/>
    </row>
    <row r="1126" spans="1:11" ht="20.100000000000001" customHeight="1" x14ac:dyDescent="0.25">
      <c r="A1126" s="54"/>
      <c r="B1126" s="54"/>
      <c r="C1126" s="54"/>
      <c r="D1126" s="54"/>
      <c r="E1126" s="54"/>
      <c r="F1126" s="54"/>
      <c r="G1126" s="54"/>
      <c r="H1126" s="54"/>
      <c r="I1126" s="54"/>
      <c r="J1126" s="54"/>
      <c r="K1126" s="54"/>
    </row>
    <row r="1127" spans="1:11" ht="20.100000000000001" customHeight="1" x14ac:dyDescent="0.25">
      <c r="A1127" s="54"/>
      <c r="B1127" s="54"/>
      <c r="C1127" s="54"/>
      <c r="D1127" s="54"/>
      <c r="E1127" s="54"/>
      <c r="F1127" s="54"/>
      <c r="G1127" s="54"/>
      <c r="H1127" s="54"/>
      <c r="I1127" s="54"/>
      <c r="J1127" s="54"/>
      <c r="K1127" s="54"/>
    </row>
    <row r="1128" spans="1:11" ht="20.100000000000001" customHeight="1" x14ac:dyDescent="0.25">
      <c r="A1128" s="54"/>
      <c r="B1128" s="54"/>
      <c r="C1128" s="54"/>
      <c r="D1128" s="54"/>
      <c r="E1128" s="54"/>
      <c r="F1128" s="54"/>
      <c r="G1128" s="54"/>
      <c r="H1128" s="54"/>
      <c r="I1128" s="54"/>
      <c r="J1128" s="54"/>
      <c r="K1128" s="54"/>
    </row>
    <row r="1129" spans="1:11" ht="20.100000000000001" customHeight="1" x14ac:dyDescent="0.25">
      <c r="A1129" s="54"/>
      <c r="B1129" s="54"/>
      <c r="C1129" s="54"/>
      <c r="D1129" s="54"/>
      <c r="E1129" s="54"/>
      <c r="F1129" s="54"/>
      <c r="G1129" s="54"/>
      <c r="H1129" s="54"/>
      <c r="I1129" s="54"/>
      <c r="J1129" s="54"/>
      <c r="K1129" s="54"/>
    </row>
    <row r="1130" spans="1:11" ht="20.100000000000001" customHeight="1" x14ac:dyDescent="0.25">
      <c r="A1130" s="54"/>
      <c r="B1130" s="54"/>
      <c r="C1130" s="54"/>
      <c r="D1130" s="54"/>
      <c r="E1130" s="54"/>
      <c r="F1130" s="54"/>
      <c r="G1130" s="54"/>
      <c r="H1130" s="54"/>
      <c r="I1130" s="54"/>
      <c r="J1130" s="54"/>
      <c r="K1130" s="54"/>
    </row>
    <row r="1131" spans="1:11" ht="20.100000000000001" customHeight="1" x14ac:dyDescent="0.25">
      <c r="A1131" s="54"/>
      <c r="B1131" s="54"/>
      <c r="C1131" s="54"/>
      <c r="D1131" s="54"/>
      <c r="E1131" s="54"/>
      <c r="F1131" s="54"/>
      <c r="G1131" s="54"/>
      <c r="H1131" s="54"/>
      <c r="I1131" s="54"/>
      <c r="J1131" s="54"/>
      <c r="K1131" s="54"/>
    </row>
    <row r="1132" spans="1:11" ht="20.100000000000001" customHeight="1" x14ac:dyDescent="0.25">
      <c r="A1132" s="54"/>
      <c r="B1132" s="54"/>
      <c r="C1132" s="54"/>
      <c r="D1132" s="54"/>
      <c r="E1132" s="54"/>
      <c r="F1132" s="54"/>
      <c r="G1132" s="54"/>
      <c r="H1132" s="54"/>
      <c r="I1132" s="54"/>
      <c r="J1132" s="54"/>
      <c r="K1132" s="54"/>
    </row>
    <row r="1133" spans="1:11" ht="20.100000000000001" customHeight="1" x14ac:dyDescent="0.25">
      <c r="A1133" s="54"/>
      <c r="B1133" s="54"/>
      <c r="C1133" s="54"/>
      <c r="D1133" s="54"/>
      <c r="E1133" s="54"/>
      <c r="F1133" s="54"/>
      <c r="G1133" s="54"/>
      <c r="H1133" s="54"/>
      <c r="I1133" s="54"/>
      <c r="J1133" s="54"/>
      <c r="K1133" s="54"/>
    </row>
    <row r="1134" spans="1:11" ht="20.100000000000001" customHeight="1" x14ac:dyDescent="0.25">
      <c r="A1134" s="54"/>
      <c r="B1134" s="54"/>
      <c r="C1134" s="54"/>
      <c r="D1134" s="54"/>
      <c r="E1134" s="54"/>
      <c r="F1134" s="54"/>
      <c r="G1134" s="54"/>
      <c r="H1134" s="54"/>
      <c r="I1134" s="54"/>
      <c r="J1134" s="54"/>
      <c r="K1134" s="54"/>
    </row>
    <row r="1135" spans="1:11" ht="20.100000000000001" customHeight="1" x14ac:dyDescent="0.25">
      <c r="A1135" s="54"/>
      <c r="B1135" s="54"/>
      <c r="C1135" s="54"/>
      <c r="D1135" s="54"/>
      <c r="E1135" s="54"/>
      <c r="F1135" s="54"/>
      <c r="G1135" s="54"/>
      <c r="H1135" s="54"/>
      <c r="I1135" s="54"/>
      <c r="J1135" s="54"/>
      <c r="K1135" s="54"/>
    </row>
    <row r="1136" spans="1:11" ht="20.100000000000001" customHeight="1" x14ac:dyDescent="0.25">
      <c r="A1136" s="54"/>
      <c r="B1136" s="54"/>
      <c r="C1136" s="54"/>
      <c r="D1136" s="54"/>
      <c r="E1136" s="54"/>
      <c r="F1136" s="54"/>
      <c r="G1136" s="54"/>
      <c r="H1136" s="54"/>
      <c r="I1136" s="54"/>
      <c r="J1136" s="54"/>
      <c r="K1136" s="54"/>
    </row>
    <row r="1137" spans="1:11" ht="20.100000000000001" customHeight="1" x14ac:dyDescent="0.25">
      <c r="A1137" s="54"/>
      <c r="B1137" s="54"/>
      <c r="C1137" s="54"/>
      <c r="D1137" s="54"/>
      <c r="E1137" s="54"/>
      <c r="F1137" s="54"/>
      <c r="G1137" s="54"/>
      <c r="H1137" s="54"/>
      <c r="I1137" s="54"/>
      <c r="J1137" s="54"/>
      <c r="K1137" s="54"/>
    </row>
    <row r="1138" spans="1:11" ht="20.100000000000001" customHeight="1" x14ac:dyDescent="0.25">
      <c r="A1138" s="54"/>
      <c r="B1138" s="54"/>
      <c r="C1138" s="54"/>
      <c r="D1138" s="54"/>
      <c r="E1138" s="54"/>
      <c r="F1138" s="54"/>
      <c r="G1138" s="54"/>
      <c r="H1138" s="54"/>
      <c r="I1138" s="54"/>
      <c r="J1138" s="54"/>
      <c r="K1138" s="54"/>
    </row>
    <row r="1139" spans="1:11" ht="20.100000000000001" customHeight="1" x14ac:dyDescent="0.25">
      <c r="A1139" s="54"/>
      <c r="B1139" s="54"/>
      <c r="C1139" s="54"/>
      <c r="D1139" s="54"/>
      <c r="E1139" s="54"/>
      <c r="F1139" s="54"/>
      <c r="G1139" s="54"/>
      <c r="H1139" s="54"/>
      <c r="I1139" s="54"/>
      <c r="J1139" s="54"/>
      <c r="K1139" s="54"/>
    </row>
    <row r="1140" spans="1:11" ht="20.100000000000001" customHeight="1" x14ac:dyDescent="0.25">
      <c r="A1140" s="54"/>
      <c r="B1140" s="54"/>
      <c r="C1140" s="54"/>
      <c r="D1140" s="54"/>
      <c r="E1140" s="54"/>
      <c r="F1140" s="54"/>
      <c r="G1140" s="54"/>
      <c r="H1140" s="54"/>
      <c r="I1140" s="54"/>
      <c r="J1140" s="54"/>
      <c r="K1140" s="54"/>
    </row>
    <row r="1141" spans="1:11" ht="20.100000000000001" customHeight="1" x14ac:dyDescent="0.25">
      <c r="A1141" s="54"/>
      <c r="B1141" s="54"/>
      <c r="C1141" s="54"/>
      <c r="D1141" s="54"/>
      <c r="E1141" s="54"/>
      <c r="F1141" s="54"/>
      <c r="G1141" s="54"/>
      <c r="H1141" s="54"/>
      <c r="I1141" s="54"/>
      <c r="J1141" s="54"/>
      <c r="K1141" s="54"/>
    </row>
    <row r="1142" spans="1:11" ht="20.100000000000001" customHeight="1" x14ac:dyDescent="0.25">
      <c r="A1142" s="54"/>
      <c r="B1142" s="54"/>
      <c r="C1142" s="54"/>
      <c r="D1142" s="54"/>
      <c r="E1142" s="54"/>
      <c r="F1142" s="54"/>
      <c r="G1142" s="54"/>
      <c r="H1142" s="54"/>
      <c r="I1142" s="54"/>
      <c r="J1142" s="54"/>
      <c r="K1142" s="54"/>
    </row>
    <row r="1143" spans="1:11" ht="20.100000000000001" customHeight="1" x14ac:dyDescent="0.25">
      <c r="A1143" s="54"/>
      <c r="B1143" s="54"/>
      <c r="C1143" s="54"/>
      <c r="D1143" s="54"/>
      <c r="E1143" s="54"/>
      <c r="F1143" s="54"/>
      <c r="G1143" s="54"/>
      <c r="H1143" s="54"/>
      <c r="I1143" s="54"/>
      <c r="J1143" s="54"/>
      <c r="K1143" s="54"/>
    </row>
    <row r="1144" spans="1:11" ht="20.100000000000001" customHeight="1" x14ac:dyDescent="0.25">
      <c r="A1144" s="54"/>
      <c r="B1144" s="54"/>
      <c r="C1144" s="54"/>
      <c r="D1144" s="54"/>
      <c r="E1144" s="54"/>
      <c r="F1144" s="54"/>
      <c r="G1144" s="54"/>
      <c r="H1144" s="54"/>
      <c r="I1144" s="54"/>
      <c r="J1144" s="54"/>
      <c r="K1144" s="54"/>
    </row>
    <row r="1145" spans="1:11" ht="20.100000000000001" customHeight="1" x14ac:dyDescent="0.25">
      <c r="A1145" s="54"/>
      <c r="B1145" s="54"/>
      <c r="C1145" s="54"/>
      <c r="D1145" s="54"/>
      <c r="E1145" s="54"/>
      <c r="F1145" s="54"/>
      <c r="G1145" s="54"/>
      <c r="H1145" s="54"/>
      <c r="I1145" s="54"/>
      <c r="J1145" s="54"/>
      <c r="K1145" s="54"/>
    </row>
    <row r="1146" spans="1:11" ht="20.100000000000001" customHeight="1" x14ac:dyDescent="0.25">
      <c r="A1146" s="54"/>
      <c r="B1146" s="54"/>
      <c r="C1146" s="54"/>
      <c r="D1146" s="54"/>
      <c r="E1146" s="54"/>
      <c r="F1146" s="54"/>
      <c r="G1146" s="54"/>
      <c r="H1146" s="54"/>
      <c r="I1146" s="54"/>
      <c r="J1146" s="54"/>
      <c r="K1146" s="54"/>
    </row>
    <row r="1147" spans="1:11" ht="20.100000000000001" customHeight="1" x14ac:dyDescent="0.25">
      <c r="A1147" s="54"/>
      <c r="B1147" s="54"/>
      <c r="C1147" s="54"/>
      <c r="D1147" s="54"/>
      <c r="E1147" s="54"/>
      <c r="F1147" s="54"/>
      <c r="G1147" s="54"/>
      <c r="H1147" s="54"/>
      <c r="I1147" s="54"/>
      <c r="J1147" s="54"/>
      <c r="K1147" s="54"/>
    </row>
    <row r="1148" spans="1:11" ht="20.100000000000001" customHeight="1" x14ac:dyDescent="0.25">
      <c r="A1148" s="54"/>
      <c r="B1148" s="54"/>
      <c r="C1148" s="54"/>
      <c r="D1148" s="54"/>
      <c r="E1148" s="54"/>
      <c r="F1148" s="54"/>
      <c r="G1148" s="54"/>
      <c r="H1148" s="54"/>
      <c r="I1148" s="54"/>
      <c r="J1148" s="54"/>
      <c r="K1148" s="54"/>
    </row>
    <row r="1149" spans="1:11" ht="20.100000000000001" customHeight="1" x14ac:dyDescent="0.25">
      <c r="A1149" s="54"/>
      <c r="B1149" s="54"/>
      <c r="C1149" s="54"/>
      <c r="D1149" s="54"/>
      <c r="E1149" s="54"/>
      <c r="F1149" s="54"/>
      <c r="G1149" s="54"/>
      <c r="H1149" s="54"/>
      <c r="I1149" s="54"/>
      <c r="J1149" s="54"/>
      <c r="K1149" s="54"/>
    </row>
    <row r="1150" spans="1:11" ht="20.100000000000001" customHeight="1" x14ac:dyDescent="0.25">
      <c r="A1150" s="54"/>
      <c r="B1150" s="54"/>
      <c r="C1150" s="54"/>
      <c r="D1150" s="54"/>
      <c r="E1150" s="54"/>
      <c r="F1150" s="54"/>
      <c r="G1150" s="54"/>
      <c r="H1150" s="54"/>
      <c r="I1150" s="54"/>
      <c r="J1150" s="54"/>
      <c r="K1150" s="54"/>
    </row>
    <row r="1151" spans="1:11" ht="20.100000000000001" customHeight="1" x14ac:dyDescent="0.25">
      <c r="A1151" s="54"/>
      <c r="B1151" s="54"/>
      <c r="C1151" s="54"/>
      <c r="D1151" s="54"/>
      <c r="E1151" s="54"/>
      <c r="F1151" s="54"/>
      <c r="G1151" s="54"/>
      <c r="H1151" s="54"/>
      <c r="I1151" s="54"/>
      <c r="J1151" s="54"/>
      <c r="K1151" s="54"/>
    </row>
    <row r="1152" spans="1:11" ht="20.100000000000001" customHeight="1" x14ac:dyDescent="0.25">
      <c r="A1152" s="54"/>
      <c r="B1152" s="54"/>
      <c r="C1152" s="54"/>
      <c r="D1152" s="54"/>
      <c r="E1152" s="54"/>
      <c r="F1152" s="54"/>
      <c r="G1152" s="54"/>
      <c r="H1152" s="54"/>
      <c r="I1152" s="54"/>
      <c r="J1152" s="54"/>
      <c r="K1152" s="54"/>
    </row>
    <row r="1153" spans="1:11" ht="20.100000000000001" customHeight="1" x14ac:dyDescent="0.25">
      <c r="A1153" s="54"/>
      <c r="B1153" s="54"/>
      <c r="C1153" s="54"/>
      <c r="D1153" s="54"/>
      <c r="E1153" s="54"/>
      <c r="F1153" s="54"/>
      <c r="G1153" s="54"/>
      <c r="H1153" s="54"/>
      <c r="I1153" s="54"/>
      <c r="J1153" s="54"/>
      <c r="K1153" s="54"/>
    </row>
    <row r="1154" spans="1:11" ht="20.100000000000001" customHeight="1" x14ac:dyDescent="0.25">
      <c r="A1154" s="54"/>
      <c r="B1154" s="54"/>
      <c r="C1154" s="54"/>
      <c r="D1154" s="54"/>
      <c r="E1154" s="54"/>
      <c r="F1154" s="54"/>
      <c r="G1154" s="54"/>
      <c r="H1154" s="54"/>
      <c r="I1154" s="54"/>
      <c r="J1154" s="54"/>
      <c r="K1154" s="54"/>
    </row>
    <row r="1155" spans="1:11" ht="20.100000000000001" customHeight="1" x14ac:dyDescent="0.25">
      <c r="A1155" s="54"/>
      <c r="B1155" s="54"/>
      <c r="C1155" s="54"/>
      <c r="D1155" s="54"/>
      <c r="E1155" s="54"/>
      <c r="F1155" s="54"/>
      <c r="G1155" s="54"/>
      <c r="H1155" s="54"/>
      <c r="I1155" s="54"/>
      <c r="J1155" s="54"/>
      <c r="K1155" s="54"/>
    </row>
    <row r="1156" spans="1:11" ht="20.100000000000001" customHeight="1" x14ac:dyDescent="0.25">
      <c r="A1156" s="54"/>
      <c r="B1156" s="54"/>
      <c r="C1156" s="54"/>
      <c r="D1156" s="54"/>
      <c r="E1156" s="54"/>
      <c r="F1156" s="54"/>
      <c r="G1156" s="54"/>
      <c r="H1156" s="54"/>
      <c r="I1156" s="54"/>
      <c r="J1156" s="54"/>
      <c r="K1156" s="54"/>
    </row>
    <row r="1157" spans="1:11" ht="20.100000000000001" customHeight="1" x14ac:dyDescent="0.25">
      <c r="A1157" s="54"/>
      <c r="B1157" s="54"/>
      <c r="C1157" s="54"/>
      <c r="D1157" s="54"/>
      <c r="E1157" s="54"/>
      <c r="F1157" s="54"/>
      <c r="G1157" s="54"/>
      <c r="H1157" s="54"/>
      <c r="I1157" s="54"/>
      <c r="J1157" s="54"/>
      <c r="K1157" s="54"/>
    </row>
    <row r="1158" spans="1:11" ht="20.100000000000001" customHeight="1" x14ac:dyDescent="0.25">
      <c r="A1158" s="54"/>
      <c r="B1158" s="54"/>
      <c r="C1158" s="54"/>
      <c r="D1158" s="54"/>
      <c r="E1158" s="54"/>
      <c r="F1158" s="54"/>
      <c r="G1158" s="54"/>
      <c r="H1158" s="54"/>
      <c r="I1158" s="54"/>
      <c r="J1158" s="54"/>
      <c r="K1158" s="54"/>
    </row>
    <row r="1159" spans="1:11" ht="20.100000000000001" customHeight="1" x14ac:dyDescent="0.25">
      <c r="A1159" s="54"/>
      <c r="B1159" s="54"/>
      <c r="C1159" s="54"/>
      <c r="D1159" s="54"/>
      <c r="E1159" s="54"/>
      <c r="F1159" s="54"/>
      <c r="G1159" s="54"/>
      <c r="H1159" s="54"/>
      <c r="I1159" s="54"/>
      <c r="J1159" s="54"/>
      <c r="K1159" s="54"/>
    </row>
    <row r="1160" spans="1:11" ht="20.100000000000001" customHeight="1" x14ac:dyDescent="0.25">
      <c r="A1160" s="54"/>
      <c r="B1160" s="54"/>
      <c r="C1160" s="54"/>
      <c r="D1160" s="54"/>
      <c r="E1160" s="54"/>
      <c r="F1160" s="54"/>
      <c r="G1160" s="54"/>
      <c r="H1160" s="54"/>
      <c r="I1160" s="54"/>
      <c r="J1160" s="54"/>
      <c r="K1160" s="54"/>
    </row>
    <row r="1161" spans="1:11" ht="20.100000000000001" customHeight="1" x14ac:dyDescent="0.25">
      <c r="A1161" s="54"/>
      <c r="B1161" s="54"/>
      <c r="C1161" s="54"/>
      <c r="D1161" s="54"/>
      <c r="E1161" s="54"/>
      <c r="F1161" s="54"/>
      <c r="G1161" s="54"/>
      <c r="H1161" s="54"/>
      <c r="I1161" s="54"/>
      <c r="J1161" s="54"/>
      <c r="K1161" s="54"/>
    </row>
    <row r="1162" spans="1:11" ht="20.100000000000001" customHeight="1" x14ac:dyDescent="0.25">
      <c r="A1162" s="54"/>
      <c r="B1162" s="54"/>
      <c r="C1162" s="54"/>
      <c r="D1162" s="54"/>
      <c r="E1162" s="54"/>
      <c r="F1162" s="54"/>
      <c r="G1162" s="54"/>
      <c r="H1162" s="54"/>
      <c r="I1162" s="54"/>
      <c r="J1162" s="54"/>
      <c r="K1162" s="54"/>
    </row>
    <row r="1163" spans="1:11" ht="20.100000000000001" customHeight="1" x14ac:dyDescent="0.25">
      <c r="A1163" s="54"/>
      <c r="B1163" s="54"/>
      <c r="C1163" s="54"/>
      <c r="D1163" s="54"/>
      <c r="E1163" s="54"/>
      <c r="F1163" s="54"/>
      <c r="G1163" s="54"/>
      <c r="H1163" s="54"/>
      <c r="I1163" s="54"/>
      <c r="J1163" s="54"/>
      <c r="K1163" s="54"/>
    </row>
    <row r="1164" spans="1:11" ht="20.100000000000001" customHeight="1" x14ac:dyDescent="0.25">
      <c r="A1164" s="54"/>
      <c r="B1164" s="54"/>
      <c r="C1164" s="54"/>
      <c r="D1164" s="54"/>
      <c r="E1164" s="54"/>
      <c r="F1164" s="54"/>
      <c r="G1164" s="54"/>
      <c r="H1164" s="54"/>
      <c r="I1164" s="54"/>
      <c r="J1164" s="54"/>
      <c r="K1164" s="54"/>
    </row>
    <row r="1165" spans="1:11" ht="20.100000000000001" customHeight="1" x14ac:dyDescent="0.25">
      <c r="A1165" s="54"/>
      <c r="B1165" s="54"/>
      <c r="C1165" s="54"/>
      <c r="D1165" s="54"/>
      <c r="E1165" s="54"/>
      <c r="F1165" s="54"/>
      <c r="G1165" s="54"/>
      <c r="H1165" s="54"/>
      <c r="I1165" s="54"/>
      <c r="J1165" s="54"/>
      <c r="K1165" s="54"/>
    </row>
    <row r="1166" spans="1:11" ht="20.100000000000001" customHeight="1" x14ac:dyDescent="0.25">
      <c r="A1166" s="54"/>
      <c r="B1166" s="54"/>
      <c r="C1166" s="54"/>
      <c r="D1166" s="54"/>
      <c r="E1166" s="54"/>
      <c r="F1166" s="54"/>
      <c r="G1166" s="54"/>
      <c r="H1166" s="54"/>
      <c r="I1166" s="54"/>
      <c r="J1166" s="54"/>
      <c r="K1166" s="54"/>
    </row>
    <row r="1167" spans="1:11" ht="20.100000000000001" customHeight="1" x14ac:dyDescent="0.25">
      <c r="A1167" s="54"/>
      <c r="B1167" s="54"/>
      <c r="C1167" s="54"/>
      <c r="D1167" s="54"/>
      <c r="E1167" s="54"/>
      <c r="F1167" s="54"/>
      <c r="G1167" s="54"/>
      <c r="H1167" s="54"/>
      <c r="I1167" s="54"/>
      <c r="J1167" s="54"/>
      <c r="K1167" s="54"/>
    </row>
    <row r="1168" spans="1:11" ht="20.100000000000001" customHeight="1" x14ac:dyDescent="0.25">
      <c r="A1168" s="54"/>
      <c r="B1168" s="54"/>
      <c r="C1168" s="54"/>
      <c r="D1168" s="54"/>
      <c r="E1168" s="54"/>
      <c r="F1168" s="54"/>
      <c r="G1168" s="54"/>
      <c r="H1168" s="54"/>
      <c r="I1168" s="54"/>
      <c r="J1168" s="54"/>
      <c r="K1168" s="54"/>
    </row>
    <row r="1169" spans="1:11" ht="20.100000000000001" customHeight="1" x14ac:dyDescent="0.25">
      <c r="A1169" s="54"/>
      <c r="B1169" s="54"/>
      <c r="C1169" s="54"/>
      <c r="D1169" s="54"/>
      <c r="E1169" s="54"/>
      <c r="F1169" s="54"/>
      <c r="G1169" s="54"/>
      <c r="H1169" s="54"/>
      <c r="I1169" s="54"/>
      <c r="J1169" s="54"/>
      <c r="K1169" s="54"/>
    </row>
    <row r="1170" spans="1:11" ht="20.100000000000001" customHeight="1" x14ac:dyDescent="0.25">
      <c r="A1170" s="54"/>
      <c r="B1170" s="54"/>
      <c r="C1170" s="54"/>
      <c r="D1170" s="54"/>
      <c r="E1170" s="54"/>
      <c r="F1170" s="54"/>
      <c r="G1170" s="54"/>
      <c r="H1170" s="54"/>
      <c r="I1170" s="54"/>
      <c r="J1170" s="54"/>
      <c r="K1170" s="54"/>
    </row>
    <row r="1171" spans="1:11" ht="20.100000000000001" customHeight="1" x14ac:dyDescent="0.25">
      <c r="A1171" s="54"/>
      <c r="B1171" s="54"/>
      <c r="C1171" s="54"/>
      <c r="D1171" s="54"/>
      <c r="E1171" s="54"/>
      <c r="F1171" s="54"/>
      <c r="G1171" s="54"/>
      <c r="H1171" s="54"/>
      <c r="I1171" s="54"/>
      <c r="J1171" s="54"/>
      <c r="K1171" s="54"/>
    </row>
    <row r="1172" spans="1:11" ht="20.100000000000001" customHeight="1" x14ac:dyDescent="0.25">
      <c r="A1172" s="54"/>
      <c r="B1172" s="54"/>
      <c r="C1172" s="54"/>
      <c r="D1172" s="54"/>
      <c r="E1172" s="54"/>
      <c r="F1172" s="54"/>
      <c r="G1172" s="54"/>
      <c r="H1172" s="54"/>
      <c r="I1172" s="54"/>
      <c r="J1172" s="54"/>
      <c r="K1172" s="54"/>
    </row>
    <row r="1173" spans="1:11" x14ac:dyDescent="0.25">
      <c r="A1173" s="54"/>
      <c r="B1173" s="54"/>
      <c r="C1173" s="54"/>
      <c r="D1173" s="54"/>
      <c r="E1173" s="54"/>
      <c r="F1173" s="54"/>
      <c r="G1173" s="54"/>
      <c r="H1173" s="54"/>
      <c r="I1173" s="54"/>
      <c r="J1173" s="54"/>
      <c r="K1173" s="54"/>
    </row>
    <row r="1174" spans="1:11" x14ac:dyDescent="0.25">
      <c r="A1174" s="54"/>
      <c r="B1174" s="54"/>
      <c r="C1174" s="54"/>
      <c r="D1174" s="54"/>
      <c r="E1174" s="54"/>
      <c r="F1174" s="54"/>
      <c r="G1174" s="54"/>
      <c r="H1174" s="54"/>
      <c r="I1174" s="54"/>
      <c r="J1174" s="54"/>
      <c r="K1174" s="54"/>
    </row>
    <row r="1175" spans="1:11" x14ac:dyDescent="0.25">
      <c r="A1175" s="54"/>
      <c r="B1175" s="54"/>
      <c r="C1175" s="54"/>
      <c r="D1175" s="54"/>
      <c r="E1175" s="54"/>
      <c r="F1175" s="54"/>
      <c r="G1175" s="54"/>
      <c r="H1175" s="54"/>
      <c r="I1175" s="54"/>
      <c r="J1175" s="54"/>
      <c r="K1175" s="54"/>
    </row>
    <row r="1176" spans="1:11" x14ac:dyDescent="0.25">
      <c r="A1176" s="54"/>
      <c r="B1176" s="54"/>
      <c r="C1176" s="54"/>
      <c r="D1176" s="54"/>
      <c r="E1176" s="54"/>
      <c r="F1176" s="54"/>
      <c r="G1176" s="54"/>
      <c r="H1176" s="54"/>
      <c r="I1176" s="54"/>
      <c r="J1176" s="54"/>
      <c r="K1176" s="54"/>
    </row>
    <row r="1177" spans="1:11" x14ac:dyDescent="0.25">
      <c r="A1177" s="54"/>
      <c r="B1177" s="54"/>
      <c r="C1177" s="54"/>
      <c r="D1177" s="54"/>
      <c r="E1177" s="54"/>
      <c r="F1177" s="54"/>
      <c r="G1177" s="54"/>
      <c r="H1177" s="54"/>
      <c r="I1177" s="54"/>
      <c r="J1177" s="54"/>
      <c r="K1177" s="54"/>
    </row>
    <row r="1178" spans="1:11" x14ac:dyDescent="0.25">
      <c r="A1178" s="54"/>
      <c r="B1178" s="54"/>
      <c r="C1178" s="54"/>
      <c r="D1178" s="54"/>
      <c r="E1178" s="54"/>
      <c r="F1178" s="54"/>
      <c r="G1178" s="54"/>
      <c r="H1178" s="54"/>
      <c r="I1178" s="54"/>
      <c r="J1178" s="54"/>
      <c r="K1178" s="54"/>
    </row>
    <row r="1179" spans="1:11" x14ac:dyDescent="0.25">
      <c r="A1179" s="54"/>
      <c r="B1179" s="54"/>
      <c r="C1179" s="54"/>
      <c r="D1179" s="54"/>
      <c r="E1179" s="54"/>
      <c r="F1179" s="54"/>
      <c r="G1179" s="54"/>
      <c r="H1179" s="54"/>
      <c r="I1179" s="54"/>
      <c r="J1179" s="54"/>
      <c r="K1179" s="54"/>
    </row>
    <row r="1180" spans="1:11" x14ac:dyDescent="0.25">
      <c r="A1180" s="54"/>
      <c r="B1180" s="54"/>
      <c r="C1180" s="54"/>
      <c r="D1180" s="54"/>
      <c r="E1180" s="54"/>
      <c r="F1180" s="54"/>
      <c r="G1180" s="54"/>
      <c r="H1180" s="54"/>
      <c r="I1180" s="54"/>
      <c r="J1180" s="54"/>
      <c r="K1180" s="54"/>
    </row>
    <row r="1181" spans="1:11" x14ac:dyDescent="0.25">
      <c r="A1181" s="54"/>
      <c r="B1181" s="54"/>
      <c r="C1181" s="54"/>
      <c r="D1181" s="54"/>
      <c r="E1181" s="54"/>
      <c r="F1181" s="54"/>
      <c r="G1181" s="54"/>
      <c r="H1181" s="54"/>
      <c r="I1181" s="54"/>
      <c r="J1181" s="54"/>
      <c r="K1181" s="54"/>
    </row>
    <row r="1182" spans="1:11" x14ac:dyDescent="0.25">
      <c r="A1182" s="54"/>
      <c r="B1182" s="54"/>
      <c r="C1182" s="54"/>
      <c r="D1182" s="54"/>
      <c r="E1182" s="54"/>
      <c r="F1182" s="54"/>
      <c r="G1182" s="54"/>
      <c r="H1182" s="54"/>
      <c r="I1182" s="54"/>
      <c r="J1182" s="54"/>
      <c r="K1182" s="54"/>
    </row>
    <row r="1183" spans="1:11" x14ac:dyDescent="0.25">
      <c r="A1183" s="54"/>
      <c r="B1183" s="54"/>
      <c r="C1183" s="54"/>
      <c r="D1183" s="54"/>
      <c r="E1183" s="54"/>
      <c r="F1183" s="54"/>
      <c r="G1183" s="54"/>
      <c r="H1183" s="54"/>
      <c r="I1183" s="54"/>
      <c r="J1183" s="54"/>
      <c r="K1183" s="54"/>
    </row>
    <row r="1184" spans="1:11" x14ac:dyDescent="0.25">
      <c r="A1184" s="54"/>
      <c r="B1184" s="54"/>
      <c r="C1184" s="54"/>
      <c r="D1184" s="54"/>
      <c r="E1184" s="54"/>
      <c r="F1184" s="54"/>
      <c r="G1184" s="54"/>
      <c r="H1184" s="54"/>
      <c r="I1184" s="54"/>
      <c r="J1184" s="54"/>
      <c r="K1184" s="54"/>
    </row>
    <row r="1185" spans="1:11" x14ac:dyDescent="0.25">
      <c r="A1185" s="54"/>
      <c r="B1185" s="54"/>
      <c r="C1185" s="54"/>
      <c r="D1185" s="54"/>
      <c r="E1185" s="54"/>
      <c r="F1185" s="54"/>
      <c r="G1185" s="54"/>
      <c r="H1185" s="54"/>
      <c r="I1185" s="54"/>
      <c r="J1185" s="54"/>
      <c r="K1185" s="54"/>
    </row>
    <row r="1186" spans="1:11" x14ac:dyDescent="0.25">
      <c r="A1186" s="54"/>
      <c r="B1186" s="54"/>
      <c r="C1186" s="54"/>
      <c r="D1186" s="54"/>
      <c r="E1186" s="54"/>
      <c r="F1186" s="54"/>
      <c r="G1186" s="54"/>
      <c r="H1186" s="54"/>
      <c r="I1186" s="54"/>
      <c r="J1186" s="54"/>
      <c r="K1186" s="54"/>
    </row>
    <row r="1187" spans="1:11" x14ac:dyDescent="0.25">
      <c r="A1187" s="54"/>
      <c r="B1187" s="54"/>
      <c r="C1187" s="54"/>
      <c r="D1187" s="54"/>
      <c r="E1187" s="54"/>
      <c r="F1187" s="54"/>
      <c r="G1187" s="54"/>
      <c r="H1187" s="54"/>
      <c r="I1187" s="54"/>
      <c r="J1187" s="54"/>
      <c r="K1187" s="54"/>
    </row>
    <row r="1188" spans="1:11" x14ac:dyDescent="0.25">
      <c r="A1188" s="54"/>
      <c r="B1188" s="54"/>
      <c r="C1188" s="54"/>
      <c r="D1188" s="54"/>
      <c r="E1188" s="54"/>
      <c r="F1188" s="54"/>
      <c r="G1188" s="54"/>
      <c r="H1188" s="54"/>
      <c r="I1188" s="54"/>
      <c r="J1188" s="54"/>
      <c r="K1188" s="54"/>
    </row>
    <row r="1189" spans="1:11" x14ac:dyDescent="0.25">
      <c r="A1189" s="54"/>
      <c r="B1189" s="54"/>
      <c r="C1189" s="54"/>
      <c r="D1189" s="54"/>
      <c r="E1189" s="54"/>
      <c r="F1189" s="54"/>
      <c r="G1189" s="54"/>
      <c r="H1189" s="54"/>
      <c r="I1189" s="54"/>
      <c r="J1189" s="54"/>
      <c r="K1189" s="54"/>
    </row>
    <row r="1190" spans="1:11" x14ac:dyDescent="0.25">
      <c r="A1190" s="54"/>
      <c r="B1190" s="54"/>
      <c r="C1190" s="54"/>
      <c r="D1190" s="54"/>
      <c r="E1190" s="54"/>
      <c r="F1190" s="54"/>
      <c r="G1190" s="54"/>
      <c r="H1190" s="54"/>
      <c r="I1190" s="54"/>
      <c r="J1190" s="54"/>
      <c r="K1190" s="54"/>
    </row>
    <row r="1191" spans="1:11" x14ac:dyDescent="0.25">
      <c r="A1191" s="54"/>
      <c r="B1191" s="54"/>
      <c r="C1191" s="54"/>
      <c r="D1191" s="54"/>
      <c r="E1191" s="54"/>
      <c r="F1191" s="54"/>
      <c r="G1191" s="54"/>
      <c r="H1191" s="54"/>
      <c r="I1191" s="54"/>
      <c r="J1191" s="54"/>
      <c r="K1191" s="54"/>
    </row>
    <row r="1192" spans="1:11" x14ac:dyDescent="0.25">
      <c r="A1192" s="54"/>
      <c r="B1192" s="54"/>
      <c r="C1192" s="54"/>
      <c r="D1192" s="54"/>
      <c r="E1192" s="54"/>
      <c r="F1192" s="54"/>
      <c r="G1192" s="54"/>
      <c r="H1192" s="54"/>
      <c r="I1192" s="54"/>
      <c r="J1192" s="54"/>
      <c r="K1192" s="54"/>
    </row>
    <row r="1193" spans="1:11" x14ac:dyDescent="0.25">
      <c r="A1193" s="54"/>
      <c r="B1193" s="54"/>
      <c r="C1193" s="54"/>
      <c r="D1193" s="54"/>
      <c r="E1193" s="54"/>
      <c r="F1193" s="54"/>
      <c r="G1193" s="54"/>
      <c r="H1193" s="54"/>
      <c r="I1193" s="54"/>
      <c r="J1193" s="54"/>
      <c r="K1193" s="54"/>
    </row>
    <row r="1194" spans="1:11" x14ac:dyDescent="0.25">
      <c r="A1194" s="54"/>
      <c r="B1194" s="54"/>
      <c r="C1194" s="54"/>
      <c r="D1194" s="54"/>
      <c r="E1194" s="54"/>
      <c r="F1194" s="54"/>
      <c r="G1194" s="54"/>
      <c r="H1194" s="54"/>
      <c r="I1194" s="54"/>
      <c r="J1194" s="54"/>
      <c r="K1194" s="54"/>
    </row>
    <row r="1195" spans="1:11" x14ac:dyDescent="0.25">
      <c r="A1195" s="54"/>
      <c r="B1195" s="54"/>
      <c r="C1195" s="54"/>
      <c r="D1195" s="54"/>
      <c r="E1195" s="54"/>
      <c r="F1195" s="54"/>
      <c r="G1195" s="54"/>
      <c r="H1195" s="54"/>
      <c r="I1195" s="54"/>
      <c r="J1195" s="54"/>
      <c r="K1195" s="54"/>
    </row>
    <row r="1196" spans="1:11" x14ac:dyDescent="0.25">
      <c r="A1196" s="54"/>
      <c r="B1196" s="54"/>
      <c r="C1196" s="54"/>
      <c r="D1196" s="54"/>
      <c r="E1196" s="54"/>
      <c r="F1196" s="54"/>
      <c r="G1196" s="54"/>
      <c r="H1196" s="54"/>
      <c r="I1196" s="54"/>
      <c r="J1196" s="54"/>
      <c r="K1196" s="54"/>
    </row>
    <row r="1197" spans="1:11" x14ac:dyDescent="0.25">
      <c r="A1197" s="54"/>
      <c r="B1197" s="54"/>
      <c r="C1197" s="54"/>
      <c r="D1197" s="54"/>
      <c r="E1197" s="54"/>
      <c r="F1197" s="54"/>
      <c r="G1197" s="54"/>
      <c r="H1197" s="54"/>
      <c r="I1197" s="54"/>
      <c r="J1197" s="54"/>
      <c r="K1197" s="54"/>
    </row>
    <row r="1198" spans="1:11" x14ac:dyDescent="0.25">
      <c r="A1198" s="54"/>
      <c r="B1198" s="54"/>
      <c r="C1198" s="54"/>
      <c r="D1198" s="54"/>
      <c r="E1198" s="54"/>
      <c r="F1198" s="54"/>
      <c r="G1198" s="54"/>
      <c r="H1198" s="54"/>
      <c r="I1198" s="54"/>
      <c r="J1198" s="54"/>
      <c r="K1198" s="54"/>
    </row>
    <row r="1199" spans="1:11" x14ac:dyDescent="0.25">
      <c r="A1199" s="54"/>
      <c r="B1199" s="54"/>
      <c r="C1199" s="54"/>
      <c r="D1199" s="54"/>
      <c r="E1199" s="54"/>
      <c r="F1199" s="54"/>
      <c r="G1199" s="54"/>
      <c r="H1199" s="54"/>
      <c r="I1199" s="54"/>
      <c r="J1199" s="54"/>
      <c r="K1199" s="54"/>
    </row>
    <row r="1200" spans="1:11" x14ac:dyDescent="0.25">
      <c r="A1200" s="54"/>
      <c r="B1200" s="54"/>
      <c r="C1200" s="54"/>
      <c r="D1200" s="54"/>
      <c r="E1200" s="54"/>
      <c r="F1200" s="54"/>
      <c r="G1200" s="54"/>
      <c r="H1200" s="54"/>
      <c r="I1200" s="54"/>
      <c r="J1200" s="54"/>
      <c r="K1200" s="54"/>
    </row>
    <row r="1201" spans="1:11" x14ac:dyDescent="0.25">
      <c r="A1201" s="54"/>
      <c r="B1201" s="54"/>
      <c r="C1201" s="54"/>
      <c r="D1201" s="54"/>
      <c r="E1201" s="54"/>
      <c r="F1201" s="54"/>
      <c r="G1201" s="54"/>
      <c r="H1201" s="54"/>
      <c r="I1201" s="54"/>
      <c r="J1201" s="54"/>
      <c r="K1201" s="54"/>
    </row>
    <row r="1202" spans="1:11" x14ac:dyDescent="0.25">
      <c r="A1202" s="54"/>
      <c r="B1202" s="54"/>
      <c r="C1202" s="54"/>
      <c r="D1202" s="54"/>
      <c r="E1202" s="54"/>
      <c r="F1202" s="54"/>
      <c r="G1202" s="54"/>
      <c r="H1202" s="54"/>
      <c r="I1202" s="54"/>
      <c r="J1202" s="54"/>
      <c r="K1202" s="54"/>
    </row>
    <row r="1203" spans="1:11" x14ac:dyDescent="0.25">
      <c r="A1203" s="54"/>
      <c r="B1203" s="54"/>
      <c r="C1203" s="54"/>
      <c r="D1203" s="54"/>
      <c r="E1203" s="54"/>
      <c r="F1203" s="54"/>
      <c r="G1203" s="54"/>
      <c r="H1203" s="54"/>
      <c r="I1203" s="54"/>
      <c r="J1203" s="54"/>
      <c r="K1203" s="54"/>
    </row>
    <row r="1204" spans="1:11" x14ac:dyDescent="0.25">
      <c r="A1204" s="54"/>
      <c r="B1204" s="54"/>
      <c r="C1204" s="54"/>
      <c r="D1204" s="54"/>
      <c r="E1204" s="54"/>
      <c r="F1204" s="54"/>
      <c r="G1204" s="54"/>
      <c r="H1204" s="54"/>
      <c r="I1204" s="54"/>
      <c r="J1204" s="54"/>
      <c r="K1204" s="54"/>
    </row>
    <row r="1205" spans="1:11" x14ac:dyDescent="0.25">
      <c r="A1205" s="54"/>
      <c r="B1205" s="54"/>
      <c r="C1205" s="54"/>
      <c r="D1205" s="54"/>
      <c r="E1205" s="54"/>
      <c r="F1205" s="54"/>
      <c r="G1205" s="54"/>
      <c r="H1205" s="54"/>
      <c r="I1205" s="54"/>
      <c r="J1205" s="54"/>
      <c r="K1205" s="54"/>
    </row>
    <row r="1206" spans="1:11" x14ac:dyDescent="0.25">
      <c r="A1206" s="54"/>
      <c r="B1206" s="54"/>
      <c r="C1206" s="54"/>
      <c r="D1206" s="54"/>
      <c r="E1206" s="54"/>
      <c r="F1206" s="54"/>
      <c r="G1206" s="54"/>
      <c r="H1206" s="54"/>
      <c r="I1206" s="54"/>
      <c r="J1206" s="54"/>
      <c r="K1206" s="54"/>
    </row>
    <row r="1207" spans="1:11" x14ac:dyDescent="0.25">
      <c r="A1207" s="54"/>
      <c r="B1207" s="54"/>
      <c r="C1207" s="54"/>
      <c r="D1207" s="54"/>
      <c r="E1207" s="54"/>
      <c r="F1207" s="54"/>
      <c r="G1207" s="54"/>
      <c r="H1207" s="54"/>
      <c r="I1207" s="54"/>
      <c r="J1207" s="54"/>
      <c r="K1207" s="54"/>
    </row>
    <row r="1208" spans="1:11" x14ac:dyDescent="0.25">
      <c r="A1208" s="54"/>
      <c r="B1208" s="54"/>
      <c r="C1208" s="54"/>
      <c r="D1208" s="54"/>
      <c r="E1208" s="54"/>
      <c r="F1208" s="54"/>
      <c r="G1208" s="54"/>
      <c r="H1208" s="54"/>
      <c r="I1208" s="54"/>
      <c r="J1208" s="54"/>
      <c r="K1208" s="54"/>
    </row>
    <row r="1209" spans="1:11" x14ac:dyDescent="0.25">
      <c r="A1209" s="54"/>
      <c r="B1209" s="54"/>
      <c r="C1209" s="54"/>
      <c r="D1209" s="54"/>
      <c r="E1209" s="54"/>
      <c r="F1209" s="54"/>
      <c r="G1209" s="54"/>
      <c r="H1209" s="54"/>
      <c r="I1209" s="54"/>
      <c r="J1209" s="54"/>
      <c r="K1209" s="54"/>
    </row>
    <row r="1210" spans="1:11" x14ac:dyDescent="0.25">
      <c r="A1210" s="54"/>
      <c r="B1210" s="54"/>
      <c r="C1210" s="54"/>
      <c r="D1210" s="54"/>
      <c r="E1210" s="54"/>
      <c r="F1210" s="54"/>
      <c r="G1210" s="54"/>
      <c r="H1210" s="54"/>
      <c r="I1210" s="54"/>
      <c r="J1210" s="54"/>
      <c r="K1210" s="54"/>
    </row>
    <row r="1211" spans="1:11" x14ac:dyDescent="0.25">
      <c r="A1211" s="54"/>
      <c r="B1211" s="54"/>
      <c r="C1211" s="54"/>
      <c r="D1211" s="54"/>
      <c r="E1211" s="54"/>
      <c r="F1211" s="54"/>
      <c r="G1211" s="54"/>
      <c r="H1211" s="54"/>
      <c r="I1211" s="54"/>
      <c r="J1211" s="54"/>
      <c r="K1211" s="54"/>
    </row>
    <row r="1212" spans="1:11" x14ac:dyDescent="0.25">
      <c r="A1212" s="54"/>
      <c r="B1212" s="54"/>
      <c r="C1212" s="54"/>
      <c r="D1212" s="54"/>
      <c r="E1212" s="54"/>
      <c r="F1212" s="54"/>
      <c r="G1212" s="54"/>
      <c r="H1212" s="54"/>
      <c r="I1212" s="54"/>
      <c r="J1212" s="54"/>
      <c r="K1212" s="54"/>
    </row>
    <row r="1213" spans="1:11" x14ac:dyDescent="0.25">
      <c r="A1213" s="54"/>
      <c r="B1213" s="54"/>
      <c r="C1213" s="54"/>
      <c r="D1213" s="54"/>
      <c r="E1213" s="54"/>
      <c r="F1213" s="54"/>
      <c r="G1213" s="54"/>
      <c r="H1213" s="54"/>
      <c r="I1213" s="54"/>
      <c r="J1213" s="54"/>
      <c r="K1213" s="54"/>
    </row>
    <row r="1214" spans="1:11" x14ac:dyDescent="0.25">
      <c r="A1214" s="54"/>
      <c r="B1214" s="54"/>
      <c r="C1214" s="54"/>
      <c r="D1214" s="54"/>
      <c r="E1214" s="54"/>
      <c r="F1214" s="54"/>
      <c r="G1214" s="54"/>
      <c r="H1214" s="54"/>
      <c r="I1214" s="54"/>
      <c r="J1214" s="54"/>
      <c r="K1214" s="54"/>
    </row>
    <row r="1215" spans="1:11" x14ac:dyDescent="0.25">
      <c r="A1215" s="54"/>
      <c r="B1215" s="54"/>
      <c r="C1215" s="54"/>
      <c r="D1215" s="54"/>
      <c r="E1215" s="54"/>
      <c r="F1215" s="54"/>
      <c r="G1215" s="54"/>
      <c r="H1215" s="54"/>
      <c r="I1215" s="54"/>
      <c r="J1215" s="54"/>
      <c r="K1215" s="54"/>
    </row>
    <row r="1216" spans="1:11" x14ac:dyDescent="0.25">
      <c r="A1216" s="54"/>
      <c r="B1216" s="54"/>
      <c r="C1216" s="54"/>
      <c r="D1216" s="54"/>
      <c r="E1216" s="54"/>
      <c r="F1216" s="54"/>
      <c r="G1216" s="54"/>
      <c r="H1216" s="54"/>
      <c r="I1216" s="54"/>
      <c r="J1216" s="54"/>
      <c r="K1216" s="54"/>
    </row>
    <row r="1217" spans="1:11" x14ac:dyDescent="0.25">
      <c r="A1217" s="54"/>
      <c r="B1217" s="54"/>
      <c r="C1217" s="54"/>
      <c r="D1217" s="54"/>
      <c r="E1217" s="54"/>
      <c r="F1217" s="54"/>
      <c r="G1217" s="54"/>
      <c r="H1217" s="54"/>
      <c r="I1217" s="54"/>
      <c r="J1217" s="54"/>
      <c r="K1217" s="54"/>
    </row>
    <row r="1218" spans="1:11" x14ac:dyDescent="0.25">
      <c r="A1218" s="54"/>
      <c r="B1218" s="54"/>
      <c r="C1218" s="54"/>
      <c r="D1218" s="54"/>
      <c r="E1218" s="54"/>
      <c r="F1218" s="54"/>
      <c r="G1218" s="54"/>
      <c r="H1218" s="54"/>
      <c r="I1218" s="54"/>
      <c r="J1218" s="54"/>
      <c r="K1218" s="54"/>
    </row>
    <row r="1219" spans="1:11" x14ac:dyDescent="0.25">
      <c r="A1219" s="54"/>
      <c r="B1219" s="54"/>
      <c r="C1219" s="54"/>
      <c r="D1219" s="54"/>
      <c r="E1219" s="54"/>
      <c r="F1219" s="54"/>
      <c r="G1219" s="54"/>
      <c r="H1219" s="54"/>
      <c r="I1219" s="54"/>
      <c r="J1219" s="54"/>
      <c r="K1219" s="54"/>
    </row>
    <row r="1220" spans="1:11" x14ac:dyDescent="0.25">
      <c r="A1220" s="54"/>
      <c r="B1220" s="54"/>
      <c r="C1220" s="54"/>
      <c r="D1220" s="54"/>
      <c r="E1220" s="54"/>
      <c r="F1220" s="54"/>
      <c r="G1220" s="54"/>
      <c r="H1220" s="54"/>
      <c r="I1220" s="54"/>
      <c r="J1220" s="54"/>
      <c r="K1220" s="54"/>
    </row>
    <row r="1221" spans="1:11" x14ac:dyDescent="0.25">
      <c r="A1221" s="54"/>
      <c r="B1221" s="54"/>
      <c r="C1221" s="54"/>
      <c r="D1221" s="54"/>
      <c r="E1221" s="54"/>
      <c r="F1221" s="54"/>
      <c r="G1221" s="54"/>
      <c r="H1221" s="54"/>
      <c r="I1221" s="54"/>
      <c r="J1221" s="54"/>
      <c r="K1221" s="54"/>
    </row>
    <row r="1222" spans="1:11" x14ac:dyDescent="0.25">
      <c r="A1222" s="54"/>
      <c r="B1222" s="54"/>
      <c r="C1222" s="54"/>
      <c r="D1222" s="54"/>
      <c r="E1222" s="54"/>
      <c r="F1222" s="54"/>
      <c r="G1222" s="54"/>
      <c r="H1222" s="54"/>
      <c r="I1222" s="54"/>
      <c r="J1222" s="54"/>
      <c r="K1222" s="54"/>
    </row>
    <row r="1223" spans="1:11" x14ac:dyDescent="0.25">
      <c r="A1223" s="54"/>
      <c r="B1223" s="54"/>
      <c r="C1223" s="54"/>
      <c r="D1223" s="54"/>
      <c r="E1223" s="54"/>
      <c r="F1223" s="54"/>
      <c r="G1223" s="54"/>
      <c r="H1223" s="54"/>
      <c r="I1223" s="54"/>
      <c r="J1223" s="54"/>
      <c r="K1223" s="54"/>
    </row>
    <row r="1224" spans="1:11" x14ac:dyDescent="0.25">
      <c r="A1224" s="54"/>
      <c r="B1224" s="54"/>
      <c r="C1224" s="54"/>
      <c r="D1224" s="54"/>
      <c r="E1224" s="54"/>
      <c r="F1224" s="54"/>
      <c r="G1224" s="54"/>
      <c r="H1224" s="54"/>
      <c r="I1224" s="54"/>
      <c r="J1224" s="54"/>
      <c r="K1224" s="54"/>
    </row>
    <row r="1225" spans="1:11" x14ac:dyDescent="0.25">
      <c r="A1225" s="54"/>
      <c r="B1225" s="54"/>
      <c r="C1225" s="54"/>
      <c r="D1225" s="54"/>
      <c r="E1225" s="54"/>
      <c r="F1225" s="54"/>
      <c r="G1225" s="54"/>
      <c r="H1225" s="54"/>
      <c r="I1225" s="54"/>
      <c r="J1225" s="54"/>
      <c r="K1225" s="54"/>
    </row>
    <row r="1226" spans="1:11" x14ac:dyDescent="0.25">
      <c r="A1226" s="54"/>
      <c r="B1226" s="54"/>
      <c r="C1226" s="54"/>
      <c r="D1226" s="54"/>
      <c r="E1226" s="54"/>
      <c r="F1226" s="54"/>
      <c r="G1226" s="54"/>
      <c r="H1226" s="54"/>
      <c r="I1226" s="54"/>
      <c r="J1226" s="54"/>
      <c r="K1226" s="54"/>
    </row>
    <row r="1227" spans="1:11" x14ac:dyDescent="0.25">
      <c r="A1227" s="54"/>
      <c r="B1227" s="54"/>
      <c r="C1227" s="54"/>
      <c r="D1227" s="54"/>
      <c r="E1227" s="54"/>
      <c r="F1227" s="54"/>
      <c r="G1227" s="54"/>
      <c r="H1227" s="54"/>
      <c r="I1227" s="54"/>
      <c r="J1227" s="54"/>
      <c r="K1227" s="54"/>
    </row>
    <row r="1228" spans="1:11" x14ac:dyDescent="0.25">
      <c r="A1228" s="54"/>
      <c r="B1228" s="54"/>
      <c r="C1228" s="54"/>
      <c r="D1228" s="54"/>
      <c r="E1228" s="54"/>
      <c r="F1228" s="54"/>
      <c r="G1228" s="54"/>
      <c r="H1228" s="54"/>
      <c r="I1228" s="54"/>
      <c r="J1228" s="54"/>
      <c r="K1228" s="54"/>
    </row>
    <row r="1229" spans="1:11" x14ac:dyDescent="0.25">
      <c r="A1229" s="54"/>
      <c r="B1229" s="54"/>
      <c r="C1229" s="54"/>
      <c r="D1229" s="54"/>
      <c r="E1229" s="54"/>
      <c r="F1229" s="54"/>
      <c r="G1229" s="54"/>
      <c r="H1229" s="54"/>
      <c r="I1229" s="54"/>
      <c r="J1229" s="54"/>
      <c r="K1229" s="54"/>
    </row>
    <row r="1230" spans="1:11" x14ac:dyDescent="0.25">
      <c r="A1230" s="54"/>
      <c r="B1230" s="54"/>
      <c r="C1230" s="54"/>
      <c r="D1230" s="54"/>
      <c r="E1230" s="54"/>
      <c r="F1230" s="54"/>
      <c r="G1230" s="54"/>
      <c r="H1230" s="54"/>
      <c r="I1230" s="54"/>
      <c r="J1230" s="54"/>
      <c r="K1230" s="54"/>
    </row>
    <row r="1231" spans="1:11" x14ac:dyDescent="0.25">
      <c r="A1231" s="54"/>
      <c r="B1231" s="54"/>
      <c r="C1231" s="54"/>
      <c r="D1231" s="54"/>
      <c r="E1231" s="54"/>
      <c r="F1231" s="54"/>
      <c r="G1231" s="54"/>
      <c r="H1231" s="54"/>
      <c r="I1231" s="54"/>
      <c r="J1231" s="54"/>
      <c r="K1231" s="54"/>
    </row>
    <row r="1232" spans="1:11" x14ac:dyDescent="0.25">
      <c r="A1232" s="54"/>
      <c r="B1232" s="54"/>
      <c r="C1232" s="54"/>
      <c r="D1232" s="54"/>
      <c r="E1232" s="54"/>
      <c r="F1232" s="54"/>
      <c r="G1232" s="54"/>
      <c r="H1232" s="54"/>
      <c r="I1232" s="54"/>
      <c r="J1232" s="54"/>
      <c r="K1232" s="54"/>
    </row>
    <row r="1233" spans="1:11" x14ac:dyDescent="0.25">
      <c r="A1233" s="54"/>
      <c r="B1233" s="54"/>
      <c r="C1233" s="54"/>
      <c r="D1233" s="54"/>
      <c r="E1233" s="54"/>
      <c r="F1233" s="54"/>
      <c r="G1233" s="54"/>
      <c r="H1233" s="54"/>
      <c r="I1233" s="54"/>
      <c r="J1233" s="54"/>
      <c r="K1233" s="54"/>
    </row>
    <row r="1234" spans="1:11" x14ac:dyDescent="0.25">
      <c r="A1234" s="54"/>
      <c r="B1234" s="54"/>
      <c r="C1234" s="54"/>
      <c r="D1234" s="54"/>
      <c r="E1234" s="54"/>
      <c r="F1234" s="54"/>
      <c r="G1234" s="54"/>
      <c r="H1234" s="54"/>
      <c r="I1234" s="54"/>
      <c r="J1234" s="54"/>
      <c r="K1234" s="54"/>
    </row>
    <row r="1235" spans="1:11" x14ac:dyDescent="0.25">
      <c r="A1235" s="54"/>
      <c r="B1235" s="54"/>
      <c r="C1235" s="54"/>
      <c r="D1235" s="54"/>
      <c r="E1235" s="54"/>
      <c r="F1235" s="54"/>
      <c r="G1235" s="54"/>
      <c r="H1235" s="54"/>
      <c r="I1235" s="54"/>
      <c r="J1235" s="54"/>
      <c r="K1235" s="54"/>
    </row>
    <row r="1236" spans="1:11" x14ac:dyDescent="0.25">
      <c r="A1236" s="54"/>
      <c r="B1236" s="54"/>
      <c r="C1236" s="54"/>
      <c r="D1236" s="54"/>
      <c r="E1236" s="54"/>
      <c r="F1236" s="54"/>
      <c r="G1236" s="54"/>
      <c r="H1236" s="54"/>
      <c r="I1236" s="54"/>
      <c r="J1236" s="54"/>
      <c r="K1236" s="54"/>
    </row>
    <row r="1237" spans="1:11" x14ac:dyDescent="0.25">
      <c r="A1237" s="54"/>
      <c r="B1237" s="54"/>
      <c r="C1237" s="54"/>
      <c r="D1237" s="54"/>
      <c r="E1237" s="54"/>
      <c r="F1237" s="54"/>
      <c r="G1237" s="54"/>
      <c r="H1237" s="54"/>
      <c r="I1237" s="54"/>
      <c r="J1237" s="54"/>
      <c r="K1237" s="54"/>
    </row>
    <row r="1238" spans="1:11" x14ac:dyDescent="0.25">
      <c r="A1238" s="54"/>
      <c r="B1238" s="54"/>
      <c r="C1238" s="54"/>
      <c r="D1238" s="54"/>
      <c r="E1238" s="54"/>
      <c r="F1238" s="54"/>
      <c r="G1238" s="54"/>
      <c r="H1238" s="54"/>
      <c r="I1238" s="54"/>
      <c r="J1238" s="54"/>
      <c r="K1238" s="54"/>
    </row>
    <row r="1239" spans="1:11" x14ac:dyDescent="0.25">
      <c r="A1239" s="54"/>
      <c r="B1239" s="54"/>
      <c r="C1239" s="54"/>
      <c r="D1239" s="54"/>
      <c r="E1239" s="54"/>
      <c r="F1239" s="54"/>
      <c r="G1239" s="54"/>
      <c r="H1239" s="54"/>
      <c r="I1239" s="54"/>
      <c r="J1239" s="54"/>
      <c r="K1239" s="54"/>
    </row>
    <row r="1240" spans="1:11" x14ac:dyDescent="0.25">
      <c r="A1240" s="54"/>
      <c r="B1240" s="54"/>
      <c r="C1240" s="54"/>
      <c r="D1240" s="54"/>
      <c r="E1240" s="54"/>
      <c r="F1240" s="54"/>
      <c r="G1240" s="54"/>
      <c r="H1240" s="54"/>
      <c r="I1240" s="54"/>
      <c r="J1240" s="54"/>
      <c r="K1240" s="54"/>
    </row>
    <row r="1241" spans="1:11" x14ac:dyDescent="0.25">
      <c r="A1241" s="54"/>
      <c r="B1241" s="54"/>
      <c r="C1241" s="54"/>
      <c r="D1241" s="54"/>
      <c r="E1241" s="54"/>
      <c r="F1241" s="54"/>
      <c r="G1241" s="54"/>
      <c r="H1241" s="54"/>
      <c r="I1241" s="54"/>
      <c r="J1241" s="54"/>
      <c r="K1241" s="54"/>
    </row>
    <row r="1242" spans="1:11" x14ac:dyDescent="0.25">
      <c r="A1242" s="54"/>
      <c r="B1242" s="54"/>
      <c r="C1242" s="54"/>
      <c r="D1242" s="54"/>
      <c r="E1242" s="54"/>
      <c r="F1242" s="54"/>
      <c r="G1242" s="54"/>
      <c r="H1242" s="54"/>
      <c r="I1242" s="54"/>
      <c r="J1242" s="54"/>
      <c r="K1242" s="54"/>
    </row>
    <row r="1243" spans="1:11" x14ac:dyDescent="0.25">
      <c r="A1243" s="54"/>
      <c r="B1243" s="54"/>
      <c r="C1243" s="54"/>
      <c r="D1243" s="54"/>
      <c r="E1243" s="54"/>
      <c r="F1243" s="54"/>
      <c r="G1243" s="54"/>
      <c r="H1243" s="54"/>
      <c r="I1243" s="54"/>
      <c r="J1243" s="54"/>
      <c r="K1243" s="54"/>
    </row>
    <row r="1244" spans="1:11" x14ac:dyDescent="0.25">
      <c r="A1244" s="54"/>
      <c r="B1244" s="54"/>
      <c r="C1244" s="54"/>
      <c r="D1244" s="54"/>
      <c r="E1244" s="54"/>
      <c r="F1244" s="54"/>
      <c r="G1244" s="54"/>
      <c r="H1244" s="54"/>
      <c r="I1244" s="54"/>
      <c r="J1244" s="54"/>
      <c r="K1244" s="54"/>
    </row>
    <row r="1245" spans="1:11" x14ac:dyDescent="0.25">
      <c r="A1245" s="54"/>
      <c r="B1245" s="54"/>
      <c r="C1245" s="54"/>
      <c r="D1245" s="54"/>
      <c r="E1245" s="54"/>
      <c r="F1245" s="54"/>
      <c r="G1245" s="54"/>
      <c r="H1245" s="54"/>
      <c r="I1245" s="54"/>
      <c r="J1245" s="54"/>
      <c r="K1245" s="54"/>
    </row>
    <row r="1246" spans="1:11" x14ac:dyDescent="0.25">
      <c r="A1246" s="54"/>
      <c r="B1246" s="54"/>
      <c r="C1246" s="54"/>
      <c r="D1246" s="54"/>
      <c r="E1246" s="54"/>
      <c r="F1246" s="54"/>
      <c r="G1246" s="54"/>
      <c r="H1246" s="54"/>
      <c r="I1246" s="54"/>
      <c r="J1246" s="54"/>
      <c r="K1246" s="54"/>
    </row>
    <row r="1247" spans="1:11" x14ac:dyDescent="0.25">
      <c r="A1247" s="54"/>
      <c r="B1247" s="54"/>
      <c r="C1247" s="54"/>
      <c r="D1247" s="54"/>
      <c r="E1247" s="54"/>
      <c r="F1247" s="54"/>
      <c r="G1247" s="54"/>
      <c r="H1247" s="54"/>
      <c r="I1247" s="54"/>
      <c r="J1247" s="54"/>
      <c r="K1247" s="54"/>
    </row>
    <row r="1248" spans="1:11" x14ac:dyDescent="0.25">
      <c r="A1248" s="54"/>
      <c r="B1248" s="54"/>
      <c r="C1248" s="54"/>
      <c r="D1248" s="54"/>
      <c r="E1248" s="54"/>
      <c r="F1248" s="54"/>
      <c r="G1248" s="54"/>
      <c r="H1248" s="54"/>
      <c r="I1248" s="54"/>
      <c r="J1248" s="54"/>
      <c r="K1248" s="54"/>
    </row>
    <row r="1249" spans="1:11" x14ac:dyDescent="0.25">
      <c r="A1249" s="54"/>
      <c r="B1249" s="54"/>
      <c r="C1249" s="54"/>
      <c r="D1249" s="54"/>
      <c r="E1249" s="54"/>
      <c r="F1249" s="54"/>
      <c r="G1249" s="54"/>
      <c r="H1249" s="54"/>
      <c r="I1249" s="54"/>
      <c r="J1249" s="54"/>
      <c r="K1249" s="54"/>
    </row>
    <row r="1250" spans="1:11" x14ac:dyDescent="0.25">
      <c r="A1250" s="54"/>
      <c r="B1250" s="54"/>
      <c r="C1250" s="54"/>
      <c r="D1250" s="54"/>
      <c r="E1250" s="54"/>
      <c r="F1250" s="54"/>
      <c r="G1250" s="54"/>
      <c r="H1250" s="54"/>
      <c r="I1250" s="54"/>
      <c r="J1250" s="54"/>
      <c r="K1250" s="54"/>
    </row>
    <row r="1251" spans="1:11" x14ac:dyDescent="0.25">
      <c r="A1251" s="54"/>
      <c r="B1251" s="54"/>
      <c r="C1251" s="54"/>
      <c r="D1251" s="54"/>
      <c r="E1251" s="54"/>
      <c r="F1251" s="54"/>
      <c r="G1251" s="54"/>
      <c r="H1251" s="54"/>
      <c r="I1251" s="54"/>
      <c r="J1251" s="54"/>
      <c r="K1251" s="54"/>
    </row>
    <row r="1252" spans="1:11" x14ac:dyDescent="0.25">
      <c r="A1252" s="54"/>
      <c r="B1252" s="54"/>
      <c r="C1252" s="54"/>
      <c r="D1252" s="54"/>
      <c r="E1252" s="54"/>
      <c r="F1252" s="54"/>
      <c r="G1252" s="54"/>
      <c r="H1252" s="54"/>
      <c r="I1252" s="54"/>
      <c r="J1252" s="54"/>
      <c r="K1252" s="54"/>
    </row>
    <row r="1253" spans="1:11" x14ac:dyDescent="0.25">
      <c r="A1253" s="54"/>
      <c r="B1253" s="54"/>
      <c r="C1253" s="54"/>
      <c r="D1253" s="54"/>
      <c r="E1253" s="54"/>
      <c r="F1253" s="54"/>
      <c r="G1253" s="54"/>
      <c r="H1253" s="54"/>
      <c r="I1253" s="54"/>
      <c r="J1253" s="54"/>
      <c r="K1253" s="54"/>
    </row>
    <row r="1254" spans="1:11" x14ac:dyDescent="0.25">
      <c r="A1254" s="54"/>
      <c r="B1254" s="54"/>
      <c r="C1254" s="54"/>
      <c r="D1254" s="54"/>
      <c r="E1254" s="54"/>
      <c r="F1254" s="54"/>
      <c r="G1254" s="54"/>
      <c r="H1254" s="54"/>
      <c r="I1254" s="54"/>
      <c r="J1254" s="54"/>
      <c r="K1254" s="54"/>
    </row>
    <row r="1255" spans="1:11" x14ac:dyDescent="0.25">
      <c r="A1255" s="54"/>
      <c r="B1255" s="54"/>
      <c r="C1255" s="54"/>
      <c r="D1255" s="54"/>
      <c r="E1255" s="54"/>
      <c r="F1255" s="54"/>
      <c r="G1255" s="54"/>
      <c r="H1255" s="54"/>
      <c r="I1255" s="54"/>
      <c r="J1255" s="54"/>
      <c r="K1255" s="54"/>
    </row>
    <row r="1256" spans="1:11" x14ac:dyDescent="0.25">
      <c r="A1256" s="54"/>
      <c r="B1256" s="54"/>
      <c r="C1256" s="54"/>
      <c r="D1256" s="54"/>
      <c r="E1256" s="54"/>
      <c r="F1256" s="54"/>
      <c r="G1256" s="54"/>
      <c r="H1256" s="54"/>
      <c r="I1256" s="54"/>
      <c r="J1256" s="54"/>
      <c r="K1256" s="54"/>
    </row>
    <row r="1257" spans="1:11" x14ac:dyDescent="0.25">
      <c r="A1257" s="54"/>
      <c r="B1257" s="54"/>
      <c r="C1257" s="54"/>
      <c r="D1257" s="54"/>
      <c r="E1257" s="54"/>
      <c r="F1257" s="54"/>
      <c r="G1257" s="54"/>
      <c r="H1257" s="54"/>
      <c r="I1257" s="54"/>
      <c r="J1257" s="54"/>
      <c r="K1257" s="54"/>
    </row>
    <row r="1258" spans="1:11" x14ac:dyDescent="0.25">
      <c r="A1258" s="54"/>
      <c r="B1258" s="54"/>
      <c r="C1258" s="54"/>
      <c r="D1258" s="54"/>
      <c r="E1258" s="54"/>
      <c r="F1258" s="54"/>
      <c r="G1258" s="54"/>
      <c r="H1258" s="54"/>
      <c r="I1258" s="54"/>
      <c r="J1258" s="54"/>
      <c r="K1258" s="54"/>
    </row>
    <row r="1259" spans="1:11" x14ac:dyDescent="0.25">
      <c r="A1259" s="54"/>
      <c r="B1259" s="54"/>
      <c r="C1259" s="54"/>
      <c r="D1259" s="54"/>
      <c r="E1259" s="54"/>
      <c r="F1259" s="54"/>
      <c r="G1259" s="54"/>
      <c r="H1259" s="54"/>
      <c r="I1259" s="54"/>
      <c r="J1259" s="54"/>
      <c r="K1259" s="54"/>
    </row>
    <row r="1260" spans="1:11" x14ac:dyDescent="0.25">
      <c r="A1260" s="54"/>
      <c r="B1260" s="54"/>
      <c r="C1260" s="54"/>
      <c r="D1260" s="54"/>
      <c r="E1260" s="54"/>
      <c r="F1260" s="54"/>
      <c r="G1260" s="54"/>
      <c r="H1260" s="54"/>
      <c r="I1260" s="54"/>
      <c r="J1260" s="54"/>
      <c r="K1260" s="54"/>
    </row>
    <row r="1261" spans="1:11" x14ac:dyDescent="0.25">
      <c r="A1261" s="54"/>
      <c r="B1261" s="54"/>
      <c r="C1261" s="54"/>
      <c r="D1261" s="54"/>
      <c r="E1261" s="54"/>
      <c r="F1261" s="54"/>
      <c r="G1261" s="54"/>
      <c r="H1261" s="54"/>
      <c r="I1261" s="54"/>
      <c r="J1261" s="54"/>
      <c r="K1261" s="54"/>
    </row>
    <row r="1262" spans="1:11" x14ac:dyDescent="0.25">
      <c r="A1262" s="54"/>
      <c r="B1262" s="54"/>
      <c r="C1262" s="54"/>
      <c r="D1262" s="54"/>
      <c r="E1262" s="54"/>
      <c r="F1262" s="54"/>
      <c r="G1262" s="54"/>
      <c r="H1262" s="54"/>
      <c r="I1262" s="54"/>
      <c r="J1262" s="54"/>
      <c r="K1262" s="54"/>
    </row>
    <row r="1263" spans="1:11" x14ac:dyDescent="0.25">
      <c r="A1263" s="54"/>
      <c r="B1263" s="54"/>
      <c r="C1263" s="54"/>
      <c r="D1263" s="54"/>
      <c r="E1263" s="54"/>
      <c r="F1263" s="54"/>
      <c r="G1263" s="54"/>
      <c r="H1263" s="54"/>
      <c r="I1263" s="54"/>
      <c r="J1263" s="54"/>
      <c r="K1263" s="54"/>
    </row>
    <row r="1264" spans="1:11" x14ac:dyDescent="0.25">
      <c r="A1264" s="54"/>
      <c r="B1264" s="54"/>
      <c r="C1264" s="54"/>
      <c r="D1264" s="54"/>
      <c r="E1264" s="54"/>
      <c r="F1264" s="54"/>
      <c r="G1264" s="54"/>
      <c r="H1264" s="54"/>
      <c r="I1264" s="54"/>
      <c r="J1264" s="54"/>
      <c r="K1264" s="54"/>
    </row>
    <row r="1265" spans="1:11" x14ac:dyDescent="0.25">
      <c r="A1265" s="54"/>
      <c r="B1265" s="54"/>
      <c r="C1265" s="54"/>
      <c r="D1265" s="54"/>
      <c r="E1265" s="54"/>
      <c r="F1265" s="54"/>
      <c r="G1265" s="54"/>
      <c r="H1265" s="54"/>
      <c r="I1265" s="54"/>
      <c r="J1265" s="54"/>
      <c r="K1265" s="54"/>
    </row>
    <row r="1266" spans="1:11" x14ac:dyDescent="0.25">
      <c r="A1266" s="54"/>
      <c r="B1266" s="54"/>
      <c r="C1266" s="54"/>
      <c r="D1266" s="54"/>
      <c r="E1266" s="54"/>
      <c r="F1266" s="54"/>
      <c r="G1266" s="54"/>
      <c r="H1266" s="54"/>
      <c r="I1266" s="54"/>
      <c r="J1266" s="54"/>
      <c r="K1266" s="54"/>
    </row>
    <row r="1267" spans="1:11" x14ac:dyDescent="0.25">
      <c r="A1267" s="54"/>
      <c r="B1267" s="54"/>
      <c r="C1267" s="54"/>
      <c r="D1267" s="54"/>
      <c r="E1267" s="54"/>
      <c r="F1267" s="54"/>
      <c r="G1267" s="54"/>
      <c r="H1267" s="54"/>
      <c r="I1267" s="54"/>
      <c r="J1267" s="54"/>
      <c r="K1267" s="54"/>
    </row>
    <row r="1268" spans="1:11" x14ac:dyDescent="0.25">
      <c r="A1268" s="54"/>
      <c r="B1268" s="54"/>
      <c r="C1268" s="54"/>
      <c r="D1268" s="54"/>
      <c r="E1268" s="54"/>
      <c r="F1268" s="54"/>
      <c r="G1268" s="54"/>
      <c r="H1268" s="54"/>
      <c r="I1268" s="54"/>
      <c r="J1268" s="54"/>
      <c r="K1268" s="54"/>
    </row>
    <row r="1269" spans="1:11" x14ac:dyDescent="0.25">
      <c r="A1269" s="54"/>
      <c r="B1269" s="54"/>
      <c r="C1269" s="54"/>
      <c r="D1269" s="54"/>
      <c r="E1269" s="54"/>
      <c r="F1269" s="54"/>
      <c r="G1269" s="54"/>
      <c r="H1269" s="54"/>
      <c r="I1269" s="54"/>
      <c r="J1269" s="54"/>
      <c r="K1269" s="54"/>
    </row>
    <row r="1270" spans="1:11" x14ac:dyDescent="0.25">
      <c r="A1270" s="54"/>
      <c r="B1270" s="54"/>
      <c r="C1270" s="54"/>
      <c r="D1270" s="54"/>
      <c r="E1270" s="54"/>
      <c r="F1270" s="54"/>
      <c r="G1270" s="54"/>
      <c r="H1270" s="54"/>
      <c r="I1270" s="54"/>
      <c r="J1270" s="54"/>
      <c r="K1270" s="54"/>
    </row>
    <row r="1271" spans="1:11" x14ac:dyDescent="0.25">
      <c r="A1271" s="54"/>
      <c r="B1271" s="54"/>
      <c r="C1271" s="54"/>
      <c r="D1271" s="54"/>
      <c r="E1271" s="54"/>
      <c r="F1271" s="54"/>
      <c r="G1271" s="54"/>
      <c r="H1271" s="54"/>
      <c r="I1271" s="54"/>
      <c r="J1271" s="54"/>
      <c r="K1271" s="54"/>
    </row>
    <row r="1272" spans="1:11" x14ac:dyDescent="0.25">
      <c r="A1272" s="54"/>
      <c r="B1272" s="54"/>
      <c r="C1272" s="54"/>
      <c r="D1272" s="54"/>
      <c r="E1272" s="54"/>
      <c r="F1272" s="54"/>
      <c r="G1272" s="54"/>
      <c r="H1272" s="54"/>
      <c r="I1272" s="54"/>
      <c r="J1272" s="54"/>
      <c r="K1272" s="54"/>
    </row>
    <row r="1273" spans="1:11" x14ac:dyDescent="0.25">
      <c r="A1273" s="54"/>
      <c r="B1273" s="54"/>
      <c r="C1273" s="54"/>
      <c r="D1273" s="54"/>
      <c r="E1273" s="54"/>
      <c r="F1273" s="54"/>
      <c r="G1273" s="54"/>
      <c r="H1273" s="54"/>
      <c r="I1273" s="54"/>
      <c r="J1273" s="54"/>
      <c r="K1273" s="54"/>
    </row>
    <row r="1274" spans="1:11" x14ac:dyDescent="0.25">
      <c r="A1274" s="54"/>
      <c r="B1274" s="54"/>
      <c r="C1274" s="54"/>
      <c r="D1274" s="54"/>
      <c r="E1274" s="54"/>
      <c r="F1274" s="54"/>
      <c r="G1274" s="54"/>
      <c r="H1274" s="54"/>
      <c r="I1274" s="54"/>
      <c r="J1274" s="54"/>
      <c r="K1274" s="54"/>
    </row>
    <row r="1275" spans="1:11" x14ac:dyDescent="0.25">
      <c r="A1275" s="54"/>
      <c r="B1275" s="54"/>
      <c r="C1275" s="54"/>
      <c r="D1275" s="54"/>
      <c r="E1275" s="54"/>
      <c r="F1275" s="54"/>
      <c r="G1275" s="54"/>
      <c r="H1275" s="54"/>
      <c r="I1275" s="54"/>
      <c r="J1275" s="54"/>
      <c r="K1275" s="54"/>
    </row>
    <row r="1276" spans="1:11" x14ac:dyDescent="0.25">
      <c r="A1276" s="54"/>
      <c r="B1276" s="54"/>
      <c r="C1276" s="54"/>
      <c r="D1276" s="54"/>
      <c r="E1276" s="54"/>
      <c r="F1276" s="54"/>
      <c r="G1276" s="54"/>
      <c r="H1276" s="54"/>
      <c r="I1276" s="54"/>
      <c r="J1276" s="54"/>
      <c r="K1276" s="54"/>
    </row>
    <row r="1277" spans="1:11" x14ac:dyDescent="0.25">
      <c r="A1277" s="54"/>
      <c r="B1277" s="54"/>
      <c r="C1277" s="54"/>
      <c r="D1277" s="54"/>
      <c r="E1277" s="54"/>
      <c r="F1277" s="54"/>
      <c r="G1277" s="54"/>
      <c r="H1277" s="54"/>
      <c r="I1277" s="54"/>
      <c r="J1277" s="54"/>
      <c r="K1277" s="54"/>
    </row>
    <row r="1278" spans="1:11" x14ac:dyDescent="0.25">
      <c r="A1278" s="54"/>
      <c r="B1278" s="54"/>
      <c r="C1278" s="54"/>
      <c r="D1278" s="54"/>
      <c r="E1278" s="54"/>
      <c r="F1278" s="54"/>
      <c r="G1278" s="54"/>
      <c r="H1278" s="54"/>
      <c r="I1278" s="54"/>
      <c r="J1278" s="54"/>
      <c r="K1278" s="54"/>
    </row>
    <row r="1279" spans="1:11" x14ac:dyDescent="0.25">
      <c r="A1279" s="54"/>
      <c r="B1279" s="54"/>
      <c r="C1279" s="54"/>
      <c r="D1279" s="54"/>
      <c r="E1279" s="54"/>
      <c r="F1279" s="54"/>
      <c r="G1279" s="54"/>
      <c r="H1279" s="54"/>
      <c r="I1279" s="54"/>
      <c r="J1279" s="54"/>
      <c r="K1279" s="54"/>
    </row>
    <row r="1280" spans="1:11" x14ac:dyDescent="0.25">
      <c r="A1280" s="54"/>
      <c r="B1280" s="54"/>
      <c r="C1280" s="54"/>
      <c r="D1280" s="54"/>
      <c r="E1280" s="54"/>
      <c r="F1280" s="54"/>
      <c r="G1280" s="54"/>
      <c r="H1280" s="54"/>
      <c r="I1280" s="54"/>
      <c r="J1280" s="54"/>
      <c r="K1280" s="54"/>
    </row>
    <row r="1281" spans="1:11" x14ac:dyDescent="0.25">
      <c r="A1281" s="54"/>
      <c r="B1281" s="54"/>
      <c r="C1281" s="54"/>
      <c r="D1281" s="54"/>
      <c r="E1281" s="54"/>
      <c r="F1281" s="54"/>
      <c r="G1281" s="54"/>
      <c r="H1281" s="54"/>
      <c r="I1281" s="54"/>
      <c r="J1281" s="54"/>
      <c r="K1281" s="54"/>
    </row>
    <row r="1282" spans="1:11" x14ac:dyDescent="0.25">
      <c r="A1282" s="54"/>
      <c r="B1282" s="54"/>
      <c r="C1282" s="54"/>
      <c r="D1282" s="54"/>
      <c r="E1282" s="54"/>
      <c r="F1282" s="54"/>
      <c r="G1282" s="54"/>
      <c r="H1282" s="54"/>
      <c r="I1282" s="54"/>
      <c r="J1282" s="54"/>
      <c r="K1282" s="54"/>
    </row>
    <row r="1283" spans="1:11" x14ac:dyDescent="0.25">
      <c r="A1283" s="54"/>
      <c r="B1283" s="54"/>
      <c r="C1283" s="54"/>
      <c r="D1283" s="54"/>
      <c r="E1283" s="54"/>
      <c r="F1283" s="54"/>
      <c r="G1283" s="54"/>
      <c r="H1283" s="54"/>
      <c r="I1283" s="54"/>
      <c r="J1283" s="54"/>
      <c r="K1283" s="54"/>
    </row>
    <row r="1284" spans="1:11" x14ac:dyDescent="0.25">
      <c r="A1284" s="54"/>
      <c r="B1284" s="54"/>
      <c r="C1284" s="54"/>
      <c r="D1284" s="54"/>
      <c r="E1284" s="54"/>
      <c r="F1284" s="54"/>
      <c r="G1284" s="54"/>
      <c r="H1284" s="54"/>
      <c r="I1284" s="54"/>
      <c r="J1284" s="54"/>
      <c r="K1284" s="54"/>
    </row>
    <row r="1285" spans="1:11" x14ac:dyDescent="0.25">
      <c r="A1285" s="54"/>
      <c r="B1285" s="54"/>
      <c r="C1285" s="54"/>
      <c r="D1285" s="54"/>
      <c r="E1285" s="54"/>
      <c r="F1285" s="54"/>
      <c r="G1285" s="54"/>
      <c r="H1285" s="54"/>
      <c r="I1285" s="54"/>
      <c r="J1285" s="54"/>
      <c r="K1285" s="54"/>
    </row>
    <row r="1286" spans="1:11" x14ac:dyDescent="0.25">
      <c r="A1286" s="54"/>
      <c r="B1286" s="54"/>
      <c r="C1286" s="54"/>
      <c r="D1286" s="54"/>
      <c r="E1286" s="54"/>
      <c r="F1286" s="54"/>
      <c r="G1286" s="54"/>
      <c r="H1286" s="54"/>
      <c r="I1286" s="54"/>
      <c r="J1286" s="54"/>
      <c r="K1286" s="54"/>
    </row>
    <row r="1287" spans="1:11" x14ac:dyDescent="0.25">
      <c r="A1287" s="54"/>
      <c r="B1287" s="54"/>
      <c r="C1287" s="54"/>
      <c r="D1287" s="54"/>
      <c r="E1287" s="54"/>
      <c r="F1287" s="54"/>
      <c r="G1287" s="54"/>
      <c r="H1287" s="54"/>
      <c r="I1287" s="54"/>
      <c r="J1287" s="54"/>
      <c r="K1287" s="54"/>
    </row>
    <row r="1288" spans="1:11" x14ac:dyDescent="0.25">
      <c r="A1288" s="54"/>
      <c r="B1288" s="54"/>
      <c r="C1288" s="54"/>
      <c r="D1288" s="54"/>
      <c r="E1288" s="54"/>
      <c r="F1288" s="54"/>
      <c r="G1288" s="54"/>
      <c r="H1288" s="54"/>
      <c r="I1288" s="54"/>
      <c r="J1288" s="54"/>
      <c r="K1288" s="54"/>
    </row>
    <row r="1289" spans="1:11" x14ac:dyDescent="0.25">
      <c r="A1289" s="54"/>
      <c r="B1289" s="54"/>
      <c r="C1289" s="54"/>
      <c r="D1289" s="54"/>
      <c r="E1289" s="54"/>
      <c r="F1289" s="54"/>
      <c r="G1289" s="54"/>
      <c r="H1289" s="54"/>
      <c r="I1289" s="54"/>
      <c r="J1289" s="54"/>
      <c r="K1289" s="54"/>
    </row>
    <row r="1290" spans="1:11" x14ac:dyDescent="0.25">
      <c r="A1290" s="54"/>
      <c r="B1290" s="54"/>
      <c r="C1290" s="54"/>
      <c r="D1290" s="54"/>
      <c r="E1290" s="54"/>
      <c r="F1290" s="54"/>
      <c r="G1290" s="54"/>
      <c r="H1290" s="54"/>
      <c r="I1290" s="54"/>
      <c r="J1290" s="54"/>
      <c r="K1290" s="54"/>
    </row>
    <row r="1291" spans="1:11" x14ac:dyDescent="0.25">
      <c r="A1291" s="54"/>
      <c r="B1291" s="54"/>
      <c r="C1291" s="54"/>
      <c r="D1291" s="54"/>
      <c r="E1291" s="54"/>
      <c r="F1291" s="54"/>
      <c r="G1291" s="54"/>
      <c r="H1291" s="54"/>
      <c r="I1291" s="54"/>
      <c r="J1291" s="54"/>
      <c r="K1291" s="54"/>
    </row>
    <row r="1292" spans="1:11" x14ac:dyDescent="0.25">
      <c r="A1292" s="54"/>
      <c r="B1292" s="54"/>
      <c r="C1292" s="54"/>
      <c r="D1292" s="54"/>
      <c r="E1292" s="54"/>
      <c r="F1292" s="54"/>
      <c r="G1292" s="54"/>
      <c r="H1292" s="54"/>
      <c r="I1292" s="54"/>
      <c r="J1292" s="54"/>
      <c r="K1292" s="54"/>
    </row>
    <row r="1293" spans="1:11" x14ac:dyDescent="0.25">
      <c r="A1293" s="54"/>
      <c r="B1293" s="54"/>
      <c r="C1293" s="54"/>
      <c r="D1293" s="54"/>
      <c r="E1293" s="54"/>
      <c r="F1293" s="54"/>
      <c r="G1293" s="54"/>
      <c r="H1293" s="54"/>
      <c r="I1293" s="54"/>
      <c r="J1293" s="54"/>
      <c r="K1293" s="54"/>
    </row>
    <row r="1294" spans="1:11" x14ac:dyDescent="0.25">
      <c r="A1294" s="54"/>
      <c r="B1294" s="54"/>
      <c r="C1294" s="54"/>
      <c r="D1294" s="54"/>
      <c r="E1294" s="54"/>
      <c r="F1294" s="54"/>
      <c r="G1294" s="54"/>
      <c r="H1294" s="54"/>
      <c r="I1294" s="54"/>
      <c r="J1294" s="54"/>
      <c r="K1294" s="54"/>
    </row>
    <row r="1295" spans="1:11" x14ac:dyDescent="0.25">
      <c r="A1295" s="54"/>
      <c r="B1295" s="54"/>
      <c r="C1295" s="54"/>
      <c r="D1295" s="54"/>
      <c r="E1295" s="54"/>
      <c r="F1295" s="54"/>
      <c r="G1295" s="54"/>
      <c r="H1295" s="54"/>
      <c r="I1295" s="54"/>
      <c r="J1295" s="54"/>
      <c r="K1295" s="54"/>
    </row>
    <row r="1296" spans="1:11" x14ac:dyDescent="0.25">
      <c r="A1296" s="54"/>
      <c r="B1296" s="54"/>
      <c r="C1296" s="54"/>
      <c r="D1296" s="54"/>
      <c r="E1296" s="54"/>
      <c r="F1296" s="54"/>
      <c r="G1296" s="54"/>
      <c r="H1296" s="54"/>
      <c r="I1296" s="54"/>
      <c r="J1296" s="54"/>
      <c r="K1296" s="54"/>
    </row>
    <row r="1297" spans="1:11" x14ac:dyDescent="0.25">
      <c r="A1297" s="54"/>
      <c r="B1297" s="54"/>
      <c r="C1297" s="54"/>
      <c r="D1297" s="54"/>
      <c r="E1297" s="54"/>
      <c r="F1297" s="54"/>
      <c r="G1297" s="54"/>
      <c r="H1297" s="54"/>
      <c r="I1297" s="54"/>
      <c r="J1297" s="54"/>
      <c r="K1297" s="54"/>
    </row>
    <row r="1298" spans="1:11" x14ac:dyDescent="0.25">
      <c r="A1298" s="54"/>
      <c r="B1298" s="54"/>
      <c r="C1298" s="54"/>
      <c r="D1298" s="54"/>
      <c r="E1298" s="54"/>
      <c r="F1298" s="54"/>
      <c r="G1298" s="54"/>
      <c r="H1298" s="54"/>
      <c r="I1298" s="54"/>
      <c r="J1298" s="54"/>
      <c r="K1298" s="54"/>
    </row>
    <row r="1299" spans="1:11" x14ac:dyDescent="0.25">
      <c r="A1299" s="54"/>
      <c r="B1299" s="54"/>
      <c r="C1299" s="54"/>
      <c r="D1299" s="54"/>
      <c r="E1299" s="54"/>
      <c r="F1299" s="54"/>
      <c r="G1299" s="54"/>
      <c r="H1299" s="54"/>
      <c r="I1299" s="54"/>
      <c r="J1299" s="54"/>
      <c r="K1299" s="54"/>
    </row>
    <row r="1300" spans="1:11" x14ac:dyDescent="0.25">
      <c r="A1300" s="54"/>
      <c r="B1300" s="54"/>
      <c r="C1300" s="54"/>
      <c r="D1300" s="54"/>
      <c r="E1300" s="54"/>
      <c r="F1300" s="54"/>
      <c r="G1300" s="54"/>
      <c r="H1300" s="54"/>
      <c r="I1300" s="54"/>
      <c r="J1300" s="54"/>
      <c r="K1300" s="54"/>
    </row>
    <row r="1301" spans="1:11" x14ac:dyDescent="0.25">
      <c r="A1301" s="54"/>
      <c r="B1301" s="54"/>
      <c r="C1301" s="54"/>
      <c r="D1301" s="54"/>
      <c r="E1301" s="54"/>
      <c r="F1301" s="54"/>
      <c r="G1301" s="54"/>
      <c r="H1301" s="54"/>
      <c r="I1301" s="54"/>
      <c r="J1301" s="54"/>
      <c r="K1301" s="54"/>
    </row>
    <row r="1302" spans="1:11" x14ac:dyDescent="0.25">
      <c r="A1302" s="54"/>
      <c r="B1302" s="54"/>
      <c r="C1302" s="54"/>
      <c r="D1302" s="54"/>
      <c r="E1302" s="54"/>
      <c r="F1302" s="54"/>
      <c r="G1302" s="54"/>
      <c r="H1302" s="54"/>
      <c r="I1302" s="54"/>
      <c r="J1302" s="54"/>
      <c r="K1302" s="54"/>
    </row>
    <row r="1303" spans="1:11" x14ac:dyDescent="0.25">
      <c r="A1303" s="54"/>
      <c r="B1303" s="54"/>
      <c r="C1303" s="54"/>
      <c r="D1303" s="54"/>
      <c r="E1303" s="54"/>
      <c r="F1303" s="54"/>
      <c r="G1303" s="54"/>
      <c r="H1303" s="54"/>
      <c r="I1303" s="54"/>
      <c r="J1303" s="54"/>
      <c r="K1303" s="54"/>
    </row>
    <row r="1304" spans="1:11" x14ac:dyDescent="0.25">
      <c r="A1304" s="54"/>
      <c r="B1304" s="54"/>
      <c r="C1304" s="54"/>
      <c r="D1304" s="54"/>
      <c r="E1304" s="54"/>
      <c r="F1304" s="54"/>
      <c r="G1304" s="54"/>
      <c r="H1304" s="54"/>
      <c r="I1304" s="54"/>
      <c r="J1304" s="54"/>
      <c r="K1304" s="54"/>
    </row>
    <row r="1305" spans="1:11" x14ac:dyDescent="0.25">
      <c r="A1305" s="54"/>
      <c r="B1305" s="54"/>
      <c r="C1305" s="54"/>
      <c r="D1305" s="54"/>
      <c r="E1305" s="54"/>
      <c r="F1305" s="54"/>
      <c r="G1305" s="54"/>
      <c r="H1305" s="54"/>
      <c r="I1305" s="54"/>
      <c r="J1305" s="54"/>
      <c r="K1305" s="54"/>
    </row>
    <row r="1306" spans="1:11" x14ac:dyDescent="0.25">
      <c r="A1306" s="54"/>
      <c r="B1306" s="54"/>
      <c r="C1306" s="54"/>
      <c r="D1306" s="54"/>
      <c r="E1306" s="54"/>
      <c r="F1306" s="54"/>
      <c r="G1306" s="54"/>
      <c r="H1306" s="54"/>
      <c r="I1306" s="54"/>
      <c r="J1306" s="54"/>
      <c r="K1306" s="54"/>
    </row>
    <row r="1307" spans="1:11" x14ac:dyDescent="0.25">
      <c r="A1307" s="54"/>
      <c r="B1307" s="54"/>
      <c r="C1307" s="54"/>
      <c r="D1307" s="54"/>
      <c r="E1307" s="54"/>
      <c r="F1307" s="54"/>
      <c r="G1307" s="54"/>
      <c r="H1307" s="54"/>
      <c r="I1307" s="54"/>
      <c r="J1307" s="54"/>
      <c r="K1307" s="54"/>
    </row>
    <row r="1308" spans="1:11" x14ac:dyDescent="0.25">
      <c r="A1308" s="54"/>
      <c r="B1308" s="54"/>
      <c r="C1308" s="54"/>
      <c r="D1308" s="54"/>
      <c r="E1308" s="54"/>
      <c r="F1308" s="54"/>
      <c r="G1308" s="54"/>
      <c r="H1308" s="54"/>
      <c r="I1308" s="54"/>
      <c r="J1308" s="54"/>
      <c r="K1308" s="54"/>
    </row>
    <row r="1309" spans="1:11" x14ac:dyDescent="0.25">
      <c r="A1309" s="54"/>
      <c r="B1309" s="54"/>
      <c r="C1309" s="54"/>
      <c r="D1309" s="54"/>
      <c r="E1309" s="54"/>
      <c r="F1309" s="54"/>
      <c r="G1309" s="54"/>
      <c r="H1309" s="54"/>
      <c r="I1309" s="54"/>
      <c r="J1309" s="54"/>
      <c r="K1309" s="54"/>
    </row>
    <row r="1310" spans="1:11" x14ac:dyDescent="0.25">
      <c r="A1310" s="54"/>
      <c r="B1310" s="54"/>
      <c r="C1310" s="54"/>
      <c r="D1310" s="54"/>
      <c r="E1310" s="54"/>
      <c r="F1310" s="54"/>
      <c r="G1310" s="54"/>
      <c r="H1310" s="54"/>
      <c r="I1310" s="54"/>
      <c r="J1310" s="54"/>
      <c r="K1310" s="54"/>
    </row>
    <row r="1311" spans="1:11" x14ac:dyDescent="0.25">
      <c r="A1311" s="54"/>
      <c r="B1311" s="54"/>
      <c r="C1311" s="54"/>
      <c r="D1311" s="54"/>
      <c r="E1311" s="54"/>
      <c r="F1311" s="54"/>
      <c r="G1311" s="54"/>
      <c r="H1311" s="54"/>
      <c r="I1311" s="54"/>
      <c r="J1311" s="54"/>
      <c r="K1311" s="54"/>
    </row>
    <row r="1312" spans="1:11" x14ac:dyDescent="0.25">
      <c r="A1312" s="54"/>
      <c r="B1312" s="54"/>
      <c r="C1312" s="54"/>
      <c r="D1312" s="54"/>
      <c r="E1312" s="54"/>
      <c r="F1312" s="54"/>
      <c r="G1312" s="54"/>
      <c r="H1312" s="54"/>
      <c r="I1312" s="54"/>
      <c r="J1312" s="54"/>
      <c r="K1312" s="54"/>
    </row>
    <row r="1313" spans="1:11" x14ac:dyDescent="0.25">
      <c r="A1313" s="54"/>
      <c r="B1313" s="54"/>
      <c r="C1313" s="54"/>
      <c r="D1313" s="54"/>
      <c r="E1313" s="54"/>
      <c r="F1313" s="54"/>
      <c r="G1313" s="54"/>
      <c r="H1313" s="54"/>
      <c r="I1313" s="54"/>
      <c r="J1313" s="54"/>
      <c r="K1313" s="54"/>
    </row>
    <row r="1314" spans="1:11" x14ac:dyDescent="0.25">
      <c r="A1314" s="54"/>
      <c r="B1314" s="54"/>
      <c r="C1314" s="54"/>
      <c r="D1314" s="54"/>
      <c r="E1314" s="54"/>
      <c r="F1314" s="54"/>
      <c r="G1314" s="54"/>
      <c r="H1314" s="54"/>
      <c r="I1314" s="54"/>
      <c r="J1314" s="54"/>
      <c r="K1314" s="54"/>
    </row>
    <row r="1315" spans="1:11" x14ac:dyDescent="0.25">
      <c r="A1315" s="54"/>
      <c r="B1315" s="54"/>
      <c r="C1315" s="54"/>
      <c r="D1315" s="54"/>
      <c r="E1315" s="54"/>
      <c r="F1315" s="54"/>
      <c r="G1315" s="54"/>
      <c r="H1315" s="54"/>
      <c r="I1315" s="54"/>
      <c r="J1315" s="54"/>
      <c r="K1315" s="54"/>
    </row>
    <row r="1316" spans="1:11" x14ac:dyDescent="0.25">
      <c r="A1316" s="54"/>
      <c r="B1316" s="54"/>
      <c r="C1316" s="54"/>
      <c r="D1316" s="54"/>
      <c r="E1316" s="54"/>
      <c r="F1316" s="54"/>
      <c r="G1316" s="54"/>
      <c r="H1316" s="54"/>
      <c r="I1316" s="54"/>
      <c r="J1316" s="54"/>
      <c r="K1316" s="54"/>
    </row>
    <row r="1317" spans="1:11" x14ac:dyDescent="0.25">
      <c r="A1317" s="54"/>
      <c r="B1317" s="54"/>
      <c r="C1317" s="54"/>
      <c r="D1317" s="54"/>
      <c r="E1317" s="54"/>
      <c r="F1317" s="54"/>
      <c r="G1317" s="54"/>
      <c r="H1317" s="54"/>
      <c r="I1317" s="54"/>
      <c r="J1317" s="54"/>
      <c r="K1317" s="54"/>
    </row>
    <row r="1318" spans="1:11" x14ac:dyDescent="0.25">
      <c r="A1318" s="54"/>
      <c r="B1318" s="54"/>
      <c r="C1318" s="54"/>
      <c r="D1318" s="54"/>
      <c r="E1318" s="54"/>
      <c r="F1318" s="54"/>
      <c r="G1318" s="54"/>
      <c r="H1318" s="54"/>
      <c r="I1318" s="54"/>
      <c r="J1318" s="54"/>
      <c r="K1318" s="54"/>
    </row>
    <row r="1319" spans="1:11" x14ac:dyDescent="0.25">
      <c r="A1319" s="54"/>
      <c r="B1319" s="54"/>
      <c r="C1319" s="54"/>
      <c r="D1319" s="54"/>
      <c r="E1319" s="54"/>
      <c r="F1319" s="54"/>
      <c r="G1319" s="54"/>
      <c r="H1319" s="54"/>
      <c r="I1319" s="54"/>
      <c r="J1319" s="54"/>
      <c r="K1319" s="54"/>
    </row>
    <row r="1320" spans="1:11" x14ac:dyDescent="0.25">
      <c r="A1320" s="54"/>
      <c r="B1320" s="54"/>
      <c r="C1320" s="54"/>
      <c r="D1320" s="54"/>
      <c r="E1320" s="54"/>
      <c r="F1320" s="54"/>
      <c r="G1320" s="54"/>
      <c r="H1320" s="54"/>
      <c r="I1320" s="54"/>
      <c r="J1320" s="54"/>
      <c r="K1320" s="54"/>
    </row>
    <row r="1321" spans="1:11" x14ac:dyDescent="0.25">
      <c r="A1321" s="54"/>
      <c r="B1321" s="54"/>
      <c r="C1321" s="54"/>
      <c r="D1321" s="54"/>
      <c r="E1321" s="54"/>
      <c r="F1321" s="54"/>
      <c r="G1321" s="54"/>
      <c r="H1321" s="54"/>
      <c r="I1321" s="54"/>
      <c r="J1321" s="54"/>
      <c r="K1321" s="54"/>
    </row>
    <row r="1322" spans="1:11" x14ac:dyDescent="0.25">
      <c r="A1322" s="54"/>
      <c r="B1322" s="54"/>
      <c r="C1322" s="54"/>
      <c r="D1322" s="54"/>
      <c r="E1322" s="54"/>
      <c r="F1322" s="54"/>
      <c r="G1322" s="54"/>
      <c r="H1322" s="54"/>
      <c r="I1322" s="54"/>
      <c r="J1322" s="54"/>
      <c r="K1322" s="54"/>
    </row>
    <row r="1323" spans="1:11" x14ac:dyDescent="0.25">
      <c r="A1323" s="54"/>
      <c r="B1323" s="54"/>
      <c r="C1323" s="54"/>
      <c r="D1323" s="54"/>
      <c r="E1323" s="54"/>
      <c r="F1323" s="54"/>
      <c r="G1323" s="54"/>
      <c r="H1323" s="54"/>
      <c r="I1323" s="54"/>
      <c r="J1323" s="54"/>
      <c r="K1323" s="54"/>
    </row>
    <row r="1324" spans="1:11" x14ac:dyDescent="0.25">
      <c r="A1324" s="54"/>
      <c r="B1324" s="54"/>
      <c r="C1324" s="54"/>
      <c r="D1324" s="54"/>
      <c r="E1324" s="54"/>
      <c r="F1324" s="54"/>
      <c r="G1324" s="54"/>
      <c r="H1324" s="54"/>
      <c r="I1324" s="54"/>
      <c r="J1324" s="54"/>
      <c r="K1324" s="54"/>
    </row>
    <row r="1325" spans="1:11" x14ac:dyDescent="0.25">
      <c r="A1325" s="54"/>
      <c r="B1325" s="54"/>
      <c r="C1325" s="54"/>
      <c r="D1325" s="54"/>
      <c r="E1325" s="54"/>
      <c r="F1325" s="54"/>
      <c r="G1325" s="54"/>
      <c r="H1325" s="54"/>
      <c r="I1325" s="54"/>
      <c r="J1325" s="54"/>
      <c r="K1325" s="54"/>
    </row>
    <row r="1326" spans="1:11" x14ac:dyDescent="0.25">
      <c r="A1326" s="54"/>
      <c r="B1326" s="54"/>
      <c r="C1326" s="54"/>
      <c r="D1326" s="54"/>
      <c r="E1326" s="54"/>
      <c r="F1326" s="54"/>
      <c r="G1326" s="54"/>
      <c r="H1326" s="54"/>
      <c r="I1326" s="54"/>
      <c r="J1326" s="54"/>
      <c r="K1326" s="54"/>
    </row>
    <row r="1327" spans="1:11" x14ac:dyDescent="0.25">
      <c r="A1327" s="54"/>
      <c r="B1327" s="54"/>
      <c r="C1327" s="54"/>
      <c r="D1327" s="54"/>
      <c r="E1327" s="54"/>
      <c r="F1327" s="54"/>
      <c r="G1327" s="54"/>
      <c r="H1327" s="54"/>
      <c r="I1327" s="54"/>
      <c r="J1327" s="54"/>
      <c r="K1327" s="54"/>
    </row>
    <row r="1328" spans="1:11" x14ac:dyDescent="0.25">
      <c r="A1328" s="54"/>
      <c r="B1328" s="54"/>
      <c r="C1328" s="54"/>
      <c r="D1328" s="54"/>
      <c r="E1328" s="54"/>
      <c r="F1328" s="54"/>
      <c r="G1328" s="54"/>
      <c r="H1328" s="54"/>
      <c r="I1328" s="54"/>
      <c r="J1328" s="54"/>
      <c r="K1328" s="54"/>
    </row>
    <row r="1329" spans="1:11" x14ac:dyDescent="0.25">
      <c r="A1329" s="54"/>
      <c r="B1329" s="54"/>
      <c r="C1329" s="54"/>
      <c r="D1329" s="54"/>
      <c r="E1329" s="54"/>
      <c r="F1329" s="54"/>
      <c r="G1329" s="54"/>
      <c r="H1329" s="54"/>
      <c r="I1329" s="54"/>
      <c r="J1329" s="54"/>
      <c r="K1329" s="54"/>
    </row>
    <row r="1330" spans="1:11" x14ac:dyDescent="0.25">
      <c r="A1330" s="54"/>
      <c r="B1330" s="54"/>
      <c r="C1330" s="54"/>
      <c r="D1330" s="54"/>
      <c r="E1330" s="54"/>
      <c r="F1330" s="54"/>
      <c r="G1330" s="54"/>
      <c r="H1330" s="54"/>
      <c r="I1330" s="54"/>
      <c r="J1330" s="54"/>
      <c r="K1330" s="54"/>
    </row>
    <row r="1331" spans="1:11" x14ac:dyDescent="0.25">
      <c r="A1331" s="54"/>
      <c r="B1331" s="54"/>
      <c r="C1331" s="54"/>
      <c r="D1331" s="54"/>
      <c r="E1331" s="54"/>
      <c r="F1331" s="54"/>
      <c r="G1331" s="54"/>
      <c r="H1331" s="54"/>
      <c r="I1331" s="54"/>
      <c r="J1331" s="54"/>
      <c r="K1331" s="54"/>
    </row>
    <row r="1332" spans="1:11" x14ac:dyDescent="0.25">
      <c r="A1332" s="54"/>
      <c r="B1332" s="54"/>
      <c r="C1332" s="54"/>
      <c r="D1332" s="54"/>
      <c r="E1332" s="54"/>
      <c r="F1332" s="54"/>
      <c r="G1332" s="54"/>
      <c r="H1332" s="54"/>
      <c r="I1332" s="54"/>
      <c r="J1332" s="54"/>
      <c r="K1332" s="54"/>
    </row>
    <row r="1333" spans="1:11" x14ac:dyDescent="0.25">
      <c r="A1333" s="54"/>
      <c r="B1333" s="54"/>
      <c r="C1333" s="54"/>
      <c r="D1333" s="54"/>
      <c r="E1333" s="54"/>
      <c r="F1333" s="54"/>
      <c r="G1333" s="54"/>
      <c r="H1333" s="54"/>
      <c r="I1333" s="54"/>
      <c r="J1333" s="54"/>
      <c r="K1333" s="54"/>
    </row>
    <row r="1334" spans="1:11" x14ac:dyDescent="0.25">
      <c r="A1334" s="54"/>
      <c r="B1334" s="54"/>
      <c r="C1334" s="54"/>
      <c r="D1334" s="54"/>
      <c r="E1334" s="54"/>
      <c r="F1334" s="54"/>
      <c r="G1334" s="54"/>
      <c r="H1334" s="54"/>
      <c r="I1334" s="54"/>
      <c r="J1334" s="54"/>
      <c r="K1334" s="54"/>
    </row>
    <row r="1335" spans="1:11" x14ac:dyDescent="0.25">
      <c r="A1335" s="54"/>
      <c r="B1335" s="54"/>
      <c r="C1335" s="54"/>
      <c r="D1335" s="54"/>
      <c r="E1335" s="54"/>
      <c r="F1335" s="54"/>
      <c r="G1335" s="54"/>
      <c r="H1335" s="54"/>
      <c r="I1335" s="54"/>
      <c r="J1335" s="54"/>
      <c r="K1335" s="54"/>
    </row>
    <row r="1336" spans="1:11" x14ac:dyDescent="0.25">
      <c r="A1336" s="54"/>
      <c r="B1336" s="54"/>
      <c r="C1336" s="54"/>
      <c r="D1336" s="54"/>
      <c r="E1336" s="54"/>
      <c r="F1336" s="54"/>
      <c r="G1336" s="54"/>
      <c r="H1336" s="54"/>
      <c r="I1336" s="54"/>
      <c r="J1336" s="54"/>
      <c r="K1336" s="54"/>
    </row>
    <row r="1337" spans="1:11" x14ac:dyDescent="0.25">
      <c r="A1337" s="54"/>
      <c r="B1337" s="54"/>
      <c r="C1337" s="54"/>
      <c r="D1337" s="54"/>
      <c r="E1337" s="54"/>
      <c r="F1337" s="54"/>
      <c r="G1337" s="54"/>
      <c r="H1337" s="54"/>
      <c r="I1337" s="54"/>
      <c r="J1337" s="54"/>
      <c r="K1337" s="54"/>
    </row>
    <row r="1338" spans="1:11" x14ac:dyDescent="0.25">
      <c r="A1338" s="54"/>
      <c r="B1338" s="54"/>
      <c r="C1338" s="54"/>
      <c r="D1338" s="54"/>
      <c r="E1338" s="54"/>
      <c r="F1338" s="54"/>
      <c r="G1338" s="54"/>
      <c r="H1338" s="54"/>
      <c r="I1338" s="54"/>
      <c r="J1338" s="54"/>
      <c r="K1338" s="54"/>
    </row>
    <row r="1339" spans="1:11" x14ac:dyDescent="0.25">
      <c r="A1339" s="54"/>
      <c r="B1339" s="54"/>
      <c r="C1339" s="54"/>
      <c r="D1339" s="54"/>
      <c r="E1339" s="54"/>
      <c r="F1339" s="54"/>
      <c r="G1339" s="54"/>
      <c r="H1339" s="54"/>
      <c r="I1339" s="54"/>
      <c r="J1339" s="54"/>
      <c r="K1339" s="54"/>
    </row>
    <row r="1340" spans="1:11" x14ac:dyDescent="0.25">
      <c r="A1340" s="54"/>
      <c r="B1340" s="54"/>
      <c r="C1340" s="54"/>
      <c r="D1340" s="54"/>
      <c r="E1340" s="54"/>
      <c r="F1340" s="54"/>
      <c r="G1340" s="54"/>
      <c r="H1340" s="54"/>
      <c r="I1340" s="54"/>
      <c r="J1340" s="54"/>
      <c r="K1340" s="54"/>
    </row>
    <row r="1341" spans="1:11" x14ac:dyDescent="0.25">
      <c r="A1341" s="54"/>
      <c r="B1341" s="54"/>
      <c r="C1341" s="54"/>
      <c r="D1341" s="54"/>
      <c r="E1341" s="54"/>
      <c r="F1341" s="54"/>
      <c r="G1341" s="54"/>
      <c r="H1341" s="54"/>
      <c r="I1341" s="54"/>
      <c r="J1341" s="54"/>
      <c r="K1341" s="54"/>
    </row>
    <row r="1342" spans="1:11" x14ac:dyDescent="0.25">
      <c r="A1342" s="54"/>
      <c r="B1342" s="54"/>
      <c r="C1342" s="54"/>
      <c r="D1342" s="54"/>
      <c r="E1342" s="54"/>
      <c r="F1342" s="54"/>
      <c r="G1342" s="54"/>
      <c r="H1342" s="54"/>
      <c r="I1342" s="54"/>
      <c r="J1342" s="54"/>
      <c r="K1342" s="54"/>
    </row>
    <row r="1343" spans="1:11" x14ac:dyDescent="0.25">
      <c r="A1343" s="54"/>
      <c r="B1343" s="54"/>
      <c r="C1343" s="54"/>
      <c r="D1343" s="54"/>
      <c r="E1343" s="54"/>
      <c r="F1343" s="54"/>
      <c r="G1343" s="54"/>
      <c r="H1343" s="54"/>
      <c r="I1343" s="54"/>
      <c r="J1343" s="54"/>
      <c r="K1343" s="54"/>
    </row>
    <row r="1344" spans="1:11" x14ac:dyDescent="0.25">
      <c r="A1344" s="54"/>
      <c r="B1344" s="54"/>
      <c r="C1344" s="54"/>
      <c r="D1344" s="54"/>
      <c r="E1344" s="54"/>
      <c r="F1344" s="54"/>
      <c r="G1344" s="54"/>
      <c r="H1344" s="54"/>
      <c r="I1344" s="54"/>
      <c r="J1344" s="54"/>
      <c r="K1344" s="54"/>
    </row>
    <row r="1345" spans="1:11" x14ac:dyDescent="0.25">
      <c r="A1345" s="54"/>
      <c r="B1345" s="54"/>
      <c r="C1345" s="54"/>
      <c r="D1345" s="54"/>
      <c r="E1345" s="54"/>
      <c r="F1345" s="54"/>
      <c r="G1345" s="54"/>
      <c r="H1345" s="54"/>
      <c r="I1345" s="54"/>
      <c r="J1345" s="54"/>
      <c r="K1345" s="54"/>
    </row>
    <row r="1346" spans="1:11" x14ac:dyDescent="0.25">
      <c r="A1346" s="54"/>
      <c r="B1346" s="54"/>
      <c r="C1346" s="54"/>
      <c r="D1346" s="54"/>
      <c r="E1346" s="54"/>
      <c r="F1346" s="54"/>
      <c r="G1346" s="54"/>
      <c r="H1346" s="54"/>
      <c r="I1346" s="54"/>
      <c r="J1346" s="54"/>
      <c r="K1346" s="54"/>
    </row>
    <row r="1347" spans="1:11" x14ac:dyDescent="0.25">
      <c r="A1347" s="54"/>
      <c r="B1347" s="54"/>
      <c r="C1347" s="54"/>
      <c r="D1347" s="54"/>
      <c r="E1347" s="54"/>
      <c r="F1347" s="54"/>
      <c r="G1347" s="54"/>
      <c r="H1347" s="54"/>
      <c r="I1347" s="54"/>
      <c r="J1347" s="54"/>
      <c r="K1347" s="54"/>
    </row>
    <row r="1348" spans="1:11" x14ac:dyDescent="0.25">
      <c r="A1348" s="54"/>
      <c r="B1348" s="54"/>
      <c r="C1348" s="54"/>
      <c r="D1348" s="54"/>
      <c r="E1348" s="54"/>
      <c r="F1348" s="54"/>
      <c r="G1348" s="54"/>
      <c r="H1348" s="54"/>
      <c r="I1348" s="54"/>
      <c r="J1348" s="54"/>
      <c r="K1348" s="54"/>
    </row>
    <row r="1349" spans="1:11" x14ac:dyDescent="0.25">
      <c r="A1349" s="54"/>
      <c r="B1349" s="54"/>
      <c r="C1349" s="54"/>
      <c r="D1349" s="54"/>
      <c r="E1349" s="54"/>
      <c r="F1349" s="54"/>
      <c r="G1349" s="54"/>
      <c r="H1349" s="54"/>
      <c r="I1349" s="54"/>
      <c r="J1349" s="54"/>
      <c r="K1349" s="54"/>
    </row>
    <row r="1350" spans="1:11" x14ac:dyDescent="0.25">
      <c r="A1350" s="54"/>
      <c r="B1350" s="54"/>
      <c r="C1350" s="54"/>
      <c r="D1350" s="54"/>
      <c r="E1350" s="54"/>
      <c r="F1350" s="54"/>
      <c r="G1350" s="54"/>
      <c r="H1350" s="54"/>
      <c r="I1350" s="54"/>
      <c r="J1350" s="54"/>
      <c r="K1350" s="54"/>
    </row>
    <row r="1351" spans="1:11" x14ac:dyDescent="0.25">
      <c r="A1351" s="54"/>
      <c r="B1351" s="54"/>
      <c r="C1351" s="54"/>
      <c r="D1351" s="54"/>
      <c r="E1351" s="54"/>
      <c r="F1351" s="54"/>
      <c r="G1351" s="54"/>
      <c r="H1351" s="54"/>
      <c r="I1351" s="54"/>
      <c r="J1351" s="54"/>
      <c r="K1351" s="54"/>
    </row>
    <row r="1352" spans="1:11" x14ac:dyDescent="0.25">
      <c r="A1352" s="54"/>
      <c r="B1352" s="54"/>
      <c r="C1352" s="54"/>
      <c r="D1352" s="54"/>
      <c r="E1352" s="54"/>
      <c r="F1352" s="54"/>
      <c r="G1352" s="54"/>
      <c r="H1352" s="54"/>
      <c r="I1352" s="54"/>
      <c r="J1352" s="54"/>
      <c r="K1352" s="54"/>
    </row>
    <row r="1353" spans="1:11" x14ac:dyDescent="0.25">
      <c r="A1353" s="54"/>
      <c r="B1353" s="54"/>
      <c r="C1353" s="54"/>
      <c r="D1353" s="54"/>
      <c r="E1353" s="54"/>
      <c r="F1353" s="54"/>
      <c r="G1353" s="54"/>
      <c r="H1353" s="54"/>
      <c r="I1353" s="54"/>
      <c r="J1353" s="54"/>
      <c r="K1353" s="54"/>
    </row>
    <row r="1354" spans="1:11" x14ac:dyDescent="0.25">
      <c r="A1354" s="54"/>
      <c r="B1354" s="54"/>
      <c r="C1354" s="54"/>
      <c r="D1354" s="54"/>
      <c r="E1354" s="54"/>
      <c r="F1354" s="54"/>
      <c r="G1354" s="54"/>
      <c r="H1354" s="54"/>
      <c r="I1354" s="54"/>
      <c r="J1354" s="54"/>
      <c r="K1354" s="54"/>
    </row>
    <row r="1355" spans="1:11" x14ac:dyDescent="0.25">
      <c r="A1355" s="54"/>
      <c r="B1355" s="54"/>
      <c r="C1355" s="54"/>
      <c r="D1355" s="54"/>
      <c r="E1355" s="54"/>
      <c r="F1355" s="54"/>
      <c r="G1355" s="54"/>
      <c r="H1355" s="54"/>
      <c r="I1355" s="54"/>
      <c r="J1355" s="54"/>
      <c r="K1355" s="54"/>
    </row>
    <row r="1356" spans="1:11" x14ac:dyDescent="0.25">
      <c r="A1356" s="54"/>
      <c r="B1356" s="54"/>
      <c r="C1356" s="54"/>
      <c r="D1356" s="54"/>
      <c r="E1356" s="54"/>
      <c r="F1356" s="54"/>
      <c r="G1356" s="54"/>
      <c r="H1356" s="54"/>
      <c r="I1356" s="54"/>
      <c r="J1356" s="54"/>
      <c r="K1356" s="54"/>
    </row>
    <row r="1357" spans="1:11" x14ac:dyDescent="0.25">
      <c r="A1357" s="54"/>
      <c r="B1357" s="54"/>
      <c r="C1357" s="54"/>
      <c r="D1357" s="54"/>
      <c r="E1357" s="54"/>
      <c r="F1357" s="54"/>
      <c r="G1357" s="54"/>
      <c r="H1357" s="54"/>
      <c r="I1357" s="54"/>
      <c r="J1357" s="54"/>
      <c r="K1357" s="54"/>
    </row>
    <row r="1358" spans="1:11" x14ac:dyDescent="0.25">
      <c r="A1358" s="54"/>
      <c r="B1358" s="54"/>
      <c r="C1358" s="54"/>
      <c r="D1358" s="54"/>
      <c r="E1358" s="54"/>
      <c r="F1358" s="54"/>
      <c r="G1358" s="54"/>
      <c r="H1358" s="54"/>
      <c r="I1358" s="54"/>
      <c r="J1358" s="54"/>
      <c r="K1358" s="54"/>
    </row>
    <row r="1359" spans="1:11" x14ac:dyDescent="0.25">
      <c r="A1359" s="54"/>
      <c r="B1359" s="54"/>
      <c r="C1359" s="54"/>
      <c r="D1359" s="54"/>
      <c r="E1359" s="54"/>
      <c r="F1359" s="54"/>
      <c r="G1359" s="54"/>
      <c r="H1359" s="54"/>
      <c r="I1359" s="54"/>
      <c r="J1359" s="54"/>
      <c r="K1359" s="54"/>
    </row>
    <row r="1360" spans="1:11" x14ac:dyDescent="0.25">
      <c r="A1360" s="54"/>
      <c r="B1360" s="54"/>
      <c r="C1360" s="54"/>
      <c r="D1360" s="54"/>
      <c r="E1360" s="54"/>
      <c r="F1360" s="54"/>
      <c r="G1360" s="54"/>
      <c r="H1360" s="54"/>
      <c r="I1360" s="54"/>
      <c r="J1360" s="54"/>
      <c r="K1360" s="54"/>
    </row>
    <row r="1361" spans="1:11" x14ac:dyDescent="0.25">
      <c r="A1361" s="54"/>
      <c r="B1361" s="54"/>
      <c r="C1361" s="54"/>
      <c r="D1361" s="54"/>
      <c r="E1361" s="54"/>
      <c r="F1361" s="54"/>
      <c r="G1361" s="54"/>
      <c r="H1361" s="54"/>
      <c r="I1361" s="54"/>
      <c r="J1361" s="54"/>
      <c r="K1361" s="54"/>
    </row>
    <row r="1362" spans="1:11" x14ac:dyDescent="0.25">
      <c r="A1362" s="54"/>
      <c r="B1362" s="54"/>
      <c r="C1362" s="54"/>
      <c r="D1362" s="54"/>
      <c r="E1362" s="54"/>
      <c r="F1362" s="54"/>
      <c r="G1362" s="54"/>
      <c r="H1362" s="54"/>
      <c r="I1362" s="54"/>
      <c r="J1362" s="54"/>
      <c r="K1362" s="54"/>
    </row>
    <row r="1363" spans="1:11" x14ac:dyDescent="0.25">
      <c r="A1363" s="54"/>
      <c r="B1363" s="54"/>
      <c r="C1363" s="54"/>
      <c r="D1363" s="54"/>
      <c r="E1363" s="54"/>
      <c r="F1363" s="54"/>
      <c r="G1363" s="54"/>
      <c r="H1363" s="54"/>
      <c r="I1363" s="54"/>
      <c r="J1363" s="54"/>
      <c r="K1363" s="54"/>
    </row>
    <row r="1364" spans="1:11" x14ac:dyDescent="0.25">
      <c r="A1364" s="54"/>
      <c r="B1364" s="54"/>
      <c r="C1364" s="54"/>
      <c r="D1364" s="54"/>
      <c r="E1364" s="54"/>
      <c r="F1364" s="54"/>
      <c r="G1364" s="54"/>
      <c r="H1364" s="54"/>
      <c r="I1364" s="54"/>
      <c r="J1364" s="54"/>
      <c r="K1364" s="54"/>
    </row>
    <row r="1365" spans="1:11" x14ac:dyDescent="0.25">
      <c r="A1365" s="54"/>
      <c r="B1365" s="54"/>
      <c r="C1365" s="54"/>
      <c r="D1365" s="54"/>
      <c r="E1365" s="54"/>
      <c r="F1365" s="54"/>
      <c r="G1365" s="54"/>
      <c r="H1365" s="54"/>
      <c r="I1365" s="54"/>
      <c r="J1365" s="54"/>
      <c r="K1365" s="54"/>
    </row>
    <row r="1366" spans="1:11" x14ac:dyDescent="0.25">
      <c r="A1366" s="54"/>
      <c r="B1366" s="54"/>
      <c r="C1366" s="54"/>
      <c r="D1366" s="54"/>
      <c r="E1366" s="54"/>
      <c r="F1366" s="54"/>
      <c r="G1366" s="54"/>
      <c r="H1366" s="54"/>
      <c r="I1366" s="54"/>
      <c r="J1366" s="54"/>
      <c r="K1366" s="54"/>
    </row>
    <row r="1367" spans="1:11" x14ac:dyDescent="0.25">
      <c r="A1367" s="54"/>
      <c r="B1367" s="54"/>
      <c r="C1367" s="54"/>
      <c r="D1367" s="54"/>
      <c r="E1367" s="54"/>
      <c r="F1367" s="54"/>
      <c r="G1367" s="54"/>
      <c r="H1367" s="54"/>
      <c r="I1367" s="54"/>
      <c r="J1367" s="54"/>
      <c r="K1367" s="54"/>
    </row>
    <row r="1368" spans="1:11" x14ac:dyDescent="0.25">
      <c r="A1368" s="54"/>
      <c r="B1368" s="54"/>
      <c r="C1368" s="54"/>
      <c r="D1368" s="54"/>
      <c r="E1368" s="54"/>
      <c r="F1368" s="54"/>
      <c r="G1368" s="54"/>
      <c r="H1368" s="54"/>
      <c r="I1368" s="54"/>
      <c r="J1368" s="54"/>
      <c r="K1368" s="54"/>
    </row>
    <row r="1369" spans="1:11" x14ac:dyDescent="0.25">
      <c r="A1369" s="54"/>
      <c r="B1369" s="54"/>
      <c r="C1369" s="54"/>
      <c r="D1369" s="54"/>
      <c r="E1369" s="54"/>
      <c r="F1369" s="54"/>
      <c r="G1369" s="54"/>
      <c r="H1369" s="54"/>
      <c r="I1369" s="54"/>
      <c r="J1369" s="54"/>
      <c r="K1369" s="54"/>
    </row>
    <row r="1370" spans="1:11" x14ac:dyDescent="0.25">
      <c r="A1370" s="54"/>
      <c r="B1370" s="54"/>
      <c r="C1370" s="54"/>
      <c r="D1370" s="54"/>
      <c r="E1370" s="54"/>
      <c r="F1370" s="54"/>
      <c r="G1370" s="54"/>
      <c r="H1370" s="54"/>
      <c r="I1370" s="54"/>
      <c r="J1370" s="54"/>
      <c r="K1370" s="54"/>
    </row>
    <row r="1371" spans="1:11" x14ac:dyDescent="0.25">
      <c r="A1371" s="54"/>
      <c r="B1371" s="54"/>
      <c r="C1371" s="54"/>
      <c r="D1371" s="54"/>
      <c r="E1371" s="54"/>
      <c r="F1371" s="54"/>
      <c r="G1371" s="54"/>
      <c r="H1371" s="54"/>
      <c r="I1371" s="54"/>
      <c r="J1371" s="54"/>
      <c r="K1371" s="54"/>
    </row>
    <row r="1372" spans="1:11" x14ac:dyDescent="0.25">
      <c r="A1372" s="54"/>
      <c r="B1372" s="54"/>
      <c r="C1372" s="54"/>
      <c r="D1372" s="54"/>
      <c r="E1372" s="54"/>
      <c r="F1372" s="54"/>
      <c r="G1372" s="54"/>
      <c r="H1372" s="54"/>
      <c r="I1372" s="54"/>
      <c r="J1372" s="54"/>
      <c r="K1372" s="54"/>
    </row>
    <row r="1373" spans="1:11" x14ac:dyDescent="0.25">
      <c r="A1373" s="54"/>
      <c r="B1373" s="54"/>
      <c r="C1373" s="54"/>
      <c r="D1373" s="54"/>
      <c r="E1373" s="54"/>
      <c r="F1373" s="54"/>
      <c r="G1373" s="54"/>
      <c r="H1373" s="54"/>
      <c r="I1373" s="54"/>
      <c r="J1373" s="54"/>
      <c r="K1373" s="54"/>
    </row>
    <row r="1374" spans="1:11" x14ac:dyDescent="0.25">
      <c r="A1374" s="54"/>
      <c r="B1374" s="54"/>
      <c r="C1374" s="54"/>
      <c r="D1374" s="54"/>
      <c r="E1374" s="54"/>
      <c r="F1374" s="54"/>
      <c r="G1374" s="54"/>
      <c r="H1374" s="54"/>
      <c r="I1374" s="54"/>
      <c r="J1374" s="54"/>
      <c r="K1374" s="54"/>
    </row>
    <row r="1375" spans="1:11" x14ac:dyDescent="0.25">
      <c r="A1375" s="54"/>
      <c r="B1375" s="54"/>
      <c r="C1375" s="54"/>
      <c r="D1375" s="54"/>
      <c r="E1375" s="54"/>
      <c r="F1375" s="54"/>
      <c r="G1375" s="54"/>
      <c r="H1375" s="54"/>
      <c r="I1375" s="54"/>
      <c r="J1375" s="54"/>
      <c r="K1375" s="54"/>
    </row>
    <row r="1376" spans="1:11" x14ac:dyDescent="0.25">
      <c r="A1376" s="54"/>
      <c r="B1376" s="54"/>
      <c r="C1376" s="54"/>
      <c r="D1376" s="54"/>
      <c r="E1376" s="54"/>
      <c r="F1376" s="54"/>
      <c r="G1376" s="54"/>
      <c r="H1376" s="54"/>
      <c r="I1376" s="54"/>
      <c r="J1376" s="54"/>
      <c r="K1376" s="54"/>
    </row>
    <row r="1377" spans="1:11" x14ac:dyDescent="0.25">
      <c r="A1377" s="54"/>
      <c r="B1377" s="54"/>
      <c r="C1377" s="54"/>
      <c r="D1377" s="54"/>
      <c r="E1377" s="54"/>
      <c r="F1377" s="54"/>
      <c r="G1377" s="54"/>
      <c r="H1377" s="54"/>
      <c r="I1377" s="54"/>
      <c r="J1377" s="54"/>
      <c r="K1377" s="54"/>
    </row>
    <row r="1378" spans="1:11" x14ac:dyDescent="0.25">
      <c r="A1378" s="54"/>
      <c r="B1378" s="54"/>
      <c r="C1378" s="54"/>
      <c r="D1378" s="54"/>
      <c r="E1378" s="54"/>
      <c r="F1378" s="54"/>
      <c r="G1378" s="54"/>
      <c r="H1378" s="54"/>
      <c r="I1378" s="54"/>
      <c r="J1378" s="54"/>
      <c r="K1378" s="54"/>
    </row>
    <row r="1379" spans="1:11" x14ac:dyDescent="0.25">
      <c r="A1379" s="54"/>
      <c r="B1379" s="54"/>
      <c r="C1379" s="54"/>
      <c r="D1379" s="54"/>
      <c r="E1379" s="54"/>
      <c r="F1379" s="54"/>
      <c r="G1379" s="54"/>
      <c r="H1379" s="54"/>
      <c r="I1379" s="54"/>
      <c r="J1379" s="54"/>
      <c r="K1379" s="54"/>
    </row>
    <row r="1380" spans="1:11" x14ac:dyDescent="0.25">
      <c r="A1380" s="54"/>
      <c r="B1380" s="54"/>
      <c r="C1380" s="54"/>
      <c r="D1380" s="54"/>
      <c r="E1380" s="54"/>
      <c r="F1380" s="54"/>
      <c r="G1380" s="54"/>
      <c r="H1380" s="54"/>
      <c r="I1380" s="54"/>
      <c r="J1380" s="54"/>
      <c r="K1380" s="54"/>
    </row>
    <row r="1381" spans="1:11" x14ac:dyDescent="0.25">
      <c r="A1381" s="54"/>
      <c r="B1381" s="54"/>
      <c r="C1381" s="54"/>
      <c r="D1381" s="54"/>
      <c r="E1381" s="54"/>
      <c r="F1381" s="54"/>
      <c r="G1381" s="54"/>
      <c r="H1381" s="54"/>
      <c r="I1381" s="54"/>
      <c r="J1381" s="54"/>
      <c r="K1381" s="54"/>
    </row>
    <row r="1382" spans="1:11" x14ac:dyDescent="0.25">
      <c r="A1382" s="54"/>
      <c r="B1382" s="54"/>
      <c r="C1382" s="54"/>
      <c r="D1382" s="54"/>
      <c r="E1382" s="54"/>
      <c r="F1382" s="54"/>
      <c r="G1382" s="54"/>
      <c r="H1382" s="54"/>
      <c r="I1382" s="54"/>
      <c r="J1382" s="54"/>
      <c r="K1382" s="54"/>
    </row>
    <row r="1383" spans="1:11" x14ac:dyDescent="0.25">
      <c r="A1383" s="54"/>
      <c r="B1383" s="54"/>
      <c r="C1383" s="54"/>
      <c r="D1383" s="54"/>
      <c r="E1383" s="54"/>
      <c r="F1383" s="54"/>
      <c r="G1383" s="54"/>
      <c r="H1383" s="54"/>
      <c r="I1383" s="54"/>
      <c r="J1383" s="54"/>
      <c r="K1383" s="54"/>
    </row>
    <row r="1384" spans="1:11" x14ac:dyDescent="0.25">
      <c r="A1384" s="54"/>
      <c r="B1384" s="54"/>
      <c r="C1384" s="54"/>
      <c r="D1384" s="54"/>
      <c r="E1384" s="54"/>
      <c r="F1384" s="54"/>
      <c r="G1384" s="54"/>
      <c r="H1384" s="54"/>
      <c r="I1384" s="54"/>
      <c r="J1384" s="54"/>
      <c r="K1384" s="54"/>
    </row>
    <row r="1385" spans="1:11" x14ac:dyDescent="0.25">
      <c r="A1385" s="54"/>
      <c r="B1385" s="54"/>
      <c r="C1385" s="54"/>
      <c r="D1385" s="54"/>
      <c r="E1385" s="54"/>
      <c r="F1385" s="54"/>
      <c r="G1385" s="54"/>
      <c r="H1385" s="54"/>
      <c r="I1385" s="54"/>
      <c r="J1385" s="54"/>
      <c r="K1385" s="54"/>
    </row>
    <row r="1386" spans="1:11" x14ac:dyDescent="0.25">
      <c r="A1386" s="54"/>
      <c r="B1386" s="54"/>
      <c r="C1386" s="54"/>
      <c r="D1386" s="54"/>
      <c r="E1386" s="54"/>
      <c r="F1386" s="54"/>
      <c r="G1386" s="54"/>
      <c r="H1386" s="54"/>
      <c r="I1386" s="54"/>
      <c r="J1386" s="54"/>
      <c r="K1386" s="54"/>
    </row>
    <row r="1387" spans="1:11" x14ac:dyDescent="0.25">
      <c r="A1387" s="54"/>
      <c r="B1387" s="54"/>
      <c r="C1387" s="54"/>
      <c r="D1387" s="54"/>
      <c r="E1387" s="54"/>
      <c r="F1387" s="54"/>
      <c r="G1387" s="54"/>
      <c r="H1387" s="54"/>
      <c r="I1387" s="54"/>
      <c r="J1387" s="54"/>
      <c r="K1387" s="54"/>
    </row>
    <row r="1388" spans="1:11" x14ac:dyDescent="0.25">
      <c r="A1388" s="54"/>
      <c r="B1388" s="54"/>
      <c r="C1388" s="54"/>
      <c r="D1388" s="54"/>
      <c r="E1388" s="54"/>
      <c r="F1388" s="54"/>
      <c r="G1388" s="54"/>
      <c r="H1388" s="54"/>
      <c r="I1388" s="54"/>
      <c r="J1388" s="54"/>
      <c r="K1388" s="54"/>
    </row>
    <row r="1389" spans="1:11" x14ac:dyDescent="0.25">
      <c r="A1389" s="54"/>
      <c r="B1389" s="54"/>
      <c r="C1389" s="54"/>
      <c r="D1389" s="54"/>
      <c r="E1389" s="54"/>
      <c r="F1389" s="54"/>
      <c r="G1389" s="54"/>
      <c r="H1389" s="54"/>
      <c r="I1389" s="54"/>
      <c r="J1389" s="54"/>
      <c r="K1389" s="54"/>
    </row>
    <row r="1390" spans="1:11" x14ac:dyDescent="0.25">
      <c r="A1390" s="54"/>
      <c r="B1390" s="54"/>
      <c r="C1390" s="54"/>
      <c r="D1390" s="54"/>
      <c r="E1390" s="54"/>
      <c r="F1390" s="54"/>
      <c r="G1390" s="54"/>
      <c r="H1390" s="54"/>
      <c r="I1390" s="54"/>
      <c r="J1390" s="54"/>
      <c r="K1390" s="54"/>
    </row>
    <row r="1391" spans="1:11" x14ac:dyDescent="0.25">
      <c r="A1391" s="54"/>
      <c r="B1391" s="54"/>
      <c r="C1391" s="54"/>
      <c r="D1391" s="54"/>
      <c r="E1391" s="54"/>
      <c r="F1391" s="54"/>
      <c r="G1391" s="54"/>
      <c r="H1391" s="54"/>
      <c r="I1391" s="54"/>
      <c r="J1391" s="54"/>
      <c r="K1391" s="54"/>
    </row>
    <row r="1392" spans="1:11" x14ac:dyDescent="0.25">
      <c r="A1392" s="54"/>
      <c r="B1392" s="54"/>
      <c r="C1392" s="54"/>
      <c r="D1392" s="54"/>
      <c r="E1392" s="54"/>
      <c r="F1392" s="54"/>
      <c r="G1392" s="54"/>
      <c r="H1392" s="54"/>
      <c r="I1392" s="54"/>
      <c r="J1392" s="54"/>
      <c r="K1392" s="54"/>
    </row>
    <row r="1393" spans="1:11" x14ac:dyDescent="0.25">
      <c r="A1393" s="54"/>
      <c r="B1393" s="54"/>
      <c r="C1393" s="54"/>
      <c r="D1393" s="54"/>
      <c r="E1393" s="54"/>
      <c r="F1393" s="54"/>
      <c r="G1393" s="54"/>
      <c r="H1393" s="54"/>
      <c r="I1393" s="54"/>
      <c r="J1393" s="54"/>
      <c r="K1393" s="54"/>
    </row>
    <row r="1394" spans="1:11" x14ac:dyDescent="0.25">
      <c r="A1394" s="54"/>
      <c r="B1394" s="54"/>
      <c r="C1394" s="54"/>
      <c r="D1394" s="54"/>
      <c r="E1394" s="54"/>
      <c r="F1394" s="54"/>
      <c r="G1394" s="54"/>
      <c r="H1394" s="54"/>
      <c r="I1394" s="54"/>
      <c r="J1394" s="54"/>
      <c r="K1394" s="54"/>
    </row>
    <row r="1395" spans="1:11" x14ac:dyDescent="0.25">
      <c r="A1395" s="54"/>
      <c r="B1395" s="54"/>
      <c r="C1395" s="54"/>
      <c r="D1395" s="54"/>
      <c r="E1395" s="54"/>
      <c r="F1395" s="54"/>
      <c r="G1395" s="54"/>
      <c r="H1395" s="54"/>
      <c r="I1395" s="54"/>
      <c r="J1395" s="54"/>
      <c r="K1395" s="54"/>
    </row>
    <row r="1396" spans="1:11" x14ac:dyDescent="0.25">
      <c r="A1396" s="54"/>
      <c r="B1396" s="54"/>
      <c r="C1396" s="54"/>
      <c r="D1396" s="54"/>
      <c r="E1396" s="54"/>
      <c r="F1396" s="54"/>
      <c r="G1396" s="54"/>
      <c r="H1396" s="54"/>
      <c r="I1396" s="54"/>
      <c r="J1396" s="54"/>
      <c r="K1396" s="54"/>
    </row>
    <row r="1397" spans="1:11" x14ac:dyDescent="0.25">
      <c r="A1397" s="54"/>
      <c r="B1397" s="54"/>
      <c r="C1397" s="54"/>
      <c r="D1397" s="54"/>
      <c r="E1397" s="54"/>
      <c r="F1397" s="54"/>
      <c r="G1397" s="54"/>
      <c r="H1397" s="54"/>
      <c r="I1397" s="54"/>
      <c r="J1397" s="54"/>
      <c r="K1397" s="54"/>
    </row>
    <row r="1398" spans="1:11" x14ac:dyDescent="0.25">
      <c r="A1398" s="54"/>
      <c r="B1398" s="54"/>
      <c r="C1398" s="54"/>
      <c r="D1398" s="54"/>
      <c r="E1398" s="54"/>
      <c r="F1398" s="54"/>
      <c r="G1398" s="54"/>
      <c r="H1398" s="54"/>
      <c r="I1398" s="54"/>
      <c r="J1398" s="54"/>
      <c r="K1398" s="54"/>
    </row>
    <row r="1399" spans="1:11" x14ac:dyDescent="0.25">
      <c r="A1399" s="54"/>
      <c r="B1399" s="54"/>
      <c r="C1399" s="54"/>
      <c r="D1399" s="54"/>
      <c r="E1399" s="54"/>
      <c r="F1399" s="54"/>
      <c r="G1399" s="54"/>
      <c r="H1399" s="54"/>
      <c r="I1399" s="54"/>
      <c r="J1399" s="54"/>
      <c r="K1399" s="54"/>
    </row>
    <row r="1400" spans="1:11" x14ac:dyDescent="0.25">
      <c r="A1400" s="54"/>
      <c r="B1400" s="54"/>
      <c r="C1400" s="54"/>
      <c r="D1400" s="54"/>
      <c r="E1400" s="54"/>
      <c r="F1400" s="54"/>
      <c r="G1400" s="54"/>
      <c r="H1400" s="54"/>
      <c r="I1400" s="54"/>
      <c r="J1400" s="54"/>
      <c r="K1400" s="54"/>
    </row>
    <row r="1401" spans="1:11" x14ac:dyDescent="0.25">
      <c r="A1401" s="54"/>
      <c r="B1401" s="54"/>
      <c r="C1401" s="54"/>
      <c r="D1401" s="54"/>
      <c r="E1401" s="54"/>
      <c r="F1401" s="54"/>
      <c r="G1401" s="54"/>
      <c r="H1401" s="54"/>
      <c r="I1401" s="54"/>
      <c r="J1401" s="54"/>
      <c r="K1401" s="54"/>
    </row>
    <row r="1402" spans="1:11" x14ac:dyDescent="0.25">
      <c r="A1402" s="54"/>
      <c r="B1402" s="54"/>
      <c r="C1402" s="54"/>
      <c r="D1402" s="54"/>
      <c r="E1402" s="54"/>
      <c r="F1402" s="54"/>
      <c r="G1402" s="54"/>
      <c r="H1402" s="54"/>
      <c r="I1402" s="54"/>
      <c r="J1402" s="54"/>
      <c r="K1402" s="54"/>
    </row>
    <row r="1403" spans="1:11" x14ac:dyDescent="0.25">
      <c r="A1403" s="54"/>
      <c r="B1403" s="54"/>
      <c r="C1403" s="54"/>
      <c r="D1403" s="54"/>
      <c r="E1403" s="54"/>
      <c r="F1403" s="54"/>
      <c r="G1403" s="54"/>
      <c r="H1403" s="54"/>
      <c r="I1403" s="54"/>
      <c r="J1403" s="54"/>
      <c r="K1403" s="54"/>
    </row>
    <row r="1404" spans="1:11" x14ac:dyDescent="0.25">
      <c r="A1404" s="54"/>
      <c r="B1404" s="54"/>
      <c r="C1404" s="54"/>
      <c r="D1404" s="54"/>
      <c r="E1404" s="54"/>
      <c r="F1404" s="54"/>
      <c r="G1404" s="54"/>
      <c r="H1404" s="54"/>
      <c r="I1404" s="54"/>
      <c r="J1404" s="54"/>
      <c r="K1404" s="54"/>
    </row>
    <row r="1405" spans="1:11" x14ac:dyDescent="0.25">
      <c r="A1405" s="54"/>
      <c r="B1405" s="54"/>
      <c r="C1405" s="54"/>
      <c r="D1405" s="54"/>
      <c r="E1405" s="54"/>
      <c r="F1405" s="54"/>
      <c r="G1405" s="54"/>
      <c r="H1405" s="54"/>
      <c r="I1405" s="54"/>
      <c r="J1405" s="54"/>
      <c r="K1405" s="54"/>
    </row>
    <row r="1406" spans="1:11" x14ac:dyDescent="0.25">
      <c r="A1406" s="54"/>
      <c r="B1406" s="54"/>
      <c r="C1406" s="54"/>
      <c r="D1406" s="54"/>
      <c r="E1406" s="54"/>
      <c r="F1406" s="54"/>
      <c r="G1406" s="54"/>
      <c r="H1406" s="54"/>
      <c r="I1406" s="54"/>
      <c r="J1406" s="54"/>
      <c r="K1406" s="54"/>
    </row>
    <row r="1407" spans="1:11" x14ac:dyDescent="0.25">
      <c r="A1407" s="54"/>
      <c r="B1407" s="54"/>
      <c r="C1407" s="54"/>
      <c r="D1407" s="54"/>
      <c r="E1407" s="54"/>
      <c r="F1407" s="54"/>
      <c r="G1407" s="54"/>
      <c r="H1407" s="54"/>
      <c r="I1407" s="54"/>
      <c r="J1407" s="54"/>
      <c r="K1407" s="54"/>
    </row>
    <row r="1408" spans="1:11" x14ac:dyDescent="0.25">
      <c r="A1408" s="54"/>
      <c r="B1408" s="54"/>
      <c r="C1408" s="54"/>
      <c r="D1408" s="54"/>
      <c r="E1408" s="54"/>
      <c r="F1408" s="54"/>
      <c r="G1408" s="54"/>
      <c r="H1408" s="54"/>
      <c r="I1408" s="54"/>
      <c r="J1408" s="54"/>
      <c r="K1408" s="54"/>
    </row>
    <row r="1409" spans="1:11" x14ac:dyDescent="0.25">
      <c r="A1409" s="54"/>
      <c r="B1409" s="54"/>
      <c r="C1409" s="54"/>
      <c r="D1409" s="54"/>
      <c r="E1409" s="54"/>
      <c r="F1409" s="54"/>
      <c r="G1409" s="54"/>
      <c r="H1409" s="54"/>
      <c r="I1409" s="54"/>
      <c r="J1409" s="54"/>
      <c r="K1409" s="54"/>
    </row>
    <row r="1410" spans="1:11" x14ac:dyDescent="0.25">
      <c r="A1410" s="54"/>
      <c r="B1410" s="54"/>
      <c r="C1410" s="54"/>
      <c r="D1410" s="54"/>
      <c r="E1410" s="54"/>
      <c r="F1410" s="54"/>
      <c r="G1410" s="54"/>
      <c r="H1410" s="54"/>
      <c r="I1410" s="54"/>
      <c r="J1410" s="54"/>
      <c r="K1410" s="54"/>
    </row>
    <row r="1411" spans="1:11" x14ac:dyDescent="0.25">
      <c r="A1411" s="54"/>
      <c r="B1411" s="54"/>
      <c r="C1411" s="54"/>
      <c r="D1411" s="54"/>
      <c r="E1411" s="54"/>
      <c r="F1411" s="54"/>
      <c r="G1411" s="54"/>
      <c r="H1411" s="54"/>
      <c r="I1411" s="54"/>
      <c r="J1411" s="54"/>
      <c r="K1411" s="54"/>
    </row>
    <row r="1412" spans="1:11" x14ac:dyDescent="0.25">
      <c r="A1412" s="54"/>
      <c r="B1412" s="54"/>
      <c r="C1412" s="54"/>
      <c r="D1412" s="54"/>
      <c r="E1412" s="54"/>
      <c r="F1412" s="54"/>
      <c r="G1412" s="54"/>
      <c r="H1412" s="54"/>
      <c r="I1412" s="54"/>
      <c r="J1412" s="54"/>
      <c r="K1412" s="54"/>
    </row>
    <row r="1413" spans="1:11" x14ac:dyDescent="0.25">
      <c r="A1413" s="54"/>
      <c r="B1413" s="54"/>
      <c r="C1413" s="54"/>
      <c r="D1413" s="54"/>
      <c r="E1413" s="54"/>
      <c r="F1413" s="54"/>
      <c r="G1413" s="54"/>
      <c r="H1413" s="54"/>
      <c r="I1413" s="54"/>
      <c r="J1413" s="54"/>
      <c r="K1413" s="54"/>
    </row>
    <row r="1414" spans="1:11" x14ac:dyDescent="0.25">
      <c r="A1414" s="54"/>
      <c r="B1414" s="54"/>
      <c r="C1414" s="54"/>
      <c r="D1414" s="54"/>
      <c r="E1414" s="54"/>
      <c r="F1414" s="54"/>
      <c r="G1414" s="54"/>
      <c r="H1414" s="54"/>
      <c r="I1414" s="54"/>
      <c r="J1414" s="54"/>
      <c r="K1414" s="54"/>
    </row>
    <row r="1415" spans="1:11" x14ac:dyDescent="0.25">
      <c r="A1415" s="54"/>
      <c r="B1415" s="54"/>
      <c r="C1415" s="54"/>
      <c r="D1415" s="54"/>
      <c r="E1415" s="54"/>
      <c r="F1415" s="54"/>
      <c r="G1415" s="54"/>
      <c r="H1415" s="54"/>
      <c r="I1415" s="54"/>
      <c r="J1415" s="54"/>
      <c r="K1415" s="54"/>
    </row>
    <row r="1416" spans="1:11" x14ac:dyDescent="0.25">
      <c r="A1416" s="54"/>
      <c r="B1416" s="54"/>
      <c r="C1416" s="54"/>
      <c r="D1416" s="54"/>
      <c r="E1416" s="54"/>
      <c r="F1416" s="54"/>
      <c r="G1416" s="54"/>
      <c r="H1416" s="54"/>
      <c r="I1416" s="54"/>
      <c r="J1416" s="54"/>
      <c r="K1416" s="54"/>
    </row>
    <row r="1417" spans="1:11" x14ac:dyDescent="0.25">
      <c r="A1417" s="54"/>
      <c r="B1417" s="54"/>
      <c r="C1417" s="54"/>
      <c r="D1417" s="54"/>
      <c r="E1417" s="54"/>
      <c r="F1417" s="54"/>
      <c r="G1417" s="54"/>
      <c r="H1417" s="54"/>
      <c r="I1417" s="54"/>
      <c r="J1417" s="54"/>
      <c r="K1417" s="54"/>
    </row>
    <row r="1418" spans="1:11" x14ac:dyDescent="0.25">
      <c r="A1418" s="54"/>
      <c r="B1418" s="54"/>
      <c r="C1418" s="54"/>
      <c r="D1418" s="54"/>
      <c r="E1418" s="54"/>
      <c r="F1418" s="54"/>
      <c r="G1418" s="54"/>
      <c r="H1418" s="54"/>
      <c r="I1418" s="54"/>
      <c r="J1418" s="54"/>
      <c r="K1418" s="54"/>
    </row>
    <row r="1419" spans="1:11" x14ac:dyDescent="0.25">
      <c r="A1419" s="54"/>
      <c r="B1419" s="54"/>
      <c r="C1419" s="54"/>
      <c r="D1419" s="54"/>
      <c r="E1419" s="54"/>
      <c r="F1419" s="54"/>
      <c r="G1419" s="54"/>
      <c r="H1419" s="54"/>
      <c r="I1419" s="54"/>
      <c r="J1419" s="54"/>
      <c r="K1419" s="54"/>
    </row>
    <row r="1420" spans="1:11" x14ac:dyDescent="0.25">
      <c r="A1420" s="54"/>
      <c r="B1420" s="54"/>
      <c r="C1420" s="54"/>
      <c r="D1420" s="54"/>
      <c r="E1420" s="54"/>
      <c r="F1420" s="54"/>
      <c r="G1420" s="54"/>
      <c r="H1420" s="54"/>
      <c r="I1420" s="54"/>
      <c r="J1420" s="54"/>
      <c r="K1420" s="54"/>
    </row>
    <row r="1421" spans="1:11" x14ac:dyDescent="0.25">
      <c r="A1421" s="54"/>
      <c r="B1421" s="54"/>
      <c r="C1421" s="54"/>
      <c r="D1421" s="54"/>
      <c r="E1421" s="54"/>
      <c r="F1421" s="54"/>
      <c r="G1421" s="54"/>
      <c r="H1421" s="54"/>
      <c r="I1421" s="54"/>
      <c r="J1421" s="54"/>
      <c r="K1421" s="54"/>
    </row>
    <row r="1422" spans="1:11" x14ac:dyDescent="0.25">
      <c r="A1422" s="54"/>
      <c r="B1422" s="54"/>
      <c r="C1422" s="54"/>
      <c r="D1422" s="54"/>
      <c r="E1422" s="54"/>
      <c r="F1422" s="54"/>
      <c r="G1422" s="54"/>
      <c r="H1422" s="54"/>
      <c r="I1422" s="54"/>
      <c r="J1422" s="54"/>
      <c r="K1422" s="54"/>
    </row>
    <row r="1423" spans="1:11" x14ac:dyDescent="0.25">
      <c r="A1423" s="54"/>
      <c r="B1423" s="54"/>
      <c r="C1423" s="54"/>
      <c r="D1423" s="54"/>
      <c r="E1423" s="54"/>
      <c r="F1423" s="54"/>
      <c r="G1423" s="54"/>
      <c r="H1423" s="54"/>
      <c r="I1423" s="54"/>
      <c r="J1423" s="54"/>
      <c r="K1423" s="54"/>
    </row>
    <row r="1424" spans="1:11" x14ac:dyDescent="0.25">
      <c r="A1424" s="54"/>
      <c r="B1424" s="54"/>
      <c r="C1424" s="54"/>
      <c r="D1424" s="54"/>
      <c r="E1424" s="54"/>
      <c r="F1424" s="54"/>
      <c r="G1424" s="54"/>
      <c r="H1424" s="54"/>
      <c r="I1424" s="54"/>
      <c r="J1424" s="54"/>
      <c r="K1424" s="54"/>
    </row>
    <row r="1425" spans="1:11" x14ac:dyDescent="0.25">
      <c r="A1425" s="54"/>
      <c r="B1425" s="54"/>
      <c r="C1425" s="54"/>
      <c r="D1425" s="54"/>
      <c r="E1425" s="54"/>
      <c r="F1425" s="54"/>
      <c r="G1425" s="54"/>
      <c r="H1425" s="54"/>
      <c r="I1425" s="54"/>
      <c r="J1425" s="54"/>
      <c r="K1425" s="54"/>
    </row>
    <row r="1426" spans="1:11" x14ac:dyDescent="0.25">
      <c r="A1426" s="54"/>
      <c r="B1426" s="54"/>
      <c r="C1426" s="54"/>
      <c r="D1426" s="54"/>
      <c r="E1426" s="54"/>
      <c r="F1426" s="54"/>
      <c r="G1426" s="54"/>
      <c r="H1426" s="54"/>
      <c r="I1426" s="54"/>
      <c r="J1426" s="54"/>
      <c r="K1426" s="54"/>
    </row>
    <row r="1427" spans="1:11" x14ac:dyDescent="0.25">
      <c r="A1427" s="54"/>
      <c r="B1427" s="54"/>
      <c r="C1427" s="54"/>
      <c r="D1427" s="54"/>
      <c r="E1427" s="54"/>
      <c r="F1427" s="54"/>
      <c r="G1427" s="54"/>
      <c r="H1427" s="54"/>
      <c r="I1427" s="54"/>
      <c r="J1427" s="54"/>
      <c r="K1427" s="54"/>
    </row>
    <row r="1428" spans="1:11" x14ac:dyDescent="0.25">
      <c r="A1428" s="54"/>
      <c r="B1428" s="54"/>
      <c r="C1428" s="54"/>
      <c r="D1428" s="54"/>
      <c r="E1428" s="54"/>
      <c r="F1428" s="54"/>
      <c r="G1428" s="54"/>
      <c r="H1428" s="54"/>
      <c r="I1428" s="54"/>
      <c r="J1428" s="54"/>
      <c r="K1428" s="54"/>
    </row>
    <row r="1429" spans="1:11" x14ac:dyDescent="0.25">
      <c r="A1429" s="54"/>
      <c r="B1429" s="54"/>
      <c r="C1429" s="54"/>
      <c r="D1429" s="54"/>
      <c r="E1429" s="54"/>
      <c r="F1429" s="54"/>
      <c r="G1429" s="54"/>
      <c r="H1429" s="54"/>
      <c r="I1429" s="54"/>
      <c r="J1429" s="54"/>
      <c r="K1429" s="54"/>
    </row>
    <row r="1430" spans="1:11" x14ac:dyDescent="0.25">
      <c r="A1430" s="54"/>
      <c r="B1430" s="54"/>
      <c r="C1430" s="54"/>
      <c r="D1430" s="54"/>
      <c r="E1430" s="54"/>
      <c r="F1430" s="54"/>
      <c r="G1430" s="54"/>
      <c r="H1430" s="54"/>
      <c r="I1430" s="54"/>
      <c r="J1430" s="54"/>
      <c r="K1430" s="54"/>
    </row>
    <row r="1431" spans="1:11" x14ac:dyDescent="0.25">
      <c r="A1431" s="54"/>
      <c r="B1431" s="54"/>
      <c r="C1431" s="54"/>
      <c r="D1431" s="54"/>
      <c r="E1431" s="54"/>
      <c r="F1431" s="54"/>
      <c r="G1431" s="54"/>
      <c r="H1431" s="54"/>
      <c r="I1431" s="54"/>
      <c r="J1431" s="54"/>
      <c r="K1431" s="54"/>
    </row>
    <row r="1432" spans="1:11" x14ac:dyDescent="0.25">
      <c r="A1432" s="54"/>
      <c r="B1432" s="54"/>
      <c r="C1432" s="54"/>
      <c r="D1432" s="54"/>
      <c r="E1432" s="54"/>
      <c r="F1432" s="54"/>
      <c r="G1432" s="54"/>
      <c r="H1432" s="54"/>
      <c r="I1432" s="54"/>
      <c r="J1432" s="54"/>
      <c r="K1432" s="54"/>
    </row>
    <row r="1433" spans="1:11" x14ac:dyDescent="0.25">
      <c r="A1433" s="54"/>
      <c r="B1433" s="54"/>
      <c r="C1433" s="54"/>
      <c r="D1433" s="54"/>
      <c r="E1433" s="54"/>
      <c r="F1433" s="54"/>
      <c r="G1433" s="54"/>
      <c r="H1433" s="54"/>
      <c r="I1433" s="54"/>
      <c r="J1433" s="54"/>
      <c r="K1433" s="54"/>
    </row>
    <row r="1434" spans="1:11" x14ac:dyDescent="0.25">
      <c r="A1434" s="54"/>
      <c r="B1434" s="54"/>
      <c r="C1434" s="54"/>
      <c r="D1434" s="54"/>
      <c r="E1434" s="54"/>
      <c r="F1434" s="54"/>
      <c r="G1434" s="54"/>
      <c r="H1434" s="54"/>
      <c r="I1434" s="54"/>
      <c r="J1434" s="54"/>
      <c r="K1434" s="54"/>
    </row>
    <row r="1435" spans="1:11" x14ac:dyDescent="0.25">
      <c r="A1435" s="54"/>
      <c r="B1435" s="54"/>
      <c r="C1435" s="54"/>
      <c r="D1435" s="54"/>
      <c r="E1435" s="54"/>
      <c r="F1435" s="54"/>
      <c r="G1435" s="54"/>
      <c r="H1435" s="54"/>
      <c r="I1435" s="54"/>
      <c r="J1435" s="54"/>
      <c r="K1435" s="54"/>
    </row>
    <row r="1436" spans="1:11" x14ac:dyDescent="0.25">
      <c r="A1436" s="54"/>
      <c r="B1436" s="54"/>
      <c r="C1436" s="54"/>
      <c r="D1436" s="54"/>
      <c r="E1436" s="54"/>
      <c r="F1436" s="54"/>
      <c r="G1436" s="54"/>
      <c r="H1436" s="54"/>
      <c r="I1436" s="54"/>
      <c r="J1436" s="54"/>
      <c r="K1436" s="54"/>
    </row>
    <row r="1437" spans="1:11" x14ac:dyDescent="0.25">
      <c r="A1437" s="54"/>
      <c r="B1437" s="54"/>
      <c r="C1437" s="54"/>
      <c r="D1437" s="54"/>
      <c r="E1437" s="54"/>
      <c r="F1437" s="54"/>
      <c r="G1437" s="54"/>
      <c r="H1437" s="54"/>
      <c r="I1437" s="54"/>
      <c r="J1437" s="54"/>
      <c r="K1437" s="54"/>
    </row>
    <row r="1438" spans="1:11" x14ac:dyDescent="0.25">
      <c r="A1438" s="54"/>
      <c r="B1438" s="54"/>
      <c r="C1438" s="54"/>
      <c r="D1438" s="54"/>
      <c r="E1438" s="54"/>
      <c r="F1438" s="54"/>
      <c r="G1438" s="54"/>
      <c r="H1438" s="54"/>
      <c r="I1438" s="54"/>
      <c r="J1438" s="54"/>
      <c r="K1438" s="54"/>
    </row>
    <row r="1439" spans="1:11" x14ac:dyDescent="0.25">
      <c r="A1439" s="54"/>
      <c r="B1439" s="54"/>
      <c r="C1439" s="54"/>
      <c r="D1439" s="54"/>
      <c r="E1439" s="54"/>
      <c r="F1439" s="54"/>
      <c r="G1439" s="54"/>
      <c r="H1439" s="54"/>
      <c r="I1439" s="54"/>
      <c r="J1439" s="54"/>
      <c r="K1439" s="54"/>
    </row>
    <row r="1440" spans="1:11" x14ac:dyDescent="0.25">
      <c r="A1440" s="54"/>
      <c r="B1440" s="54"/>
      <c r="C1440" s="54"/>
      <c r="D1440" s="54"/>
      <c r="E1440" s="54"/>
      <c r="F1440" s="54"/>
      <c r="G1440" s="54"/>
      <c r="H1440" s="54"/>
      <c r="I1440" s="54"/>
      <c r="J1440" s="54"/>
      <c r="K1440" s="54"/>
    </row>
    <row r="1441" spans="1:11" x14ac:dyDescent="0.25">
      <c r="A1441" s="54"/>
      <c r="B1441" s="54"/>
      <c r="C1441" s="54"/>
      <c r="D1441" s="54"/>
      <c r="E1441" s="54"/>
      <c r="F1441" s="54"/>
      <c r="G1441" s="54"/>
      <c r="H1441" s="54"/>
      <c r="I1441" s="54"/>
      <c r="J1441" s="54"/>
      <c r="K1441" s="54"/>
    </row>
    <row r="1442" spans="1:11" x14ac:dyDescent="0.25">
      <c r="A1442" s="54"/>
      <c r="B1442" s="54"/>
      <c r="C1442" s="54"/>
      <c r="D1442" s="54"/>
      <c r="E1442" s="54"/>
      <c r="F1442" s="54"/>
      <c r="G1442" s="54"/>
      <c r="H1442" s="54"/>
      <c r="I1442" s="54"/>
      <c r="J1442" s="54"/>
      <c r="K1442" s="54"/>
    </row>
    <row r="1443" spans="1:11" x14ac:dyDescent="0.25">
      <c r="A1443" s="54"/>
      <c r="B1443" s="54"/>
      <c r="C1443" s="54"/>
      <c r="D1443" s="54"/>
      <c r="E1443" s="54"/>
      <c r="F1443" s="54"/>
      <c r="G1443" s="54"/>
      <c r="H1443" s="54"/>
      <c r="I1443" s="54"/>
      <c r="J1443" s="54"/>
      <c r="K1443" s="54"/>
    </row>
    <row r="1444" spans="1:11" x14ac:dyDescent="0.25">
      <c r="A1444" s="54"/>
      <c r="B1444" s="54"/>
      <c r="C1444" s="54"/>
      <c r="D1444" s="54"/>
      <c r="E1444" s="54"/>
      <c r="F1444" s="54"/>
      <c r="G1444" s="54"/>
      <c r="H1444" s="54"/>
      <c r="I1444" s="54"/>
      <c r="J1444" s="54"/>
      <c r="K1444" s="54"/>
    </row>
    <row r="1445" spans="1:11" x14ac:dyDescent="0.25">
      <c r="A1445" s="54"/>
      <c r="B1445" s="54"/>
      <c r="C1445" s="54"/>
      <c r="D1445" s="54"/>
      <c r="E1445" s="54"/>
      <c r="F1445" s="54"/>
      <c r="G1445" s="54"/>
      <c r="H1445" s="54"/>
      <c r="I1445" s="54"/>
      <c r="J1445" s="54"/>
      <c r="K1445" s="54"/>
    </row>
    <row r="1446" spans="1:11" x14ac:dyDescent="0.25">
      <c r="A1446" s="54"/>
      <c r="B1446" s="54"/>
      <c r="C1446" s="54"/>
      <c r="D1446" s="54"/>
      <c r="E1446" s="54"/>
      <c r="F1446" s="54"/>
      <c r="G1446" s="54"/>
      <c r="H1446" s="54"/>
      <c r="I1446" s="54"/>
      <c r="J1446" s="54"/>
      <c r="K1446" s="54"/>
    </row>
    <row r="1447" spans="1:11" x14ac:dyDescent="0.25">
      <c r="A1447" s="54"/>
      <c r="B1447" s="54"/>
      <c r="C1447" s="54"/>
      <c r="D1447" s="54"/>
      <c r="E1447" s="54"/>
      <c r="F1447" s="54"/>
      <c r="G1447" s="54"/>
      <c r="H1447" s="54"/>
      <c r="I1447" s="54"/>
      <c r="J1447" s="54"/>
      <c r="K1447" s="54"/>
    </row>
    <row r="1448" spans="1:11" x14ac:dyDescent="0.25">
      <c r="A1448" s="54"/>
      <c r="B1448" s="54"/>
      <c r="C1448" s="54"/>
      <c r="D1448" s="54"/>
      <c r="E1448" s="54"/>
      <c r="F1448" s="54"/>
      <c r="G1448" s="54"/>
      <c r="H1448" s="54"/>
      <c r="I1448" s="54"/>
      <c r="J1448" s="54"/>
      <c r="K1448" s="54"/>
    </row>
    <row r="1449" spans="1:11" x14ac:dyDescent="0.25">
      <c r="A1449" s="54"/>
      <c r="B1449" s="54"/>
      <c r="C1449" s="54"/>
      <c r="D1449" s="54"/>
      <c r="E1449" s="54"/>
      <c r="F1449" s="54"/>
      <c r="G1449" s="54"/>
      <c r="H1449" s="54"/>
      <c r="I1449" s="54"/>
      <c r="J1449" s="54"/>
      <c r="K1449" s="54"/>
    </row>
    <row r="1450" spans="1:11" x14ac:dyDescent="0.25">
      <c r="A1450" s="54"/>
      <c r="B1450" s="54"/>
      <c r="C1450" s="54"/>
      <c r="D1450" s="54"/>
      <c r="E1450" s="54"/>
      <c r="F1450" s="54"/>
      <c r="G1450" s="54"/>
      <c r="H1450" s="54"/>
      <c r="I1450" s="54"/>
      <c r="J1450" s="54"/>
      <c r="K1450" s="54"/>
    </row>
    <row r="1451" spans="1:11" x14ac:dyDescent="0.25">
      <c r="A1451" s="54"/>
      <c r="B1451" s="54"/>
      <c r="C1451" s="54"/>
      <c r="D1451" s="54"/>
      <c r="E1451" s="54"/>
      <c r="F1451" s="54"/>
      <c r="G1451" s="54"/>
      <c r="H1451" s="54"/>
      <c r="I1451" s="54"/>
      <c r="J1451" s="54"/>
      <c r="K1451" s="54"/>
    </row>
    <row r="1452" spans="1:11" x14ac:dyDescent="0.25">
      <c r="A1452" s="54"/>
      <c r="B1452" s="54"/>
      <c r="C1452" s="54"/>
      <c r="D1452" s="54"/>
      <c r="E1452" s="54"/>
      <c r="F1452" s="54"/>
      <c r="G1452" s="54"/>
      <c r="H1452" s="54"/>
      <c r="I1452" s="54"/>
      <c r="J1452" s="54"/>
      <c r="K1452" s="54"/>
    </row>
    <row r="1453" spans="1:11" x14ac:dyDescent="0.25">
      <c r="A1453" s="54"/>
      <c r="B1453" s="54"/>
      <c r="C1453" s="54"/>
      <c r="D1453" s="54"/>
      <c r="E1453" s="54"/>
      <c r="F1453" s="54"/>
      <c r="G1453" s="54"/>
      <c r="H1453" s="54"/>
      <c r="I1453" s="54"/>
      <c r="J1453" s="54"/>
      <c r="K1453" s="54"/>
    </row>
    <row r="1454" spans="1:11" x14ac:dyDescent="0.25">
      <c r="A1454" s="54"/>
      <c r="B1454" s="54"/>
      <c r="C1454" s="54"/>
      <c r="D1454" s="54"/>
      <c r="E1454" s="54"/>
      <c r="F1454" s="54"/>
      <c r="G1454" s="54"/>
      <c r="H1454" s="54"/>
      <c r="I1454" s="54"/>
      <c r="J1454" s="54"/>
      <c r="K1454" s="54"/>
    </row>
    <row r="1455" spans="1:11" x14ac:dyDescent="0.25">
      <c r="A1455" s="54"/>
      <c r="B1455" s="54"/>
      <c r="C1455" s="54"/>
      <c r="D1455" s="54"/>
      <c r="E1455" s="54"/>
      <c r="F1455" s="54"/>
      <c r="G1455" s="54"/>
      <c r="H1455" s="54"/>
      <c r="I1455" s="54"/>
      <c r="J1455" s="54"/>
      <c r="K1455" s="54"/>
    </row>
    <row r="1456" spans="1:11" x14ac:dyDescent="0.25">
      <c r="A1456" s="54"/>
      <c r="B1456" s="54"/>
      <c r="C1456" s="54"/>
      <c r="D1456" s="54"/>
      <c r="E1456" s="54"/>
      <c r="F1456" s="54"/>
      <c r="G1456" s="54"/>
      <c r="H1456" s="54"/>
      <c r="I1456" s="54"/>
      <c r="J1456" s="54"/>
      <c r="K1456" s="54"/>
    </row>
    <row r="1457" spans="1:11" x14ac:dyDescent="0.25">
      <c r="A1457" s="54"/>
      <c r="B1457" s="54"/>
      <c r="C1457" s="54"/>
      <c r="D1457" s="54"/>
      <c r="E1457" s="54"/>
      <c r="F1457" s="54"/>
      <c r="G1457" s="54"/>
      <c r="H1457" s="54"/>
      <c r="I1457" s="54"/>
      <c r="J1457" s="54"/>
      <c r="K1457" s="54"/>
    </row>
    <row r="1458" spans="1:11" x14ac:dyDescent="0.25">
      <c r="A1458" s="54"/>
      <c r="B1458" s="54"/>
      <c r="C1458" s="54"/>
      <c r="D1458" s="54"/>
      <c r="E1458" s="54"/>
      <c r="F1458" s="54"/>
      <c r="G1458" s="54"/>
      <c r="H1458" s="54"/>
      <c r="I1458" s="54"/>
      <c r="J1458" s="54"/>
      <c r="K1458" s="54"/>
    </row>
    <row r="1459" spans="1:11" x14ac:dyDescent="0.25">
      <c r="A1459" s="54"/>
      <c r="B1459" s="54"/>
      <c r="C1459" s="54"/>
      <c r="D1459" s="54"/>
      <c r="E1459" s="54"/>
      <c r="F1459" s="54"/>
      <c r="G1459" s="54"/>
      <c r="H1459" s="54"/>
      <c r="I1459" s="54"/>
      <c r="J1459" s="54"/>
      <c r="K1459" s="54"/>
    </row>
    <row r="1460" spans="1:11" x14ac:dyDescent="0.25">
      <c r="A1460" s="54"/>
      <c r="B1460" s="54"/>
      <c r="C1460" s="54"/>
      <c r="D1460" s="54"/>
      <c r="E1460" s="54"/>
      <c r="F1460" s="54"/>
      <c r="G1460" s="54"/>
      <c r="H1460" s="54"/>
      <c r="I1460" s="54"/>
      <c r="J1460" s="54"/>
      <c r="K1460" s="54"/>
    </row>
    <row r="1461" spans="1:11" x14ac:dyDescent="0.25">
      <c r="A1461" s="54"/>
      <c r="B1461" s="54"/>
      <c r="C1461" s="54"/>
      <c r="D1461" s="54"/>
      <c r="E1461" s="54"/>
      <c r="F1461" s="54"/>
      <c r="G1461" s="54"/>
      <c r="H1461" s="54"/>
      <c r="I1461" s="54"/>
      <c r="J1461" s="54"/>
      <c r="K1461" s="54"/>
    </row>
    <row r="1462" spans="1:11" x14ac:dyDescent="0.25">
      <c r="A1462" s="54"/>
      <c r="B1462" s="54"/>
      <c r="C1462" s="54"/>
      <c r="D1462" s="54"/>
      <c r="E1462" s="54"/>
      <c r="F1462" s="54"/>
      <c r="G1462" s="54"/>
      <c r="H1462" s="54"/>
      <c r="I1462" s="54"/>
      <c r="J1462" s="54"/>
      <c r="K1462" s="54"/>
    </row>
    <row r="1463" spans="1:11" x14ac:dyDescent="0.25">
      <c r="A1463" s="54"/>
      <c r="B1463" s="54"/>
      <c r="C1463" s="54"/>
      <c r="D1463" s="54"/>
      <c r="E1463" s="54"/>
      <c r="F1463" s="54"/>
      <c r="G1463" s="54"/>
      <c r="H1463" s="54"/>
      <c r="I1463" s="54"/>
      <c r="J1463" s="54"/>
      <c r="K1463" s="54"/>
    </row>
    <row r="1464" spans="1:11" x14ac:dyDescent="0.25">
      <c r="A1464" s="54"/>
      <c r="B1464" s="54"/>
      <c r="C1464" s="54"/>
      <c r="D1464" s="54"/>
      <c r="E1464" s="54"/>
      <c r="F1464" s="54"/>
      <c r="G1464" s="54"/>
      <c r="H1464" s="54"/>
      <c r="I1464" s="54"/>
      <c r="J1464" s="54"/>
      <c r="K1464" s="54"/>
    </row>
    <row r="1465" spans="1:11" x14ac:dyDescent="0.25">
      <c r="A1465" s="54"/>
      <c r="B1465" s="54"/>
      <c r="C1465" s="54"/>
      <c r="D1465" s="54"/>
      <c r="E1465" s="54"/>
      <c r="F1465" s="54"/>
      <c r="G1465" s="54"/>
      <c r="H1465" s="54"/>
      <c r="I1465" s="54"/>
      <c r="J1465" s="54"/>
      <c r="K1465" s="54"/>
    </row>
    <row r="1466" spans="1:11" x14ac:dyDescent="0.25">
      <c r="A1466" s="54"/>
      <c r="B1466" s="54"/>
      <c r="C1466" s="54"/>
      <c r="D1466" s="54"/>
      <c r="E1466" s="54"/>
      <c r="F1466" s="54"/>
      <c r="G1466" s="54"/>
      <c r="H1466" s="54"/>
      <c r="I1466" s="54"/>
      <c r="J1466" s="54"/>
      <c r="K1466" s="54"/>
    </row>
    <row r="1467" spans="1:11" x14ac:dyDescent="0.25">
      <c r="A1467" s="54"/>
      <c r="B1467" s="54"/>
      <c r="C1467" s="54"/>
      <c r="D1467" s="54"/>
      <c r="E1467" s="54"/>
      <c r="F1467" s="54"/>
      <c r="G1467" s="54"/>
      <c r="H1467" s="54"/>
      <c r="I1467" s="54"/>
      <c r="J1467" s="54"/>
      <c r="K1467" s="54"/>
    </row>
    <row r="1468" spans="1:11" x14ac:dyDescent="0.25">
      <c r="A1468" s="54"/>
      <c r="B1468" s="54"/>
      <c r="C1468" s="54"/>
      <c r="D1468" s="54"/>
      <c r="E1468" s="54"/>
      <c r="F1468" s="54"/>
      <c r="G1468" s="54"/>
      <c r="H1468" s="54"/>
      <c r="I1468" s="54"/>
      <c r="J1468" s="54"/>
      <c r="K1468" s="54"/>
    </row>
    <row r="1469" spans="1:11" x14ac:dyDescent="0.25">
      <c r="A1469" s="54"/>
      <c r="B1469" s="54"/>
      <c r="C1469" s="54"/>
      <c r="D1469" s="54"/>
      <c r="E1469" s="54"/>
      <c r="F1469" s="54"/>
      <c r="G1469" s="54"/>
      <c r="H1469" s="54"/>
      <c r="I1469" s="54"/>
      <c r="J1469" s="54"/>
      <c r="K1469" s="54"/>
    </row>
    <row r="1470" spans="1:11" x14ac:dyDescent="0.25">
      <c r="A1470" s="54"/>
      <c r="B1470" s="54"/>
      <c r="C1470" s="54"/>
      <c r="D1470" s="54"/>
      <c r="E1470" s="54"/>
      <c r="F1470" s="54"/>
      <c r="G1470" s="54"/>
      <c r="H1470" s="54"/>
      <c r="I1470" s="54"/>
      <c r="J1470" s="54"/>
      <c r="K1470" s="54"/>
    </row>
    <row r="1471" spans="1:11" x14ac:dyDescent="0.25">
      <c r="A1471" s="54"/>
      <c r="B1471" s="54"/>
      <c r="C1471" s="54"/>
      <c r="D1471" s="54"/>
      <c r="E1471" s="54"/>
      <c r="F1471" s="54"/>
      <c r="G1471" s="54"/>
      <c r="H1471" s="54"/>
      <c r="I1471" s="54"/>
      <c r="J1471" s="54"/>
      <c r="K1471" s="54"/>
    </row>
    <row r="1472" spans="1:11" x14ac:dyDescent="0.25">
      <c r="A1472" s="54"/>
      <c r="B1472" s="54"/>
      <c r="C1472" s="54"/>
      <c r="D1472" s="54"/>
      <c r="E1472" s="54"/>
      <c r="F1472" s="54"/>
      <c r="G1472" s="54"/>
      <c r="H1472" s="54"/>
      <c r="I1472" s="54"/>
      <c r="J1472" s="54"/>
      <c r="K1472" s="54"/>
    </row>
    <row r="1473" spans="1:11" x14ac:dyDescent="0.25">
      <c r="A1473" s="54"/>
      <c r="B1473" s="54"/>
      <c r="C1473" s="54"/>
      <c r="D1473" s="54"/>
      <c r="E1473" s="54"/>
      <c r="F1473" s="54"/>
      <c r="G1473" s="54"/>
      <c r="H1473" s="54"/>
      <c r="I1473" s="54"/>
      <c r="J1473" s="54"/>
      <c r="K1473" s="54"/>
    </row>
    <row r="1474" spans="1:11" x14ac:dyDescent="0.25">
      <c r="A1474" s="54"/>
      <c r="B1474" s="54"/>
      <c r="C1474" s="54"/>
      <c r="D1474" s="54"/>
      <c r="E1474" s="54"/>
      <c r="F1474" s="54"/>
      <c r="G1474" s="54"/>
      <c r="H1474" s="54"/>
      <c r="I1474" s="54"/>
      <c r="J1474" s="54"/>
      <c r="K1474" s="54"/>
    </row>
    <row r="1475" spans="1:11" x14ac:dyDescent="0.25">
      <c r="A1475" s="54"/>
      <c r="B1475" s="54"/>
      <c r="C1475" s="54"/>
      <c r="D1475" s="54"/>
      <c r="E1475" s="54"/>
      <c r="F1475" s="54"/>
      <c r="G1475" s="54"/>
      <c r="H1475" s="54"/>
      <c r="I1475" s="54"/>
      <c r="J1475" s="54"/>
      <c r="K1475" s="54"/>
    </row>
    <row r="1476" spans="1:11" x14ac:dyDescent="0.25">
      <c r="A1476" s="54"/>
      <c r="B1476" s="54"/>
      <c r="C1476" s="54"/>
      <c r="D1476" s="54"/>
      <c r="E1476" s="54"/>
      <c r="F1476" s="54"/>
      <c r="G1476" s="54"/>
      <c r="H1476" s="54"/>
      <c r="I1476" s="54"/>
      <c r="J1476" s="54"/>
      <c r="K1476" s="54"/>
    </row>
    <row r="1477" spans="1:11" x14ac:dyDescent="0.25">
      <c r="A1477" s="54"/>
      <c r="B1477" s="54"/>
      <c r="C1477" s="54"/>
      <c r="D1477" s="54"/>
      <c r="E1477" s="54"/>
      <c r="F1477" s="54"/>
      <c r="G1477" s="54"/>
      <c r="H1477" s="54"/>
      <c r="I1477" s="54"/>
      <c r="J1477" s="54"/>
      <c r="K1477" s="54"/>
    </row>
    <row r="1478" spans="1:11" x14ac:dyDescent="0.25">
      <c r="A1478" s="54"/>
      <c r="B1478" s="54"/>
      <c r="C1478" s="54"/>
      <c r="D1478" s="54"/>
      <c r="E1478" s="54"/>
      <c r="F1478" s="54"/>
      <c r="G1478" s="54"/>
      <c r="H1478" s="54"/>
      <c r="I1478" s="54"/>
      <c r="J1478" s="54"/>
      <c r="K1478" s="54"/>
    </row>
    <row r="1479" spans="1:11" x14ac:dyDescent="0.25">
      <c r="A1479" s="54"/>
      <c r="B1479" s="54"/>
      <c r="C1479" s="54"/>
      <c r="D1479" s="54"/>
      <c r="E1479" s="54"/>
      <c r="F1479" s="54"/>
      <c r="G1479" s="54"/>
      <c r="H1479" s="54"/>
      <c r="I1479" s="54"/>
      <c r="J1479" s="54"/>
      <c r="K1479" s="54"/>
    </row>
    <row r="1480" spans="1:11" x14ac:dyDescent="0.25">
      <c r="A1480" s="54"/>
      <c r="B1480" s="54"/>
      <c r="C1480" s="54"/>
      <c r="D1480" s="54"/>
      <c r="E1480" s="54"/>
      <c r="F1480" s="54"/>
      <c r="G1480" s="54"/>
      <c r="H1480" s="54"/>
      <c r="I1480" s="54"/>
      <c r="J1480" s="54"/>
      <c r="K1480" s="54"/>
    </row>
    <row r="1481" spans="1:11" x14ac:dyDescent="0.25">
      <c r="A1481" s="54"/>
      <c r="B1481" s="54"/>
      <c r="C1481" s="54"/>
      <c r="D1481" s="54"/>
      <c r="E1481" s="54"/>
      <c r="F1481" s="54"/>
      <c r="G1481" s="54"/>
      <c r="H1481" s="54"/>
      <c r="I1481" s="54"/>
      <c r="J1481" s="54"/>
      <c r="K1481" s="54"/>
    </row>
    <row r="1482" spans="1:11" x14ac:dyDescent="0.25">
      <c r="A1482" s="54"/>
      <c r="B1482" s="54"/>
      <c r="C1482" s="54"/>
      <c r="D1482" s="54"/>
      <c r="E1482" s="54"/>
      <c r="F1482" s="54"/>
      <c r="G1482" s="54"/>
      <c r="H1482" s="54"/>
      <c r="I1482" s="54"/>
      <c r="J1482" s="54"/>
      <c r="K1482" s="54"/>
    </row>
    <row r="1483" spans="1:11" x14ac:dyDescent="0.25">
      <c r="A1483" s="54"/>
      <c r="B1483" s="54"/>
      <c r="C1483" s="54"/>
      <c r="D1483" s="54"/>
      <c r="E1483" s="54"/>
      <c r="F1483" s="54"/>
      <c r="G1483" s="54"/>
      <c r="H1483" s="54"/>
      <c r="I1483" s="54"/>
      <c r="J1483" s="54"/>
      <c r="K1483" s="54"/>
    </row>
    <row r="1484" spans="1:11" x14ac:dyDescent="0.25">
      <c r="A1484" s="54"/>
      <c r="B1484" s="54"/>
      <c r="C1484" s="54"/>
      <c r="D1484" s="54"/>
      <c r="E1484" s="54"/>
      <c r="F1484" s="54"/>
      <c r="G1484" s="54"/>
      <c r="H1484" s="54"/>
      <c r="I1484" s="54"/>
      <c r="J1484" s="54"/>
      <c r="K1484" s="54"/>
    </row>
    <row r="1485" spans="1:11" x14ac:dyDescent="0.25">
      <c r="A1485" s="54"/>
      <c r="B1485" s="54"/>
      <c r="C1485" s="54"/>
      <c r="D1485" s="54"/>
      <c r="E1485" s="54"/>
      <c r="F1485" s="54"/>
      <c r="G1485" s="54"/>
      <c r="H1485" s="54"/>
      <c r="I1485" s="54"/>
      <c r="J1485" s="54"/>
      <c r="K1485" s="54"/>
    </row>
    <row r="1486" spans="1:11" x14ac:dyDescent="0.25">
      <c r="A1486" s="54"/>
      <c r="B1486" s="54"/>
      <c r="C1486" s="54"/>
      <c r="D1486" s="54"/>
      <c r="E1486" s="54"/>
      <c r="F1486" s="54"/>
      <c r="G1486" s="54"/>
      <c r="H1486" s="54"/>
      <c r="I1486" s="54"/>
      <c r="J1486" s="54"/>
      <c r="K1486" s="54"/>
    </row>
    <row r="1487" spans="1:11" x14ac:dyDescent="0.25">
      <c r="A1487" s="54"/>
      <c r="B1487" s="54"/>
      <c r="C1487" s="54"/>
      <c r="D1487" s="54"/>
      <c r="E1487" s="54"/>
      <c r="F1487" s="54"/>
      <c r="G1487" s="54"/>
      <c r="H1487" s="54"/>
      <c r="I1487" s="54"/>
      <c r="J1487" s="54"/>
      <c r="K1487" s="54"/>
    </row>
    <row r="1488" spans="1:11" x14ac:dyDescent="0.25">
      <c r="A1488" s="54"/>
      <c r="B1488" s="54"/>
      <c r="C1488" s="54"/>
      <c r="D1488" s="54"/>
      <c r="E1488" s="54"/>
      <c r="F1488" s="54"/>
      <c r="G1488" s="54"/>
      <c r="H1488" s="54"/>
      <c r="I1488" s="54"/>
      <c r="J1488" s="54"/>
      <c r="K1488" s="54"/>
    </row>
    <row r="1489" spans="1:11" x14ac:dyDescent="0.25">
      <c r="A1489" s="54"/>
      <c r="B1489" s="54"/>
      <c r="C1489" s="54"/>
      <c r="D1489" s="54"/>
      <c r="E1489" s="54"/>
      <c r="F1489" s="54"/>
      <c r="G1489" s="54"/>
      <c r="H1489" s="54"/>
      <c r="I1489" s="54"/>
      <c r="J1489" s="54"/>
      <c r="K1489" s="54"/>
    </row>
    <row r="1490" spans="1:11" x14ac:dyDescent="0.25">
      <c r="A1490" s="54"/>
      <c r="B1490" s="54"/>
      <c r="C1490" s="54"/>
      <c r="D1490" s="54"/>
      <c r="E1490" s="54"/>
      <c r="F1490" s="54"/>
      <c r="G1490" s="54"/>
      <c r="H1490" s="54"/>
      <c r="I1490" s="54"/>
      <c r="J1490" s="54"/>
      <c r="K1490" s="54"/>
    </row>
    <row r="1491" spans="1:11" x14ac:dyDescent="0.25">
      <c r="A1491" s="54"/>
      <c r="B1491" s="54"/>
      <c r="C1491" s="54"/>
      <c r="D1491" s="54"/>
      <c r="E1491" s="54"/>
      <c r="F1491" s="54"/>
      <c r="G1491" s="54"/>
      <c r="H1491" s="54"/>
      <c r="I1491" s="54"/>
      <c r="J1491" s="54"/>
      <c r="K1491" s="54"/>
    </row>
    <row r="1492" spans="1:11" x14ac:dyDescent="0.25">
      <c r="A1492" s="54"/>
      <c r="B1492" s="54"/>
      <c r="C1492" s="54"/>
      <c r="D1492" s="54"/>
      <c r="E1492" s="54"/>
      <c r="F1492" s="54"/>
      <c r="G1492" s="54"/>
      <c r="H1492" s="54"/>
      <c r="I1492" s="54"/>
      <c r="J1492" s="54"/>
      <c r="K1492" s="54"/>
    </row>
    <row r="1493" spans="1:11" x14ac:dyDescent="0.25">
      <c r="A1493" s="54"/>
      <c r="B1493" s="54"/>
      <c r="C1493" s="54"/>
      <c r="D1493" s="54"/>
      <c r="E1493" s="54"/>
      <c r="F1493" s="54"/>
      <c r="G1493" s="54"/>
      <c r="H1493" s="54"/>
      <c r="I1493" s="54"/>
      <c r="J1493" s="54"/>
      <c r="K1493" s="54"/>
    </row>
    <row r="1494" spans="1:11" x14ac:dyDescent="0.25">
      <c r="A1494" s="54"/>
      <c r="B1494" s="54"/>
      <c r="C1494" s="54"/>
      <c r="D1494" s="54"/>
      <c r="E1494" s="54"/>
      <c r="F1494" s="54"/>
      <c r="G1494" s="54"/>
      <c r="H1494" s="54"/>
      <c r="I1494" s="54"/>
      <c r="J1494" s="54"/>
      <c r="K1494" s="54"/>
    </row>
    <row r="1495" spans="1:11" x14ac:dyDescent="0.25">
      <c r="A1495" s="54"/>
      <c r="B1495" s="54"/>
      <c r="C1495" s="54"/>
      <c r="D1495" s="54"/>
      <c r="E1495" s="54"/>
      <c r="F1495" s="54"/>
      <c r="G1495" s="54"/>
      <c r="H1495" s="54"/>
      <c r="I1495" s="54"/>
      <c r="J1495" s="54"/>
      <c r="K1495" s="54"/>
    </row>
    <row r="1496" spans="1:11" x14ac:dyDescent="0.25">
      <c r="A1496" s="54"/>
      <c r="B1496" s="54"/>
      <c r="C1496" s="54"/>
      <c r="D1496" s="54"/>
      <c r="E1496" s="54"/>
      <c r="F1496" s="54"/>
      <c r="G1496" s="54"/>
      <c r="H1496" s="54"/>
      <c r="I1496" s="54"/>
      <c r="J1496" s="54"/>
      <c r="K1496" s="54"/>
    </row>
    <row r="1497" spans="1:11" x14ac:dyDescent="0.25">
      <c r="A1497" s="54"/>
      <c r="B1497" s="54"/>
      <c r="C1497" s="54"/>
      <c r="D1497" s="54"/>
      <c r="E1497" s="54"/>
      <c r="F1497" s="54"/>
      <c r="G1497" s="54"/>
      <c r="H1497" s="54"/>
      <c r="I1497" s="54"/>
      <c r="J1497" s="54"/>
      <c r="K1497" s="54"/>
    </row>
    <row r="1498" spans="1:11" x14ac:dyDescent="0.25">
      <c r="A1498" s="54"/>
      <c r="B1498" s="54"/>
      <c r="C1498" s="54"/>
      <c r="D1498" s="54"/>
      <c r="E1498" s="54"/>
      <c r="F1498" s="54"/>
      <c r="G1498" s="54"/>
      <c r="H1498" s="54"/>
      <c r="I1498" s="54"/>
      <c r="J1498" s="54"/>
      <c r="K1498" s="54"/>
    </row>
    <row r="1499" spans="1:11" x14ac:dyDescent="0.25">
      <c r="A1499" s="54"/>
      <c r="B1499" s="54"/>
      <c r="C1499" s="54"/>
      <c r="D1499" s="54"/>
      <c r="E1499" s="54"/>
      <c r="F1499" s="54"/>
      <c r="G1499" s="54"/>
      <c r="H1499" s="54"/>
      <c r="I1499" s="54"/>
      <c r="J1499" s="54"/>
      <c r="K1499" s="54"/>
    </row>
    <row r="1500" spans="1:11" x14ac:dyDescent="0.25">
      <c r="A1500" s="54"/>
      <c r="B1500" s="54"/>
      <c r="C1500" s="54"/>
      <c r="D1500" s="54"/>
      <c r="E1500" s="54"/>
      <c r="F1500" s="54"/>
      <c r="G1500" s="54"/>
      <c r="H1500" s="54"/>
      <c r="I1500" s="54"/>
      <c r="J1500" s="54"/>
      <c r="K1500" s="54"/>
    </row>
    <row r="1501" spans="1:11" x14ac:dyDescent="0.25">
      <c r="A1501" s="54"/>
      <c r="B1501" s="54"/>
      <c r="C1501" s="54"/>
      <c r="D1501" s="54"/>
      <c r="E1501" s="54"/>
      <c r="F1501" s="54"/>
      <c r="G1501" s="54"/>
      <c r="H1501" s="54"/>
      <c r="I1501" s="54"/>
      <c r="J1501" s="54"/>
      <c r="K1501" s="54"/>
    </row>
    <row r="1502" spans="1:11" x14ac:dyDescent="0.25">
      <c r="A1502" s="54"/>
      <c r="B1502" s="54"/>
      <c r="C1502" s="54"/>
      <c r="D1502" s="54"/>
      <c r="E1502" s="54"/>
      <c r="F1502" s="54"/>
      <c r="G1502" s="54"/>
      <c r="H1502" s="54"/>
      <c r="I1502" s="54"/>
      <c r="J1502" s="54"/>
      <c r="K1502" s="54"/>
    </row>
    <row r="1503" spans="1:11" x14ac:dyDescent="0.25">
      <c r="A1503" s="54"/>
      <c r="B1503" s="54"/>
      <c r="C1503" s="54"/>
      <c r="D1503" s="54"/>
      <c r="E1503" s="54"/>
      <c r="F1503" s="54"/>
      <c r="G1503" s="54"/>
      <c r="H1503" s="54"/>
      <c r="I1503" s="54"/>
      <c r="J1503" s="54"/>
      <c r="K1503" s="54"/>
    </row>
    <row r="1504" spans="1:11" x14ac:dyDescent="0.25">
      <c r="A1504" s="54"/>
      <c r="B1504" s="54"/>
      <c r="C1504" s="54"/>
      <c r="D1504" s="54"/>
      <c r="E1504" s="54"/>
      <c r="F1504" s="54"/>
      <c r="G1504" s="54"/>
      <c r="H1504" s="54"/>
      <c r="I1504" s="54"/>
      <c r="J1504" s="54"/>
      <c r="K1504" s="54"/>
    </row>
    <row r="1505" spans="1:11" x14ac:dyDescent="0.25">
      <c r="A1505" s="54"/>
      <c r="B1505" s="54"/>
      <c r="C1505" s="54"/>
      <c r="D1505" s="54"/>
      <c r="E1505" s="54"/>
      <c r="F1505" s="54"/>
      <c r="G1505" s="54"/>
      <c r="H1505" s="54"/>
      <c r="I1505" s="54"/>
      <c r="J1505" s="54"/>
      <c r="K1505" s="54"/>
    </row>
    <row r="1506" spans="1:11" x14ac:dyDescent="0.25">
      <c r="A1506" s="54"/>
      <c r="B1506" s="54"/>
      <c r="C1506" s="54"/>
      <c r="D1506" s="54"/>
      <c r="E1506" s="54"/>
      <c r="F1506" s="54"/>
      <c r="G1506" s="54"/>
      <c r="H1506" s="54"/>
      <c r="I1506" s="54"/>
      <c r="J1506" s="54"/>
      <c r="K1506" s="54"/>
    </row>
    <row r="1507" spans="1:11" x14ac:dyDescent="0.25">
      <c r="A1507" s="54"/>
      <c r="B1507" s="54"/>
      <c r="C1507" s="54"/>
      <c r="D1507" s="54"/>
      <c r="E1507" s="54"/>
      <c r="F1507" s="54"/>
      <c r="G1507" s="54"/>
      <c r="H1507" s="54"/>
      <c r="I1507" s="54"/>
      <c r="J1507" s="54"/>
      <c r="K1507" s="54"/>
    </row>
    <row r="1508" spans="1:11" x14ac:dyDescent="0.25">
      <c r="A1508" s="54"/>
      <c r="B1508" s="54"/>
      <c r="C1508" s="54"/>
      <c r="D1508" s="54"/>
      <c r="E1508" s="54"/>
      <c r="F1508" s="54"/>
      <c r="G1508" s="54"/>
      <c r="H1508" s="54"/>
      <c r="I1508" s="54"/>
      <c r="J1508" s="54"/>
      <c r="K1508" s="54"/>
    </row>
    <row r="1509" spans="1:11" x14ac:dyDescent="0.25">
      <c r="A1509" s="54"/>
      <c r="B1509" s="54"/>
      <c r="C1509" s="54"/>
      <c r="D1509" s="54"/>
      <c r="E1509" s="54"/>
      <c r="F1509" s="54"/>
      <c r="G1509" s="54"/>
      <c r="H1509" s="54"/>
      <c r="I1509" s="54"/>
      <c r="J1509" s="54"/>
      <c r="K1509" s="54"/>
    </row>
    <row r="1510" spans="1:11" x14ac:dyDescent="0.25">
      <c r="A1510" s="54"/>
      <c r="B1510" s="54"/>
      <c r="C1510" s="54"/>
      <c r="D1510" s="54"/>
      <c r="E1510" s="54"/>
      <c r="F1510" s="54"/>
      <c r="G1510" s="54"/>
      <c r="H1510" s="54"/>
      <c r="I1510" s="54"/>
      <c r="J1510" s="54"/>
      <c r="K1510" s="54"/>
    </row>
    <row r="1511" spans="1:11" x14ac:dyDescent="0.25">
      <c r="A1511" s="54"/>
      <c r="B1511" s="54"/>
      <c r="C1511" s="54"/>
      <c r="D1511" s="54"/>
      <c r="E1511" s="54"/>
      <c r="F1511" s="54"/>
      <c r="G1511" s="54"/>
      <c r="H1511" s="54"/>
      <c r="I1511" s="54"/>
      <c r="J1511" s="54"/>
      <c r="K1511" s="54"/>
    </row>
    <row r="1512" spans="1:11" x14ac:dyDescent="0.25">
      <c r="A1512" s="54"/>
      <c r="B1512" s="54"/>
      <c r="C1512" s="54"/>
      <c r="D1512" s="54"/>
      <c r="E1512" s="54"/>
      <c r="F1512" s="54"/>
      <c r="G1512" s="54"/>
      <c r="H1512" s="54"/>
      <c r="I1512" s="54"/>
      <c r="J1512" s="54"/>
      <c r="K1512" s="54"/>
    </row>
    <row r="1513" spans="1:11" x14ac:dyDescent="0.25">
      <c r="A1513" s="54"/>
      <c r="B1513" s="54"/>
      <c r="C1513" s="54"/>
      <c r="D1513" s="54"/>
      <c r="E1513" s="54"/>
      <c r="F1513" s="54"/>
      <c r="G1513" s="54"/>
      <c r="H1513" s="54"/>
      <c r="I1513" s="54"/>
      <c r="J1513" s="54"/>
      <c r="K1513" s="54"/>
    </row>
    <row r="1514" spans="1:11" x14ac:dyDescent="0.25">
      <c r="A1514" s="54"/>
      <c r="B1514" s="54"/>
      <c r="C1514" s="54"/>
      <c r="D1514" s="54"/>
      <c r="E1514" s="54"/>
      <c r="F1514" s="54"/>
      <c r="G1514" s="54"/>
      <c r="H1514" s="54"/>
      <c r="I1514" s="54"/>
      <c r="J1514" s="54"/>
      <c r="K1514" s="54"/>
    </row>
    <row r="1515" spans="1:11" x14ac:dyDescent="0.25">
      <c r="A1515" s="54"/>
      <c r="B1515" s="54"/>
      <c r="C1515" s="54"/>
      <c r="D1515" s="54"/>
      <c r="E1515" s="54"/>
      <c r="F1515" s="54"/>
      <c r="G1515" s="54"/>
      <c r="H1515" s="54"/>
      <c r="I1515" s="54"/>
      <c r="J1515" s="54"/>
      <c r="K1515" s="54"/>
    </row>
    <row r="1516" spans="1:11" x14ac:dyDescent="0.25">
      <c r="A1516" s="54"/>
      <c r="B1516" s="54"/>
      <c r="C1516" s="54"/>
      <c r="D1516" s="54"/>
      <c r="E1516" s="54"/>
      <c r="F1516" s="54"/>
      <c r="G1516" s="54"/>
      <c r="H1516" s="54"/>
      <c r="I1516" s="54"/>
      <c r="J1516" s="54"/>
      <c r="K1516" s="54"/>
    </row>
    <row r="1517" spans="1:11" x14ac:dyDescent="0.25">
      <c r="A1517" s="54"/>
      <c r="B1517" s="54"/>
      <c r="C1517" s="54"/>
      <c r="D1517" s="54"/>
      <c r="E1517" s="54"/>
      <c r="F1517" s="54"/>
      <c r="G1517" s="54"/>
      <c r="H1517" s="54"/>
      <c r="I1517" s="54"/>
      <c r="J1517" s="54"/>
      <c r="K1517" s="54"/>
    </row>
    <row r="1518" spans="1:11" x14ac:dyDescent="0.25">
      <c r="A1518" s="54"/>
      <c r="B1518" s="54"/>
      <c r="C1518" s="54"/>
      <c r="D1518" s="54"/>
      <c r="E1518" s="54"/>
      <c r="F1518" s="54"/>
      <c r="G1518" s="54"/>
      <c r="H1518" s="54"/>
      <c r="I1518" s="54"/>
      <c r="J1518" s="54"/>
      <c r="K1518" s="54"/>
    </row>
    <row r="1519" spans="1:11" x14ac:dyDescent="0.25">
      <c r="A1519" s="54"/>
      <c r="B1519" s="54"/>
      <c r="C1519" s="54"/>
      <c r="D1519" s="54"/>
      <c r="E1519" s="54"/>
      <c r="F1519" s="54"/>
      <c r="G1519" s="54"/>
      <c r="H1519" s="54"/>
      <c r="I1519" s="54"/>
      <c r="J1519" s="54"/>
      <c r="K1519" s="54"/>
    </row>
    <row r="1520" spans="1:11" x14ac:dyDescent="0.25">
      <c r="A1520" s="54"/>
      <c r="B1520" s="54"/>
      <c r="C1520" s="54"/>
      <c r="D1520" s="54"/>
      <c r="E1520" s="54"/>
      <c r="F1520" s="54"/>
      <c r="G1520" s="54"/>
      <c r="H1520" s="54"/>
      <c r="I1520" s="54"/>
      <c r="J1520" s="54"/>
      <c r="K1520" s="54"/>
    </row>
    <row r="1521" spans="1:11" x14ac:dyDescent="0.25">
      <c r="A1521" s="54"/>
      <c r="B1521" s="54"/>
      <c r="C1521" s="54"/>
      <c r="D1521" s="54"/>
      <c r="E1521" s="54"/>
      <c r="F1521" s="54"/>
      <c r="G1521" s="54"/>
      <c r="H1521" s="54"/>
      <c r="I1521" s="54"/>
      <c r="J1521" s="54"/>
      <c r="K1521" s="54"/>
    </row>
    <row r="1522" spans="1:11" x14ac:dyDescent="0.25">
      <c r="A1522" s="54"/>
      <c r="B1522" s="54"/>
      <c r="C1522" s="54"/>
      <c r="D1522" s="54"/>
      <c r="E1522" s="54"/>
      <c r="F1522" s="54"/>
      <c r="G1522" s="54"/>
      <c r="H1522" s="54"/>
      <c r="I1522" s="54"/>
      <c r="J1522" s="54"/>
      <c r="K1522" s="54"/>
    </row>
    <row r="1523" spans="1:11" x14ac:dyDescent="0.25">
      <c r="A1523" s="54"/>
      <c r="B1523" s="54"/>
      <c r="C1523" s="54"/>
      <c r="D1523" s="54"/>
      <c r="E1523" s="54"/>
      <c r="F1523" s="54"/>
      <c r="G1523" s="54"/>
      <c r="H1523" s="54"/>
      <c r="I1523" s="54"/>
      <c r="J1523" s="54"/>
      <c r="K1523" s="54"/>
    </row>
    <row r="1524" spans="1:11" x14ac:dyDescent="0.25">
      <c r="A1524" s="54"/>
      <c r="B1524" s="54"/>
      <c r="C1524" s="54"/>
      <c r="D1524" s="54"/>
      <c r="E1524" s="54"/>
      <c r="F1524" s="54"/>
      <c r="G1524" s="54"/>
      <c r="H1524" s="54"/>
      <c r="I1524" s="54"/>
      <c r="J1524" s="54"/>
      <c r="K1524" s="54"/>
    </row>
    <row r="1525" spans="1:11" x14ac:dyDescent="0.25">
      <c r="A1525" s="54"/>
      <c r="B1525" s="54"/>
      <c r="C1525" s="54"/>
      <c r="D1525" s="54"/>
      <c r="E1525" s="54"/>
      <c r="F1525" s="54"/>
      <c r="G1525" s="54"/>
      <c r="H1525" s="54"/>
      <c r="I1525" s="54"/>
      <c r="J1525" s="54"/>
      <c r="K1525" s="54"/>
    </row>
    <row r="1526" spans="1:11" x14ac:dyDescent="0.25">
      <c r="A1526" s="54"/>
      <c r="B1526" s="54"/>
      <c r="C1526" s="54"/>
      <c r="D1526" s="54"/>
      <c r="E1526" s="54"/>
      <c r="F1526" s="54"/>
      <c r="G1526" s="54"/>
      <c r="H1526" s="54"/>
      <c r="I1526" s="54"/>
      <c r="J1526" s="54"/>
      <c r="K1526" s="54"/>
    </row>
    <row r="1527" spans="1:11" x14ac:dyDescent="0.25">
      <c r="A1527" s="54"/>
      <c r="B1527" s="54"/>
      <c r="C1527" s="54"/>
      <c r="D1527" s="54"/>
      <c r="E1527" s="54"/>
      <c r="F1527" s="54"/>
      <c r="G1527" s="54"/>
      <c r="H1527" s="54"/>
      <c r="I1527" s="54"/>
      <c r="J1527" s="54"/>
      <c r="K1527" s="54"/>
    </row>
    <row r="1528" spans="1:11" x14ac:dyDescent="0.25">
      <c r="A1528" s="54"/>
      <c r="B1528" s="54"/>
      <c r="C1528" s="54"/>
      <c r="D1528" s="54"/>
      <c r="E1528" s="54"/>
      <c r="F1528" s="54"/>
      <c r="G1528" s="54"/>
      <c r="H1528" s="54"/>
      <c r="I1528" s="54"/>
      <c r="J1528" s="54"/>
      <c r="K1528" s="54"/>
    </row>
    <row r="1529" spans="1:11" x14ac:dyDescent="0.25">
      <c r="A1529" s="54"/>
      <c r="B1529" s="54"/>
      <c r="C1529" s="54"/>
      <c r="D1529" s="54"/>
      <c r="E1529" s="54"/>
      <c r="F1529" s="54"/>
      <c r="G1529" s="54"/>
      <c r="H1529" s="54"/>
      <c r="I1529" s="54"/>
      <c r="J1529" s="54"/>
      <c r="K1529" s="54"/>
    </row>
    <row r="1530" spans="1:11" x14ac:dyDescent="0.25">
      <c r="A1530" s="54"/>
      <c r="B1530" s="54"/>
      <c r="C1530" s="54"/>
      <c r="D1530" s="54"/>
      <c r="E1530" s="54"/>
      <c r="F1530" s="54"/>
      <c r="G1530" s="54"/>
      <c r="H1530" s="54"/>
      <c r="I1530" s="54"/>
      <c r="J1530" s="54"/>
      <c r="K1530" s="54"/>
    </row>
    <row r="1531" spans="1:11" x14ac:dyDescent="0.25">
      <c r="A1531" s="54"/>
      <c r="B1531" s="54"/>
      <c r="C1531" s="54"/>
      <c r="D1531" s="54"/>
      <c r="E1531" s="54"/>
      <c r="F1531" s="54"/>
      <c r="G1531" s="54"/>
      <c r="H1531" s="54"/>
      <c r="I1531" s="54"/>
      <c r="J1531" s="54"/>
      <c r="K1531" s="54"/>
    </row>
    <row r="1532" spans="1:11" x14ac:dyDescent="0.25">
      <c r="A1532" s="54"/>
      <c r="B1532" s="54"/>
      <c r="C1532" s="54"/>
      <c r="D1532" s="54"/>
      <c r="E1532" s="54"/>
      <c r="F1532" s="54"/>
      <c r="G1532" s="54"/>
      <c r="H1532" s="54"/>
      <c r="I1532" s="54"/>
      <c r="J1532" s="54"/>
      <c r="K1532" s="54"/>
    </row>
    <row r="1533" spans="1:11" x14ac:dyDescent="0.25">
      <c r="A1533" s="54"/>
      <c r="B1533" s="54"/>
      <c r="C1533" s="54"/>
      <c r="D1533" s="54"/>
      <c r="E1533" s="54"/>
      <c r="F1533" s="54"/>
      <c r="G1533" s="54"/>
      <c r="H1533" s="54"/>
      <c r="I1533" s="54"/>
      <c r="J1533" s="54"/>
      <c r="K1533" s="54"/>
    </row>
    <row r="1534" spans="1:11" x14ac:dyDescent="0.25">
      <c r="A1534" s="54"/>
      <c r="B1534" s="54"/>
      <c r="C1534" s="54"/>
      <c r="D1534" s="54"/>
      <c r="E1534" s="54"/>
      <c r="F1534" s="54"/>
      <c r="G1534" s="54"/>
      <c r="H1534" s="54"/>
      <c r="I1534" s="54"/>
      <c r="J1534" s="54"/>
      <c r="K1534" s="54"/>
    </row>
    <row r="1535" spans="1:11" x14ac:dyDescent="0.25">
      <c r="A1535" s="54"/>
      <c r="B1535" s="54"/>
      <c r="C1535" s="54"/>
      <c r="D1535" s="54"/>
      <c r="E1535" s="54"/>
      <c r="F1535" s="54"/>
      <c r="G1535" s="54"/>
      <c r="H1535" s="54"/>
      <c r="I1535" s="54"/>
      <c r="J1535" s="54"/>
      <c r="K1535" s="54"/>
    </row>
    <row r="1536" spans="1:11" x14ac:dyDescent="0.25">
      <c r="A1536" s="54"/>
      <c r="B1536" s="54"/>
      <c r="C1536" s="54"/>
      <c r="D1536" s="54"/>
      <c r="E1536" s="54"/>
      <c r="F1536" s="54"/>
      <c r="G1536" s="54"/>
      <c r="H1536" s="54"/>
      <c r="I1536" s="54"/>
      <c r="J1536" s="54"/>
      <c r="K1536" s="54"/>
    </row>
    <row r="1537" spans="1:11" x14ac:dyDescent="0.25">
      <c r="A1537" s="54"/>
      <c r="B1537" s="54"/>
      <c r="C1537" s="54"/>
      <c r="D1537" s="54"/>
      <c r="E1537" s="54"/>
      <c r="F1537" s="54"/>
      <c r="G1537" s="54"/>
      <c r="H1537" s="54"/>
      <c r="I1537" s="54"/>
      <c r="J1537" s="54"/>
      <c r="K1537" s="54"/>
    </row>
    <row r="1538" spans="1:11" x14ac:dyDescent="0.25">
      <c r="A1538" s="54"/>
      <c r="B1538" s="54"/>
      <c r="C1538" s="54"/>
      <c r="D1538" s="54"/>
      <c r="E1538" s="54"/>
      <c r="F1538" s="54"/>
      <c r="G1538" s="54"/>
      <c r="H1538" s="54"/>
      <c r="I1538" s="54"/>
      <c r="J1538" s="54"/>
      <c r="K1538" s="54"/>
    </row>
    <row r="1539" spans="1:11" x14ac:dyDescent="0.25">
      <c r="A1539" s="54"/>
      <c r="B1539" s="54"/>
      <c r="C1539" s="54"/>
      <c r="D1539" s="54"/>
      <c r="E1539" s="54"/>
      <c r="F1539" s="54"/>
      <c r="G1539" s="54"/>
      <c r="H1539" s="54"/>
      <c r="I1539" s="54"/>
      <c r="J1539" s="54"/>
      <c r="K1539" s="54"/>
    </row>
    <row r="1540" spans="1:11" x14ac:dyDescent="0.25">
      <c r="A1540" s="54"/>
      <c r="B1540" s="54"/>
      <c r="C1540" s="54"/>
      <c r="D1540" s="54"/>
      <c r="E1540" s="54"/>
      <c r="F1540" s="54"/>
      <c r="G1540" s="54"/>
      <c r="H1540" s="54"/>
      <c r="I1540" s="54"/>
      <c r="J1540" s="54"/>
      <c r="K1540" s="54"/>
    </row>
    <row r="1541" spans="1:11" x14ac:dyDescent="0.25">
      <c r="A1541" s="54"/>
      <c r="B1541" s="54"/>
      <c r="C1541" s="54"/>
      <c r="D1541" s="54"/>
      <c r="E1541" s="54"/>
      <c r="F1541" s="54"/>
      <c r="G1541" s="54"/>
      <c r="H1541" s="54"/>
      <c r="I1541" s="54"/>
      <c r="J1541" s="54"/>
      <c r="K1541" s="54"/>
    </row>
    <row r="1542" spans="1:11" x14ac:dyDescent="0.25">
      <c r="A1542" s="54"/>
      <c r="B1542" s="54"/>
      <c r="C1542" s="54"/>
      <c r="D1542" s="54"/>
      <c r="E1542" s="54"/>
      <c r="F1542" s="54"/>
      <c r="G1542" s="54"/>
      <c r="H1542" s="54"/>
      <c r="I1542" s="54"/>
      <c r="J1542" s="54"/>
      <c r="K1542" s="54"/>
    </row>
    <row r="1543" spans="1:11" x14ac:dyDescent="0.25">
      <c r="A1543" s="54"/>
      <c r="B1543" s="54"/>
      <c r="C1543" s="54"/>
      <c r="D1543" s="54"/>
      <c r="E1543" s="54"/>
      <c r="F1543" s="54"/>
      <c r="G1543" s="54"/>
      <c r="H1543" s="54"/>
      <c r="I1543" s="54"/>
      <c r="J1543" s="54"/>
      <c r="K1543" s="54"/>
    </row>
    <row r="1544" spans="1:11" x14ac:dyDescent="0.25">
      <c r="A1544" s="54"/>
      <c r="B1544" s="54"/>
      <c r="C1544" s="54"/>
      <c r="D1544" s="54"/>
      <c r="E1544" s="54"/>
      <c r="F1544" s="54"/>
      <c r="G1544" s="54"/>
      <c r="H1544" s="54"/>
      <c r="I1544" s="54"/>
      <c r="J1544" s="54"/>
      <c r="K1544" s="54"/>
    </row>
    <row r="1545" spans="1:11" x14ac:dyDescent="0.25">
      <c r="A1545" s="54"/>
      <c r="B1545" s="54"/>
      <c r="C1545" s="54"/>
      <c r="D1545" s="54"/>
      <c r="E1545" s="54"/>
      <c r="F1545" s="54"/>
      <c r="G1545" s="54"/>
      <c r="H1545" s="54"/>
      <c r="I1545" s="54"/>
      <c r="J1545" s="54"/>
      <c r="K1545" s="54"/>
    </row>
    <row r="1546" spans="1:11" x14ac:dyDescent="0.25">
      <c r="A1546" s="54"/>
      <c r="B1546" s="54"/>
      <c r="C1546" s="54"/>
      <c r="D1546" s="54"/>
      <c r="E1546" s="54"/>
      <c r="F1546" s="54"/>
      <c r="G1546" s="54"/>
      <c r="H1546" s="54"/>
      <c r="I1546" s="54"/>
      <c r="J1546" s="54"/>
      <c r="K1546" s="54"/>
    </row>
    <row r="1547" spans="1:11" x14ac:dyDescent="0.25">
      <c r="A1547" s="54"/>
      <c r="B1547" s="54"/>
      <c r="C1547" s="54"/>
      <c r="D1547" s="54"/>
      <c r="E1547" s="54"/>
      <c r="F1547" s="54"/>
      <c r="G1547" s="54"/>
      <c r="H1547" s="54"/>
      <c r="I1547" s="54"/>
      <c r="J1547" s="54"/>
      <c r="K1547" s="54"/>
    </row>
    <row r="1548" spans="1:11" x14ac:dyDescent="0.25">
      <c r="A1548" s="54"/>
      <c r="B1548" s="54"/>
      <c r="C1548" s="54"/>
      <c r="D1548" s="54"/>
      <c r="E1548" s="54"/>
      <c r="F1548" s="54"/>
      <c r="G1548" s="54"/>
      <c r="H1548" s="54"/>
      <c r="I1548" s="54"/>
      <c r="J1548" s="54"/>
      <c r="K1548" s="54"/>
    </row>
    <row r="1549" spans="1:11" x14ac:dyDescent="0.25">
      <c r="A1549" s="54"/>
      <c r="B1549" s="54"/>
      <c r="C1549" s="54"/>
      <c r="D1549" s="54"/>
      <c r="E1549" s="54"/>
      <c r="F1549" s="54"/>
      <c r="G1549" s="54"/>
      <c r="H1549" s="54"/>
      <c r="I1549" s="54"/>
      <c r="J1549" s="54"/>
      <c r="K1549" s="54"/>
    </row>
    <row r="1550" spans="1:11" x14ac:dyDescent="0.25">
      <c r="A1550" s="54"/>
      <c r="B1550" s="54"/>
      <c r="C1550" s="54"/>
      <c r="D1550" s="54"/>
      <c r="E1550" s="54"/>
      <c r="F1550" s="54"/>
      <c r="G1550" s="54"/>
      <c r="H1550" s="54"/>
      <c r="I1550" s="54"/>
      <c r="J1550" s="54"/>
      <c r="K1550" s="54"/>
    </row>
    <row r="1551" spans="1:11" x14ac:dyDescent="0.25">
      <c r="A1551" s="54"/>
      <c r="B1551" s="54"/>
      <c r="C1551" s="54"/>
      <c r="D1551" s="54"/>
      <c r="E1551" s="54"/>
      <c r="F1551" s="54"/>
      <c r="G1551" s="54"/>
      <c r="H1551" s="54"/>
      <c r="I1551" s="54"/>
      <c r="J1551" s="54"/>
      <c r="K1551" s="54"/>
    </row>
    <row r="1552" spans="1:11" x14ac:dyDescent="0.25">
      <c r="A1552" s="54"/>
      <c r="B1552" s="54"/>
      <c r="C1552" s="54"/>
      <c r="D1552" s="54"/>
      <c r="E1552" s="54"/>
      <c r="F1552" s="54"/>
      <c r="G1552" s="54"/>
      <c r="H1552" s="54"/>
      <c r="I1552" s="54"/>
      <c r="J1552" s="54"/>
      <c r="K1552" s="54"/>
    </row>
    <row r="1553" spans="1:11" x14ac:dyDescent="0.25">
      <c r="A1553" s="54"/>
      <c r="B1553" s="54"/>
      <c r="C1553" s="54"/>
      <c r="D1553" s="54"/>
      <c r="E1553" s="54"/>
      <c r="F1553" s="54"/>
      <c r="G1553" s="54"/>
      <c r="H1553" s="54"/>
      <c r="I1553" s="54"/>
      <c r="J1553" s="54"/>
      <c r="K1553" s="54"/>
    </row>
    <row r="1554" spans="1:11" x14ac:dyDescent="0.25">
      <c r="A1554" s="54"/>
      <c r="B1554" s="54"/>
      <c r="C1554" s="54"/>
      <c r="D1554" s="54"/>
      <c r="E1554" s="54"/>
      <c r="F1554" s="54"/>
      <c r="G1554" s="54"/>
      <c r="H1554" s="54"/>
      <c r="I1554" s="54"/>
      <c r="J1554" s="54"/>
      <c r="K1554" s="54"/>
    </row>
    <row r="1555" spans="1:11" x14ac:dyDescent="0.25">
      <c r="A1555" s="54"/>
      <c r="B1555" s="54"/>
      <c r="C1555" s="54"/>
      <c r="D1555" s="54"/>
      <c r="E1555" s="54"/>
      <c r="F1555" s="54"/>
      <c r="G1555" s="54"/>
      <c r="H1555" s="54"/>
      <c r="I1555" s="54"/>
      <c r="J1555" s="54"/>
      <c r="K1555" s="54"/>
    </row>
    <row r="1556" spans="1:11" x14ac:dyDescent="0.25">
      <c r="A1556" s="54"/>
      <c r="B1556" s="54"/>
      <c r="C1556" s="54"/>
      <c r="D1556" s="54"/>
      <c r="E1556" s="54"/>
      <c r="F1556" s="54"/>
      <c r="G1556" s="54"/>
      <c r="H1556" s="54"/>
      <c r="I1556" s="54"/>
      <c r="J1556" s="54"/>
      <c r="K1556" s="54"/>
    </row>
    <row r="1557" spans="1:11" x14ac:dyDescent="0.25">
      <c r="A1557" s="54"/>
      <c r="B1557" s="54"/>
      <c r="C1557" s="54"/>
      <c r="D1557" s="54"/>
      <c r="E1557" s="54"/>
      <c r="F1557" s="54"/>
      <c r="G1557" s="54"/>
      <c r="H1557" s="54"/>
      <c r="I1557" s="54"/>
      <c r="J1557" s="54"/>
      <c r="K1557" s="54"/>
    </row>
    <row r="1558" spans="1:11" x14ac:dyDescent="0.25">
      <c r="A1558" s="54"/>
      <c r="B1558" s="54"/>
      <c r="C1558" s="54"/>
      <c r="D1558" s="54"/>
      <c r="E1558" s="54"/>
      <c r="F1558" s="54"/>
      <c r="G1558" s="54"/>
      <c r="H1558" s="54"/>
      <c r="I1558" s="54"/>
      <c r="J1558" s="54"/>
      <c r="K1558" s="54"/>
    </row>
    <row r="1559" spans="1:11" x14ac:dyDescent="0.25">
      <c r="A1559" s="54"/>
      <c r="B1559" s="54"/>
      <c r="C1559" s="54"/>
      <c r="D1559" s="54"/>
      <c r="E1559" s="54"/>
      <c r="F1559" s="54"/>
      <c r="G1559" s="54"/>
      <c r="H1559" s="54"/>
      <c r="I1559" s="54"/>
      <c r="J1559" s="54"/>
      <c r="K1559" s="54"/>
    </row>
    <row r="1560" spans="1:11" x14ac:dyDescent="0.25">
      <c r="A1560" s="54"/>
      <c r="B1560" s="54"/>
      <c r="C1560" s="54"/>
      <c r="D1560" s="54"/>
      <c r="E1560" s="54"/>
      <c r="F1560" s="54"/>
      <c r="G1560" s="54"/>
      <c r="H1560" s="54"/>
      <c r="I1560" s="54"/>
      <c r="J1560" s="54"/>
      <c r="K1560" s="54"/>
    </row>
    <row r="1561" spans="1:11" x14ac:dyDescent="0.25">
      <c r="A1561" s="54"/>
      <c r="B1561" s="54"/>
      <c r="C1561" s="54"/>
      <c r="D1561" s="54"/>
      <c r="E1561" s="54"/>
      <c r="F1561" s="54"/>
      <c r="G1561" s="54"/>
      <c r="H1561" s="54"/>
      <c r="I1561" s="54"/>
      <c r="J1561" s="54"/>
      <c r="K1561" s="54"/>
    </row>
    <row r="1562" spans="1:11" x14ac:dyDescent="0.25">
      <c r="A1562" s="54"/>
      <c r="B1562" s="54"/>
      <c r="C1562" s="54"/>
      <c r="D1562" s="54"/>
      <c r="E1562" s="54"/>
      <c r="F1562" s="54"/>
      <c r="G1562" s="54"/>
      <c r="H1562" s="54"/>
      <c r="I1562" s="54"/>
      <c r="J1562" s="54"/>
      <c r="K1562" s="54"/>
    </row>
    <row r="1563" spans="1:11" x14ac:dyDescent="0.25">
      <c r="A1563" s="54"/>
      <c r="B1563" s="54"/>
      <c r="C1563" s="54"/>
      <c r="D1563" s="54"/>
      <c r="E1563" s="54"/>
      <c r="F1563" s="54"/>
      <c r="G1563" s="54"/>
      <c r="H1563" s="54"/>
      <c r="I1563" s="54"/>
      <c r="J1563" s="54"/>
      <c r="K1563" s="54"/>
    </row>
    <row r="1564" spans="1:11" x14ac:dyDescent="0.25">
      <c r="A1564" s="54"/>
      <c r="B1564" s="54"/>
      <c r="C1564" s="54"/>
      <c r="D1564" s="54"/>
      <c r="E1564" s="54"/>
      <c r="F1564" s="54"/>
      <c r="G1564" s="54"/>
      <c r="H1564" s="54"/>
      <c r="I1564" s="54"/>
      <c r="J1564" s="54"/>
      <c r="K1564" s="54"/>
    </row>
    <row r="1565" spans="1:11" x14ac:dyDescent="0.25">
      <c r="A1565" s="54"/>
      <c r="B1565" s="54"/>
      <c r="C1565" s="54"/>
      <c r="D1565" s="54"/>
      <c r="E1565" s="54"/>
      <c r="F1565" s="54"/>
      <c r="G1565" s="54"/>
      <c r="H1565" s="54"/>
      <c r="I1565" s="54"/>
      <c r="J1565" s="54"/>
      <c r="K1565" s="54"/>
    </row>
    <row r="1566" spans="1:11" x14ac:dyDescent="0.25">
      <c r="A1566" s="54"/>
      <c r="B1566" s="54"/>
      <c r="C1566" s="54"/>
      <c r="D1566" s="54"/>
      <c r="E1566" s="54"/>
      <c r="F1566" s="54"/>
      <c r="G1566" s="54"/>
      <c r="H1566" s="54"/>
      <c r="I1566" s="54"/>
      <c r="J1566" s="54"/>
      <c r="K1566" s="54"/>
    </row>
    <row r="1567" spans="1:11" x14ac:dyDescent="0.25">
      <c r="A1567" s="54"/>
      <c r="B1567" s="54"/>
      <c r="C1567" s="54"/>
      <c r="D1567" s="54"/>
      <c r="E1567" s="54"/>
      <c r="F1567" s="54"/>
      <c r="G1567" s="54"/>
      <c r="H1567" s="54"/>
      <c r="I1567" s="54"/>
      <c r="J1567" s="54"/>
      <c r="K1567" s="54"/>
    </row>
    <row r="1568" spans="1:11" x14ac:dyDescent="0.25">
      <c r="A1568" s="54"/>
      <c r="B1568" s="54"/>
      <c r="C1568" s="54"/>
      <c r="D1568" s="54"/>
      <c r="E1568" s="54"/>
      <c r="F1568" s="54"/>
      <c r="G1568" s="54"/>
      <c r="H1568" s="54"/>
      <c r="I1568" s="54"/>
      <c r="J1568" s="54"/>
      <c r="K1568" s="54"/>
    </row>
    <row r="1569" spans="1:11" x14ac:dyDescent="0.25">
      <c r="A1569" s="54"/>
      <c r="B1569" s="54"/>
      <c r="C1569" s="54"/>
      <c r="D1569" s="54"/>
      <c r="E1569" s="54"/>
      <c r="F1569" s="54"/>
      <c r="G1569" s="54"/>
      <c r="H1569" s="54"/>
      <c r="I1569" s="54"/>
      <c r="J1569" s="54"/>
      <c r="K1569" s="54"/>
    </row>
    <row r="1570" spans="1:11" x14ac:dyDescent="0.25">
      <c r="A1570" s="54"/>
      <c r="B1570" s="54"/>
      <c r="C1570" s="54"/>
      <c r="D1570" s="54"/>
      <c r="E1570" s="54"/>
      <c r="F1570" s="54"/>
      <c r="G1570" s="54"/>
      <c r="H1570" s="54"/>
      <c r="I1570" s="54"/>
      <c r="J1570" s="54"/>
      <c r="K1570" s="54"/>
    </row>
    <row r="1571" spans="1:11" x14ac:dyDescent="0.25">
      <c r="A1571" s="54"/>
      <c r="B1571" s="54"/>
      <c r="C1571" s="54"/>
      <c r="D1571" s="54"/>
      <c r="E1571" s="54"/>
      <c r="F1571" s="54"/>
      <c r="G1571" s="54"/>
      <c r="H1571" s="54"/>
      <c r="I1571" s="54"/>
      <c r="J1571" s="54"/>
      <c r="K1571" s="54"/>
    </row>
    <row r="1572" spans="1:11" x14ac:dyDescent="0.25">
      <c r="A1572" s="54"/>
      <c r="B1572" s="54"/>
      <c r="C1572" s="54"/>
      <c r="D1572" s="54"/>
      <c r="E1572" s="54"/>
      <c r="F1572" s="54"/>
      <c r="G1572" s="54"/>
      <c r="H1572" s="54"/>
      <c r="I1572" s="54"/>
      <c r="J1572" s="54"/>
      <c r="K1572" s="54"/>
    </row>
    <row r="1573" spans="1:11" x14ac:dyDescent="0.25">
      <c r="A1573" s="54"/>
      <c r="B1573" s="54"/>
      <c r="C1573" s="54"/>
      <c r="D1573" s="54"/>
      <c r="E1573" s="54"/>
      <c r="F1573" s="54"/>
      <c r="G1573" s="54"/>
      <c r="H1573" s="54"/>
      <c r="I1573" s="54"/>
      <c r="J1573" s="54"/>
      <c r="K1573" s="54"/>
    </row>
    <row r="1574" spans="1:11" x14ac:dyDescent="0.25">
      <c r="A1574" s="54"/>
      <c r="B1574" s="54"/>
      <c r="C1574" s="54"/>
      <c r="D1574" s="54"/>
      <c r="E1574" s="54"/>
      <c r="F1574" s="54"/>
      <c r="G1574" s="54"/>
      <c r="H1574" s="54"/>
      <c r="I1574" s="54"/>
      <c r="J1574" s="54"/>
      <c r="K1574" s="54"/>
    </row>
    <row r="1575" spans="1:11" x14ac:dyDescent="0.25">
      <c r="A1575" s="54"/>
      <c r="B1575" s="54"/>
      <c r="C1575" s="54"/>
      <c r="D1575" s="54"/>
      <c r="E1575" s="54"/>
      <c r="F1575" s="54"/>
      <c r="G1575" s="54"/>
      <c r="H1575" s="54"/>
      <c r="I1575" s="54"/>
      <c r="J1575" s="54"/>
      <c r="K1575" s="54"/>
    </row>
    <row r="1576" spans="1:11" x14ac:dyDescent="0.25">
      <c r="A1576" s="54"/>
      <c r="B1576" s="54"/>
      <c r="C1576" s="54"/>
      <c r="D1576" s="54"/>
      <c r="E1576" s="54"/>
      <c r="F1576" s="54"/>
      <c r="G1576" s="54"/>
      <c r="H1576" s="54"/>
      <c r="I1576" s="54"/>
      <c r="J1576" s="54"/>
      <c r="K1576" s="54"/>
    </row>
    <row r="1577" spans="1:11" x14ac:dyDescent="0.25">
      <c r="A1577" s="54"/>
      <c r="B1577" s="54"/>
      <c r="C1577" s="54"/>
      <c r="D1577" s="54"/>
      <c r="E1577" s="54"/>
      <c r="F1577" s="54"/>
      <c r="G1577" s="54"/>
      <c r="H1577" s="54"/>
      <c r="I1577" s="54"/>
      <c r="J1577" s="54"/>
      <c r="K1577" s="54"/>
    </row>
    <row r="1578" spans="1:11" x14ac:dyDescent="0.25">
      <c r="A1578" s="54"/>
      <c r="B1578" s="54"/>
      <c r="C1578" s="54"/>
      <c r="D1578" s="54"/>
      <c r="E1578" s="54"/>
      <c r="F1578" s="54"/>
      <c r="G1578" s="54"/>
      <c r="H1578" s="54"/>
      <c r="I1578" s="54"/>
      <c r="J1578" s="54"/>
      <c r="K1578" s="54"/>
    </row>
    <row r="1579" spans="1:11" x14ac:dyDescent="0.25">
      <c r="A1579" s="54"/>
      <c r="B1579" s="54"/>
      <c r="C1579" s="54"/>
      <c r="D1579" s="54"/>
      <c r="E1579" s="54"/>
      <c r="F1579" s="54"/>
      <c r="G1579" s="54"/>
      <c r="H1579" s="54"/>
      <c r="I1579" s="54"/>
      <c r="J1579" s="54"/>
      <c r="K1579" s="54"/>
    </row>
    <row r="1580" spans="1:11" x14ac:dyDescent="0.25">
      <c r="A1580" s="54"/>
      <c r="B1580" s="54"/>
      <c r="C1580" s="54"/>
      <c r="D1580" s="54"/>
      <c r="E1580" s="54"/>
      <c r="F1580" s="54"/>
      <c r="G1580" s="54"/>
      <c r="H1580" s="54"/>
      <c r="I1580" s="54"/>
      <c r="J1580" s="54"/>
      <c r="K1580" s="54"/>
    </row>
    <row r="1581" spans="1:11" x14ac:dyDescent="0.25">
      <c r="A1581" s="54"/>
      <c r="B1581" s="54"/>
      <c r="C1581" s="54"/>
      <c r="D1581" s="54"/>
      <c r="E1581" s="54"/>
      <c r="F1581" s="54"/>
      <c r="G1581" s="54"/>
      <c r="H1581" s="54"/>
      <c r="I1581" s="54"/>
      <c r="J1581" s="54"/>
      <c r="K1581" s="54"/>
    </row>
    <row r="1582" spans="1:11" x14ac:dyDescent="0.25">
      <c r="A1582" s="54"/>
      <c r="B1582" s="54"/>
      <c r="C1582" s="54"/>
      <c r="D1582" s="54"/>
      <c r="E1582" s="54"/>
      <c r="F1582" s="54"/>
      <c r="G1582" s="54"/>
      <c r="H1582" s="54"/>
      <c r="I1582" s="54"/>
      <c r="J1582" s="54"/>
      <c r="K1582" s="54"/>
    </row>
    <row r="1583" spans="1:11" x14ac:dyDescent="0.25">
      <c r="A1583" s="54"/>
      <c r="B1583" s="54"/>
      <c r="C1583" s="54"/>
      <c r="D1583" s="54"/>
      <c r="E1583" s="54"/>
      <c r="F1583" s="54"/>
      <c r="G1583" s="54"/>
      <c r="H1583" s="54"/>
      <c r="I1583" s="54"/>
      <c r="J1583" s="54"/>
      <c r="K1583" s="54"/>
    </row>
    <row r="1584" spans="1:11" x14ac:dyDescent="0.25">
      <c r="A1584" s="54"/>
      <c r="B1584" s="54"/>
      <c r="C1584" s="54"/>
      <c r="D1584" s="54"/>
      <c r="E1584" s="54"/>
      <c r="F1584" s="54"/>
      <c r="G1584" s="54"/>
      <c r="H1584" s="54"/>
      <c r="I1584" s="54"/>
      <c r="J1584" s="54"/>
      <c r="K1584" s="54"/>
    </row>
    <row r="1585" spans="1:11" x14ac:dyDescent="0.25">
      <c r="A1585" s="54"/>
      <c r="B1585" s="54"/>
      <c r="C1585" s="54"/>
      <c r="D1585" s="54"/>
      <c r="E1585" s="54"/>
      <c r="F1585" s="54"/>
      <c r="G1585" s="54"/>
      <c r="H1585" s="54"/>
      <c r="I1585" s="54"/>
      <c r="J1585" s="54"/>
      <c r="K1585" s="54"/>
    </row>
    <row r="1586" spans="1:11" x14ac:dyDescent="0.25">
      <c r="A1586" s="54"/>
      <c r="B1586" s="54"/>
      <c r="C1586" s="54"/>
      <c r="D1586" s="54"/>
      <c r="E1586" s="54"/>
      <c r="F1586" s="54"/>
      <c r="G1586" s="54"/>
      <c r="H1586" s="54"/>
      <c r="I1586" s="54"/>
      <c r="J1586" s="54"/>
      <c r="K1586" s="54"/>
    </row>
    <row r="1587" spans="1:11" x14ac:dyDescent="0.25">
      <c r="A1587" s="54"/>
      <c r="B1587" s="54"/>
      <c r="C1587" s="54"/>
      <c r="D1587" s="54"/>
      <c r="E1587" s="54"/>
      <c r="F1587" s="54"/>
      <c r="G1587" s="54"/>
      <c r="H1587" s="54"/>
      <c r="I1587" s="54"/>
      <c r="J1587" s="54"/>
      <c r="K1587" s="54"/>
    </row>
    <row r="1588" spans="1:11" x14ac:dyDescent="0.25">
      <c r="A1588" s="54"/>
      <c r="B1588" s="54"/>
      <c r="C1588" s="54"/>
      <c r="D1588" s="54"/>
      <c r="E1588" s="54"/>
      <c r="F1588" s="54"/>
      <c r="G1588" s="54"/>
      <c r="H1588" s="54"/>
      <c r="I1588" s="54"/>
      <c r="J1588" s="54"/>
      <c r="K1588" s="54"/>
    </row>
    <row r="1589" spans="1:11" x14ac:dyDescent="0.25">
      <c r="A1589" s="54"/>
      <c r="B1589" s="54"/>
      <c r="C1589" s="54"/>
      <c r="D1589" s="54"/>
      <c r="E1589" s="54"/>
      <c r="F1589" s="54"/>
      <c r="G1589" s="54"/>
      <c r="H1589" s="54"/>
      <c r="I1589" s="54"/>
      <c r="J1589" s="54"/>
      <c r="K1589" s="54"/>
    </row>
    <row r="1590" spans="1:11" x14ac:dyDescent="0.25">
      <c r="A1590" s="54"/>
      <c r="B1590" s="54"/>
      <c r="C1590" s="54"/>
      <c r="D1590" s="54"/>
      <c r="E1590" s="54"/>
      <c r="F1590" s="54"/>
      <c r="G1590" s="54"/>
      <c r="H1590" s="54"/>
      <c r="I1590" s="54"/>
      <c r="J1590" s="54"/>
      <c r="K1590" s="54"/>
    </row>
    <row r="1591" spans="1:11" x14ac:dyDescent="0.25">
      <c r="A1591" s="54"/>
      <c r="B1591" s="54"/>
      <c r="C1591" s="54"/>
      <c r="D1591" s="54"/>
      <c r="E1591" s="54"/>
      <c r="F1591" s="54"/>
      <c r="G1591" s="54"/>
      <c r="H1591" s="54"/>
      <c r="I1591" s="54"/>
      <c r="J1591" s="54"/>
      <c r="K1591" s="54"/>
    </row>
    <row r="1592" spans="1:11" x14ac:dyDescent="0.25">
      <c r="A1592" s="54"/>
      <c r="B1592" s="54"/>
      <c r="C1592" s="54"/>
      <c r="D1592" s="54"/>
      <c r="E1592" s="54"/>
      <c r="F1592" s="54"/>
      <c r="G1592" s="54"/>
      <c r="H1592" s="54"/>
      <c r="I1592" s="54"/>
      <c r="J1592" s="54"/>
      <c r="K1592" s="54"/>
    </row>
    <row r="1593" spans="1:11" x14ac:dyDescent="0.25">
      <c r="A1593" s="54"/>
      <c r="B1593" s="54"/>
      <c r="C1593" s="54"/>
      <c r="D1593" s="54"/>
      <c r="E1593" s="54"/>
      <c r="F1593" s="54"/>
      <c r="G1593" s="54"/>
      <c r="H1593" s="54"/>
      <c r="I1593" s="54"/>
      <c r="J1593" s="54"/>
      <c r="K1593" s="54"/>
    </row>
    <row r="1594" spans="1:11" x14ac:dyDescent="0.25">
      <c r="A1594" s="54"/>
      <c r="B1594" s="54"/>
      <c r="C1594" s="54"/>
      <c r="D1594" s="54"/>
      <c r="E1594" s="54"/>
      <c r="F1594" s="54"/>
      <c r="G1594" s="54"/>
      <c r="H1594" s="54"/>
      <c r="I1594" s="54"/>
      <c r="J1594" s="54"/>
      <c r="K1594" s="54"/>
    </row>
    <row r="1595" spans="1:11" x14ac:dyDescent="0.25">
      <c r="A1595" s="54"/>
      <c r="B1595" s="54"/>
      <c r="C1595" s="54"/>
      <c r="D1595" s="54"/>
      <c r="E1595" s="54"/>
      <c r="F1595" s="54"/>
      <c r="G1595" s="54"/>
      <c r="H1595" s="54"/>
      <c r="I1595" s="54"/>
      <c r="J1595" s="54"/>
      <c r="K1595" s="54"/>
    </row>
    <row r="1596" spans="1:11" x14ac:dyDescent="0.25">
      <c r="A1596" s="54"/>
      <c r="B1596" s="54"/>
      <c r="C1596" s="54"/>
      <c r="D1596" s="54"/>
      <c r="E1596" s="54"/>
      <c r="F1596" s="54"/>
      <c r="G1596" s="54"/>
      <c r="H1596" s="54"/>
      <c r="I1596" s="54"/>
      <c r="J1596" s="54"/>
      <c r="K1596" s="54"/>
    </row>
    <row r="1597" spans="1:11" x14ac:dyDescent="0.25">
      <c r="A1597" s="54"/>
      <c r="B1597" s="54"/>
      <c r="C1597" s="54"/>
      <c r="D1597" s="54"/>
      <c r="E1597" s="54"/>
      <c r="F1597" s="54"/>
      <c r="G1597" s="54"/>
      <c r="H1597" s="54"/>
      <c r="I1597" s="54"/>
      <c r="J1597" s="54"/>
      <c r="K1597" s="54"/>
    </row>
    <row r="1598" spans="1:11" x14ac:dyDescent="0.25">
      <c r="A1598" s="54"/>
      <c r="B1598" s="54"/>
      <c r="C1598" s="54"/>
      <c r="D1598" s="54"/>
      <c r="E1598" s="54"/>
      <c r="F1598" s="54"/>
      <c r="G1598" s="54"/>
      <c r="H1598" s="54"/>
      <c r="I1598" s="54"/>
      <c r="J1598" s="54"/>
      <c r="K1598" s="54"/>
    </row>
    <row r="1599" spans="1:11" x14ac:dyDescent="0.25">
      <c r="A1599" s="54"/>
      <c r="B1599" s="54"/>
      <c r="C1599" s="54"/>
      <c r="D1599" s="54"/>
      <c r="E1599" s="54"/>
      <c r="F1599" s="54"/>
      <c r="G1599" s="54"/>
      <c r="H1599" s="54"/>
      <c r="I1599" s="54"/>
      <c r="J1599" s="54"/>
      <c r="K1599" s="54"/>
    </row>
    <row r="1600" spans="1:11" x14ac:dyDescent="0.25">
      <c r="A1600" s="54"/>
      <c r="B1600" s="54"/>
      <c r="C1600" s="54"/>
      <c r="D1600" s="54"/>
      <c r="E1600" s="54"/>
      <c r="F1600" s="54"/>
      <c r="G1600" s="54"/>
      <c r="H1600" s="54"/>
      <c r="I1600" s="54"/>
      <c r="J1600" s="54"/>
      <c r="K1600" s="54"/>
    </row>
    <row r="1601" spans="1:11" x14ac:dyDescent="0.25">
      <c r="A1601" s="54"/>
      <c r="B1601" s="54"/>
      <c r="C1601" s="54"/>
      <c r="D1601" s="54"/>
      <c r="E1601" s="54"/>
      <c r="F1601" s="54"/>
      <c r="G1601" s="54"/>
      <c r="H1601" s="54"/>
      <c r="I1601" s="54"/>
      <c r="J1601" s="54"/>
      <c r="K1601" s="54"/>
    </row>
    <row r="1602" spans="1:11" x14ac:dyDescent="0.25">
      <c r="A1602" s="54"/>
      <c r="B1602" s="54"/>
      <c r="C1602" s="54"/>
      <c r="D1602" s="54"/>
      <c r="E1602" s="54"/>
      <c r="F1602" s="54"/>
      <c r="G1602" s="54"/>
      <c r="H1602" s="54"/>
      <c r="I1602" s="54"/>
      <c r="J1602" s="54"/>
      <c r="K1602" s="54"/>
    </row>
    <row r="1603" spans="1:11" x14ac:dyDescent="0.25">
      <c r="A1603" s="54"/>
      <c r="B1603" s="54"/>
      <c r="C1603" s="54"/>
      <c r="D1603" s="54"/>
      <c r="E1603" s="54"/>
      <c r="F1603" s="54"/>
      <c r="G1603" s="54"/>
      <c r="H1603" s="54"/>
      <c r="I1603" s="54"/>
      <c r="J1603" s="54"/>
      <c r="K1603" s="54"/>
    </row>
    <row r="1604" spans="1:11" x14ac:dyDescent="0.25">
      <c r="A1604" s="54"/>
      <c r="B1604" s="54"/>
      <c r="C1604" s="54"/>
      <c r="D1604" s="54"/>
      <c r="E1604" s="54"/>
      <c r="F1604" s="54"/>
      <c r="G1604" s="54"/>
      <c r="H1604" s="54"/>
      <c r="I1604" s="54"/>
      <c r="J1604" s="54"/>
      <c r="K1604" s="54"/>
    </row>
    <row r="1605" spans="1:11" x14ac:dyDescent="0.25">
      <c r="A1605" s="54"/>
      <c r="B1605" s="54"/>
      <c r="C1605" s="54"/>
      <c r="D1605" s="54"/>
      <c r="E1605" s="54"/>
      <c r="F1605" s="54"/>
      <c r="G1605" s="54"/>
      <c r="H1605" s="54"/>
      <c r="I1605" s="54"/>
      <c r="J1605" s="54"/>
      <c r="K1605" s="54"/>
    </row>
    <row r="1606" spans="1:11" x14ac:dyDescent="0.25">
      <c r="A1606" s="54"/>
      <c r="B1606" s="54"/>
      <c r="C1606" s="54"/>
      <c r="D1606" s="54"/>
      <c r="E1606" s="54"/>
      <c r="F1606" s="54"/>
      <c r="G1606" s="54"/>
      <c r="H1606" s="54"/>
      <c r="I1606" s="54"/>
      <c r="J1606" s="54"/>
      <c r="K1606" s="54"/>
    </row>
    <row r="1607" spans="1:11" x14ac:dyDescent="0.25">
      <c r="A1607" s="54"/>
      <c r="B1607" s="54"/>
      <c r="C1607" s="54"/>
      <c r="D1607" s="54"/>
      <c r="E1607" s="54"/>
      <c r="F1607" s="54"/>
      <c r="G1607" s="54"/>
      <c r="H1607" s="54"/>
      <c r="I1607" s="54"/>
      <c r="J1607" s="54"/>
      <c r="K1607" s="54"/>
    </row>
    <row r="1608" spans="1:11" x14ac:dyDescent="0.25">
      <c r="A1608" s="54"/>
      <c r="B1608" s="54"/>
      <c r="C1608" s="54"/>
      <c r="D1608" s="54"/>
      <c r="E1608" s="54"/>
      <c r="F1608" s="54"/>
      <c r="G1608" s="54"/>
      <c r="H1608" s="54"/>
      <c r="I1608" s="54"/>
      <c r="J1608" s="54"/>
      <c r="K1608" s="54"/>
    </row>
    <row r="1609" spans="1:11" x14ac:dyDescent="0.25">
      <c r="A1609" s="54"/>
      <c r="B1609" s="54"/>
      <c r="C1609" s="54"/>
      <c r="D1609" s="54"/>
      <c r="E1609" s="54"/>
      <c r="F1609" s="54"/>
      <c r="G1609" s="54"/>
      <c r="H1609" s="54"/>
      <c r="I1609" s="54"/>
      <c r="J1609" s="54"/>
      <c r="K1609" s="54"/>
    </row>
    <row r="1610" spans="1:11" x14ac:dyDescent="0.25">
      <c r="A1610" s="54"/>
      <c r="B1610" s="54"/>
      <c r="C1610" s="54"/>
      <c r="D1610" s="54"/>
      <c r="E1610" s="54"/>
      <c r="F1610" s="54"/>
      <c r="G1610" s="54"/>
      <c r="H1610" s="54"/>
      <c r="I1610" s="54"/>
      <c r="J1610" s="54"/>
      <c r="K1610" s="54"/>
    </row>
    <row r="1611" spans="1:11" x14ac:dyDescent="0.25">
      <c r="A1611" s="54"/>
      <c r="B1611" s="54"/>
      <c r="C1611" s="54"/>
      <c r="D1611" s="54"/>
      <c r="E1611" s="54"/>
      <c r="F1611" s="54"/>
      <c r="G1611" s="54"/>
      <c r="H1611" s="54"/>
      <c r="I1611" s="54"/>
      <c r="J1611" s="54"/>
      <c r="K1611" s="54"/>
    </row>
    <row r="1612" spans="1:11" x14ac:dyDescent="0.25">
      <c r="A1612" s="54"/>
      <c r="B1612" s="54"/>
      <c r="C1612" s="54"/>
      <c r="D1612" s="54"/>
      <c r="E1612" s="54"/>
      <c r="F1612" s="54"/>
      <c r="G1612" s="54"/>
      <c r="H1612" s="54"/>
      <c r="I1612" s="54"/>
      <c r="J1612" s="54"/>
      <c r="K1612" s="54"/>
    </row>
    <row r="1613" spans="1:11" x14ac:dyDescent="0.25">
      <c r="A1613" s="54"/>
      <c r="B1613" s="54"/>
      <c r="C1613" s="54"/>
      <c r="D1613" s="54"/>
      <c r="E1613" s="54"/>
      <c r="F1613" s="54"/>
      <c r="G1613" s="54"/>
      <c r="H1613" s="54"/>
      <c r="I1613" s="54"/>
      <c r="J1613" s="54"/>
      <c r="K1613" s="54"/>
    </row>
    <row r="1614" spans="1:11" x14ac:dyDescent="0.25">
      <c r="A1614" s="54"/>
      <c r="B1614" s="54"/>
      <c r="C1614" s="54"/>
      <c r="D1614" s="54"/>
      <c r="E1614" s="54"/>
      <c r="F1614" s="54"/>
      <c r="G1614" s="54"/>
      <c r="H1614" s="54"/>
      <c r="I1614" s="54"/>
      <c r="J1614" s="54"/>
      <c r="K1614" s="54"/>
    </row>
    <row r="1615" spans="1:11" x14ac:dyDescent="0.25">
      <c r="A1615" s="54"/>
      <c r="B1615" s="54"/>
      <c r="C1615" s="54"/>
      <c r="D1615" s="54"/>
      <c r="E1615" s="54"/>
      <c r="F1615" s="54"/>
      <c r="G1615" s="54"/>
      <c r="H1615" s="54"/>
      <c r="I1615" s="54"/>
      <c r="J1615" s="54"/>
      <c r="K1615" s="54"/>
    </row>
    <row r="1616" spans="1:11" x14ac:dyDescent="0.25">
      <c r="A1616" s="54"/>
      <c r="B1616" s="54"/>
      <c r="C1616" s="54"/>
      <c r="D1616" s="54"/>
      <c r="E1616" s="54"/>
      <c r="F1616" s="54"/>
      <c r="G1616" s="54"/>
      <c r="H1616" s="54"/>
      <c r="I1616" s="54"/>
      <c r="J1616" s="54"/>
      <c r="K1616" s="54"/>
    </row>
    <row r="1617" spans="1:11" x14ac:dyDescent="0.25">
      <c r="A1617" s="54"/>
      <c r="B1617" s="54"/>
      <c r="C1617" s="54"/>
      <c r="D1617" s="54"/>
      <c r="E1617" s="54"/>
      <c r="F1617" s="54"/>
      <c r="G1617" s="54"/>
      <c r="H1617" s="54"/>
      <c r="I1617" s="54"/>
      <c r="J1617" s="54"/>
      <c r="K1617" s="54"/>
    </row>
    <row r="1618" spans="1:11" x14ac:dyDescent="0.25">
      <c r="A1618" s="54"/>
      <c r="B1618" s="54"/>
      <c r="C1618" s="54"/>
      <c r="D1618" s="54"/>
      <c r="E1618" s="54"/>
      <c r="F1618" s="54"/>
      <c r="G1618" s="54"/>
      <c r="H1618" s="54"/>
      <c r="I1618" s="54"/>
      <c r="J1618" s="54"/>
      <c r="K1618" s="54"/>
    </row>
    <row r="1619" spans="1:11" x14ac:dyDescent="0.25">
      <c r="A1619" s="54"/>
      <c r="B1619" s="54"/>
      <c r="C1619" s="54"/>
      <c r="D1619" s="54"/>
      <c r="E1619" s="54"/>
      <c r="F1619" s="54"/>
      <c r="G1619" s="54"/>
      <c r="H1619" s="54"/>
      <c r="I1619" s="54"/>
      <c r="J1619" s="54"/>
      <c r="K1619" s="54"/>
    </row>
    <row r="1620" spans="1:11" x14ac:dyDescent="0.25">
      <c r="A1620" s="54"/>
      <c r="B1620" s="54"/>
      <c r="C1620" s="54"/>
      <c r="D1620" s="54"/>
      <c r="E1620" s="54"/>
      <c r="F1620" s="54"/>
      <c r="G1620" s="54"/>
      <c r="H1620" s="54"/>
      <c r="I1620" s="54"/>
      <c r="J1620" s="54"/>
      <c r="K1620" s="54"/>
    </row>
    <row r="1621" spans="1:11" x14ac:dyDescent="0.25">
      <c r="A1621" s="54"/>
      <c r="B1621" s="54"/>
      <c r="C1621" s="54"/>
      <c r="D1621" s="54"/>
      <c r="E1621" s="54"/>
      <c r="F1621" s="54"/>
      <c r="G1621" s="54"/>
      <c r="H1621" s="54"/>
      <c r="I1621" s="54"/>
      <c r="J1621" s="54"/>
      <c r="K1621" s="54"/>
    </row>
    <row r="1622" spans="1:11" x14ac:dyDescent="0.25">
      <c r="A1622" s="54"/>
      <c r="B1622" s="54"/>
      <c r="C1622" s="54"/>
      <c r="D1622" s="54"/>
      <c r="E1622" s="54"/>
      <c r="F1622" s="54"/>
      <c r="G1622" s="54"/>
      <c r="H1622" s="54"/>
      <c r="I1622" s="54"/>
      <c r="J1622" s="54"/>
      <c r="K1622" s="54"/>
    </row>
    <row r="1623" spans="1:11" x14ac:dyDescent="0.25">
      <c r="A1623" s="54"/>
      <c r="B1623" s="54"/>
      <c r="C1623" s="54"/>
      <c r="D1623" s="54"/>
      <c r="E1623" s="54"/>
      <c r="F1623" s="54"/>
      <c r="G1623" s="54"/>
      <c r="H1623" s="54"/>
      <c r="I1623" s="54"/>
      <c r="J1623" s="54"/>
      <c r="K1623" s="54"/>
    </row>
    <row r="1624" spans="1:11" x14ac:dyDescent="0.25">
      <c r="A1624" s="54"/>
      <c r="B1624" s="54"/>
      <c r="C1624" s="54"/>
      <c r="D1624" s="54"/>
      <c r="E1624" s="54"/>
      <c r="F1624" s="54"/>
      <c r="G1624" s="54"/>
      <c r="H1624" s="54"/>
      <c r="I1624" s="54"/>
      <c r="J1624" s="54"/>
      <c r="K1624" s="54"/>
    </row>
    <row r="1625" spans="1:11" x14ac:dyDescent="0.25">
      <c r="A1625" s="54"/>
      <c r="B1625" s="54"/>
      <c r="C1625" s="54"/>
      <c r="D1625" s="54"/>
      <c r="E1625" s="54"/>
      <c r="F1625" s="54"/>
      <c r="G1625" s="54"/>
      <c r="H1625" s="54"/>
      <c r="I1625" s="54"/>
      <c r="J1625" s="54"/>
      <c r="K1625" s="54"/>
    </row>
    <row r="1626" spans="1:11" x14ac:dyDescent="0.25">
      <c r="A1626" s="54"/>
      <c r="B1626" s="54"/>
      <c r="C1626" s="54"/>
      <c r="D1626" s="54"/>
      <c r="E1626" s="54"/>
      <c r="F1626" s="54"/>
      <c r="G1626" s="54"/>
      <c r="H1626" s="54"/>
      <c r="I1626" s="54"/>
      <c r="J1626" s="54"/>
      <c r="K1626" s="54"/>
    </row>
    <row r="1627" spans="1:11" x14ac:dyDescent="0.25">
      <c r="A1627" s="54"/>
      <c r="B1627" s="54"/>
      <c r="C1627" s="54"/>
      <c r="D1627" s="54"/>
      <c r="E1627" s="54"/>
      <c r="F1627" s="54"/>
      <c r="G1627" s="54"/>
      <c r="H1627" s="54"/>
      <c r="I1627" s="54"/>
      <c r="J1627" s="54"/>
      <c r="K1627" s="54"/>
    </row>
    <row r="1628" spans="1:11" x14ac:dyDescent="0.25">
      <c r="A1628" s="54"/>
      <c r="B1628" s="54"/>
      <c r="C1628" s="54"/>
      <c r="D1628" s="54"/>
      <c r="E1628" s="54"/>
      <c r="F1628" s="54"/>
      <c r="G1628" s="54"/>
      <c r="H1628" s="54"/>
      <c r="I1628" s="54"/>
      <c r="J1628" s="54"/>
      <c r="K1628" s="54"/>
    </row>
    <row r="1629" spans="1:11" x14ac:dyDescent="0.25">
      <c r="A1629" s="54"/>
      <c r="B1629" s="54"/>
      <c r="C1629" s="54"/>
      <c r="D1629" s="54"/>
      <c r="E1629" s="54"/>
      <c r="F1629" s="54"/>
      <c r="G1629" s="54"/>
      <c r="H1629" s="54"/>
      <c r="I1629" s="54"/>
      <c r="J1629" s="54"/>
      <c r="K1629" s="54"/>
    </row>
    <row r="1630" spans="1:11" x14ac:dyDescent="0.25">
      <c r="A1630" s="54"/>
      <c r="B1630" s="54"/>
      <c r="C1630" s="54"/>
      <c r="D1630" s="54"/>
      <c r="E1630" s="54"/>
      <c r="F1630" s="54"/>
      <c r="G1630" s="54"/>
      <c r="H1630" s="54"/>
      <c r="I1630" s="54"/>
      <c r="J1630" s="54"/>
      <c r="K1630" s="54"/>
    </row>
    <row r="1631" spans="1:11" x14ac:dyDescent="0.25">
      <c r="A1631" s="54"/>
      <c r="B1631" s="54"/>
      <c r="C1631" s="54"/>
      <c r="D1631" s="54"/>
      <c r="E1631" s="54"/>
      <c r="F1631" s="54"/>
      <c r="G1631" s="54"/>
      <c r="H1631" s="54"/>
      <c r="I1631" s="54"/>
      <c r="J1631" s="54"/>
      <c r="K1631" s="54"/>
    </row>
    <row r="1632" spans="1:11" x14ac:dyDescent="0.25">
      <c r="A1632" s="54"/>
      <c r="B1632" s="54"/>
      <c r="C1632" s="54"/>
      <c r="D1632" s="54"/>
      <c r="E1632" s="54"/>
      <c r="F1632" s="54"/>
      <c r="G1632" s="54"/>
      <c r="H1632" s="54"/>
      <c r="I1632" s="54"/>
      <c r="J1632" s="54"/>
      <c r="K1632" s="54"/>
    </row>
    <row r="1633" spans="1:11" x14ac:dyDescent="0.25">
      <c r="A1633" s="54"/>
      <c r="B1633" s="54"/>
      <c r="C1633" s="54"/>
      <c r="D1633" s="54"/>
      <c r="E1633" s="54"/>
      <c r="F1633" s="54"/>
      <c r="G1633" s="54"/>
      <c r="H1633" s="54"/>
      <c r="I1633" s="54"/>
      <c r="J1633" s="54"/>
      <c r="K1633" s="54"/>
    </row>
    <row r="1634" spans="1:11" x14ac:dyDescent="0.25">
      <c r="A1634" s="54"/>
      <c r="B1634" s="54"/>
      <c r="C1634" s="54"/>
      <c r="D1634" s="54"/>
      <c r="E1634" s="54"/>
      <c r="F1634" s="54"/>
      <c r="G1634" s="54"/>
      <c r="H1634" s="54"/>
      <c r="I1634" s="54"/>
      <c r="J1634" s="54"/>
      <c r="K1634" s="54"/>
    </row>
    <row r="1635" spans="1:11" x14ac:dyDescent="0.25">
      <c r="A1635" s="54"/>
      <c r="B1635" s="54"/>
      <c r="C1635" s="54"/>
      <c r="D1635" s="54"/>
      <c r="E1635" s="54"/>
      <c r="F1635" s="54"/>
      <c r="G1635" s="54"/>
      <c r="H1635" s="54"/>
      <c r="I1635" s="54"/>
      <c r="J1635" s="54"/>
      <c r="K1635" s="54"/>
    </row>
    <row r="1636" spans="1:11" x14ac:dyDescent="0.25">
      <c r="A1636" s="54"/>
      <c r="B1636" s="54"/>
      <c r="C1636" s="54"/>
      <c r="D1636" s="54"/>
      <c r="E1636" s="54"/>
      <c r="F1636" s="54"/>
      <c r="G1636" s="54"/>
      <c r="H1636" s="54"/>
      <c r="I1636" s="54"/>
      <c r="J1636" s="54"/>
      <c r="K1636" s="54"/>
    </row>
    <row r="1637" spans="1:11" x14ac:dyDescent="0.25">
      <c r="A1637" s="54"/>
      <c r="B1637" s="54"/>
      <c r="C1637" s="54"/>
      <c r="D1637" s="54"/>
      <c r="E1637" s="54"/>
      <c r="F1637" s="54"/>
      <c r="G1637" s="54"/>
      <c r="H1637" s="54"/>
      <c r="I1637" s="54"/>
      <c r="J1637" s="54"/>
      <c r="K1637" s="54"/>
    </row>
    <row r="1638" spans="1:11" x14ac:dyDescent="0.25">
      <c r="A1638" s="54"/>
      <c r="B1638" s="54"/>
      <c r="C1638" s="54"/>
      <c r="D1638" s="54"/>
      <c r="E1638" s="54"/>
      <c r="F1638" s="54"/>
      <c r="G1638" s="54"/>
      <c r="H1638" s="54"/>
      <c r="I1638" s="54"/>
      <c r="J1638" s="54"/>
      <c r="K1638" s="54"/>
    </row>
    <row r="1639" spans="1:11" x14ac:dyDescent="0.25">
      <c r="A1639" s="54"/>
      <c r="B1639" s="54"/>
      <c r="C1639" s="54"/>
      <c r="D1639" s="54"/>
      <c r="E1639" s="54"/>
      <c r="F1639" s="54"/>
      <c r="G1639" s="54"/>
      <c r="H1639" s="54"/>
      <c r="I1639" s="54"/>
      <c r="J1639" s="54"/>
      <c r="K1639" s="54"/>
    </row>
    <row r="1640" spans="1:11" x14ac:dyDescent="0.25">
      <c r="A1640" s="54"/>
      <c r="B1640" s="54"/>
      <c r="C1640" s="54"/>
      <c r="D1640" s="54"/>
      <c r="E1640" s="54"/>
      <c r="F1640" s="54"/>
      <c r="G1640" s="54"/>
      <c r="H1640" s="54"/>
      <c r="I1640" s="54"/>
      <c r="J1640" s="54"/>
      <c r="K1640" s="54"/>
    </row>
    <row r="1641" spans="1:11" x14ac:dyDescent="0.25">
      <c r="A1641" s="54"/>
      <c r="B1641" s="54"/>
      <c r="C1641" s="54"/>
      <c r="D1641" s="54"/>
      <c r="E1641" s="54"/>
      <c r="F1641" s="54"/>
      <c r="G1641" s="54"/>
      <c r="H1641" s="54"/>
      <c r="I1641" s="54"/>
      <c r="J1641" s="54"/>
      <c r="K1641" s="54"/>
    </row>
    <row r="1642" spans="1:11" x14ac:dyDescent="0.25">
      <c r="A1642" s="54"/>
      <c r="B1642" s="54"/>
      <c r="C1642" s="54"/>
      <c r="D1642" s="54"/>
      <c r="E1642" s="54"/>
      <c r="F1642" s="54"/>
      <c r="G1642" s="54"/>
      <c r="H1642" s="54"/>
      <c r="I1642" s="54"/>
      <c r="J1642" s="54"/>
      <c r="K1642" s="54"/>
    </row>
    <row r="1643" spans="1:11" x14ac:dyDescent="0.25">
      <c r="A1643" s="54"/>
      <c r="B1643" s="54"/>
      <c r="C1643" s="54"/>
      <c r="D1643" s="54"/>
      <c r="E1643" s="54"/>
      <c r="F1643" s="54"/>
      <c r="G1643" s="54"/>
      <c r="H1643" s="54"/>
      <c r="I1643" s="54"/>
      <c r="J1643" s="54"/>
      <c r="K1643" s="54"/>
    </row>
    <row r="1644" spans="1:11" x14ac:dyDescent="0.25">
      <c r="A1644" s="54"/>
      <c r="B1644" s="54"/>
      <c r="C1644" s="54"/>
      <c r="D1644" s="54"/>
      <c r="E1644" s="54"/>
      <c r="F1644" s="54"/>
      <c r="G1644" s="54"/>
      <c r="H1644" s="54"/>
      <c r="I1644" s="54"/>
      <c r="J1644" s="54"/>
      <c r="K1644" s="54"/>
    </row>
    <row r="1645" spans="1:11" x14ac:dyDescent="0.25">
      <c r="A1645" s="54"/>
      <c r="B1645" s="54"/>
      <c r="C1645" s="54"/>
      <c r="D1645" s="54"/>
      <c r="E1645" s="54"/>
      <c r="F1645" s="54"/>
      <c r="G1645" s="54"/>
      <c r="H1645" s="54"/>
      <c r="I1645" s="54"/>
      <c r="J1645" s="54"/>
      <c r="K1645" s="54"/>
    </row>
    <row r="1646" spans="1:11" x14ac:dyDescent="0.25">
      <c r="A1646" s="54"/>
      <c r="B1646" s="54"/>
      <c r="C1646" s="54"/>
      <c r="D1646" s="54"/>
      <c r="E1646" s="54"/>
      <c r="F1646" s="54"/>
      <c r="G1646" s="54"/>
      <c r="H1646" s="54"/>
      <c r="I1646" s="54"/>
      <c r="J1646" s="54"/>
      <c r="K1646" s="54"/>
    </row>
    <row r="1647" spans="1:11" x14ac:dyDescent="0.25">
      <c r="A1647" s="54"/>
      <c r="B1647" s="54"/>
      <c r="C1647" s="54"/>
      <c r="D1647" s="54"/>
      <c r="E1647" s="54"/>
      <c r="F1647" s="54"/>
      <c r="G1647" s="54"/>
      <c r="H1647" s="54"/>
      <c r="I1647" s="54"/>
      <c r="J1647" s="54"/>
      <c r="K1647" s="54"/>
    </row>
    <row r="1648" spans="1:11" x14ac:dyDescent="0.25">
      <c r="A1648" s="54"/>
      <c r="B1648" s="54"/>
      <c r="C1648" s="54"/>
      <c r="D1648" s="54"/>
      <c r="E1648" s="54"/>
      <c r="F1648" s="54"/>
      <c r="G1648" s="54"/>
      <c r="H1648" s="54"/>
      <c r="I1648" s="54"/>
      <c r="J1648" s="54"/>
      <c r="K1648" s="54"/>
    </row>
    <row r="1649" spans="1:11" x14ac:dyDescent="0.25">
      <c r="A1649" s="54"/>
      <c r="B1649" s="54"/>
      <c r="C1649" s="54"/>
      <c r="D1649" s="54"/>
      <c r="E1649" s="54"/>
      <c r="F1649" s="54"/>
      <c r="G1649" s="54"/>
      <c r="H1649" s="54"/>
      <c r="I1649" s="54"/>
      <c r="J1649" s="54"/>
      <c r="K1649" s="54"/>
    </row>
    <row r="1650" spans="1:11" x14ac:dyDescent="0.25">
      <c r="A1650" s="54"/>
      <c r="B1650" s="54"/>
      <c r="C1650" s="54"/>
      <c r="D1650" s="54"/>
      <c r="E1650" s="54"/>
      <c r="F1650" s="54"/>
      <c r="G1650" s="54"/>
      <c r="H1650" s="54"/>
      <c r="I1650" s="54"/>
      <c r="J1650" s="54"/>
      <c r="K1650" s="54"/>
    </row>
    <row r="1651" spans="1:11" x14ac:dyDescent="0.25">
      <c r="A1651" s="54"/>
      <c r="B1651" s="54"/>
      <c r="C1651" s="54"/>
      <c r="D1651" s="54"/>
      <c r="E1651" s="54"/>
      <c r="F1651" s="54"/>
      <c r="G1651" s="54"/>
      <c r="H1651" s="54"/>
      <c r="I1651" s="54"/>
      <c r="J1651" s="54"/>
      <c r="K1651" s="54"/>
    </row>
    <row r="1652" spans="1:11" x14ac:dyDescent="0.25">
      <c r="A1652" s="54"/>
      <c r="B1652" s="54"/>
      <c r="C1652" s="54"/>
      <c r="D1652" s="54"/>
      <c r="E1652" s="54"/>
      <c r="F1652" s="54"/>
      <c r="G1652" s="54"/>
      <c r="H1652" s="54"/>
      <c r="I1652" s="54"/>
      <c r="J1652" s="54"/>
      <c r="K1652" s="54"/>
    </row>
    <row r="1653" spans="1:11" x14ac:dyDescent="0.25">
      <c r="A1653" s="54"/>
      <c r="B1653" s="54"/>
      <c r="C1653" s="54"/>
      <c r="D1653" s="54"/>
      <c r="E1653" s="54"/>
      <c r="F1653" s="54"/>
      <c r="G1653" s="54"/>
      <c r="H1653" s="54"/>
      <c r="I1653" s="54"/>
      <c r="J1653" s="54"/>
      <c r="K1653" s="54"/>
    </row>
    <row r="1654" spans="1:11" x14ac:dyDescent="0.25">
      <c r="A1654" s="54"/>
      <c r="B1654" s="54"/>
      <c r="C1654" s="54"/>
      <c r="D1654" s="54"/>
      <c r="E1654" s="54"/>
      <c r="F1654" s="54"/>
      <c r="G1654" s="54"/>
      <c r="H1654" s="54"/>
      <c r="I1654" s="54"/>
      <c r="J1654" s="54"/>
      <c r="K1654" s="54"/>
    </row>
    <row r="1655" spans="1:11" x14ac:dyDescent="0.25">
      <c r="A1655" s="54"/>
      <c r="B1655" s="54"/>
      <c r="C1655" s="54"/>
      <c r="D1655" s="54"/>
      <c r="E1655" s="54"/>
      <c r="F1655" s="54"/>
      <c r="G1655" s="54"/>
      <c r="H1655" s="54"/>
      <c r="I1655" s="54"/>
      <c r="J1655" s="54"/>
      <c r="K1655" s="54"/>
    </row>
    <row r="1656" spans="1:11" x14ac:dyDescent="0.25">
      <c r="A1656" s="54"/>
      <c r="B1656" s="54"/>
      <c r="C1656" s="54"/>
      <c r="D1656" s="54"/>
      <c r="E1656" s="54"/>
      <c r="F1656" s="54"/>
      <c r="G1656" s="54"/>
      <c r="H1656" s="54"/>
      <c r="I1656" s="54"/>
      <c r="J1656" s="54"/>
      <c r="K1656" s="54"/>
    </row>
    <row r="1657" spans="1:11" x14ac:dyDescent="0.25">
      <c r="A1657" s="54"/>
      <c r="B1657" s="54"/>
      <c r="C1657" s="54"/>
      <c r="D1657" s="54"/>
      <c r="E1657" s="54"/>
      <c r="F1657" s="54"/>
      <c r="G1657" s="54"/>
      <c r="H1657" s="54"/>
      <c r="I1657" s="54"/>
      <c r="J1657" s="54"/>
      <c r="K1657" s="54"/>
    </row>
    <row r="1658" spans="1:11" x14ac:dyDescent="0.25">
      <c r="A1658" s="54"/>
      <c r="B1658" s="54"/>
      <c r="C1658" s="54"/>
      <c r="D1658" s="54"/>
      <c r="E1658" s="54"/>
      <c r="F1658" s="54"/>
      <c r="G1658" s="54"/>
      <c r="H1658" s="54"/>
      <c r="I1658" s="54"/>
      <c r="J1658" s="54"/>
      <c r="K1658" s="54"/>
    </row>
    <row r="1659" spans="1:11" x14ac:dyDescent="0.25">
      <c r="A1659" s="54"/>
      <c r="B1659" s="54"/>
      <c r="C1659" s="54"/>
      <c r="D1659" s="54"/>
      <c r="E1659" s="54"/>
      <c r="F1659" s="54"/>
      <c r="G1659" s="54"/>
      <c r="H1659" s="54"/>
      <c r="I1659" s="54"/>
      <c r="J1659" s="54"/>
      <c r="K1659" s="54"/>
    </row>
    <row r="1660" spans="1:11" x14ac:dyDescent="0.25">
      <c r="A1660" s="54"/>
      <c r="B1660" s="54"/>
      <c r="C1660" s="54"/>
      <c r="D1660" s="54"/>
      <c r="E1660" s="54"/>
      <c r="F1660" s="54"/>
      <c r="G1660" s="54"/>
      <c r="H1660" s="54"/>
      <c r="I1660" s="54"/>
      <c r="J1660" s="54"/>
      <c r="K1660" s="54"/>
    </row>
    <row r="1661" spans="1:11" x14ac:dyDescent="0.25">
      <c r="A1661" s="54"/>
      <c r="B1661" s="54"/>
      <c r="C1661" s="54"/>
      <c r="D1661" s="54"/>
      <c r="E1661" s="54"/>
      <c r="F1661" s="54"/>
      <c r="G1661" s="54"/>
      <c r="H1661" s="54"/>
      <c r="I1661" s="54"/>
      <c r="J1661" s="54"/>
      <c r="K1661" s="54"/>
    </row>
    <row r="1662" spans="1:11" x14ac:dyDescent="0.25">
      <c r="A1662" s="54"/>
      <c r="B1662" s="54"/>
      <c r="C1662" s="54"/>
      <c r="D1662" s="54"/>
      <c r="E1662" s="54"/>
      <c r="F1662" s="54"/>
      <c r="G1662" s="54"/>
      <c r="H1662" s="54"/>
      <c r="I1662" s="54"/>
      <c r="J1662" s="54"/>
      <c r="K1662" s="54"/>
    </row>
    <row r="1663" spans="1:11" x14ac:dyDescent="0.25">
      <c r="A1663" s="54"/>
      <c r="B1663" s="54"/>
      <c r="C1663" s="54"/>
      <c r="D1663" s="54"/>
      <c r="E1663" s="54"/>
      <c r="F1663" s="54"/>
      <c r="G1663" s="54"/>
      <c r="H1663" s="54"/>
      <c r="I1663" s="54"/>
      <c r="J1663" s="54"/>
      <c r="K1663" s="54"/>
    </row>
    <row r="1664" spans="1:11" x14ac:dyDescent="0.25">
      <c r="A1664" s="54"/>
      <c r="B1664" s="54"/>
      <c r="C1664" s="54"/>
      <c r="D1664" s="54"/>
      <c r="E1664" s="54"/>
      <c r="F1664" s="54"/>
      <c r="G1664" s="54"/>
      <c r="H1664" s="54"/>
      <c r="I1664" s="54"/>
      <c r="J1664" s="54"/>
      <c r="K1664" s="54"/>
    </row>
    <row r="1665" spans="1:11" x14ac:dyDescent="0.25">
      <c r="A1665" s="54"/>
      <c r="B1665" s="54"/>
      <c r="C1665" s="54"/>
      <c r="D1665" s="54"/>
      <c r="E1665" s="54"/>
      <c r="F1665" s="54"/>
      <c r="G1665" s="54"/>
      <c r="H1665" s="54"/>
      <c r="I1665" s="54"/>
      <c r="J1665" s="54"/>
      <c r="K1665" s="54"/>
    </row>
    <row r="1666" spans="1:11" x14ac:dyDescent="0.25">
      <c r="A1666" s="54"/>
      <c r="B1666" s="54"/>
      <c r="C1666" s="54"/>
      <c r="D1666" s="54"/>
      <c r="E1666" s="54"/>
      <c r="F1666" s="54"/>
      <c r="G1666" s="54"/>
      <c r="H1666" s="54"/>
      <c r="I1666" s="54"/>
      <c r="J1666" s="54"/>
      <c r="K1666" s="54"/>
    </row>
    <row r="1667" spans="1:11" x14ac:dyDescent="0.25">
      <c r="A1667" s="54"/>
      <c r="B1667" s="54"/>
      <c r="C1667" s="54"/>
      <c r="D1667" s="54"/>
      <c r="E1667" s="54"/>
      <c r="F1667" s="54"/>
      <c r="G1667" s="54"/>
      <c r="H1667" s="54"/>
      <c r="I1667" s="54"/>
      <c r="J1667" s="54"/>
      <c r="K1667" s="54"/>
    </row>
    <row r="1668" spans="1:11" x14ac:dyDescent="0.25">
      <c r="A1668" s="54"/>
      <c r="B1668" s="54"/>
      <c r="C1668" s="54"/>
      <c r="D1668" s="54"/>
      <c r="E1668" s="54"/>
      <c r="F1668" s="54"/>
      <c r="G1668" s="54"/>
      <c r="H1668" s="54"/>
      <c r="I1668" s="54"/>
      <c r="J1668" s="54"/>
      <c r="K1668" s="54"/>
    </row>
    <row r="1669" spans="1:11" x14ac:dyDescent="0.25">
      <c r="A1669" s="54"/>
      <c r="B1669" s="54"/>
      <c r="C1669" s="54"/>
      <c r="D1669" s="54"/>
      <c r="E1669" s="54"/>
      <c r="F1669" s="54"/>
      <c r="G1669" s="54"/>
      <c r="H1669" s="54"/>
      <c r="I1669" s="54"/>
      <c r="J1669" s="54"/>
      <c r="K1669" s="54"/>
    </row>
    <row r="1670" spans="1:11" x14ac:dyDescent="0.25">
      <c r="A1670" s="54"/>
      <c r="B1670" s="54"/>
      <c r="C1670" s="54"/>
      <c r="D1670" s="54"/>
      <c r="E1670" s="54"/>
      <c r="F1670" s="54"/>
      <c r="G1670" s="54"/>
      <c r="H1670" s="54"/>
      <c r="I1670" s="54"/>
      <c r="J1670" s="54"/>
      <c r="K1670" s="54"/>
    </row>
    <row r="1671" spans="1:11" x14ac:dyDescent="0.25">
      <c r="A1671" s="54"/>
      <c r="B1671" s="54"/>
      <c r="C1671" s="54"/>
      <c r="D1671" s="54"/>
      <c r="E1671" s="54"/>
      <c r="F1671" s="54"/>
      <c r="G1671" s="54"/>
      <c r="H1671" s="54"/>
      <c r="I1671" s="54"/>
      <c r="J1671" s="54"/>
      <c r="K1671" s="54"/>
    </row>
    <row r="1672" spans="1:11" x14ac:dyDescent="0.25">
      <c r="A1672" s="54"/>
      <c r="B1672" s="54"/>
      <c r="C1672" s="54"/>
      <c r="D1672" s="54"/>
      <c r="E1672" s="54"/>
      <c r="F1672" s="54"/>
      <c r="G1672" s="54"/>
      <c r="H1672" s="54"/>
      <c r="I1672" s="54"/>
      <c r="J1672" s="54"/>
      <c r="K1672" s="54"/>
    </row>
    <row r="1673" spans="1:11" x14ac:dyDescent="0.25">
      <c r="A1673" s="54"/>
      <c r="B1673" s="54"/>
      <c r="C1673" s="54"/>
      <c r="D1673" s="54"/>
      <c r="E1673" s="54"/>
      <c r="F1673" s="54"/>
      <c r="G1673" s="54"/>
      <c r="H1673" s="54"/>
      <c r="I1673" s="54"/>
      <c r="J1673" s="54"/>
      <c r="K1673" s="54"/>
    </row>
    <row r="1674" spans="1:11" x14ac:dyDescent="0.25">
      <c r="A1674" s="54"/>
      <c r="B1674" s="54"/>
      <c r="C1674" s="54"/>
      <c r="D1674" s="54"/>
      <c r="E1674" s="54"/>
      <c r="F1674" s="54"/>
      <c r="G1674" s="54"/>
      <c r="H1674" s="54"/>
      <c r="I1674" s="54"/>
      <c r="J1674" s="54"/>
      <c r="K1674" s="54"/>
    </row>
    <row r="1675" spans="1:11" x14ac:dyDescent="0.25">
      <c r="A1675" s="54"/>
      <c r="B1675" s="54"/>
      <c r="C1675" s="54"/>
      <c r="D1675" s="54"/>
      <c r="E1675" s="54"/>
      <c r="F1675" s="54"/>
      <c r="G1675" s="54"/>
      <c r="H1675" s="54"/>
      <c r="I1675" s="54"/>
      <c r="J1675" s="54"/>
      <c r="K1675" s="54"/>
    </row>
    <row r="1676" spans="1:11" x14ac:dyDescent="0.25">
      <c r="A1676" s="54"/>
      <c r="B1676" s="54"/>
      <c r="C1676" s="54"/>
      <c r="D1676" s="54"/>
      <c r="E1676" s="54"/>
      <c r="F1676" s="54"/>
      <c r="G1676" s="54"/>
      <c r="H1676" s="54"/>
      <c r="I1676" s="54"/>
      <c r="J1676" s="54"/>
      <c r="K1676" s="54"/>
    </row>
    <row r="1677" spans="1:11" x14ac:dyDescent="0.25">
      <c r="A1677" s="54"/>
      <c r="B1677" s="54"/>
      <c r="C1677" s="54"/>
      <c r="D1677" s="54"/>
      <c r="E1677" s="54"/>
      <c r="F1677" s="54"/>
      <c r="G1677" s="54"/>
      <c r="H1677" s="54"/>
      <c r="I1677" s="54"/>
      <c r="J1677" s="54"/>
      <c r="K1677" s="54"/>
    </row>
    <row r="1678" spans="1:11" x14ac:dyDescent="0.25">
      <c r="A1678" s="54"/>
      <c r="B1678" s="54"/>
      <c r="C1678" s="54"/>
      <c r="D1678" s="54"/>
      <c r="E1678" s="54"/>
      <c r="F1678" s="54"/>
      <c r="G1678" s="54"/>
      <c r="H1678" s="54"/>
      <c r="I1678" s="54"/>
      <c r="J1678" s="54"/>
      <c r="K1678" s="54"/>
    </row>
    <row r="1679" spans="1:11" x14ac:dyDescent="0.25">
      <c r="A1679" s="54"/>
      <c r="B1679" s="54"/>
      <c r="C1679" s="54"/>
      <c r="D1679" s="54"/>
      <c r="E1679" s="54"/>
      <c r="F1679" s="54"/>
      <c r="G1679" s="54"/>
      <c r="H1679" s="54"/>
      <c r="I1679" s="54"/>
      <c r="J1679" s="54"/>
      <c r="K1679" s="54"/>
    </row>
    <row r="1680" spans="1:11" x14ac:dyDescent="0.25">
      <c r="A1680" s="54"/>
      <c r="B1680" s="54"/>
      <c r="C1680" s="54"/>
      <c r="D1680" s="54"/>
      <c r="E1680" s="54"/>
      <c r="F1680" s="54"/>
      <c r="G1680" s="54"/>
      <c r="H1680" s="54"/>
      <c r="I1680" s="54"/>
      <c r="J1680" s="54"/>
      <c r="K1680" s="54"/>
    </row>
    <row r="1681" spans="1:11" x14ac:dyDescent="0.25">
      <c r="A1681" s="54"/>
      <c r="B1681" s="54"/>
      <c r="C1681" s="54"/>
      <c r="D1681" s="54"/>
      <c r="E1681" s="54"/>
      <c r="F1681" s="54"/>
      <c r="G1681" s="54"/>
      <c r="H1681" s="54"/>
      <c r="I1681" s="54"/>
      <c r="J1681" s="54"/>
      <c r="K1681" s="54"/>
    </row>
    <row r="1682" spans="1:11" x14ac:dyDescent="0.25">
      <c r="A1682" s="54"/>
      <c r="B1682" s="54"/>
      <c r="C1682" s="54"/>
      <c r="D1682" s="54"/>
      <c r="E1682" s="54"/>
      <c r="F1682" s="54"/>
      <c r="G1682" s="54"/>
      <c r="H1682" s="54"/>
      <c r="I1682" s="54"/>
      <c r="J1682" s="54"/>
      <c r="K1682" s="54"/>
    </row>
    <row r="1683" spans="1:11" x14ac:dyDescent="0.25">
      <c r="A1683" s="54"/>
      <c r="B1683" s="54"/>
      <c r="C1683" s="54"/>
      <c r="D1683" s="54"/>
      <c r="E1683" s="54"/>
      <c r="F1683" s="54"/>
      <c r="G1683" s="54"/>
      <c r="H1683" s="54"/>
      <c r="I1683" s="54"/>
      <c r="J1683" s="54"/>
      <c r="K1683" s="54"/>
    </row>
    <row r="1684" spans="1:11" x14ac:dyDescent="0.25">
      <c r="A1684" s="54"/>
      <c r="B1684" s="54"/>
      <c r="C1684" s="54"/>
      <c r="D1684" s="54"/>
      <c r="E1684" s="54"/>
      <c r="F1684" s="54"/>
      <c r="G1684" s="54"/>
      <c r="H1684" s="54"/>
      <c r="I1684" s="54"/>
      <c r="J1684" s="54"/>
      <c r="K1684" s="54"/>
    </row>
    <row r="1685" spans="1:11" x14ac:dyDescent="0.25">
      <c r="A1685" s="54"/>
      <c r="B1685" s="54"/>
      <c r="C1685" s="54"/>
      <c r="D1685" s="54"/>
      <c r="E1685" s="54"/>
      <c r="F1685" s="54"/>
      <c r="G1685" s="54"/>
      <c r="H1685" s="54"/>
      <c r="I1685" s="54"/>
      <c r="J1685" s="54"/>
      <c r="K1685" s="54"/>
    </row>
    <row r="1686" spans="1:11" x14ac:dyDescent="0.25">
      <c r="A1686" s="54"/>
      <c r="B1686" s="54"/>
      <c r="C1686" s="54"/>
      <c r="D1686" s="54"/>
      <c r="E1686" s="54"/>
      <c r="F1686" s="54"/>
      <c r="G1686" s="54"/>
      <c r="H1686" s="54"/>
      <c r="I1686" s="54"/>
      <c r="J1686" s="54"/>
      <c r="K1686" s="54"/>
    </row>
    <row r="1687" spans="1:11" x14ac:dyDescent="0.25">
      <c r="A1687" s="54"/>
      <c r="B1687" s="54"/>
      <c r="C1687" s="54"/>
      <c r="D1687" s="54"/>
      <c r="E1687" s="54"/>
      <c r="F1687" s="54"/>
      <c r="G1687" s="54"/>
      <c r="H1687" s="54"/>
      <c r="I1687" s="54"/>
      <c r="J1687" s="54"/>
      <c r="K1687" s="54"/>
    </row>
    <row r="1688" spans="1:11" x14ac:dyDescent="0.25">
      <c r="A1688" s="54"/>
      <c r="B1688" s="54"/>
      <c r="C1688" s="54"/>
      <c r="D1688" s="54"/>
      <c r="E1688" s="54"/>
      <c r="F1688" s="54"/>
      <c r="G1688" s="54"/>
      <c r="H1688" s="54"/>
      <c r="I1688" s="54"/>
      <c r="J1688" s="54"/>
      <c r="K1688" s="54"/>
    </row>
    <row r="1689" spans="1:11" x14ac:dyDescent="0.25">
      <c r="A1689" s="54"/>
      <c r="B1689" s="54"/>
      <c r="C1689" s="54"/>
      <c r="D1689" s="54"/>
      <c r="E1689" s="54"/>
      <c r="F1689" s="54"/>
      <c r="G1689" s="54"/>
      <c r="H1689" s="54"/>
      <c r="I1689" s="54"/>
      <c r="J1689" s="54"/>
      <c r="K1689" s="54"/>
    </row>
    <row r="1690" spans="1:11" x14ac:dyDescent="0.25">
      <c r="A1690" s="54"/>
      <c r="B1690" s="54"/>
      <c r="C1690" s="54"/>
      <c r="D1690" s="54"/>
      <c r="E1690" s="54"/>
      <c r="F1690" s="54"/>
      <c r="G1690" s="54"/>
      <c r="H1690" s="54"/>
      <c r="I1690" s="54"/>
      <c r="J1690" s="54"/>
      <c r="K1690" s="54"/>
    </row>
    <row r="1691" spans="1:11" x14ac:dyDescent="0.25">
      <c r="A1691" s="54"/>
      <c r="B1691" s="54"/>
      <c r="C1691" s="54"/>
      <c r="D1691" s="54"/>
      <c r="E1691" s="54"/>
      <c r="F1691" s="54"/>
      <c r="G1691" s="54"/>
      <c r="H1691" s="54"/>
      <c r="I1691" s="54"/>
      <c r="J1691" s="54"/>
      <c r="K1691" s="54"/>
    </row>
    <row r="1692" spans="1:11" x14ac:dyDescent="0.25">
      <c r="A1692" s="54"/>
      <c r="B1692" s="54"/>
      <c r="C1692" s="54"/>
      <c r="D1692" s="54"/>
      <c r="E1692" s="54"/>
      <c r="F1692" s="54"/>
      <c r="G1692" s="54"/>
      <c r="H1692" s="54"/>
      <c r="I1692" s="54"/>
      <c r="J1692" s="54"/>
      <c r="K1692" s="54"/>
    </row>
    <row r="1693" spans="1:11" x14ac:dyDescent="0.25">
      <c r="A1693" s="54"/>
      <c r="B1693" s="54"/>
      <c r="C1693" s="54"/>
      <c r="D1693" s="54"/>
      <c r="E1693" s="54"/>
      <c r="F1693" s="54"/>
      <c r="G1693" s="54"/>
      <c r="H1693" s="54"/>
      <c r="I1693" s="54"/>
      <c r="J1693" s="54"/>
      <c r="K1693" s="54"/>
    </row>
    <row r="1694" spans="1:11" x14ac:dyDescent="0.25">
      <c r="A1694" s="54"/>
      <c r="B1694" s="54"/>
      <c r="C1694" s="54"/>
      <c r="D1694" s="54"/>
      <c r="E1694" s="54"/>
      <c r="F1694" s="54"/>
      <c r="G1694" s="54"/>
      <c r="H1694" s="54"/>
      <c r="I1694" s="54"/>
      <c r="J1694" s="54"/>
      <c r="K1694" s="54"/>
    </row>
    <row r="1695" spans="1:11" x14ac:dyDescent="0.25">
      <c r="A1695" s="54"/>
      <c r="B1695" s="54"/>
      <c r="C1695" s="54"/>
      <c r="D1695" s="54"/>
      <c r="E1695" s="54"/>
      <c r="F1695" s="54"/>
      <c r="G1695" s="54"/>
      <c r="H1695" s="54"/>
      <c r="I1695" s="54"/>
      <c r="J1695" s="54"/>
      <c r="K1695" s="54"/>
    </row>
    <row r="1696" spans="1:11" x14ac:dyDescent="0.25">
      <c r="A1696" s="54"/>
      <c r="B1696" s="54"/>
      <c r="C1696" s="54"/>
      <c r="D1696" s="54"/>
      <c r="E1696" s="54"/>
      <c r="F1696" s="54"/>
      <c r="G1696" s="54"/>
      <c r="H1696" s="54"/>
      <c r="I1696" s="54"/>
      <c r="J1696" s="54"/>
      <c r="K1696" s="54"/>
    </row>
    <row r="1697" spans="1:11" x14ac:dyDescent="0.25">
      <c r="A1697" s="54"/>
      <c r="B1697" s="54"/>
      <c r="C1697" s="54"/>
      <c r="D1697" s="54"/>
      <c r="E1697" s="54"/>
      <c r="F1697" s="54"/>
      <c r="G1697" s="54"/>
      <c r="H1697" s="54"/>
      <c r="I1697" s="54"/>
      <c r="J1697" s="54"/>
      <c r="K1697" s="54"/>
    </row>
    <row r="1698" spans="1:11" x14ac:dyDescent="0.25">
      <c r="A1698" s="54"/>
      <c r="B1698" s="54"/>
      <c r="C1698" s="54"/>
      <c r="D1698" s="54"/>
      <c r="E1698" s="54"/>
      <c r="F1698" s="54"/>
      <c r="G1698" s="54"/>
      <c r="H1698" s="54"/>
      <c r="I1698" s="54"/>
      <c r="J1698" s="54"/>
      <c r="K1698" s="54"/>
    </row>
    <row r="1699" spans="1:11" x14ac:dyDescent="0.25">
      <c r="A1699" s="54"/>
      <c r="B1699" s="54"/>
      <c r="C1699" s="54"/>
      <c r="D1699" s="54"/>
      <c r="E1699" s="54"/>
      <c r="F1699" s="54"/>
      <c r="G1699" s="54"/>
      <c r="H1699" s="54"/>
      <c r="I1699" s="54"/>
      <c r="J1699" s="54"/>
      <c r="K1699" s="54"/>
    </row>
    <row r="1700" spans="1:11" x14ac:dyDescent="0.25">
      <c r="A1700" s="54"/>
      <c r="B1700" s="54"/>
      <c r="C1700" s="54"/>
      <c r="D1700" s="54"/>
      <c r="E1700" s="54"/>
      <c r="F1700" s="54"/>
      <c r="G1700" s="54"/>
      <c r="H1700" s="54"/>
      <c r="I1700" s="54"/>
      <c r="J1700" s="54"/>
      <c r="K1700" s="54"/>
    </row>
    <row r="1701" spans="1:11" x14ac:dyDescent="0.25">
      <c r="A1701" s="54"/>
      <c r="B1701" s="54"/>
      <c r="C1701" s="54"/>
      <c r="D1701" s="54"/>
      <c r="E1701" s="54"/>
      <c r="F1701" s="54"/>
      <c r="G1701" s="54"/>
      <c r="H1701" s="54"/>
      <c r="I1701" s="54"/>
      <c r="J1701" s="54"/>
      <c r="K1701" s="54"/>
    </row>
    <row r="1702" spans="1:11" x14ac:dyDescent="0.25">
      <c r="A1702" s="54"/>
      <c r="B1702" s="54"/>
      <c r="C1702" s="54"/>
      <c r="D1702" s="54"/>
      <c r="E1702" s="54"/>
      <c r="F1702" s="54"/>
      <c r="G1702" s="54"/>
      <c r="H1702" s="54"/>
      <c r="I1702" s="54"/>
      <c r="J1702" s="54"/>
      <c r="K1702" s="54"/>
    </row>
    <row r="1703" spans="1:11" x14ac:dyDescent="0.25">
      <c r="A1703" s="54"/>
      <c r="B1703" s="54"/>
      <c r="C1703" s="54"/>
      <c r="D1703" s="54"/>
      <c r="E1703" s="54"/>
      <c r="F1703" s="54"/>
      <c r="G1703" s="54"/>
      <c r="H1703" s="54"/>
      <c r="I1703" s="54"/>
      <c r="J1703" s="54"/>
      <c r="K1703" s="54"/>
    </row>
    <row r="1704" spans="1:11" x14ac:dyDescent="0.25">
      <c r="A1704" s="54"/>
      <c r="B1704" s="54"/>
      <c r="C1704" s="54"/>
      <c r="D1704" s="54"/>
      <c r="E1704" s="54"/>
      <c r="F1704" s="54"/>
      <c r="G1704" s="54"/>
      <c r="H1704" s="54"/>
      <c r="I1704" s="54"/>
      <c r="J1704" s="54"/>
      <c r="K1704" s="54"/>
    </row>
    <row r="1705" spans="1:11" x14ac:dyDescent="0.25">
      <c r="A1705" s="54"/>
      <c r="B1705" s="54"/>
      <c r="C1705" s="54"/>
      <c r="D1705" s="54"/>
      <c r="E1705" s="54"/>
      <c r="F1705" s="54"/>
      <c r="G1705" s="54"/>
      <c r="H1705" s="54"/>
      <c r="I1705" s="54"/>
      <c r="J1705" s="54"/>
      <c r="K1705" s="54"/>
    </row>
    <row r="1706" spans="1:11" x14ac:dyDescent="0.25">
      <c r="A1706" s="54"/>
      <c r="B1706" s="54"/>
      <c r="C1706" s="54"/>
      <c r="D1706" s="54"/>
      <c r="E1706" s="54"/>
      <c r="F1706" s="54"/>
      <c r="G1706" s="54"/>
      <c r="H1706" s="54"/>
      <c r="I1706" s="54"/>
      <c r="J1706" s="54"/>
      <c r="K1706" s="54"/>
    </row>
    <row r="1707" spans="1:11" x14ac:dyDescent="0.25">
      <c r="A1707" s="54"/>
      <c r="B1707" s="54"/>
      <c r="C1707" s="54"/>
      <c r="D1707" s="54"/>
      <c r="E1707" s="54"/>
      <c r="F1707" s="54"/>
      <c r="G1707" s="54"/>
      <c r="H1707" s="54"/>
      <c r="I1707" s="54"/>
      <c r="J1707" s="54"/>
      <c r="K1707" s="54"/>
    </row>
    <row r="1708" spans="1:11" x14ac:dyDescent="0.25">
      <c r="A1708" s="54"/>
      <c r="B1708" s="54"/>
      <c r="C1708" s="54"/>
      <c r="D1708" s="54"/>
      <c r="E1708" s="54"/>
      <c r="F1708" s="54"/>
      <c r="G1708" s="54"/>
      <c r="H1708" s="54"/>
      <c r="I1708" s="54"/>
      <c r="J1708" s="54"/>
      <c r="K1708" s="54"/>
    </row>
    <row r="1709" spans="1:11" x14ac:dyDescent="0.25">
      <c r="A1709" s="54"/>
      <c r="B1709" s="54"/>
      <c r="C1709" s="54"/>
      <c r="D1709" s="54"/>
      <c r="E1709" s="54"/>
      <c r="F1709" s="54"/>
      <c r="G1709" s="54"/>
      <c r="H1709" s="54"/>
      <c r="I1709" s="54"/>
      <c r="J1709" s="54"/>
      <c r="K1709" s="54"/>
    </row>
    <row r="1710" spans="1:11" x14ac:dyDescent="0.25">
      <c r="A1710" s="54"/>
      <c r="B1710" s="54"/>
      <c r="C1710" s="54"/>
      <c r="D1710" s="54"/>
      <c r="E1710" s="54"/>
      <c r="F1710" s="54"/>
      <c r="G1710" s="54"/>
      <c r="H1710" s="54"/>
      <c r="I1710" s="54"/>
      <c r="J1710" s="54"/>
      <c r="K1710" s="54"/>
    </row>
    <row r="1711" spans="1:11" x14ac:dyDescent="0.25">
      <c r="A1711" s="54"/>
      <c r="B1711" s="54"/>
      <c r="C1711" s="54"/>
      <c r="D1711" s="54"/>
      <c r="E1711" s="54"/>
      <c r="F1711" s="54"/>
      <c r="G1711" s="54"/>
      <c r="H1711" s="54"/>
      <c r="I1711" s="54"/>
      <c r="J1711" s="54"/>
      <c r="K1711" s="54"/>
    </row>
    <row r="1712" spans="1:11" x14ac:dyDescent="0.25">
      <c r="A1712" s="54"/>
      <c r="B1712" s="54"/>
      <c r="C1712" s="54"/>
      <c r="D1712" s="54"/>
      <c r="E1712" s="54"/>
      <c r="F1712" s="54"/>
      <c r="G1712" s="54"/>
      <c r="H1712" s="54"/>
      <c r="I1712" s="54"/>
      <c r="J1712" s="54"/>
      <c r="K1712" s="54"/>
    </row>
    <row r="1713" spans="1:11" x14ac:dyDescent="0.25">
      <c r="A1713" s="54"/>
      <c r="B1713" s="54"/>
      <c r="C1713" s="54"/>
      <c r="D1713" s="54"/>
      <c r="E1713" s="54"/>
      <c r="F1713" s="54"/>
      <c r="G1713" s="54"/>
      <c r="H1713" s="54"/>
      <c r="I1713" s="54"/>
      <c r="J1713" s="54"/>
      <c r="K1713" s="54"/>
    </row>
    <row r="1714" spans="1:11" x14ac:dyDescent="0.25">
      <c r="A1714" s="54"/>
      <c r="B1714" s="54"/>
      <c r="C1714" s="54"/>
      <c r="D1714" s="54"/>
      <c r="E1714" s="54"/>
      <c r="F1714" s="54"/>
      <c r="G1714" s="54"/>
      <c r="H1714" s="54"/>
      <c r="I1714" s="54"/>
      <c r="J1714" s="54"/>
      <c r="K1714" s="54"/>
    </row>
    <row r="1715" spans="1:11" x14ac:dyDescent="0.25">
      <c r="A1715" s="54"/>
      <c r="B1715" s="54"/>
      <c r="C1715" s="54"/>
      <c r="D1715" s="54"/>
      <c r="E1715" s="54"/>
      <c r="F1715" s="54"/>
      <c r="G1715" s="54"/>
      <c r="H1715" s="54"/>
      <c r="I1715" s="54"/>
      <c r="J1715" s="54"/>
      <c r="K1715" s="54"/>
    </row>
    <row r="1716" spans="1:11" x14ac:dyDescent="0.25">
      <c r="A1716" s="54"/>
      <c r="B1716" s="54"/>
      <c r="C1716" s="54"/>
      <c r="D1716" s="54"/>
      <c r="E1716" s="54"/>
      <c r="F1716" s="54"/>
      <c r="G1716" s="54"/>
      <c r="H1716" s="54"/>
      <c r="I1716" s="54"/>
      <c r="J1716" s="54"/>
      <c r="K1716" s="54"/>
    </row>
    <row r="1717" spans="1:11" x14ac:dyDescent="0.25">
      <c r="A1717" s="54"/>
      <c r="B1717" s="54"/>
      <c r="C1717" s="54"/>
      <c r="D1717" s="54"/>
      <c r="E1717" s="54"/>
      <c r="F1717" s="54"/>
      <c r="G1717" s="54"/>
      <c r="H1717" s="54"/>
      <c r="I1717" s="54"/>
      <c r="J1717" s="54"/>
      <c r="K1717" s="54"/>
    </row>
    <row r="1718" spans="1:11" x14ac:dyDescent="0.25">
      <c r="A1718" s="54"/>
      <c r="B1718" s="54"/>
      <c r="C1718" s="54"/>
      <c r="D1718" s="54"/>
      <c r="E1718" s="54"/>
      <c r="F1718" s="54"/>
      <c r="G1718" s="54"/>
      <c r="H1718" s="54"/>
      <c r="I1718" s="54"/>
      <c r="J1718" s="54"/>
      <c r="K1718" s="54"/>
    </row>
    <row r="1719" spans="1:11" x14ac:dyDescent="0.25">
      <c r="A1719" s="54"/>
      <c r="B1719" s="54"/>
      <c r="C1719" s="54"/>
      <c r="D1719" s="54"/>
      <c r="E1719" s="54"/>
      <c r="F1719" s="54"/>
      <c r="G1719" s="54"/>
      <c r="H1719" s="54"/>
      <c r="I1719" s="54"/>
      <c r="J1719" s="54"/>
      <c r="K1719" s="54"/>
    </row>
    <row r="1720" spans="1:11" x14ac:dyDescent="0.25">
      <c r="A1720" s="54"/>
      <c r="B1720" s="54"/>
      <c r="C1720" s="54"/>
      <c r="D1720" s="54"/>
      <c r="E1720" s="54"/>
      <c r="F1720" s="54"/>
      <c r="G1720" s="54"/>
      <c r="H1720" s="54"/>
      <c r="I1720" s="54"/>
      <c r="J1720" s="54"/>
      <c r="K1720" s="54"/>
    </row>
    <row r="1721" spans="1:11" x14ac:dyDescent="0.25">
      <c r="A1721" s="54"/>
      <c r="B1721" s="54"/>
      <c r="C1721" s="54"/>
      <c r="D1721" s="54"/>
      <c r="E1721" s="54"/>
      <c r="F1721" s="54"/>
      <c r="G1721" s="54"/>
      <c r="H1721" s="54"/>
      <c r="I1721" s="54"/>
      <c r="J1721" s="54"/>
      <c r="K1721" s="54"/>
    </row>
    <row r="1722" spans="1:11" x14ac:dyDescent="0.25">
      <c r="A1722" s="54"/>
      <c r="B1722" s="54"/>
      <c r="C1722" s="54"/>
      <c r="D1722" s="54"/>
      <c r="E1722" s="54"/>
      <c r="F1722" s="54"/>
      <c r="G1722" s="54"/>
      <c r="H1722" s="54"/>
      <c r="I1722" s="54"/>
      <c r="J1722" s="54"/>
      <c r="K1722" s="54"/>
    </row>
    <row r="1723" spans="1:11" x14ac:dyDescent="0.25">
      <c r="A1723" s="54"/>
      <c r="B1723" s="54"/>
      <c r="C1723" s="54"/>
      <c r="D1723" s="54"/>
      <c r="E1723" s="54"/>
      <c r="F1723" s="54"/>
      <c r="G1723" s="54"/>
      <c r="H1723" s="54"/>
      <c r="I1723" s="54"/>
      <c r="J1723" s="54"/>
      <c r="K1723" s="54"/>
    </row>
    <row r="1724" spans="1:11" x14ac:dyDescent="0.25">
      <c r="A1724" s="54"/>
      <c r="B1724" s="54"/>
      <c r="C1724" s="54"/>
      <c r="D1724" s="54"/>
      <c r="E1724" s="54"/>
      <c r="F1724" s="54"/>
      <c r="G1724" s="54"/>
      <c r="H1724" s="54"/>
      <c r="I1724" s="54"/>
      <c r="J1724" s="54"/>
      <c r="K1724" s="54"/>
    </row>
    <row r="1725" spans="1:11" x14ac:dyDescent="0.25">
      <c r="A1725" s="54"/>
      <c r="B1725" s="54"/>
      <c r="C1725" s="54"/>
      <c r="D1725" s="54"/>
      <c r="E1725" s="54"/>
      <c r="F1725" s="54"/>
      <c r="G1725" s="54"/>
      <c r="H1725" s="54"/>
      <c r="I1725" s="54"/>
      <c r="J1725" s="54"/>
      <c r="K1725" s="54"/>
    </row>
    <row r="1726" spans="1:11" x14ac:dyDescent="0.25">
      <c r="A1726" s="54"/>
      <c r="B1726" s="54"/>
      <c r="C1726" s="54"/>
      <c r="D1726" s="54"/>
      <c r="E1726" s="54"/>
      <c r="F1726" s="54"/>
      <c r="G1726" s="54"/>
      <c r="H1726" s="54"/>
      <c r="I1726" s="54"/>
      <c r="J1726" s="54"/>
      <c r="K1726" s="54"/>
    </row>
    <row r="1727" spans="1:11" x14ac:dyDescent="0.25">
      <c r="A1727" s="54"/>
      <c r="B1727" s="54"/>
      <c r="C1727" s="54"/>
      <c r="D1727" s="54"/>
      <c r="E1727" s="54"/>
      <c r="F1727" s="54"/>
      <c r="G1727" s="54"/>
      <c r="H1727" s="54"/>
      <c r="I1727" s="54"/>
      <c r="J1727" s="54"/>
      <c r="K1727" s="54"/>
    </row>
    <row r="1728" spans="1:11" x14ac:dyDescent="0.25">
      <c r="A1728" s="54"/>
      <c r="B1728" s="54"/>
      <c r="C1728" s="54"/>
      <c r="D1728" s="54"/>
      <c r="E1728" s="54"/>
      <c r="F1728" s="54"/>
      <c r="G1728" s="54"/>
      <c r="H1728" s="54"/>
      <c r="I1728" s="54"/>
      <c r="J1728" s="54"/>
      <c r="K1728" s="54"/>
    </row>
    <row r="1729" spans="1:11" x14ac:dyDescent="0.25">
      <c r="A1729" s="54"/>
      <c r="B1729" s="54"/>
      <c r="C1729" s="54"/>
      <c r="D1729" s="54"/>
      <c r="E1729" s="54"/>
      <c r="F1729" s="54"/>
      <c r="G1729" s="54"/>
      <c r="H1729" s="54"/>
      <c r="I1729" s="54"/>
      <c r="J1729" s="54"/>
      <c r="K1729" s="54"/>
    </row>
    <row r="1730" spans="1:11" x14ac:dyDescent="0.25">
      <c r="A1730" s="54"/>
      <c r="B1730" s="54"/>
      <c r="C1730" s="54"/>
      <c r="D1730" s="54"/>
      <c r="E1730" s="54"/>
      <c r="F1730" s="54"/>
      <c r="G1730" s="54"/>
      <c r="H1730" s="54"/>
      <c r="I1730" s="54"/>
      <c r="J1730" s="54"/>
      <c r="K1730" s="54"/>
    </row>
    <row r="1731" spans="1:11" x14ac:dyDescent="0.25">
      <c r="A1731" s="54"/>
      <c r="B1731" s="54"/>
      <c r="C1731" s="54"/>
      <c r="D1731" s="54"/>
      <c r="E1731" s="54"/>
      <c r="F1731" s="54"/>
      <c r="G1731" s="54"/>
      <c r="H1731" s="54"/>
      <c r="I1731" s="54"/>
      <c r="J1731" s="54"/>
      <c r="K1731" s="54"/>
    </row>
    <row r="1732" spans="1:11" x14ac:dyDescent="0.25">
      <c r="A1732" s="54"/>
      <c r="B1732" s="54"/>
      <c r="C1732" s="54"/>
      <c r="D1732" s="54"/>
      <c r="E1732" s="54"/>
      <c r="F1732" s="54"/>
      <c r="G1732" s="54"/>
      <c r="H1732" s="54"/>
      <c r="I1732" s="54"/>
      <c r="J1732" s="54"/>
      <c r="K1732" s="54"/>
    </row>
    <row r="1733" spans="1:11" x14ac:dyDescent="0.25">
      <c r="A1733" s="54"/>
      <c r="B1733" s="54"/>
      <c r="C1733" s="54"/>
      <c r="D1733" s="54"/>
      <c r="E1733" s="54"/>
      <c r="F1733" s="54"/>
      <c r="G1733" s="54"/>
      <c r="H1733" s="54"/>
      <c r="I1733" s="54"/>
      <c r="J1733" s="54"/>
      <c r="K1733" s="54"/>
    </row>
    <row r="1734" spans="1:11" x14ac:dyDescent="0.25">
      <c r="A1734" s="54"/>
      <c r="B1734" s="54"/>
      <c r="C1734" s="54"/>
      <c r="D1734" s="54"/>
      <c r="E1734" s="54"/>
      <c r="F1734" s="54"/>
      <c r="G1734" s="54"/>
      <c r="H1734" s="54"/>
      <c r="I1734" s="54"/>
      <c r="J1734" s="54"/>
      <c r="K1734" s="54"/>
    </row>
    <row r="1735" spans="1:11" x14ac:dyDescent="0.25">
      <c r="A1735" s="54"/>
      <c r="B1735" s="54"/>
      <c r="C1735" s="54"/>
      <c r="D1735" s="54"/>
      <c r="E1735" s="54"/>
      <c r="F1735" s="54"/>
      <c r="G1735" s="54"/>
      <c r="H1735" s="54"/>
      <c r="I1735" s="54"/>
      <c r="J1735" s="54"/>
      <c r="K1735" s="54"/>
    </row>
    <row r="1736" spans="1:11" x14ac:dyDescent="0.25">
      <c r="A1736" s="54"/>
      <c r="B1736" s="54"/>
      <c r="C1736" s="54"/>
      <c r="D1736" s="54"/>
      <c r="E1736" s="54"/>
      <c r="F1736" s="54"/>
      <c r="G1736" s="54"/>
      <c r="H1736" s="54"/>
      <c r="I1736" s="54"/>
      <c r="J1736" s="54"/>
      <c r="K1736" s="54"/>
    </row>
    <row r="1737" spans="1:11" x14ac:dyDescent="0.25">
      <c r="A1737" s="54"/>
      <c r="B1737" s="54"/>
      <c r="C1737" s="54"/>
      <c r="D1737" s="54"/>
      <c r="E1737" s="54"/>
      <c r="F1737" s="54"/>
      <c r="G1737" s="54"/>
      <c r="H1737" s="54"/>
      <c r="I1737" s="54"/>
      <c r="J1737" s="54"/>
      <c r="K1737" s="54"/>
    </row>
    <row r="1738" spans="1:11" x14ac:dyDescent="0.25">
      <c r="A1738" s="54"/>
      <c r="B1738" s="54"/>
      <c r="C1738" s="54"/>
      <c r="D1738" s="54"/>
      <c r="E1738" s="54"/>
      <c r="F1738" s="54"/>
      <c r="G1738" s="54"/>
      <c r="H1738" s="54"/>
      <c r="I1738" s="54"/>
      <c r="J1738" s="54"/>
      <c r="K1738" s="54"/>
    </row>
    <row r="1739" spans="1:11" x14ac:dyDescent="0.25">
      <c r="A1739" s="54"/>
      <c r="B1739" s="54"/>
      <c r="C1739" s="54"/>
      <c r="D1739" s="54"/>
      <c r="E1739" s="54"/>
      <c r="F1739" s="54"/>
      <c r="G1739" s="54"/>
      <c r="H1739" s="54"/>
      <c r="I1739" s="54"/>
      <c r="J1739" s="54"/>
      <c r="K1739" s="54"/>
    </row>
    <row r="1740" spans="1:11" x14ac:dyDescent="0.25">
      <c r="A1740" s="54"/>
      <c r="B1740" s="54"/>
      <c r="C1740" s="54"/>
      <c r="D1740" s="54"/>
      <c r="E1740" s="54"/>
      <c r="F1740" s="54"/>
      <c r="G1740" s="54"/>
      <c r="H1740" s="54"/>
      <c r="I1740" s="54"/>
      <c r="J1740" s="54"/>
      <c r="K1740" s="54"/>
    </row>
    <row r="1741" spans="1:11" x14ac:dyDescent="0.25">
      <c r="A1741" s="54"/>
      <c r="B1741" s="54"/>
      <c r="C1741" s="54"/>
      <c r="D1741" s="54"/>
      <c r="E1741" s="54"/>
      <c r="F1741" s="54"/>
      <c r="G1741" s="54"/>
      <c r="H1741" s="54"/>
      <c r="I1741" s="54"/>
      <c r="J1741" s="54"/>
      <c r="K1741" s="54"/>
    </row>
    <row r="1742" spans="1:11" x14ac:dyDescent="0.25">
      <c r="A1742" s="54"/>
      <c r="B1742" s="54"/>
      <c r="C1742" s="54"/>
      <c r="D1742" s="54"/>
      <c r="E1742" s="54"/>
      <c r="F1742" s="54"/>
      <c r="G1742" s="54"/>
      <c r="H1742" s="54"/>
      <c r="I1742" s="54"/>
      <c r="J1742" s="54"/>
      <c r="K1742" s="54"/>
    </row>
    <row r="1743" spans="1:11" x14ac:dyDescent="0.25">
      <c r="A1743" s="54"/>
      <c r="B1743" s="54"/>
      <c r="C1743" s="54"/>
      <c r="D1743" s="54"/>
      <c r="E1743" s="54"/>
      <c r="F1743" s="54"/>
      <c r="G1743" s="54"/>
      <c r="H1743" s="54"/>
      <c r="I1743" s="54"/>
      <c r="J1743" s="54"/>
      <c r="K1743" s="54"/>
    </row>
    <row r="1744" spans="1:11" x14ac:dyDescent="0.25">
      <c r="A1744" s="54"/>
      <c r="B1744" s="54"/>
      <c r="C1744" s="54"/>
      <c r="D1744" s="54"/>
      <c r="E1744" s="54"/>
      <c r="F1744" s="54"/>
      <c r="G1744" s="54"/>
      <c r="H1744" s="54"/>
      <c r="I1744" s="54"/>
      <c r="J1744" s="54"/>
      <c r="K1744" s="54"/>
    </row>
    <row r="1745" spans="1:11" x14ac:dyDescent="0.25">
      <c r="A1745" s="54"/>
      <c r="B1745" s="54"/>
      <c r="C1745" s="54"/>
      <c r="D1745" s="54"/>
      <c r="E1745" s="54"/>
      <c r="F1745" s="54"/>
      <c r="G1745" s="54"/>
      <c r="H1745" s="54"/>
      <c r="I1745" s="54"/>
      <c r="J1745" s="54"/>
      <c r="K1745" s="54"/>
    </row>
    <row r="1746" spans="1:11" x14ac:dyDescent="0.25">
      <c r="A1746" s="54"/>
      <c r="B1746" s="54"/>
      <c r="C1746" s="54"/>
      <c r="D1746" s="54"/>
      <c r="E1746" s="54"/>
      <c r="F1746" s="54"/>
      <c r="G1746" s="54"/>
      <c r="H1746" s="54"/>
      <c r="I1746" s="54"/>
      <c r="J1746" s="54"/>
      <c r="K1746" s="54"/>
    </row>
    <row r="1747" spans="1:11" x14ac:dyDescent="0.25">
      <c r="A1747" s="54"/>
      <c r="B1747" s="54"/>
      <c r="C1747" s="54"/>
      <c r="D1747" s="54"/>
      <c r="E1747" s="54"/>
      <c r="F1747" s="54"/>
      <c r="G1747" s="54"/>
      <c r="H1747" s="54"/>
      <c r="I1747" s="54"/>
      <c r="J1747" s="54"/>
      <c r="K1747" s="54"/>
    </row>
    <row r="1748" spans="1:11" x14ac:dyDescent="0.25">
      <c r="A1748" s="54"/>
      <c r="B1748" s="54"/>
      <c r="C1748" s="54"/>
      <c r="D1748" s="54"/>
      <c r="E1748" s="54"/>
      <c r="F1748" s="54"/>
      <c r="G1748" s="54"/>
      <c r="H1748" s="54"/>
      <c r="I1748" s="54"/>
      <c r="J1748" s="54"/>
      <c r="K1748" s="54"/>
    </row>
    <row r="1749" spans="1:11" x14ac:dyDescent="0.25">
      <c r="A1749" s="54"/>
      <c r="B1749" s="54"/>
      <c r="C1749" s="54"/>
      <c r="D1749" s="54"/>
      <c r="E1749" s="54"/>
      <c r="F1749" s="54"/>
      <c r="G1749" s="54"/>
      <c r="H1749" s="54"/>
      <c r="I1749" s="54"/>
      <c r="J1749" s="54"/>
      <c r="K1749" s="54"/>
    </row>
    <row r="1750" spans="1:11" x14ac:dyDescent="0.25">
      <c r="A1750" s="54"/>
      <c r="B1750" s="54"/>
      <c r="C1750" s="54"/>
      <c r="D1750" s="54"/>
      <c r="E1750" s="54"/>
      <c r="F1750" s="54"/>
      <c r="G1750" s="54"/>
      <c r="H1750" s="54"/>
      <c r="I1750" s="54"/>
      <c r="J1750" s="54"/>
      <c r="K1750" s="54"/>
    </row>
    <row r="1751" spans="1:11" x14ac:dyDescent="0.25">
      <c r="A1751" s="54"/>
      <c r="B1751" s="54"/>
      <c r="C1751" s="54"/>
      <c r="D1751" s="54"/>
      <c r="E1751" s="54"/>
      <c r="F1751" s="54"/>
      <c r="G1751" s="54"/>
      <c r="H1751" s="54"/>
      <c r="I1751" s="54"/>
      <c r="J1751" s="54"/>
      <c r="K1751" s="54"/>
    </row>
    <row r="1752" spans="1:11" x14ac:dyDescent="0.25">
      <c r="A1752" s="54"/>
      <c r="B1752" s="54"/>
      <c r="C1752" s="54"/>
      <c r="D1752" s="54"/>
      <c r="E1752" s="54"/>
      <c r="F1752" s="54"/>
      <c r="G1752" s="54"/>
      <c r="H1752" s="54"/>
      <c r="I1752" s="54"/>
      <c r="J1752" s="54"/>
      <c r="K1752" s="54"/>
    </row>
    <row r="1753" spans="1:11" x14ac:dyDescent="0.25">
      <c r="A1753" s="54"/>
      <c r="B1753" s="54"/>
      <c r="C1753" s="54"/>
      <c r="D1753" s="54"/>
      <c r="E1753" s="54"/>
      <c r="F1753" s="54"/>
      <c r="G1753" s="54"/>
      <c r="H1753" s="54"/>
      <c r="I1753" s="54"/>
      <c r="J1753" s="54"/>
      <c r="K1753" s="54"/>
    </row>
    <row r="1754" spans="1:11" x14ac:dyDescent="0.25">
      <c r="A1754" s="54"/>
      <c r="B1754" s="54"/>
      <c r="C1754" s="54"/>
      <c r="D1754" s="54"/>
      <c r="E1754" s="54"/>
      <c r="F1754" s="54"/>
      <c r="G1754" s="54"/>
      <c r="H1754" s="54"/>
      <c r="I1754" s="54"/>
      <c r="J1754" s="54"/>
      <c r="K1754" s="54"/>
    </row>
    <row r="1755" spans="1:11" x14ac:dyDescent="0.25">
      <c r="A1755" s="54"/>
      <c r="B1755" s="54"/>
      <c r="C1755" s="54"/>
      <c r="D1755" s="54"/>
      <c r="E1755" s="54"/>
      <c r="F1755" s="54"/>
      <c r="G1755" s="54"/>
      <c r="H1755" s="54"/>
      <c r="I1755" s="54"/>
      <c r="J1755" s="54"/>
      <c r="K1755" s="54"/>
    </row>
    <row r="1756" spans="1:11" x14ac:dyDescent="0.25">
      <c r="A1756" s="54"/>
      <c r="B1756" s="54"/>
      <c r="C1756" s="54"/>
      <c r="D1756" s="54"/>
      <c r="E1756" s="54"/>
      <c r="F1756" s="54"/>
      <c r="G1756" s="54"/>
      <c r="H1756" s="54"/>
      <c r="I1756" s="54"/>
      <c r="J1756" s="54"/>
      <c r="K1756" s="54"/>
    </row>
    <row r="1757" spans="1:11" x14ac:dyDescent="0.25">
      <c r="A1757" s="54"/>
      <c r="B1757" s="54"/>
      <c r="C1757" s="54"/>
      <c r="D1757" s="54"/>
      <c r="E1757" s="54"/>
      <c r="F1757" s="54"/>
      <c r="G1757" s="54"/>
      <c r="H1757" s="54"/>
      <c r="I1757" s="54"/>
      <c r="J1757" s="54"/>
      <c r="K1757" s="54"/>
    </row>
    <row r="1758" spans="1:11" x14ac:dyDescent="0.25">
      <c r="A1758" s="54"/>
      <c r="B1758" s="54"/>
      <c r="C1758" s="54"/>
      <c r="D1758" s="54"/>
      <c r="E1758" s="54"/>
      <c r="F1758" s="54"/>
      <c r="G1758" s="54"/>
      <c r="H1758" s="54"/>
      <c r="I1758" s="54"/>
      <c r="J1758" s="54"/>
      <c r="K1758" s="54"/>
    </row>
    <row r="1759" spans="1:11" x14ac:dyDescent="0.25">
      <c r="A1759" s="54"/>
      <c r="B1759" s="54"/>
      <c r="C1759" s="54"/>
      <c r="D1759" s="54"/>
      <c r="E1759" s="54"/>
      <c r="F1759" s="54"/>
      <c r="G1759" s="54"/>
      <c r="H1759" s="54"/>
      <c r="I1759" s="54"/>
      <c r="J1759" s="54"/>
      <c r="K1759" s="54"/>
    </row>
    <row r="1760" spans="1:11" x14ac:dyDescent="0.25">
      <c r="A1760" s="54"/>
      <c r="B1760" s="54"/>
      <c r="C1760" s="54"/>
      <c r="D1760" s="54"/>
      <c r="E1760" s="54"/>
      <c r="F1760" s="54"/>
      <c r="G1760" s="54"/>
      <c r="H1760" s="54"/>
      <c r="I1760" s="54"/>
      <c r="J1760" s="54"/>
      <c r="K1760" s="54"/>
    </row>
    <row r="1761" spans="1:11" x14ac:dyDescent="0.25">
      <c r="A1761" s="54"/>
      <c r="B1761" s="54"/>
      <c r="C1761" s="54"/>
      <c r="D1761" s="54"/>
      <c r="E1761" s="54"/>
      <c r="F1761" s="54"/>
      <c r="G1761" s="54"/>
      <c r="H1761" s="54"/>
      <c r="I1761" s="54"/>
      <c r="J1761" s="54"/>
      <c r="K1761" s="54"/>
    </row>
    <row r="1762" spans="1:11" x14ac:dyDescent="0.25">
      <c r="A1762" s="54"/>
      <c r="B1762" s="54"/>
      <c r="C1762" s="54"/>
      <c r="D1762" s="54"/>
      <c r="E1762" s="54"/>
      <c r="F1762" s="54"/>
      <c r="G1762" s="54"/>
      <c r="H1762" s="54"/>
      <c r="I1762" s="54"/>
      <c r="J1762" s="54"/>
      <c r="K1762" s="54"/>
    </row>
    <row r="1763" spans="1:11" x14ac:dyDescent="0.25">
      <c r="A1763" s="54"/>
      <c r="B1763" s="54"/>
      <c r="C1763" s="54"/>
      <c r="D1763" s="54"/>
      <c r="E1763" s="54"/>
      <c r="F1763" s="54"/>
      <c r="G1763" s="54"/>
      <c r="H1763" s="54"/>
      <c r="I1763" s="54"/>
      <c r="J1763" s="54"/>
      <c r="K1763" s="54"/>
    </row>
    <row r="1764" spans="1:11" x14ac:dyDescent="0.25">
      <c r="A1764" s="54"/>
      <c r="B1764" s="54"/>
      <c r="C1764" s="54"/>
      <c r="D1764" s="54"/>
      <c r="E1764" s="54"/>
      <c r="F1764" s="54"/>
      <c r="G1764" s="54"/>
      <c r="H1764" s="54"/>
      <c r="I1764" s="54"/>
      <c r="J1764" s="54"/>
      <c r="K1764" s="54"/>
    </row>
    <row r="1765" spans="1:11" x14ac:dyDescent="0.25">
      <c r="A1765" s="54"/>
      <c r="B1765" s="54"/>
      <c r="C1765" s="54"/>
      <c r="D1765" s="54"/>
      <c r="E1765" s="54"/>
      <c r="F1765" s="54"/>
      <c r="G1765" s="54"/>
      <c r="H1765" s="54"/>
      <c r="I1765" s="54"/>
      <c r="J1765" s="54"/>
      <c r="K1765" s="54"/>
    </row>
    <row r="1766" spans="1:11" x14ac:dyDescent="0.25">
      <c r="A1766" s="54"/>
      <c r="B1766" s="54"/>
      <c r="C1766" s="54"/>
      <c r="D1766" s="54"/>
      <c r="E1766" s="54"/>
      <c r="F1766" s="54"/>
      <c r="G1766" s="54"/>
      <c r="H1766" s="54"/>
      <c r="I1766" s="54"/>
      <c r="J1766" s="54"/>
      <c r="K1766" s="54"/>
    </row>
    <row r="1767" spans="1:11" x14ac:dyDescent="0.25">
      <c r="A1767" s="54"/>
      <c r="B1767" s="54"/>
      <c r="C1767" s="54"/>
      <c r="D1767" s="54"/>
      <c r="E1767" s="54"/>
      <c r="F1767" s="54"/>
      <c r="G1767" s="54"/>
      <c r="H1767" s="54"/>
      <c r="I1767" s="54"/>
      <c r="J1767" s="54"/>
      <c r="K1767" s="54"/>
    </row>
    <row r="1768" spans="1:11" x14ac:dyDescent="0.25">
      <c r="A1768" s="54"/>
      <c r="B1768" s="54"/>
      <c r="C1768" s="54"/>
      <c r="D1768" s="54"/>
      <c r="E1768" s="54"/>
      <c r="F1768" s="54"/>
      <c r="G1768" s="54"/>
      <c r="H1768" s="54"/>
      <c r="I1768" s="54"/>
      <c r="J1768" s="54"/>
      <c r="K1768" s="54"/>
    </row>
    <row r="1769" spans="1:11" x14ac:dyDescent="0.25">
      <c r="A1769" s="54"/>
      <c r="B1769" s="54"/>
      <c r="C1769" s="54"/>
      <c r="D1769" s="54"/>
      <c r="E1769" s="54"/>
      <c r="F1769" s="54"/>
      <c r="G1769" s="54"/>
      <c r="H1769" s="54"/>
      <c r="I1769" s="54"/>
      <c r="J1769" s="54"/>
      <c r="K1769" s="54"/>
    </row>
    <row r="1770" spans="1:11" x14ac:dyDescent="0.25">
      <c r="A1770" s="54"/>
      <c r="B1770" s="54"/>
      <c r="C1770" s="54"/>
      <c r="D1770" s="54"/>
      <c r="E1770" s="54"/>
      <c r="F1770" s="54"/>
      <c r="G1770" s="54"/>
      <c r="H1770" s="54"/>
      <c r="I1770" s="54"/>
      <c r="J1770" s="54"/>
      <c r="K1770" s="54"/>
    </row>
    <row r="1771" spans="1:11" x14ac:dyDescent="0.25">
      <c r="A1771" s="54"/>
      <c r="B1771" s="54"/>
      <c r="C1771" s="54"/>
      <c r="D1771" s="54"/>
      <c r="E1771" s="54"/>
      <c r="F1771" s="54"/>
      <c r="G1771" s="54"/>
      <c r="H1771" s="54"/>
      <c r="I1771" s="54"/>
      <c r="J1771" s="54"/>
      <c r="K1771" s="54"/>
    </row>
    <row r="1772" spans="1:11" x14ac:dyDescent="0.25">
      <c r="A1772" s="54"/>
      <c r="B1772" s="54"/>
      <c r="C1772" s="54"/>
      <c r="D1772" s="54"/>
      <c r="E1772" s="54"/>
      <c r="F1772" s="54"/>
      <c r="G1772" s="54"/>
      <c r="H1772" s="54"/>
      <c r="I1772" s="54"/>
      <c r="J1772" s="54"/>
      <c r="K1772" s="54"/>
    </row>
    <row r="1773" spans="1:11" x14ac:dyDescent="0.25">
      <c r="A1773" s="54"/>
      <c r="B1773" s="54"/>
      <c r="C1773" s="54"/>
      <c r="D1773" s="54"/>
      <c r="E1773" s="54"/>
      <c r="F1773" s="54"/>
      <c r="G1773" s="54"/>
      <c r="H1773" s="54"/>
      <c r="I1773" s="54"/>
      <c r="J1773" s="54"/>
      <c r="K1773" s="54"/>
    </row>
    <row r="1774" spans="1:11" x14ac:dyDescent="0.25">
      <c r="A1774" s="54"/>
      <c r="B1774" s="54"/>
      <c r="C1774" s="54"/>
      <c r="D1774" s="54"/>
      <c r="E1774" s="54"/>
      <c r="F1774" s="54"/>
      <c r="G1774" s="54"/>
      <c r="H1774" s="54"/>
      <c r="I1774" s="54"/>
      <c r="J1774" s="54"/>
      <c r="K1774" s="54"/>
    </row>
    <row r="1775" spans="1:11" x14ac:dyDescent="0.25">
      <c r="A1775" s="54"/>
      <c r="B1775" s="54"/>
      <c r="C1775" s="54"/>
      <c r="D1775" s="54"/>
      <c r="E1775" s="54"/>
      <c r="F1775" s="54"/>
      <c r="G1775" s="54"/>
      <c r="H1775" s="54"/>
      <c r="I1775" s="54"/>
      <c r="J1775" s="54"/>
      <c r="K1775" s="54"/>
    </row>
    <row r="1776" spans="1:11" x14ac:dyDescent="0.25">
      <c r="A1776" s="54"/>
      <c r="B1776" s="54"/>
      <c r="C1776" s="54"/>
      <c r="D1776" s="54"/>
      <c r="E1776" s="54"/>
      <c r="F1776" s="54"/>
      <c r="G1776" s="54"/>
      <c r="H1776" s="54"/>
      <c r="I1776" s="54"/>
      <c r="J1776" s="54"/>
      <c r="K1776" s="54"/>
    </row>
    <row r="1777" spans="1:11" x14ac:dyDescent="0.25">
      <c r="A1777" s="54"/>
      <c r="B1777" s="54"/>
      <c r="C1777" s="54"/>
      <c r="D1777" s="54"/>
      <c r="E1777" s="54"/>
      <c r="F1777" s="54"/>
      <c r="G1777" s="54"/>
      <c r="H1777" s="54"/>
      <c r="I1777" s="54"/>
      <c r="J1777" s="54"/>
      <c r="K1777" s="54"/>
    </row>
    <row r="1778" spans="1:11" x14ac:dyDescent="0.25">
      <c r="A1778" s="54"/>
      <c r="B1778" s="54"/>
      <c r="C1778" s="54"/>
      <c r="D1778" s="54"/>
      <c r="E1778" s="54"/>
      <c r="F1778" s="54"/>
      <c r="G1778" s="54"/>
      <c r="H1778" s="54"/>
      <c r="I1778" s="54"/>
      <c r="J1778" s="54"/>
      <c r="K1778" s="54"/>
    </row>
    <row r="1779" spans="1:11" x14ac:dyDescent="0.25">
      <c r="A1779" s="54"/>
      <c r="B1779" s="54"/>
      <c r="C1779" s="54"/>
      <c r="D1779" s="54"/>
      <c r="E1779" s="54"/>
      <c r="F1779" s="54"/>
      <c r="G1779" s="54"/>
      <c r="H1779" s="54"/>
      <c r="I1779" s="54"/>
      <c r="J1779" s="54"/>
      <c r="K1779" s="54"/>
    </row>
    <row r="1780" spans="1:11" x14ac:dyDescent="0.25">
      <c r="A1780" s="54"/>
      <c r="B1780" s="54"/>
      <c r="C1780" s="54"/>
      <c r="D1780" s="54"/>
      <c r="E1780" s="54"/>
      <c r="F1780" s="54"/>
      <c r="G1780" s="54"/>
      <c r="H1780" s="54"/>
      <c r="I1780" s="54"/>
      <c r="J1780" s="54"/>
      <c r="K1780" s="54"/>
    </row>
    <row r="1781" spans="1:11" x14ac:dyDescent="0.25">
      <c r="A1781" s="54"/>
      <c r="B1781" s="54"/>
      <c r="C1781" s="54"/>
      <c r="D1781" s="54"/>
      <c r="E1781" s="54"/>
      <c r="F1781" s="54"/>
      <c r="G1781" s="54"/>
      <c r="H1781" s="54"/>
      <c r="I1781" s="54"/>
      <c r="J1781" s="54"/>
      <c r="K1781" s="54"/>
    </row>
    <row r="1782" spans="1:11" x14ac:dyDescent="0.25">
      <c r="A1782" s="54"/>
      <c r="B1782" s="54"/>
      <c r="C1782" s="54"/>
      <c r="D1782" s="54"/>
      <c r="E1782" s="54"/>
      <c r="F1782" s="54"/>
      <c r="G1782" s="54"/>
      <c r="H1782" s="54"/>
      <c r="I1782" s="54"/>
      <c r="J1782" s="54"/>
      <c r="K1782" s="54"/>
    </row>
    <row r="1783" spans="1:11" x14ac:dyDescent="0.25">
      <c r="A1783" s="54"/>
      <c r="B1783" s="54"/>
      <c r="C1783" s="54"/>
      <c r="D1783" s="54"/>
      <c r="E1783" s="54"/>
      <c r="F1783" s="54"/>
      <c r="G1783" s="54"/>
      <c r="H1783" s="54"/>
      <c r="I1783" s="54"/>
      <c r="J1783" s="54"/>
      <c r="K1783" s="54"/>
    </row>
    <row r="1784" spans="1:11" x14ac:dyDescent="0.25">
      <c r="A1784" s="54"/>
      <c r="B1784" s="54"/>
      <c r="C1784" s="54"/>
      <c r="D1784" s="54"/>
      <c r="E1784" s="54"/>
      <c r="F1784" s="54"/>
      <c r="G1784" s="54"/>
      <c r="H1784" s="54"/>
      <c r="I1784" s="54"/>
      <c r="J1784" s="54"/>
      <c r="K1784" s="54"/>
    </row>
    <row r="1785" spans="1:11" x14ac:dyDescent="0.25">
      <c r="A1785" s="54"/>
      <c r="B1785" s="54"/>
      <c r="C1785" s="54"/>
      <c r="D1785" s="54"/>
      <c r="E1785" s="54"/>
      <c r="F1785" s="54"/>
      <c r="G1785" s="54"/>
      <c r="H1785" s="54"/>
      <c r="I1785" s="54"/>
      <c r="J1785" s="54"/>
      <c r="K1785" s="54"/>
    </row>
    <row r="1786" spans="1:11" x14ac:dyDescent="0.25">
      <c r="A1786" s="54"/>
      <c r="B1786" s="54"/>
      <c r="C1786" s="54"/>
      <c r="D1786" s="54"/>
      <c r="E1786" s="54"/>
      <c r="F1786" s="54"/>
      <c r="G1786" s="54"/>
      <c r="H1786" s="54"/>
      <c r="I1786" s="54"/>
      <c r="J1786" s="54"/>
      <c r="K1786" s="54"/>
    </row>
    <row r="1787" spans="1:11" x14ac:dyDescent="0.25">
      <c r="A1787" s="54"/>
      <c r="B1787" s="54"/>
      <c r="C1787" s="54"/>
      <c r="D1787" s="54"/>
      <c r="E1787" s="54"/>
      <c r="F1787" s="54"/>
      <c r="G1787" s="54"/>
      <c r="H1787" s="54"/>
      <c r="I1787" s="54"/>
      <c r="J1787" s="54"/>
      <c r="K1787" s="54"/>
    </row>
    <row r="1788" spans="1:11" x14ac:dyDescent="0.25">
      <c r="A1788" s="54"/>
      <c r="B1788" s="54"/>
      <c r="C1788" s="54"/>
      <c r="D1788" s="54"/>
      <c r="E1788" s="54"/>
      <c r="F1788" s="54"/>
      <c r="G1788" s="54"/>
      <c r="H1788" s="54"/>
      <c r="I1788" s="54"/>
      <c r="J1788" s="54"/>
      <c r="K1788" s="54"/>
    </row>
    <row r="1789" spans="1:11" x14ac:dyDescent="0.25">
      <c r="A1789" s="54"/>
      <c r="B1789" s="54"/>
      <c r="C1789" s="54"/>
      <c r="D1789" s="54"/>
      <c r="E1789" s="54"/>
      <c r="F1789" s="54"/>
      <c r="G1789" s="54"/>
      <c r="H1789" s="54"/>
      <c r="I1789" s="54"/>
      <c r="J1789" s="54"/>
      <c r="K1789" s="54"/>
    </row>
    <row r="1790" spans="1:11" x14ac:dyDescent="0.25">
      <c r="A1790" s="54"/>
      <c r="B1790" s="54"/>
      <c r="C1790" s="54"/>
      <c r="D1790" s="54"/>
      <c r="E1790" s="54"/>
      <c r="F1790" s="54"/>
      <c r="G1790" s="54"/>
      <c r="H1790" s="54"/>
      <c r="I1790" s="54"/>
      <c r="J1790" s="54"/>
      <c r="K1790" s="54"/>
    </row>
    <row r="1791" spans="1:11" x14ac:dyDescent="0.25">
      <c r="A1791" s="54"/>
      <c r="B1791" s="54"/>
      <c r="C1791" s="54"/>
      <c r="D1791" s="54"/>
      <c r="E1791" s="54"/>
      <c r="F1791" s="54"/>
      <c r="G1791" s="54"/>
      <c r="H1791" s="54"/>
      <c r="I1791" s="54"/>
      <c r="J1791" s="54"/>
      <c r="K1791" s="54"/>
    </row>
    <row r="1792" spans="1:11" x14ac:dyDescent="0.25">
      <c r="A1792" s="54"/>
      <c r="B1792" s="54"/>
      <c r="C1792" s="54"/>
      <c r="D1792" s="54"/>
      <c r="E1792" s="54"/>
      <c r="F1792" s="54"/>
      <c r="G1792" s="54"/>
      <c r="H1792" s="54"/>
      <c r="I1792" s="54"/>
      <c r="J1792" s="54"/>
      <c r="K1792" s="54"/>
    </row>
    <row r="1793" spans="1:11" x14ac:dyDescent="0.25">
      <c r="A1793" s="54"/>
      <c r="B1793" s="54"/>
      <c r="C1793" s="54"/>
      <c r="D1793" s="54"/>
      <c r="E1793" s="54"/>
      <c r="F1793" s="54"/>
      <c r="G1793" s="54"/>
      <c r="H1793" s="54"/>
      <c r="I1793" s="54"/>
      <c r="J1793" s="54"/>
      <c r="K1793" s="54"/>
    </row>
    <row r="1794" spans="1:11" x14ac:dyDescent="0.25">
      <c r="A1794" s="54"/>
      <c r="B1794" s="54"/>
      <c r="C1794" s="54"/>
      <c r="D1794" s="54"/>
      <c r="E1794" s="54"/>
      <c r="F1794" s="54"/>
      <c r="G1794" s="54"/>
      <c r="H1794" s="54"/>
      <c r="I1794" s="54"/>
      <c r="J1794" s="54"/>
      <c r="K1794" s="54"/>
    </row>
    <row r="1795" spans="1:11" x14ac:dyDescent="0.25">
      <c r="A1795" s="54"/>
      <c r="B1795" s="54"/>
      <c r="C1795" s="54"/>
      <c r="D1795" s="54"/>
      <c r="E1795" s="54"/>
      <c r="F1795" s="54"/>
      <c r="G1795" s="54"/>
      <c r="H1795" s="54"/>
      <c r="I1795" s="54"/>
      <c r="J1795" s="54"/>
      <c r="K1795" s="54"/>
    </row>
    <row r="1796" spans="1:11" x14ac:dyDescent="0.25">
      <c r="A1796" s="54"/>
      <c r="B1796" s="54"/>
      <c r="C1796" s="54"/>
      <c r="D1796" s="54"/>
      <c r="E1796" s="54"/>
      <c r="F1796" s="54"/>
      <c r="G1796" s="54"/>
      <c r="H1796" s="54"/>
      <c r="I1796" s="54"/>
      <c r="J1796" s="54"/>
      <c r="K1796" s="54"/>
    </row>
    <row r="1797" spans="1:11" x14ac:dyDescent="0.25">
      <c r="A1797" s="54"/>
      <c r="B1797" s="54"/>
      <c r="C1797" s="54"/>
      <c r="D1797" s="54"/>
      <c r="E1797" s="54"/>
      <c r="F1797" s="54"/>
      <c r="G1797" s="54"/>
      <c r="H1797" s="54"/>
      <c r="I1797" s="54"/>
      <c r="J1797" s="54"/>
      <c r="K1797" s="54"/>
    </row>
    <row r="1798" spans="1:11" x14ac:dyDescent="0.25">
      <c r="A1798" s="54"/>
      <c r="B1798" s="54"/>
      <c r="C1798" s="54"/>
      <c r="D1798" s="54"/>
      <c r="E1798" s="54"/>
      <c r="F1798" s="54"/>
      <c r="G1798" s="54"/>
      <c r="H1798" s="54"/>
      <c r="I1798" s="54"/>
      <c r="J1798" s="54"/>
      <c r="K1798" s="54"/>
    </row>
    <row r="1799" spans="1:11" x14ac:dyDescent="0.25">
      <c r="A1799" s="54"/>
      <c r="B1799" s="54"/>
      <c r="C1799" s="54"/>
      <c r="D1799" s="54"/>
      <c r="E1799" s="54"/>
      <c r="F1799" s="54"/>
      <c r="G1799" s="54"/>
      <c r="H1799" s="54"/>
      <c r="I1799" s="54"/>
      <c r="J1799" s="54"/>
      <c r="K1799" s="54"/>
    </row>
    <row r="1800" spans="1:11" x14ac:dyDescent="0.25">
      <c r="A1800" s="54"/>
      <c r="B1800" s="54"/>
      <c r="C1800" s="54"/>
      <c r="D1800" s="54"/>
      <c r="E1800" s="54"/>
      <c r="F1800" s="54"/>
      <c r="G1800" s="54"/>
      <c r="H1800" s="54"/>
      <c r="I1800" s="54"/>
      <c r="J1800" s="54"/>
      <c r="K1800" s="54"/>
    </row>
    <row r="1801" spans="1:11" x14ac:dyDescent="0.25">
      <c r="A1801" s="54"/>
      <c r="B1801" s="54"/>
      <c r="C1801" s="54"/>
      <c r="D1801" s="54"/>
      <c r="E1801" s="54"/>
      <c r="F1801" s="54"/>
      <c r="G1801" s="54"/>
      <c r="H1801" s="54"/>
      <c r="I1801" s="54"/>
      <c r="J1801" s="54"/>
      <c r="K1801" s="54"/>
    </row>
    <row r="1802" spans="1:11" x14ac:dyDescent="0.25">
      <c r="A1802" s="54"/>
      <c r="B1802" s="54"/>
      <c r="C1802" s="54"/>
      <c r="D1802" s="54"/>
      <c r="E1802" s="54"/>
      <c r="F1802" s="54"/>
      <c r="G1802" s="54"/>
      <c r="H1802" s="54"/>
      <c r="I1802" s="54"/>
      <c r="J1802" s="54"/>
      <c r="K1802" s="54"/>
    </row>
    <row r="1803" spans="1:11" x14ac:dyDescent="0.25">
      <c r="A1803" s="54"/>
      <c r="B1803" s="54"/>
      <c r="C1803" s="54"/>
      <c r="D1803" s="54"/>
      <c r="E1803" s="54"/>
      <c r="F1803" s="54"/>
      <c r="G1803" s="54"/>
      <c r="H1803" s="54"/>
      <c r="I1803" s="54"/>
      <c r="J1803" s="54"/>
      <c r="K1803" s="54"/>
    </row>
    <row r="1804" spans="1:11" x14ac:dyDescent="0.25">
      <c r="A1804" s="54"/>
      <c r="B1804" s="54"/>
      <c r="C1804" s="54"/>
      <c r="D1804" s="54"/>
      <c r="E1804" s="54"/>
      <c r="F1804" s="54"/>
      <c r="G1804" s="54"/>
      <c r="H1804" s="54"/>
      <c r="I1804" s="54"/>
      <c r="J1804" s="54"/>
      <c r="K1804" s="54"/>
    </row>
    <row r="1805" spans="1:11" x14ac:dyDescent="0.25">
      <c r="A1805" s="54"/>
      <c r="B1805" s="54"/>
      <c r="C1805" s="54"/>
      <c r="D1805" s="54"/>
      <c r="E1805" s="54"/>
      <c r="F1805" s="54"/>
      <c r="G1805" s="54"/>
      <c r="H1805" s="54"/>
      <c r="I1805" s="54"/>
      <c r="J1805" s="54"/>
      <c r="K1805" s="54"/>
    </row>
    <row r="1806" spans="1:11" x14ac:dyDescent="0.25">
      <c r="A1806" s="54"/>
      <c r="B1806" s="54"/>
      <c r="C1806" s="54"/>
      <c r="D1806" s="54"/>
      <c r="E1806" s="54"/>
      <c r="F1806" s="54"/>
      <c r="G1806" s="54"/>
      <c r="H1806" s="54"/>
      <c r="I1806" s="54"/>
      <c r="J1806" s="54"/>
      <c r="K1806" s="54"/>
    </row>
    <row r="1807" spans="1:11" x14ac:dyDescent="0.25">
      <c r="A1807" s="54"/>
      <c r="B1807" s="54"/>
      <c r="C1807" s="54"/>
      <c r="D1807" s="54"/>
      <c r="E1807" s="54"/>
      <c r="F1807" s="54"/>
      <c r="G1807" s="54"/>
      <c r="H1807" s="54"/>
      <c r="I1807" s="54"/>
      <c r="J1807" s="54"/>
      <c r="K1807" s="54"/>
    </row>
    <row r="1808" spans="1:11" x14ac:dyDescent="0.25">
      <c r="A1808" s="54"/>
      <c r="B1808" s="54"/>
      <c r="C1808" s="54"/>
      <c r="D1808" s="54"/>
      <c r="E1808" s="54"/>
      <c r="F1808" s="54"/>
      <c r="G1808" s="54"/>
      <c r="H1808" s="54"/>
      <c r="I1808" s="54"/>
      <c r="J1808" s="54"/>
      <c r="K1808" s="54"/>
    </row>
    <row r="1809" spans="1:11" x14ac:dyDescent="0.25">
      <c r="A1809" s="54"/>
      <c r="B1809" s="54"/>
      <c r="C1809" s="54"/>
      <c r="D1809" s="54"/>
      <c r="E1809" s="54"/>
      <c r="F1809" s="54"/>
      <c r="G1809" s="54"/>
      <c r="H1809" s="54"/>
      <c r="I1809" s="54"/>
      <c r="J1809" s="54"/>
      <c r="K1809" s="54"/>
    </row>
    <row r="1810" spans="1:11" x14ac:dyDescent="0.25">
      <c r="A1810" s="54"/>
      <c r="B1810" s="54"/>
      <c r="C1810" s="54"/>
      <c r="D1810" s="54"/>
      <c r="E1810" s="54"/>
      <c r="F1810" s="54"/>
      <c r="G1810" s="54"/>
      <c r="H1810" s="54"/>
      <c r="I1810" s="54"/>
      <c r="J1810" s="54"/>
      <c r="K1810" s="54"/>
    </row>
    <row r="1811" spans="1:11" x14ac:dyDescent="0.25">
      <c r="A1811" s="54"/>
      <c r="B1811" s="54"/>
      <c r="C1811" s="54"/>
      <c r="D1811" s="54"/>
      <c r="E1811" s="54"/>
      <c r="F1811" s="54"/>
      <c r="G1811" s="54"/>
      <c r="H1811" s="54"/>
      <c r="I1811" s="54"/>
      <c r="J1811" s="54"/>
      <c r="K1811" s="54"/>
    </row>
    <row r="1812" spans="1:11" x14ac:dyDescent="0.25">
      <c r="A1812" s="54"/>
      <c r="B1812" s="54"/>
      <c r="C1812" s="54"/>
      <c r="D1812" s="54"/>
      <c r="E1812" s="54"/>
      <c r="F1812" s="54"/>
      <c r="G1812" s="54"/>
      <c r="H1812" s="54"/>
      <c r="I1812" s="54"/>
      <c r="J1812" s="54"/>
      <c r="K1812" s="54"/>
    </row>
    <row r="1813" spans="1:11" x14ac:dyDescent="0.25">
      <c r="A1813" s="54"/>
      <c r="B1813" s="54"/>
      <c r="C1813" s="54"/>
      <c r="D1813" s="54"/>
      <c r="E1813" s="54"/>
      <c r="F1813" s="54"/>
      <c r="G1813" s="54"/>
      <c r="H1813" s="54"/>
      <c r="I1813" s="54"/>
      <c r="J1813" s="54"/>
      <c r="K1813" s="54"/>
    </row>
    <row r="1814" spans="1:11" x14ac:dyDescent="0.25">
      <c r="A1814" s="54"/>
      <c r="B1814" s="54"/>
      <c r="C1814" s="54"/>
      <c r="D1814" s="54"/>
      <c r="E1814" s="54"/>
      <c r="F1814" s="54"/>
      <c r="G1814" s="54"/>
      <c r="H1814" s="54"/>
      <c r="I1814" s="54"/>
      <c r="J1814" s="54"/>
      <c r="K1814" s="54"/>
    </row>
    <row r="1815" spans="1:11" x14ac:dyDescent="0.25">
      <c r="A1815" s="54"/>
      <c r="B1815" s="54"/>
      <c r="C1815" s="54"/>
      <c r="D1815" s="54"/>
      <c r="E1815" s="54"/>
      <c r="F1815" s="54"/>
      <c r="G1815" s="54"/>
      <c r="H1815" s="54"/>
      <c r="I1815" s="54"/>
      <c r="J1815" s="54"/>
      <c r="K1815" s="54"/>
    </row>
    <row r="1816" spans="1:11" x14ac:dyDescent="0.25">
      <c r="A1816" s="54"/>
      <c r="B1816" s="54"/>
      <c r="C1816" s="54"/>
      <c r="D1816" s="54"/>
      <c r="E1816" s="54"/>
      <c r="F1816" s="54"/>
      <c r="G1816" s="54"/>
      <c r="H1816" s="54"/>
      <c r="I1816" s="54"/>
      <c r="J1816" s="54"/>
      <c r="K1816" s="54"/>
    </row>
    <row r="1817" spans="1:11" x14ac:dyDescent="0.25">
      <c r="A1817" s="54"/>
      <c r="B1817" s="54"/>
      <c r="C1817" s="54"/>
      <c r="D1817" s="54"/>
      <c r="E1817" s="54"/>
      <c r="F1817" s="54"/>
      <c r="G1817" s="54"/>
      <c r="H1817" s="54"/>
      <c r="I1817" s="54"/>
      <c r="J1817" s="54"/>
      <c r="K1817" s="54"/>
    </row>
    <row r="1818" spans="1:11" x14ac:dyDescent="0.25">
      <c r="A1818" s="54"/>
      <c r="B1818" s="54"/>
      <c r="C1818" s="54"/>
      <c r="D1818" s="54"/>
      <c r="E1818" s="54"/>
      <c r="F1818" s="54"/>
      <c r="G1818" s="54"/>
      <c r="H1818" s="54"/>
      <c r="I1818" s="54"/>
      <c r="J1818" s="54"/>
      <c r="K1818" s="54"/>
    </row>
    <row r="1819" spans="1:11" x14ac:dyDescent="0.25">
      <c r="A1819" s="54"/>
      <c r="B1819" s="54"/>
      <c r="C1819" s="54"/>
      <c r="D1819" s="54"/>
      <c r="E1819" s="54"/>
      <c r="F1819" s="54"/>
      <c r="G1819" s="54"/>
      <c r="H1819" s="54"/>
      <c r="I1819" s="54"/>
      <c r="J1819" s="54"/>
      <c r="K1819" s="54"/>
    </row>
    <row r="1820" spans="1:11" x14ac:dyDescent="0.25">
      <c r="A1820" s="54"/>
      <c r="B1820" s="54"/>
      <c r="C1820" s="54"/>
      <c r="D1820" s="54"/>
      <c r="E1820" s="54"/>
      <c r="F1820" s="54"/>
      <c r="G1820" s="54"/>
      <c r="H1820" s="54"/>
      <c r="I1820" s="54"/>
      <c r="J1820" s="54"/>
      <c r="K1820" s="54"/>
    </row>
    <row r="1821" spans="1:11" x14ac:dyDescent="0.25">
      <c r="A1821" s="54"/>
      <c r="B1821" s="54"/>
      <c r="C1821" s="54"/>
      <c r="D1821" s="54"/>
      <c r="E1821" s="54"/>
      <c r="F1821" s="54"/>
      <c r="G1821" s="54"/>
      <c r="H1821" s="54"/>
      <c r="I1821" s="54"/>
      <c r="J1821" s="54"/>
      <c r="K1821" s="54"/>
    </row>
    <row r="1822" spans="1:11" x14ac:dyDescent="0.25">
      <c r="A1822" s="54"/>
      <c r="B1822" s="54"/>
      <c r="C1822" s="54"/>
      <c r="D1822" s="54"/>
      <c r="E1822" s="54"/>
      <c r="F1822" s="54"/>
      <c r="G1822" s="54"/>
      <c r="H1822" s="54"/>
      <c r="I1822" s="54"/>
      <c r="J1822" s="54"/>
      <c r="K1822" s="54"/>
    </row>
    <row r="1823" spans="1:11" x14ac:dyDescent="0.25">
      <c r="A1823" s="54"/>
      <c r="B1823" s="54"/>
      <c r="C1823" s="54"/>
      <c r="D1823" s="54"/>
      <c r="E1823" s="54"/>
      <c r="F1823" s="54"/>
      <c r="G1823" s="54"/>
      <c r="H1823" s="54"/>
      <c r="I1823" s="54"/>
      <c r="J1823" s="54"/>
      <c r="K1823" s="54"/>
    </row>
    <row r="1824" spans="1:11" x14ac:dyDescent="0.25">
      <c r="A1824" s="54"/>
      <c r="B1824" s="54"/>
      <c r="C1824" s="54"/>
      <c r="D1824" s="54"/>
      <c r="E1824" s="54"/>
      <c r="F1824" s="54"/>
      <c r="G1824" s="54"/>
      <c r="H1824" s="54"/>
      <c r="I1824" s="54"/>
      <c r="J1824" s="54"/>
      <c r="K1824" s="54"/>
    </row>
    <row r="1825" spans="1:11" x14ac:dyDescent="0.25">
      <c r="A1825" s="54"/>
      <c r="B1825" s="54"/>
      <c r="C1825" s="54"/>
      <c r="D1825" s="54"/>
      <c r="E1825" s="54"/>
      <c r="F1825" s="54"/>
      <c r="G1825" s="54"/>
      <c r="H1825" s="54"/>
      <c r="I1825" s="54"/>
      <c r="J1825" s="54"/>
      <c r="K1825" s="54"/>
    </row>
    <row r="1826" spans="1:11" x14ac:dyDescent="0.25">
      <c r="A1826" s="54"/>
      <c r="B1826" s="54"/>
      <c r="C1826" s="54"/>
      <c r="D1826" s="54"/>
      <c r="E1826" s="54"/>
      <c r="F1826" s="54"/>
      <c r="G1826" s="54"/>
      <c r="H1826" s="54"/>
      <c r="I1826" s="54"/>
      <c r="J1826" s="54"/>
      <c r="K1826" s="54"/>
    </row>
    <row r="1827" spans="1:11" x14ac:dyDescent="0.25">
      <c r="A1827" s="54"/>
      <c r="B1827" s="54"/>
      <c r="C1827" s="54"/>
      <c r="D1827" s="54"/>
      <c r="E1827" s="54"/>
      <c r="F1827" s="54"/>
      <c r="G1827" s="54"/>
      <c r="H1827" s="54"/>
      <c r="I1827" s="54"/>
      <c r="J1827" s="54"/>
      <c r="K1827" s="54"/>
    </row>
    <row r="1828" spans="1:11" x14ac:dyDescent="0.25">
      <c r="A1828" s="54"/>
      <c r="B1828" s="54"/>
      <c r="C1828" s="54"/>
      <c r="D1828" s="54"/>
      <c r="E1828" s="54"/>
      <c r="F1828" s="54"/>
      <c r="G1828" s="54"/>
      <c r="H1828" s="54"/>
      <c r="I1828" s="54"/>
      <c r="J1828" s="54"/>
      <c r="K1828" s="54"/>
    </row>
    <row r="1829" spans="1:11" x14ac:dyDescent="0.25">
      <c r="A1829" s="54"/>
      <c r="B1829" s="54"/>
      <c r="C1829" s="54"/>
      <c r="D1829" s="54"/>
      <c r="E1829" s="54"/>
      <c r="F1829" s="54"/>
      <c r="G1829" s="54"/>
      <c r="H1829" s="54"/>
      <c r="I1829" s="54"/>
      <c r="J1829" s="54"/>
      <c r="K1829" s="54"/>
    </row>
    <row r="1830" spans="1:11" x14ac:dyDescent="0.25">
      <c r="A1830" s="54"/>
      <c r="B1830" s="54"/>
      <c r="C1830" s="54"/>
      <c r="D1830" s="54"/>
      <c r="E1830" s="54"/>
      <c r="F1830" s="54"/>
      <c r="G1830" s="54"/>
      <c r="H1830" s="54"/>
      <c r="I1830" s="54"/>
      <c r="J1830" s="54"/>
      <c r="K1830" s="54"/>
    </row>
    <row r="1831" spans="1:11" x14ac:dyDescent="0.25">
      <c r="A1831" s="54"/>
      <c r="B1831" s="54"/>
      <c r="C1831" s="54"/>
      <c r="D1831" s="54"/>
      <c r="E1831" s="54"/>
      <c r="F1831" s="54"/>
      <c r="G1831" s="54"/>
      <c r="H1831" s="54"/>
      <c r="I1831" s="54"/>
      <c r="J1831" s="54"/>
      <c r="K1831" s="54"/>
    </row>
    <row r="1832" spans="1:11" x14ac:dyDescent="0.25">
      <c r="A1832" s="54"/>
      <c r="B1832" s="54"/>
      <c r="C1832" s="54"/>
      <c r="D1832" s="54"/>
      <c r="E1832" s="54"/>
      <c r="F1832" s="54"/>
      <c r="G1832" s="54"/>
      <c r="H1832" s="54"/>
      <c r="I1832" s="54"/>
      <c r="J1832" s="54"/>
      <c r="K1832" s="54"/>
    </row>
    <row r="1833" spans="1:11" x14ac:dyDescent="0.25">
      <c r="A1833" s="54"/>
      <c r="B1833" s="54"/>
      <c r="C1833" s="54"/>
      <c r="D1833" s="54"/>
      <c r="E1833" s="54"/>
      <c r="F1833" s="54"/>
      <c r="G1833" s="54"/>
      <c r="H1833" s="54"/>
      <c r="I1833" s="54"/>
      <c r="J1833" s="54"/>
      <c r="K1833" s="54"/>
    </row>
    <row r="1834" spans="1:11" x14ac:dyDescent="0.25">
      <c r="A1834" s="54"/>
      <c r="B1834" s="54"/>
      <c r="C1834" s="54"/>
      <c r="D1834" s="54"/>
      <c r="E1834" s="54"/>
      <c r="F1834" s="54"/>
      <c r="G1834" s="54"/>
      <c r="H1834" s="54"/>
      <c r="I1834" s="54"/>
      <c r="J1834" s="54"/>
      <c r="K1834" s="54"/>
    </row>
    <row r="1835" spans="1:11" x14ac:dyDescent="0.25">
      <c r="A1835" s="54"/>
      <c r="B1835" s="54"/>
      <c r="C1835" s="54"/>
      <c r="D1835" s="54"/>
      <c r="E1835" s="54"/>
      <c r="F1835" s="54"/>
      <c r="G1835" s="54"/>
      <c r="H1835" s="54"/>
      <c r="I1835" s="54"/>
      <c r="J1835" s="54"/>
      <c r="K1835" s="54"/>
    </row>
    <row r="1836" spans="1:11" x14ac:dyDescent="0.25">
      <c r="A1836" s="54"/>
      <c r="B1836" s="54"/>
      <c r="C1836" s="54"/>
      <c r="D1836" s="54"/>
      <c r="E1836" s="54"/>
      <c r="F1836" s="54"/>
      <c r="G1836" s="54"/>
      <c r="H1836" s="54"/>
      <c r="I1836" s="54"/>
      <c r="J1836" s="54"/>
      <c r="K1836" s="54"/>
    </row>
    <row r="1837" spans="1:11" x14ac:dyDescent="0.25">
      <c r="A1837" s="54"/>
      <c r="B1837" s="54"/>
      <c r="C1837" s="54"/>
      <c r="D1837" s="54"/>
      <c r="E1837" s="54"/>
      <c r="F1837" s="54"/>
      <c r="G1837" s="54"/>
      <c r="H1837" s="54"/>
      <c r="I1837" s="54"/>
      <c r="J1837" s="54"/>
      <c r="K1837" s="54"/>
    </row>
    <row r="1838" spans="1:11" x14ac:dyDescent="0.25">
      <c r="A1838" s="54"/>
      <c r="B1838" s="54"/>
      <c r="C1838" s="54"/>
      <c r="D1838" s="54"/>
      <c r="E1838" s="54"/>
      <c r="F1838" s="54"/>
      <c r="G1838" s="54"/>
      <c r="H1838" s="54"/>
      <c r="I1838" s="54"/>
      <c r="J1838" s="54"/>
      <c r="K1838" s="54"/>
    </row>
    <row r="1839" spans="1:11" x14ac:dyDescent="0.25">
      <c r="A1839" s="54"/>
      <c r="B1839" s="54"/>
      <c r="C1839" s="54"/>
      <c r="D1839" s="54"/>
      <c r="E1839" s="54"/>
      <c r="F1839" s="54"/>
      <c r="G1839" s="54"/>
      <c r="H1839" s="54"/>
      <c r="I1839" s="54"/>
      <c r="J1839" s="54"/>
      <c r="K1839" s="54"/>
    </row>
    <row r="1840" spans="1:11" x14ac:dyDescent="0.25">
      <c r="A1840" s="54"/>
      <c r="B1840" s="54"/>
      <c r="C1840" s="54"/>
      <c r="D1840" s="54"/>
      <c r="E1840" s="54"/>
      <c r="F1840" s="54"/>
      <c r="G1840" s="54"/>
      <c r="H1840" s="54"/>
      <c r="I1840" s="54"/>
      <c r="J1840" s="54"/>
      <c r="K1840" s="54"/>
    </row>
    <row r="1841" spans="1:11" x14ac:dyDescent="0.25">
      <c r="A1841" s="54"/>
      <c r="B1841" s="54"/>
      <c r="C1841" s="54"/>
      <c r="D1841" s="54"/>
      <c r="E1841" s="54"/>
      <c r="F1841" s="54"/>
      <c r="G1841" s="54"/>
      <c r="H1841" s="54"/>
      <c r="I1841" s="54"/>
      <c r="J1841" s="54"/>
      <c r="K1841" s="54"/>
    </row>
    <row r="1842" spans="1:11" x14ac:dyDescent="0.25">
      <c r="A1842" s="54"/>
      <c r="B1842" s="54"/>
      <c r="C1842" s="54"/>
      <c r="D1842" s="54"/>
      <c r="E1842" s="54"/>
      <c r="F1842" s="54"/>
      <c r="G1842" s="54"/>
      <c r="H1842" s="54"/>
      <c r="I1842" s="54"/>
      <c r="J1842" s="54"/>
      <c r="K1842" s="54"/>
    </row>
    <row r="1843" spans="1:11" x14ac:dyDescent="0.25">
      <c r="A1843" s="54"/>
      <c r="B1843" s="54"/>
      <c r="C1843" s="54"/>
      <c r="D1843" s="54"/>
      <c r="E1843" s="54"/>
      <c r="F1843" s="54"/>
      <c r="G1843" s="54"/>
      <c r="H1843" s="54"/>
      <c r="I1843" s="54"/>
      <c r="J1843" s="54"/>
      <c r="K1843" s="54"/>
    </row>
    <row r="1844" spans="1:11" x14ac:dyDescent="0.25">
      <c r="A1844" s="54"/>
      <c r="B1844" s="54"/>
      <c r="C1844" s="54"/>
      <c r="D1844" s="54"/>
      <c r="E1844" s="54"/>
      <c r="F1844" s="54"/>
      <c r="G1844" s="54"/>
      <c r="H1844" s="54"/>
      <c r="I1844" s="54"/>
      <c r="J1844" s="54"/>
      <c r="K1844" s="54"/>
    </row>
    <row r="1845" spans="1:11" x14ac:dyDescent="0.25">
      <c r="A1845" s="54"/>
      <c r="B1845" s="54"/>
      <c r="C1845" s="54"/>
      <c r="D1845" s="54"/>
      <c r="E1845" s="54"/>
      <c r="F1845" s="54"/>
      <c r="G1845" s="54"/>
      <c r="H1845" s="54"/>
      <c r="I1845" s="54"/>
      <c r="J1845" s="54"/>
      <c r="K1845" s="54"/>
    </row>
    <row r="1846" spans="1:11" x14ac:dyDescent="0.25">
      <c r="A1846" s="54"/>
      <c r="B1846" s="54"/>
      <c r="C1846" s="54"/>
      <c r="D1846" s="54"/>
      <c r="E1846" s="54"/>
      <c r="F1846" s="54"/>
      <c r="G1846" s="54"/>
      <c r="H1846" s="54"/>
      <c r="I1846" s="54"/>
      <c r="J1846" s="54"/>
      <c r="K1846" s="54"/>
    </row>
    <row r="1847" spans="1:11" x14ac:dyDescent="0.25">
      <c r="A1847" s="54"/>
      <c r="B1847" s="54"/>
      <c r="C1847" s="54"/>
      <c r="D1847" s="54"/>
      <c r="E1847" s="54"/>
      <c r="F1847" s="54"/>
      <c r="G1847" s="54"/>
      <c r="H1847" s="54"/>
      <c r="I1847" s="54"/>
      <c r="J1847" s="54"/>
      <c r="K1847" s="54"/>
    </row>
    <row r="1848" spans="1:11" x14ac:dyDescent="0.25">
      <c r="A1848" s="54"/>
      <c r="B1848" s="54"/>
      <c r="C1848" s="54"/>
      <c r="D1848" s="54"/>
      <c r="E1848" s="54"/>
      <c r="F1848" s="54"/>
      <c r="G1848" s="54"/>
      <c r="H1848" s="54"/>
      <c r="I1848" s="54"/>
      <c r="J1848" s="54"/>
      <c r="K1848" s="54"/>
    </row>
    <row r="1849" spans="1:11" x14ac:dyDescent="0.25">
      <c r="A1849" s="54"/>
      <c r="B1849" s="54"/>
      <c r="C1849" s="54"/>
      <c r="D1849" s="54"/>
      <c r="E1849" s="54"/>
      <c r="F1849" s="54"/>
      <c r="G1849" s="54"/>
      <c r="H1849" s="54"/>
      <c r="I1849" s="54"/>
      <c r="J1849" s="54"/>
      <c r="K1849" s="54"/>
    </row>
    <row r="1850" spans="1:11" x14ac:dyDescent="0.25">
      <c r="A1850" s="54"/>
      <c r="B1850" s="54"/>
      <c r="C1850" s="54"/>
      <c r="D1850" s="54"/>
      <c r="E1850" s="54"/>
      <c r="F1850" s="54"/>
      <c r="G1850" s="54"/>
      <c r="H1850" s="54"/>
      <c r="I1850" s="54"/>
      <c r="J1850" s="54"/>
      <c r="K1850" s="54"/>
    </row>
    <row r="1851" spans="1:11" x14ac:dyDescent="0.25">
      <c r="A1851" s="54"/>
      <c r="B1851" s="54"/>
      <c r="C1851" s="54"/>
      <c r="D1851" s="54"/>
      <c r="E1851" s="54"/>
      <c r="F1851" s="54"/>
      <c r="G1851" s="54"/>
      <c r="H1851" s="54"/>
      <c r="I1851" s="54"/>
      <c r="J1851" s="54"/>
      <c r="K1851" s="54"/>
    </row>
    <row r="1852" spans="1:11" x14ac:dyDescent="0.25">
      <c r="A1852" s="54"/>
      <c r="B1852" s="54"/>
      <c r="C1852" s="54"/>
      <c r="D1852" s="54"/>
      <c r="E1852" s="54"/>
      <c r="F1852" s="54"/>
      <c r="G1852" s="54"/>
      <c r="H1852" s="54"/>
      <c r="I1852" s="54"/>
      <c r="J1852" s="54"/>
      <c r="K1852" s="54"/>
    </row>
    <row r="1853" spans="1:11" x14ac:dyDescent="0.25">
      <c r="A1853" s="54"/>
      <c r="B1853" s="54"/>
      <c r="C1853" s="54"/>
      <c r="D1853" s="54"/>
      <c r="E1853" s="54"/>
      <c r="F1853" s="54"/>
      <c r="G1853" s="54"/>
      <c r="H1853" s="54"/>
      <c r="I1853" s="54"/>
      <c r="J1853" s="54"/>
      <c r="K1853" s="54"/>
    </row>
    <row r="1854" spans="1:11" x14ac:dyDescent="0.25">
      <c r="A1854" s="54"/>
      <c r="B1854" s="54"/>
      <c r="C1854" s="54"/>
      <c r="D1854" s="54"/>
      <c r="E1854" s="54"/>
      <c r="F1854" s="54"/>
      <c r="G1854" s="54"/>
      <c r="H1854" s="54"/>
      <c r="I1854" s="54"/>
      <c r="J1854" s="54"/>
      <c r="K1854" s="54"/>
    </row>
    <row r="1855" spans="1:11" x14ac:dyDescent="0.25">
      <c r="A1855" s="54"/>
      <c r="B1855" s="54"/>
      <c r="C1855" s="54"/>
      <c r="D1855" s="54"/>
      <c r="E1855" s="54"/>
      <c r="F1855" s="54"/>
      <c r="G1855" s="54"/>
      <c r="H1855" s="54"/>
      <c r="I1855" s="54"/>
      <c r="J1855" s="54"/>
      <c r="K1855" s="54"/>
    </row>
    <row r="1856" spans="1:11" x14ac:dyDescent="0.25">
      <c r="A1856" s="54"/>
      <c r="B1856" s="54"/>
      <c r="C1856" s="54"/>
      <c r="D1856" s="54"/>
      <c r="E1856" s="54"/>
      <c r="F1856" s="54"/>
      <c r="G1856" s="54"/>
      <c r="H1856" s="54"/>
      <c r="I1856" s="54"/>
      <c r="J1856" s="54"/>
      <c r="K1856" s="54"/>
    </row>
    <row r="1857" spans="1:11" x14ac:dyDescent="0.25">
      <c r="A1857" s="54"/>
      <c r="B1857" s="54"/>
      <c r="C1857" s="54"/>
      <c r="D1857" s="54"/>
      <c r="E1857" s="54"/>
      <c r="F1857" s="54"/>
      <c r="G1857" s="54"/>
      <c r="H1857" s="54"/>
      <c r="I1857" s="54"/>
      <c r="J1857" s="54"/>
      <c r="K1857" s="54"/>
    </row>
    <row r="1858" spans="1:11" x14ac:dyDescent="0.25">
      <c r="A1858" s="54"/>
      <c r="B1858" s="54"/>
      <c r="C1858" s="54"/>
      <c r="D1858" s="54"/>
      <c r="E1858" s="54"/>
      <c r="F1858" s="54"/>
      <c r="G1858" s="54"/>
      <c r="H1858" s="54"/>
      <c r="I1858" s="54"/>
      <c r="J1858" s="54"/>
      <c r="K1858" s="54"/>
    </row>
    <row r="1859" spans="1:11" x14ac:dyDescent="0.25">
      <c r="A1859" s="54"/>
      <c r="B1859" s="54"/>
      <c r="C1859" s="54"/>
      <c r="D1859" s="54"/>
      <c r="E1859" s="54"/>
      <c r="F1859" s="54"/>
      <c r="G1859" s="54"/>
      <c r="H1859" s="54"/>
      <c r="I1859" s="54"/>
      <c r="J1859" s="54"/>
      <c r="K1859" s="54"/>
    </row>
    <row r="1860" spans="1:11" x14ac:dyDescent="0.25">
      <c r="A1860" s="54"/>
      <c r="B1860" s="54"/>
      <c r="C1860" s="54"/>
      <c r="D1860" s="54"/>
      <c r="E1860" s="54"/>
      <c r="F1860" s="54"/>
      <c r="G1860" s="54"/>
      <c r="H1860" s="54"/>
      <c r="I1860" s="54"/>
      <c r="J1860" s="54"/>
      <c r="K1860" s="54"/>
    </row>
    <row r="1861" spans="1:11" x14ac:dyDescent="0.25">
      <c r="A1861" s="54"/>
      <c r="B1861" s="54"/>
      <c r="C1861" s="54"/>
      <c r="D1861" s="54"/>
      <c r="E1861" s="54"/>
      <c r="F1861" s="54"/>
      <c r="G1861" s="54"/>
      <c r="H1861" s="54"/>
      <c r="I1861" s="54"/>
      <c r="J1861" s="54"/>
      <c r="K1861" s="54"/>
    </row>
    <row r="1862" spans="1:11" x14ac:dyDescent="0.25">
      <c r="A1862" s="54"/>
      <c r="B1862" s="54"/>
      <c r="C1862" s="54"/>
      <c r="D1862" s="54"/>
      <c r="E1862" s="54"/>
      <c r="F1862" s="54"/>
      <c r="G1862" s="54"/>
      <c r="H1862" s="54"/>
      <c r="I1862" s="54"/>
      <c r="J1862" s="54"/>
      <c r="K1862" s="54"/>
    </row>
    <row r="1863" spans="1:11" x14ac:dyDescent="0.25">
      <c r="A1863" s="54"/>
      <c r="B1863" s="54"/>
      <c r="C1863" s="54"/>
      <c r="D1863" s="54"/>
      <c r="E1863" s="54"/>
      <c r="F1863" s="54"/>
      <c r="G1863" s="54"/>
      <c r="H1863" s="54"/>
      <c r="I1863" s="54"/>
      <c r="J1863" s="54"/>
      <c r="K1863" s="54"/>
    </row>
    <row r="1864" spans="1:11" x14ac:dyDescent="0.25">
      <c r="A1864" s="54"/>
      <c r="B1864" s="54"/>
      <c r="C1864" s="54"/>
      <c r="D1864" s="54"/>
      <c r="E1864" s="54"/>
      <c r="F1864" s="54"/>
      <c r="G1864" s="54"/>
      <c r="H1864" s="54"/>
      <c r="I1864" s="54"/>
      <c r="J1864" s="54"/>
      <c r="K1864" s="54"/>
    </row>
    <row r="1865" spans="1:11" x14ac:dyDescent="0.25">
      <c r="A1865" s="54"/>
      <c r="B1865" s="54"/>
      <c r="C1865" s="54"/>
      <c r="D1865" s="54"/>
      <c r="E1865" s="54"/>
      <c r="F1865" s="54"/>
      <c r="G1865" s="54"/>
      <c r="H1865" s="54"/>
      <c r="I1865" s="54"/>
      <c r="J1865" s="54"/>
      <c r="K1865" s="54"/>
    </row>
    <row r="1866" spans="1:11" x14ac:dyDescent="0.25">
      <c r="A1866" s="54"/>
      <c r="B1866" s="54"/>
      <c r="C1866" s="54"/>
      <c r="D1866" s="54"/>
      <c r="E1866" s="54"/>
      <c r="F1866" s="54"/>
      <c r="G1866" s="54"/>
      <c r="H1866" s="54"/>
      <c r="I1866" s="54"/>
      <c r="J1866" s="54"/>
      <c r="K1866" s="54"/>
    </row>
    <row r="1867" spans="1:11" x14ac:dyDescent="0.25">
      <c r="A1867" s="54"/>
      <c r="B1867" s="54"/>
      <c r="C1867" s="54"/>
      <c r="D1867" s="54"/>
      <c r="E1867" s="54"/>
      <c r="F1867" s="54"/>
      <c r="G1867" s="54"/>
      <c r="H1867" s="54"/>
      <c r="I1867" s="54"/>
      <c r="J1867" s="54"/>
      <c r="K1867" s="54"/>
    </row>
    <row r="1868" spans="1:11" x14ac:dyDescent="0.25">
      <c r="A1868" s="54"/>
      <c r="B1868" s="54"/>
      <c r="C1868" s="54"/>
      <c r="D1868" s="54"/>
      <c r="E1868" s="54"/>
      <c r="F1868" s="54"/>
      <c r="G1868" s="54"/>
      <c r="H1868" s="54"/>
      <c r="I1868" s="54"/>
      <c r="J1868" s="54"/>
      <c r="K1868" s="54"/>
    </row>
    <row r="1869" spans="1:11" x14ac:dyDescent="0.25">
      <c r="A1869" s="54"/>
      <c r="B1869" s="54"/>
      <c r="C1869" s="54"/>
      <c r="D1869" s="54"/>
      <c r="E1869" s="54"/>
      <c r="F1869" s="54"/>
      <c r="G1869" s="54"/>
      <c r="H1869" s="54"/>
      <c r="I1869" s="54"/>
      <c r="J1869" s="54"/>
      <c r="K1869" s="54"/>
    </row>
    <row r="1870" spans="1:11" x14ac:dyDescent="0.25">
      <c r="A1870" s="54"/>
      <c r="B1870" s="54"/>
      <c r="C1870" s="54"/>
      <c r="D1870" s="54"/>
      <c r="E1870" s="54"/>
      <c r="F1870" s="54"/>
      <c r="G1870" s="54"/>
      <c r="H1870" s="54"/>
      <c r="I1870" s="54"/>
      <c r="J1870" s="54"/>
      <c r="K1870" s="54"/>
    </row>
    <row r="1871" spans="1:11" x14ac:dyDescent="0.25">
      <c r="A1871" s="54"/>
      <c r="B1871" s="54"/>
      <c r="C1871" s="54"/>
      <c r="D1871" s="54"/>
      <c r="E1871" s="54"/>
      <c r="F1871" s="54"/>
      <c r="G1871" s="54"/>
      <c r="H1871" s="54"/>
      <c r="I1871" s="54"/>
      <c r="J1871" s="54"/>
      <c r="K1871" s="54"/>
    </row>
    <row r="1872" spans="1:11" x14ac:dyDescent="0.25">
      <c r="A1872" s="54"/>
      <c r="B1872" s="54"/>
      <c r="C1872" s="54"/>
      <c r="D1872" s="54"/>
      <c r="E1872" s="54"/>
      <c r="F1872" s="54"/>
      <c r="G1872" s="54"/>
      <c r="H1872" s="54"/>
      <c r="I1872" s="54"/>
      <c r="J1872" s="54"/>
      <c r="K1872" s="54"/>
    </row>
    <row r="1873" spans="1:11" x14ac:dyDescent="0.25">
      <c r="A1873" s="54"/>
      <c r="B1873" s="54"/>
      <c r="C1873" s="54"/>
      <c r="D1873" s="54"/>
      <c r="E1873" s="54"/>
      <c r="F1873" s="54"/>
      <c r="G1873" s="54"/>
      <c r="H1873" s="54"/>
      <c r="I1873" s="54"/>
      <c r="J1873" s="54"/>
      <c r="K1873" s="54"/>
    </row>
    <row r="1874" spans="1:11" x14ac:dyDescent="0.25">
      <c r="A1874" s="54"/>
      <c r="B1874" s="54"/>
      <c r="C1874" s="54"/>
      <c r="D1874" s="54"/>
      <c r="E1874" s="54"/>
      <c r="F1874" s="54"/>
      <c r="G1874" s="54"/>
      <c r="H1874" s="54"/>
      <c r="I1874" s="54"/>
      <c r="J1874" s="54"/>
      <c r="K1874" s="54"/>
    </row>
    <row r="1875" spans="1:11" x14ac:dyDescent="0.25">
      <c r="A1875" s="54"/>
      <c r="B1875" s="54"/>
      <c r="C1875" s="54"/>
      <c r="D1875" s="54"/>
      <c r="E1875" s="54"/>
      <c r="F1875" s="54"/>
      <c r="G1875" s="54"/>
      <c r="H1875" s="54"/>
      <c r="I1875" s="54"/>
      <c r="J1875" s="54"/>
      <c r="K1875" s="54"/>
    </row>
    <row r="1876" spans="1:11" x14ac:dyDescent="0.25">
      <c r="A1876" s="54"/>
      <c r="B1876" s="54"/>
      <c r="C1876" s="54"/>
      <c r="D1876" s="54"/>
      <c r="E1876" s="54"/>
      <c r="F1876" s="54"/>
      <c r="G1876" s="54"/>
      <c r="H1876" s="54"/>
      <c r="I1876" s="54"/>
      <c r="J1876" s="54"/>
      <c r="K1876" s="54"/>
    </row>
    <row r="1877" spans="1:11" x14ac:dyDescent="0.25">
      <c r="A1877" s="54"/>
      <c r="B1877" s="54"/>
      <c r="C1877" s="54"/>
      <c r="D1877" s="54"/>
      <c r="E1877" s="54"/>
      <c r="F1877" s="54"/>
      <c r="G1877" s="54"/>
      <c r="H1877" s="54"/>
      <c r="I1877" s="54"/>
      <c r="J1877" s="54"/>
      <c r="K1877" s="54"/>
    </row>
    <row r="1878" spans="1:11" x14ac:dyDescent="0.25">
      <c r="A1878" s="54"/>
      <c r="B1878" s="54"/>
      <c r="C1878" s="54"/>
      <c r="D1878" s="54"/>
      <c r="E1878" s="54"/>
      <c r="F1878" s="54"/>
      <c r="G1878" s="54"/>
      <c r="H1878" s="54"/>
      <c r="I1878" s="54"/>
      <c r="J1878" s="54"/>
      <c r="K1878" s="54"/>
    </row>
    <row r="1879" spans="1:11" x14ac:dyDescent="0.25">
      <c r="A1879" s="54"/>
      <c r="B1879" s="54"/>
      <c r="C1879" s="54"/>
      <c r="D1879" s="54"/>
      <c r="E1879" s="54"/>
      <c r="F1879" s="54"/>
      <c r="G1879" s="54"/>
      <c r="H1879" s="54"/>
      <c r="I1879" s="54"/>
      <c r="J1879" s="54"/>
      <c r="K1879" s="54"/>
    </row>
    <row r="1880" spans="1:11" x14ac:dyDescent="0.25">
      <c r="A1880" s="54"/>
      <c r="B1880" s="54"/>
      <c r="C1880" s="54"/>
      <c r="D1880" s="54"/>
      <c r="E1880" s="54"/>
      <c r="F1880" s="54"/>
      <c r="G1880" s="54"/>
      <c r="H1880" s="54"/>
      <c r="I1880" s="54"/>
      <c r="J1880" s="54"/>
      <c r="K1880" s="54"/>
    </row>
    <row r="1881" spans="1:11" x14ac:dyDescent="0.25">
      <c r="A1881" s="54"/>
      <c r="B1881" s="54"/>
      <c r="C1881" s="54"/>
      <c r="D1881" s="54"/>
      <c r="E1881" s="54"/>
      <c r="F1881" s="54"/>
      <c r="G1881" s="54"/>
      <c r="H1881" s="54"/>
      <c r="I1881" s="54"/>
      <c r="J1881" s="54"/>
      <c r="K1881" s="54"/>
    </row>
    <row r="1882" spans="1:11" x14ac:dyDescent="0.25">
      <c r="A1882" s="54"/>
      <c r="B1882" s="54"/>
      <c r="C1882" s="54"/>
      <c r="D1882" s="54"/>
      <c r="E1882" s="54"/>
      <c r="F1882" s="54"/>
      <c r="G1882" s="54"/>
      <c r="H1882" s="54"/>
      <c r="I1882" s="54"/>
      <c r="J1882" s="54"/>
      <c r="K1882" s="54"/>
    </row>
    <row r="1883" spans="1:11" x14ac:dyDescent="0.25">
      <c r="A1883" s="54"/>
      <c r="B1883" s="54"/>
      <c r="C1883" s="54"/>
      <c r="D1883" s="54"/>
      <c r="E1883" s="54"/>
      <c r="F1883" s="54"/>
      <c r="G1883" s="54"/>
      <c r="H1883" s="54"/>
      <c r="I1883" s="54"/>
      <c r="J1883" s="54"/>
      <c r="K1883" s="54"/>
    </row>
    <row r="1884" spans="1:11" x14ac:dyDescent="0.25">
      <c r="A1884" s="54"/>
      <c r="B1884" s="54"/>
      <c r="C1884" s="54"/>
      <c r="D1884" s="54"/>
      <c r="E1884" s="54"/>
      <c r="F1884" s="54"/>
      <c r="G1884" s="54"/>
      <c r="H1884" s="54"/>
      <c r="I1884" s="54"/>
      <c r="J1884" s="54"/>
      <c r="K1884" s="54"/>
    </row>
    <row r="1885" spans="1:11" x14ac:dyDescent="0.25">
      <c r="A1885" s="54"/>
      <c r="B1885" s="54"/>
      <c r="C1885" s="54"/>
      <c r="D1885" s="54"/>
      <c r="E1885" s="54"/>
      <c r="F1885" s="54"/>
      <c r="G1885" s="54"/>
      <c r="H1885" s="54"/>
      <c r="I1885" s="54"/>
      <c r="J1885" s="54"/>
      <c r="K1885" s="54"/>
    </row>
    <row r="1886" spans="1:11" x14ac:dyDescent="0.25">
      <c r="A1886" s="54"/>
      <c r="B1886" s="54"/>
      <c r="C1886" s="54"/>
      <c r="D1886" s="54"/>
      <c r="E1886" s="54"/>
      <c r="F1886" s="54"/>
      <c r="G1886" s="54"/>
      <c r="H1886" s="54"/>
      <c r="I1886" s="54"/>
      <c r="J1886" s="54"/>
      <c r="K1886" s="54"/>
    </row>
    <row r="1887" spans="1:11" x14ac:dyDescent="0.25">
      <c r="A1887" s="54"/>
      <c r="B1887" s="54"/>
      <c r="C1887" s="54"/>
      <c r="D1887" s="54"/>
      <c r="E1887" s="54"/>
      <c r="F1887" s="54"/>
      <c r="G1887" s="54"/>
      <c r="H1887" s="54"/>
      <c r="I1887" s="54"/>
      <c r="J1887" s="54"/>
      <c r="K1887" s="54"/>
    </row>
    <row r="1888" spans="1:11" x14ac:dyDescent="0.25">
      <c r="A1888" s="54"/>
      <c r="B1888" s="54"/>
      <c r="C1888" s="54"/>
      <c r="D1888" s="54"/>
      <c r="E1888" s="54"/>
      <c r="F1888" s="54"/>
      <c r="G1888" s="54"/>
      <c r="H1888" s="54"/>
      <c r="I1888" s="54"/>
      <c r="J1888" s="54"/>
      <c r="K1888" s="54"/>
    </row>
    <row r="1889" spans="1:11" x14ac:dyDescent="0.25">
      <c r="A1889" s="54"/>
      <c r="B1889" s="54"/>
      <c r="C1889" s="54"/>
      <c r="D1889" s="54"/>
      <c r="E1889" s="54"/>
      <c r="F1889" s="54"/>
      <c r="G1889" s="54"/>
      <c r="H1889" s="54"/>
      <c r="I1889" s="54"/>
      <c r="J1889" s="54"/>
      <c r="K1889" s="54"/>
    </row>
    <row r="1890" spans="1:11" x14ac:dyDescent="0.25">
      <c r="A1890" s="54"/>
      <c r="B1890" s="54"/>
      <c r="C1890" s="54"/>
      <c r="D1890" s="54"/>
      <c r="E1890" s="54"/>
      <c r="F1890" s="54"/>
      <c r="G1890" s="54"/>
      <c r="H1890" s="54"/>
      <c r="I1890" s="54"/>
      <c r="J1890" s="54"/>
      <c r="K1890" s="54"/>
    </row>
    <row r="1891" spans="1:11" x14ac:dyDescent="0.25">
      <c r="A1891" s="54"/>
      <c r="B1891" s="54"/>
      <c r="C1891" s="54"/>
      <c r="D1891" s="54"/>
      <c r="E1891" s="54"/>
      <c r="F1891" s="54"/>
      <c r="G1891" s="54"/>
      <c r="H1891" s="54"/>
      <c r="I1891" s="54"/>
      <c r="J1891" s="54"/>
      <c r="K1891" s="54"/>
    </row>
    <row r="1892" spans="1:11" x14ac:dyDescent="0.25">
      <c r="A1892" s="54"/>
      <c r="B1892" s="54"/>
      <c r="C1892" s="54"/>
      <c r="D1892" s="54"/>
      <c r="E1892" s="54"/>
      <c r="F1892" s="54"/>
      <c r="G1892" s="54"/>
      <c r="H1892" s="54"/>
      <c r="I1892" s="54"/>
      <c r="J1892" s="54"/>
      <c r="K1892" s="54"/>
    </row>
    <row r="1893" spans="1:11" x14ac:dyDescent="0.25">
      <c r="A1893" s="54"/>
      <c r="B1893" s="54"/>
      <c r="C1893" s="54"/>
      <c r="D1893" s="54"/>
      <c r="E1893" s="54"/>
      <c r="F1893" s="54"/>
      <c r="G1893" s="54"/>
      <c r="H1893" s="54"/>
      <c r="I1893" s="54"/>
      <c r="J1893" s="54"/>
      <c r="K1893" s="54"/>
    </row>
    <row r="1894" spans="1:11" x14ac:dyDescent="0.25">
      <c r="A1894" s="54"/>
      <c r="B1894" s="54"/>
      <c r="C1894" s="54"/>
      <c r="D1894" s="54"/>
      <c r="E1894" s="54"/>
      <c r="F1894" s="54"/>
      <c r="G1894" s="54"/>
      <c r="H1894" s="54"/>
      <c r="I1894" s="54"/>
      <c r="J1894" s="54"/>
      <c r="K1894" s="54"/>
    </row>
    <row r="1895" spans="1:11" x14ac:dyDescent="0.25">
      <c r="A1895" s="54"/>
      <c r="B1895" s="54"/>
      <c r="C1895" s="54"/>
      <c r="D1895" s="54"/>
      <c r="E1895" s="54"/>
      <c r="F1895" s="54"/>
      <c r="G1895" s="54"/>
      <c r="H1895" s="54"/>
      <c r="I1895" s="54"/>
      <c r="J1895" s="54"/>
      <c r="K1895" s="54"/>
    </row>
    <row r="1896" spans="1:11" x14ac:dyDescent="0.25">
      <c r="A1896" s="54"/>
      <c r="B1896" s="54"/>
      <c r="C1896" s="54"/>
      <c r="D1896" s="54"/>
      <c r="E1896" s="54"/>
      <c r="F1896" s="54"/>
      <c r="G1896" s="54"/>
      <c r="H1896" s="54"/>
      <c r="I1896" s="54"/>
      <c r="J1896" s="54"/>
      <c r="K1896" s="54"/>
    </row>
    <row r="1897" spans="1:11" x14ac:dyDescent="0.25">
      <c r="A1897" s="54"/>
      <c r="B1897" s="54"/>
      <c r="C1897" s="54"/>
      <c r="D1897" s="54"/>
      <c r="E1897" s="54"/>
      <c r="F1897" s="54"/>
      <c r="G1897" s="54"/>
      <c r="H1897" s="54"/>
      <c r="I1897" s="54"/>
      <c r="J1897" s="54"/>
      <c r="K1897" s="54"/>
    </row>
    <row r="1898" spans="1:11" x14ac:dyDescent="0.25">
      <c r="A1898" s="54"/>
      <c r="B1898" s="54"/>
      <c r="C1898" s="54"/>
      <c r="D1898" s="54"/>
      <c r="E1898" s="54"/>
      <c r="F1898" s="54"/>
      <c r="G1898" s="54"/>
      <c r="H1898" s="54"/>
      <c r="I1898" s="54"/>
      <c r="J1898" s="54"/>
      <c r="K1898" s="54"/>
    </row>
    <row r="1899" spans="1:11" x14ac:dyDescent="0.25">
      <c r="A1899" s="54"/>
      <c r="B1899" s="54"/>
      <c r="C1899" s="54"/>
      <c r="D1899" s="54"/>
      <c r="E1899" s="54"/>
      <c r="F1899" s="54"/>
      <c r="G1899" s="54"/>
      <c r="H1899" s="54"/>
      <c r="I1899" s="54"/>
      <c r="J1899" s="54"/>
      <c r="K1899" s="54"/>
    </row>
    <row r="1900" spans="1:11" x14ac:dyDescent="0.25">
      <c r="A1900" s="54"/>
      <c r="B1900" s="54"/>
      <c r="C1900" s="54"/>
      <c r="D1900" s="54"/>
      <c r="E1900" s="54"/>
      <c r="F1900" s="54"/>
      <c r="G1900" s="54"/>
      <c r="H1900" s="54"/>
      <c r="I1900" s="54"/>
      <c r="J1900" s="54"/>
      <c r="K1900" s="54"/>
    </row>
    <row r="1901" spans="1:11" x14ac:dyDescent="0.25">
      <c r="A1901" s="54"/>
      <c r="B1901" s="54"/>
      <c r="C1901" s="54"/>
      <c r="D1901" s="54"/>
      <c r="E1901" s="54"/>
      <c r="F1901" s="54"/>
      <c r="G1901" s="54"/>
      <c r="H1901" s="54"/>
      <c r="I1901" s="54"/>
      <c r="J1901" s="54"/>
      <c r="K1901" s="54"/>
    </row>
    <row r="1902" spans="1:11" x14ac:dyDescent="0.25">
      <c r="A1902" s="54"/>
      <c r="B1902" s="54"/>
      <c r="C1902" s="54"/>
      <c r="D1902" s="54"/>
      <c r="E1902" s="54"/>
      <c r="F1902" s="54"/>
      <c r="G1902" s="54"/>
      <c r="H1902" s="54"/>
      <c r="I1902" s="54"/>
      <c r="J1902" s="54"/>
      <c r="K1902" s="54"/>
    </row>
    <row r="1903" spans="1:11" x14ac:dyDescent="0.25">
      <c r="A1903" s="54"/>
      <c r="B1903" s="54"/>
      <c r="C1903" s="54"/>
      <c r="D1903" s="54"/>
      <c r="E1903" s="54"/>
      <c r="F1903" s="54"/>
      <c r="G1903" s="54"/>
      <c r="H1903" s="54"/>
      <c r="I1903" s="54"/>
      <c r="J1903" s="54"/>
      <c r="K1903" s="54"/>
    </row>
    <row r="1904" spans="1:11" x14ac:dyDescent="0.25">
      <c r="A1904" s="54"/>
      <c r="B1904" s="54"/>
      <c r="C1904" s="54"/>
      <c r="D1904" s="54"/>
      <c r="E1904" s="54"/>
      <c r="F1904" s="54"/>
      <c r="G1904" s="54"/>
      <c r="H1904" s="54"/>
      <c r="I1904" s="54"/>
      <c r="J1904" s="54"/>
      <c r="K1904" s="54"/>
    </row>
    <row r="1905" spans="1:11" x14ac:dyDescent="0.25">
      <c r="A1905" s="54"/>
      <c r="B1905" s="54"/>
      <c r="C1905" s="54"/>
      <c r="D1905" s="54"/>
      <c r="E1905" s="54"/>
      <c r="F1905" s="54"/>
      <c r="G1905" s="54"/>
      <c r="H1905" s="54"/>
      <c r="I1905" s="54"/>
      <c r="J1905" s="54"/>
      <c r="K1905" s="54"/>
    </row>
    <row r="1906" spans="1:11" x14ac:dyDescent="0.25">
      <c r="A1906" s="54"/>
      <c r="B1906" s="54"/>
      <c r="C1906" s="54"/>
      <c r="D1906" s="54"/>
      <c r="E1906" s="54"/>
      <c r="F1906" s="54"/>
      <c r="G1906" s="54"/>
      <c r="H1906" s="54"/>
      <c r="I1906" s="54"/>
      <c r="J1906" s="54"/>
      <c r="K1906" s="54"/>
    </row>
    <row r="1907" spans="1:11" x14ac:dyDescent="0.25">
      <c r="A1907" s="54"/>
      <c r="B1907" s="54"/>
      <c r="C1907" s="54"/>
      <c r="D1907" s="54"/>
      <c r="E1907" s="54"/>
      <c r="F1907" s="54"/>
      <c r="G1907" s="54"/>
      <c r="H1907" s="54"/>
      <c r="I1907" s="54"/>
      <c r="J1907" s="54"/>
      <c r="K1907" s="54"/>
    </row>
    <row r="1908" spans="1:11" x14ac:dyDescent="0.25">
      <c r="A1908" s="54"/>
      <c r="B1908" s="54"/>
      <c r="C1908" s="54"/>
      <c r="D1908" s="54"/>
      <c r="E1908" s="54"/>
      <c r="F1908" s="54"/>
      <c r="G1908" s="54"/>
      <c r="H1908" s="54"/>
      <c r="I1908" s="54"/>
      <c r="J1908" s="54"/>
      <c r="K1908" s="54"/>
    </row>
    <row r="1909" spans="1:11" x14ac:dyDescent="0.25">
      <c r="A1909" s="54"/>
      <c r="B1909" s="54"/>
      <c r="C1909" s="54"/>
      <c r="D1909" s="54"/>
      <c r="E1909" s="54"/>
      <c r="F1909" s="54"/>
      <c r="G1909" s="54"/>
      <c r="H1909" s="54"/>
      <c r="I1909" s="54"/>
      <c r="J1909" s="54"/>
      <c r="K1909" s="54"/>
    </row>
    <row r="1910" spans="1:11" x14ac:dyDescent="0.25">
      <c r="A1910" s="54"/>
      <c r="B1910" s="54"/>
      <c r="C1910" s="54"/>
      <c r="D1910" s="54"/>
      <c r="E1910" s="54"/>
      <c r="F1910" s="54"/>
      <c r="G1910" s="54"/>
      <c r="H1910" s="54"/>
      <c r="I1910" s="54"/>
      <c r="J1910" s="54"/>
      <c r="K1910" s="54"/>
    </row>
    <row r="1911" spans="1:11" x14ac:dyDescent="0.25">
      <c r="A1911" s="54"/>
      <c r="B1911" s="54"/>
      <c r="C1911" s="54"/>
      <c r="D1911" s="54"/>
      <c r="E1911" s="54"/>
      <c r="F1911" s="54"/>
      <c r="G1911" s="54"/>
      <c r="H1911" s="54"/>
      <c r="I1911" s="54"/>
      <c r="J1911" s="54"/>
      <c r="K1911" s="54"/>
    </row>
    <row r="1912" spans="1:11" x14ac:dyDescent="0.25">
      <c r="A1912" s="54"/>
      <c r="B1912" s="54"/>
      <c r="C1912" s="54"/>
      <c r="D1912" s="54"/>
      <c r="E1912" s="54"/>
      <c r="F1912" s="54"/>
      <c r="G1912" s="54"/>
      <c r="H1912" s="54"/>
      <c r="I1912" s="54"/>
      <c r="J1912" s="54"/>
      <c r="K1912" s="54"/>
    </row>
    <row r="1913" spans="1:11" x14ac:dyDescent="0.25">
      <c r="A1913" s="54"/>
      <c r="B1913" s="54"/>
      <c r="C1913" s="54"/>
      <c r="D1913" s="54"/>
      <c r="E1913" s="54"/>
      <c r="F1913" s="54"/>
      <c r="G1913" s="54"/>
      <c r="H1913" s="54"/>
      <c r="I1913" s="54"/>
      <c r="J1913" s="54"/>
      <c r="K1913" s="54"/>
    </row>
    <row r="1914" spans="1:11" x14ac:dyDescent="0.25">
      <c r="A1914" s="54"/>
      <c r="B1914" s="54"/>
      <c r="C1914" s="54"/>
      <c r="D1914" s="54"/>
      <c r="E1914" s="54"/>
      <c r="F1914" s="54"/>
      <c r="G1914" s="54"/>
      <c r="H1914" s="54"/>
      <c r="I1914" s="54"/>
      <c r="J1914" s="54"/>
      <c r="K1914" s="54"/>
    </row>
    <row r="1915" spans="1:11" x14ac:dyDescent="0.25">
      <c r="A1915" s="54"/>
      <c r="B1915" s="54"/>
      <c r="C1915" s="54"/>
      <c r="D1915" s="54"/>
      <c r="E1915" s="54"/>
      <c r="F1915" s="54"/>
      <c r="G1915" s="54"/>
      <c r="H1915" s="54"/>
      <c r="I1915" s="54"/>
      <c r="J1915" s="54"/>
      <c r="K1915" s="54"/>
    </row>
    <row r="1916" spans="1:11" x14ac:dyDescent="0.25">
      <c r="A1916" s="54"/>
      <c r="B1916" s="54"/>
      <c r="C1916" s="54"/>
      <c r="D1916" s="54"/>
      <c r="E1916" s="54"/>
      <c r="F1916" s="54"/>
      <c r="G1916" s="54"/>
      <c r="H1916" s="54"/>
      <c r="I1916" s="54"/>
      <c r="J1916" s="54"/>
      <c r="K1916" s="54"/>
    </row>
    <row r="1917" spans="1:11" x14ac:dyDescent="0.25">
      <c r="A1917" s="54"/>
      <c r="B1917" s="54"/>
      <c r="C1917" s="54"/>
      <c r="D1917" s="54"/>
      <c r="E1917" s="54"/>
      <c r="F1917" s="54"/>
      <c r="G1917" s="54"/>
      <c r="H1917" s="54"/>
      <c r="I1917" s="54"/>
      <c r="J1917" s="54"/>
      <c r="K1917" s="54"/>
    </row>
    <row r="1918" spans="1:11" x14ac:dyDescent="0.25">
      <c r="A1918" s="54"/>
      <c r="B1918" s="54"/>
      <c r="C1918" s="54"/>
      <c r="D1918" s="54"/>
      <c r="E1918" s="54"/>
      <c r="F1918" s="54"/>
      <c r="G1918" s="54"/>
      <c r="H1918" s="54"/>
      <c r="I1918" s="54"/>
      <c r="J1918" s="54"/>
      <c r="K1918" s="54"/>
    </row>
    <row r="1919" spans="1:11" x14ac:dyDescent="0.25">
      <c r="A1919" s="54"/>
      <c r="B1919" s="54"/>
      <c r="C1919" s="54"/>
      <c r="D1919" s="54"/>
      <c r="E1919" s="54"/>
      <c r="F1919" s="54"/>
      <c r="G1919" s="54"/>
      <c r="H1919" s="54"/>
      <c r="I1919" s="54"/>
      <c r="J1919" s="54"/>
      <c r="K1919" s="54"/>
    </row>
    <row r="1920" spans="1:11" x14ac:dyDescent="0.25">
      <c r="A1920" s="54"/>
      <c r="B1920" s="54"/>
      <c r="C1920" s="54"/>
      <c r="D1920" s="54"/>
      <c r="E1920" s="54"/>
      <c r="F1920" s="54"/>
      <c r="G1920" s="54"/>
      <c r="H1920" s="54"/>
      <c r="I1920" s="54"/>
      <c r="J1920" s="54"/>
      <c r="K1920" s="54"/>
    </row>
    <row r="1921" spans="1:11" x14ac:dyDescent="0.25">
      <c r="A1921" s="54"/>
      <c r="B1921" s="54"/>
      <c r="C1921" s="54"/>
      <c r="D1921" s="54"/>
      <c r="E1921" s="54"/>
      <c r="F1921" s="54"/>
      <c r="G1921" s="54"/>
      <c r="H1921" s="54"/>
      <c r="I1921" s="54"/>
      <c r="J1921" s="54"/>
      <c r="K1921" s="54"/>
    </row>
    <row r="1922" spans="1:11" x14ac:dyDescent="0.25">
      <c r="A1922" s="54"/>
      <c r="B1922" s="54"/>
      <c r="C1922" s="54"/>
      <c r="D1922" s="54"/>
      <c r="E1922" s="54"/>
      <c r="F1922" s="54"/>
      <c r="G1922" s="54"/>
      <c r="H1922" s="54"/>
      <c r="I1922" s="54"/>
      <c r="J1922" s="54"/>
      <c r="K1922" s="54"/>
    </row>
    <row r="1923" spans="1:11" x14ac:dyDescent="0.25">
      <c r="A1923" s="54"/>
      <c r="B1923" s="54"/>
      <c r="C1923" s="54"/>
      <c r="D1923" s="54"/>
      <c r="E1923" s="54"/>
      <c r="F1923" s="54"/>
      <c r="G1923" s="54"/>
      <c r="H1923" s="54"/>
      <c r="I1923" s="54"/>
      <c r="J1923" s="54"/>
      <c r="K1923" s="54"/>
    </row>
    <row r="1924" spans="1:11" x14ac:dyDescent="0.25">
      <c r="A1924" s="54"/>
      <c r="B1924" s="54"/>
      <c r="C1924" s="54"/>
      <c r="D1924" s="54"/>
      <c r="E1924" s="54"/>
      <c r="F1924" s="54"/>
      <c r="G1924" s="54"/>
      <c r="H1924" s="54"/>
      <c r="I1924" s="54"/>
      <c r="J1924" s="54"/>
      <c r="K1924" s="54"/>
    </row>
    <row r="1925" spans="1:11" x14ac:dyDescent="0.25">
      <c r="A1925" s="54"/>
      <c r="B1925" s="54"/>
      <c r="C1925" s="54"/>
      <c r="D1925" s="54"/>
      <c r="E1925" s="54"/>
      <c r="F1925" s="54"/>
      <c r="G1925" s="54"/>
      <c r="H1925" s="54"/>
      <c r="I1925" s="54"/>
      <c r="J1925" s="54"/>
      <c r="K1925" s="54"/>
    </row>
    <row r="1926" spans="1:11" x14ac:dyDescent="0.25">
      <c r="A1926" s="54"/>
      <c r="B1926" s="54"/>
      <c r="C1926" s="54"/>
      <c r="D1926" s="54"/>
      <c r="E1926" s="54"/>
      <c r="F1926" s="54"/>
      <c r="G1926" s="54"/>
      <c r="H1926" s="54"/>
      <c r="I1926" s="54"/>
      <c r="J1926" s="54"/>
      <c r="K1926" s="54"/>
    </row>
    <row r="1927" spans="1:11" x14ac:dyDescent="0.25">
      <c r="A1927" s="54"/>
      <c r="B1927" s="54"/>
      <c r="C1927" s="54"/>
      <c r="D1927" s="54"/>
      <c r="E1927" s="54"/>
      <c r="F1927" s="54"/>
      <c r="G1927" s="54"/>
      <c r="H1927" s="54"/>
      <c r="I1927" s="54"/>
      <c r="J1927" s="54"/>
      <c r="K1927" s="54"/>
    </row>
    <row r="1928" spans="1:11" x14ac:dyDescent="0.25">
      <c r="A1928" s="54"/>
      <c r="B1928" s="54"/>
      <c r="C1928" s="54"/>
      <c r="D1928" s="54"/>
      <c r="E1928" s="54"/>
      <c r="F1928" s="54"/>
      <c r="G1928" s="54"/>
      <c r="H1928" s="54"/>
      <c r="I1928" s="54"/>
      <c r="J1928" s="54"/>
      <c r="K1928" s="54"/>
    </row>
    <row r="1929" spans="1:11" x14ac:dyDescent="0.25">
      <c r="A1929" s="54"/>
      <c r="B1929" s="54"/>
      <c r="C1929" s="54"/>
      <c r="D1929" s="54"/>
      <c r="E1929" s="54"/>
      <c r="F1929" s="54"/>
      <c r="G1929" s="54"/>
      <c r="H1929" s="54"/>
      <c r="I1929" s="54"/>
      <c r="J1929" s="54"/>
      <c r="K1929" s="54"/>
    </row>
    <row r="1930" spans="1:11" x14ac:dyDescent="0.25">
      <c r="A1930" s="54"/>
      <c r="B1930" s="54"/>
      <c r="C1930" s="54"/>
      <c r="D1930" s="54"/>
      <c r="E1930" s="54"/>
      <c r="F1930" s="54"/>
      <c r="G1930" s="54"/>
      <c r="H1930" s="54"/>
      <c r="I1930" s="54"/>
      <c r="J1930" s="54"/>
      <c r="K1930" s="54"/>
    </row>
    <row r="1931" spans="1:11" x14ac:dyDescent="0.25">
      <c r="A1931" s="54"/>
      <c r="B1931" s="54"/>
      <c r="C1931" s="54"/>
      <c r="D1931" s="54"/>
      <c r="E1931" s="54"/>
      <c r="F1931" s="54"/>
      <c r="G1931" s="54"/>
      <c r="H1931" s="54"/>
      <c r="I1931" s="54"/>
      <c r="J1931" s="54"/>
      <c r="K1931" s="54"/>
    </row>
    <row r="1932" spans="1:11" x14ac:dyDescent="0.25">
      <c r="A1932" s="54"/>
      <c r="B1932" s="54"/>
      <c r="C1932" s="54"/>
      <c r="D1932" s="54"/>
      <c r="E1932" s="54"/>
      <c r="F1932" s="54"/>
      <c r="G1932" s="54"/>
      <c r="H1932" s="54"/>
      <c r="I1932" s="54"/>
      <c r="J1932" s="54"/>
      <c r="K1932" s="54"/>
    </row>
    <row r="1933" spans="1:11" x14ac:dyDescent="0.25">
      <c r="A1933" s="54"/>
      <c r="B1933" s="54"/>
      <c r="C1933" s="54"/>
      <c r="D1933" s="54"/>
      <c r="E1933" s="54"/>
      <c r="F1933" s="54"/>
      <c r="G1933" s="54"/>
      <c r="H1933" s="54"/>
      <c r="I1933" s="54"/>
      <c r="J1933" s="54"/>
      <c r="K1933" s="54"/>
    </row>
    <row r="1934" spans="1:11" x14ac:dyDescent="0.25">
      <c r="A1934" s="54"/>
      <c r="B1934" s="54"/>
      <c r="C1934" s="54"/>
      <c r="D1934" s="54"/>
      <c r="E1934" s="54"/>
      <c r="F1934" s="54"/>
      <c r="G1934" s="54"/>
      <c r="H1934" s="54"/>
      <c r="I1934" s="54"/>
      <c r="J1934" s="54"/>
      <c r="K1934" s="54"/>
    </row>
    <row r="1935" spans="1:11" x14ac:dyDescent="0.25">
      <c r="A1935" s="54"/>
      <c r="B1935" s="54"/>
      <c r="C1935" s="54"/>
      <c r="D1935" s="54"/>
      <c r="E1935" s="54"/>
      <c r="F1935" s="54"/>
      <c r="G1935" s="54"/>
      <c r="H1935" s="54"/>
      <c r="I1935" s="54"/>
      <c r="J1935" s="54"/>
      <c r="K1935" s="54"/>
    </row>
    <row r="1936" spans="1:11" x14ac:dyDescent="0.25">
      <c r="A1936" s="54"/>
      <c r="B1936" s="54"/>
      <c r="C1936" s="54"/>
      <c r="D1936" s="54"/>
      <c r="E1936" s="54"/>
      <c r="F1936" s="54"/>
      <c r="G1936" s="54"/>
      <c r="H1936" s="54"/>
      <c r="I1936" s="54"/>
      <c r="J1936" s="54"/>
      <c r="K1936" s="54"/>
    </row>
    <row r="1937" spans="1:11" x14ac:dyDescent="0.25">
      <c r="A1937" s="54"/>
      <c r="B1937" s="54"/>
      <c r="C1937" s="54"/>
      <c r="D1937" s="54"/>
      <c r="E1937" s="54"/>
      <c r="F1937" s="54"/>
      <c r="G1937" s="54"/>
      <c r="H1937" s="54"/>
      <c r="I1937" s="54"/>
      <c r="J1937" s="54"/>
      <c r="K1937" s="54"/>
    </row>
    <row r="1938" spans="1:11" x14ac:dyDescent="0.25">
      <c r="A1938" s="54"/>
      <c r="B1938" s="54"/>
      <c r="C1938" s="54"/>
      <c r="D1938" s="54"/>
      <c r="E1938" s="54"/>
      <c r="F1938" s="54"/>
      <c r="G1938" s="54"/>
      <c r="H1938" s="54"/>
      <c r="I1938" s="54"/>
      <c r="J1938" s="54"/>
      <c r="K1938" s="54"/>
    </row>
    <row r="1939" spans="1:11" x14ac:dyDescent="0.25">
      <c r="A1939" s="54"/>
      <c r="B1939" s="54"/>
      <c r="C1939" s="54"/>
      <c r="D1939" s="54"/>
      <c r="E1939" s="54"/>
      <c r="F1939" s="54"/>
      <c r="G1939" s="54"/>
      <c r="H1939" s="54"/>
      <c r="I1939" s="54"/>
      <c r="J1939" s="54"/>
      <c r="K1939" s="54"/>
    </row>
    <row r="1940" spans="1:11" x14ac:dyDescent="0.25">
      <c r="A1940" s="54"/>
      <c r="B1940" s="54"/>
      <c r="C1940" s="54"/>
      <c r="D1940" s="54"/>
      <c r="E1940" s="54"/>
      <c r="F1940" s="54"/>
      <c r="G1940" s="54"/>
      <c r="H1940" s="54"/>
      <c r="I1940" s="54"/>
      <c r="J1940" s="54"/>
      <c r="K1940" s="54"/>
    </row>
    <row r="1941" spans="1:11" x14ac:dyDescent="0.25">
      <c r="A1941" s="54"/>
      <c r="B1941" s="54"/>
      <c r="C1941" s="54"/>
      <c r="D1941" s="54"/>
      <c r="E1941" s="54"/>
      <c r="F1941" s="54"/>
      <c r="G1941" s="54"/>
      <c r="H1941" s="54"/>
      <c r="I1941" s="54"/>
      <c r="J1941" s="54"/>
      <c r="K1941" s="54"/>
    </row>
    <row r="1942" spans="1:11" x14ac:dyDescent="0.25">
      <c r="A1942" s="54"/>
      <c r="B1942" s="54"/>
      <c r="C1942" s="54"/>
      <c r="D1942" s="54"/>
      <c r="E1942" s="54"/>
      <c r="F1942" s="54"/>
      <c r="G1942" s="54"/>
      <c r="H1942" s="54"/>
      <c r="I1942" s="54"/>
      <c r="J1942" s="54"/>
      <c r="K1942" s="54"/>
    </row>
    <row r="1943" spans="1:11" x14ac:dyDescent="0.25">
      <c r="A1943" s="54"/>
      <c r="B1943" s="54"/>
      <c r="C1943" s="54"/>
      <c r="D1943" s="54"/>
      <c r="E1943" s="54"/>
      <c r="F1943" s="54"/>
      <c r="G1943" s="54"/>
      <c r="H1943" s="54"/>
      <c r="I1943" s="54"/>
      <c r="J1943" s="54"/>
      <c r="K1943" s="54"/>
    </row>
    <row r="1944" spans="1:11" x14ac:dyDescent="0.25">
      <c r="A1944" s="54"/>
      <c r="B1944" s="54"/>
      <c r="C1944" s="54"/>
      <c r="D1944" s="54"/>
      <c r="E1944" s="54"/>
      <c r="F1944" s="54"/>
      <c r="G1944" s="54"/>
      <c r="H1944" s="54"/>
      <c r="I1944" s="54"/>
      <c r="J1944" s="54"/>
      <c r="K1944" s="54"/>
    </row>
    <row r="1945" spans="1:11" x14ac:dyDescent="0.25">
      <c r="A1945" s="54"/>
      <c r="B1945" s="54"/>
      <c r="C1945" s="54"/>
      <c r="D1945" s="54"/>
      <c r="E1945" s="54"/>
      <c r="F1945" s="54"/>
      <c r="G1945" s="54"/>
      <c r="H1945" s="54"/>
      <c r="I1945" s="54"/>
      <c r="J1945" s="54"/>
      <c r="K1945" s="54"/>
    </row>
    <row r="1946" spans="1:11" x14ac:dyDescent="0.25">
      <c r="A1946" s="54"/>
      <c r="B1946" s="54"/>
      <c r="C1946" s="54"/>
      <c r="D1946" s="54"/>
      <c r="E1946" s="54"/>
      <c r="F1946" s="54"/>
      <c r="G1946" s="54"/>
      <c r="H1946" s="54"/>
      <c r="I1946" s="54"/>
      <c r="J1946" s="54"/>
      <c r="K1946" s="54"/>
    </row>
    <row r="1947" spans="1:11" x14ac:dyDescent="0.25">
      <c r="A1947" s="54"/>
      <c r="B1947" s="54"/>
      <c r="C1947" s="54"/>
      <c r="D1947" s="54"/>
      <c r="E1947" s="54"/>
      <c r="F1947" s="54"/>
      <c r="G1947" s="54"/>
      <c r="H1947" s="54"/>
      <c r="I1947" s="54"/>
      <c r="J1947" s="54"/>
      <c r="K1947" s="54"/>
    </row>
    <row r="1948" spans="1:11" x14ac:dyDescent="0.25">
      <c r="A1948" s="54"/>
      <c r="B1948" s="54"/>
      <c r="C1948" s="54"/>
      <c r="D1948" s="54"/>
      <c r="E1948" s="54"/>
      <c r="F1948" s="54"/>
      <c r="G1948" s="54"/>
      <c r="H1948" s="54"/>
      <c r="I1948" s="54"/>
      <c r="J1948" s="54"/>
      <c r="K1948" s="54"/>
    </row>
    <row r="1949" spans="1:11" x14ac:dyDescent="0.25">
      <c r="A1949" s="54"/>
      <c r="B1949" s="54"/>
      <c r="C1949" s="54"/>
      <c r="D1949" s="54"/>
      <c r="E1949" s="54"/>
      <c r="F1949" s="54"/>
      <c r="G1949" s="54"/>
      <c r="H1949" s="54"/>
      <c r="I1949" s="54"/>
      <c r="J1949" s="54"/>
      <c r="K1949" s="54"/>
    </row>
    <row r="1950" spans="1:11" x14ac:dyDescent="0.25">
      <c r="A1950" s="54"/>
      <c r="B1950" s="54"/>
      <c r="C1950" s="54"/>
      <c r="D1950" s="54"/>
      <c r="E1950" s="54"/>
      <c r="F1950" s="54"/>
      <c r="G1950" s="54"/>
      <c r="H1950" s="54"/>
      <c r="I1950" s="54"/>
      <c r="J1950" s="54"/>
      <c r="K1950" s="54"/>
    </row>
    <row r="1951" spans="1:11" x14ac:dyDescent="0.25">
      <c r="A1951" s="54"/>
      <c r="B1951" s="54"/>
      <c r="C1951" s="54"/>
      <c r="D1951" s="54"/>
      <c r="E1951" s="54"/>
      <c r="F1951" s="54"/>
      <c r="G1951" s="54"/>
      <c r="H1951" s="54"/>
      <c r="I1951" s="54"/>
      <c r="J1951" s="54"/>
      <c r="K1951" s="54"/>
    </row>
    <row r="1952" spans="1:11" x14ac:dyDescent="0.25">
      <c r="A1952" s="54"/>
      <c r="B1952" s="54"/>
      <c r="C1952" s="54"/>
      <c r="D1952" s="54"/>
      <c r="E1952" s="54"/>
      <c r="F1952" s="54"/>
      <c r="G1952" s="54"/>
      <c r="H1952" s="54"/>
      <c r="I1952" s="54"/>
      <c r="J1952" s="54"/>
      <c r="K1952" s="54"/>
    </row>
    <row r="1953" spans="1:11" x14ac:dyDescent="0.25">
      <c r="A1953" s="54"/>
      <c r="B1953" s="54"/>
      <c r="C1953" s="54"/>
      <c r="D1953" s="54"/>
      <c r="E1953" s="54"/>
      <c r="F1953" s="54"/>
      <c r="G1953" s="54"/>
      <c r="H1953" s="54"/>
      <c r="I1953" s="54"/>
      <c r="J1953" s="54"/>
      <c r="K1953" s="54"/>
    </row>
    <row r="1954" spans="1:11" x14ac:dyDescent="0.25">
      <c r="A1954" s="54"/>
      <c r="B1954" s="54"/>
      <c r="C1954" s="54"/>
      <c r="D1954" s="54"/>
      <c r="E1954" s="54"/>
      <c r="F1954" s="54"/>
      <c r="G1954" s="54"/>
      <c r="H1954" s="54"/>
      <c r="I1954" s="54"/>
      <c r="J1954" s="54"/>
      <c r="K1954" s="54"/>
    </row>
    <row r="1955" spans="1:11" x14ac:dyDescent="0.25">
      <c r="A1955" s="54"/>
      <c r="B1955" s="54"/>
      <c r="C1955" s="54"/>
      <c r="D1955" s="54"/>
      <c r="E1955" s="54"/>
      <c r="F1955" s="54"/>
      <c r="G1955" s="54"/>
      <c r="H1955" s="54"/>
      <c r="I1955" s="54"/>
      <c r="J1955" s="54"/>
      <c r="K1955" s="54"/>
    </row>
    <row r="1956" spans="1:11" x14ac:dyDescent="0.25">
      <c r="A1956" s="54"/>
      <c r="B1956" s="54"/>
      <c r="C1956" s="54"/>
      <c r="D1956" s="54"/>
      <c r="E1956" s="54"/>
      <c r="F1956" s="54"/>
      <c r="G1956" s="54"/>
      <c r="H1956" s="54"/>
      <c r="I1956" s="54"/>
      <c r="J1956" s="54"/>
      <c r="K1956" s="54"/>
    </row>
    <row r="1957" spans="1:11" x14ac:dyDescent="0.25">
      <c r="A1957" s="54"/>
      <c r="B1957" s="54"/>
      <c r="C1957" s="54"/>
      <c r="D1957" s="54"/>
      <c r="E1957" s="54"/>
      <c r="F1957" s="54"/>
      <c r="G1957" s="54"/>
      <c r="H1957" s="54"/>
      <c r="I1957" s="54"/>
      <c r="J1957" s="54"/>
      <c r="K1957" s="54"/>
    </row>
    <row r="1958" spans="1:11" x14ac:dyDescent="0.25">
      <c r="A1958" s="54"/>
      <c r="B1958" s="54"/>
      <c r="C1958" s="54"/>
      <c r="D1958" s="54"/>
      <c r="E1958" s="54"/>
      <c r="F1958" s="54"/>
      <c r="G1958" s="54"/>
      <c r="H1958" s="54"/>
      <c r="I1958" s="54"/>
      <c r="J1958" s="54"/>
      <c r="K1958" s="54"/>
    </row>
    <row r="1959" spans="1:11" x14ac:dyDescent="0.25">
      <c r="A1959" s="54"/>
      <c r="B1959" s="54"/>
      <c r="C1959" s="54"/>
      <c r="D1959" s="54"/>
      <c r="E1959" s="54"/>
      <c r="F1959" s="54"/>
      <c r="G1959" s="54"/>
      <c r="H1959" s="54"/>
      <c r="I1959" s="54"/>
      <c r="J1959" s="54"/>
      <c r="K1959" s="54"/>
    </row>
    <row r="1960" spans="1:11" x14ac:dyDescent="0.25">
      <c r="A1960" s="54"/>
      <c r="B1960" s="54"/>
      <c r="C1960" s="54"/>
      <c r="D1960" s="54"/>
      <c r="E1960" s="54"/>
      <c r="F1960" s="54"/>
      <c r="G1960" s="54"/>
      <c r="H1960" s="54"/>
      <c r="I1960" s="54"/>
      <c r="J1960" s="54"/>
      <c r="K1960" s="54"/>
    </row>
    <row r="1961" spans="1:11" x14ac:dyDescent="0.25">
      <c r="A1961" s="54"/>
      <c r="B1961" s="54"/>
      <c r="C1961" s="54"/>
      <c r="D1961" s="54"/>
      <c r="E1961" s="54"/>
      <c r="F1961" s="54"/>
      <c r="G1961" s="54"/>
      <c r="H1961" s="54"/>
      <c r="I1961" s="54"/>
      <c r="J1961" s="54"/>
      <c r="K1961" s="54"/>
    </row>
    <row r="1962" spans="1:11" x14ac:dyDescent="0.25">
      <c r="A1962" s="54"/>
      <c r="B1962" s="54"/>
      <c r="C1962" s="54"/>
      <c r="D1962" s="54"/>
      <c r="E1962" s="54"/>
      <c r="F1962" s="54"/>
      <c r="G1962" s="54"/>
      <c r="H1962" s="54"/>
      <c r="I1962" s="54"/>
      <c r="J1962" s="54"/>
      <c r="K1962" s="54"/>
    </row>
    <row r="1963" spans="1:11" x14ac:dyDescent="0.25">
      <c r="A1963" s="54"/>
      <c r="B1963" s="54"/>
      <c r="C1963" s="54"/>
      <c r="D1963" s="54"/>
      <c r="E1963" s="54"/>
      <c r="F1963" s="54"/>
      <c r="G1963" s="54"/>
      <c r="H1963" s="54"/>
      <c r="I1963" s="54"/>
      <c r="J1963" s="54"/>
      <c r="K1963" s="54"/>
    </row>
    <row r="1964" spans="1:11" x14ac:dyDescent="0.25">
      <c r="A1964" s="54"/>
      <c r="B1964" s="54"/>
      <c r="C1964" s="54"/>
      <c r="D1964" s="54"/>
      <c r="E1964" s="54"/>
      <c r="F1964" s="54"/>
      <c r="G1964" s="54"/>
      <c r="H1964" s="54"/>
      <c r="I1964" s="54"/>
      <c r="J1964" s="54"/>
      <c r="K1964" s="54"/>
    </row>
    <row r="1965" spans="1:11" x14ac:dyDescent="0.25">
      <c r="A1965" s="54"/>
      <c r="B1965" s="54"/>
      <c r="C1965" s="54"/>
      <c r="D1965" s="54"/>
      <c r="E1965" s="54"/>
      <c r="F1965" s="54"/>
      <c r="G1965" s="54"/>
      <c r="H1965" s="54"/>
      <c r="I1965" s="54"/>
      <c r="J1965" s="54"/>
      <c r="K1965" s="54"/>
    </row>
    <row r="1966" spans="1:11" x14ac:dyDescent="0.25">
      <c r="A1966" s="54"/>
      <c r="B1966" s="54"/>
      <c r="C1966" s="54"/>
      <c r="D1966" s="54"/>
      <c r="E1966" s="54"/>
      <c r="F1966" s="54"/>
      <c r="G1966" s="54"/>
      <c r="H1966" s="54"/>
      <c r="I1966" s="54"/>
      <c r="J1966" s="54"/>
      <c r="K1966" s="54"/>
    </row>
    <row r="1967" spans="1:11" x14ac:dyDescent="0.25">
      <c r="A1967" s="54"/>
      <c r="B1967" s="54"/>
      <c r="C1967" s="54"/>
      <c r="D1967" s="54"/>
      <c r="E1967" s="54"/>
      <c r="F1967" s="54"/>
      <c r="G1967" s="54"/>
      <c r="H1967" s="54"/>
      <c r="I1967" s="54"/>
      <c r="J1967" s="54"/>
      <c r="K1967" s="54"/>
    </row>
    <row r="1968" spans="1:11" x14ac:dyDescent="0.25">
      <c r="A1968" s="54"/>
      <c r="B1968" s="54"/>
      <c r="C1968" s="54"/>
      <c r="D1968" s="54"/>
      <c r="E1968" s="54"/>
      <c r="F1968" s="54"/>
      <c r="G1968" s="54"/>
      <c r="H1968" s="54"/>
      <c r="I1968" s="54"/>
      <c r="J1968" s="54"/>
      <c r="K1968" s="54"/>
    </row>
    <row r="1969" spans="1:11" x14ac:dyDescent="0.25">
      <c r="A1969" s="54"/>
      <c r="B1969" s="54"/>
      <c r="C1969" s="54"/>
      <c r="D1969" s="54"/>
      <c r="E1969" s="54"/>
      <c r="F1969" s="54"/>
      <c r="G1969" s="54"/>
      <c r="H1969" s="54"/>
      <c r="I1969" s="54"/>
      <c r="J1969" s="54"/>
      <c r="K1969" s="54"/>
    </row>
    <row r="1970" spans="1:11" x14ac:dyDescent="0.25">
      <c r="A1970" s="54"/>
      <c r="B1970" s="54"/>
      <c r="C1970" s="54"/>
      <c r="D1970" s="54"/>
      <c r="E1970" s="54"/>
      <c r="F1970" s="54"/>
      <c r="G1970" s="54"/>
      <c r="H1970" s="54"/>
      <c r="I1970" s="54"/>
      <c r="J1970" s="54"/>
      <c r="K1970" s="54"/>
    </row>
    <row r="1971" spans="1:11" x14ac:dyDescent="0.25">
      <c r="A1971" s="54"/>
      <c r="B1971" s="54"/>
      <c r="C1971" s="54"/>
      <c r="D1971" s="54"/>
      <c r="E1971" s="54"/>
      <c r="F1971" s="54"/>
      <c r="G1971" s="54"/>
      <c r="H1971" s="54"/>
      <c r="I1971" s="54"/>
      <c r="J1971" s="54"/>
      <c r="K1971" s="54"/>
    </row>
    <row r="1972" spans="1:11" x14ac:dyDescent="0.25">
      <c r="A1972" s="54"/>
      <c r="B1972" s="54"/>
      <c r="C1972" s="54"/>
      <c r="D1972" s="54"/>
      <c r="E1972" s="54"/>
      <c r="F1972" s="54"/>
      <c r="G1972" s="54"/>
      <c r="H1972" s="54"/>
      <c r="I1972" s="54"/>
      <c r="J1972" s="54"/>
      <c r="K1972" s="54"/>
    </row>
    <row r="1973" spans="1:11" x14ac:dyDescent="0.25">
      <c r="A1973" s="54"/>
      <c r="B1973" s="54"/>
      <c r="C1973" s="54"/>
      <c r="D1973" s="54"/>
      <c r="E1973" s="54"/>
      <c r="F1973" s="54"/>
      <c r="G1973" s="54"/>
      <c r="H1973" s="54"/>
      <c r="I1973" s="54"/>
      <c r="J1973" s="54"/>
      <c r="K1973" s="54"/>
    </row>
    <row r="1974" spans="1:11" x14ac:dyDescent="0.25">
      <c r="A1974" s="54"/>
      <c r="B1974" s="54"/>
      <c r="C1974" s="54"/>
      <c r="D1974" s="54"/>
      <c r="E1974" s="54"/>
      <c r="F1974" s="54"/>
      <c r="G1974" s="54"/>
      <c r="H1974" s="54"/>
      <c r="I1974" s="54"/>
      <c r="J1974" s="54"/>
      <c r="K1974" s="54"/>
    </row>
    <row r="1975" spans="1:11" x14ac:dyDescent="0.25">
      <c r="A1975" s="54"/>
      <c r="B1975" s="54"/>
      <c r="C1975" s="54"/>
      <c r="D1975" s="54"/>
      <c r="E1975" s="54"/>
      <c r="F1975" s="54"/>
      <c r="G1975" s="54"/>
      <c r="H1975" s="54"/>
      <c r="I1975" s="54"/>
      <c r="J1975" s="54"/>
      <c r="K1975" s="54"/>
    </row>
    <row r="1976" spans="1:11" x14ac:dyDescent="0.25">
      <c r="A1976" s="54"/>
      <c r="B1976" s="54"/>
      <c r="C1976" s="54"/>
      <c r="D1976" s="54"/>
      <c r="E1976" s="54"/>
      <c r="F1976" s="54"/>
      <c r="G1976" s="54"/>
      <c r="H1976" s="54"/>
      <c r="I1976" s="54"/>
      <c r="J1976" s="54"/>
      <c r="K1976" s="54"/>
    </row>
    <row r="1977" spans="1:11" x14ac:dyDescent="0.25">
      <c r="A1977" s="54"/>
      <c r="B1977" s="54"/>
      <c r="C1977" s="54"/>
      <c r="D1977" s="54"/>
      <c r="E1977" s="54"/>
      <c r="F1977" s="54"/>
      <c r="G1977" s="54"/>
      <c r="H1977" s="54"/>
      <c r="I1977" s="54"/>
      <c r="J1977" s="54"/>
      <c r="K1977" s="54"/>
    </row>
    <row r="1978" spans="1:11" x14ac:dyDescent="0.25">
      <c r="A1978" s="54"/>
      <c r="B1978" s="54"/>
      <c r="C1978" s="54"/>
      <c r="D1978" s="54"/>
      <c r="E1978" s="54"/>
      <c r="F1978" s="54"/>
      <c r="G1978" s="54"/>
      <c r="H1978" s="54"/>
      <c r="I1978" s="54"/>
      <c r="J1978" s="54"/>
      <c r="K1978" s="54"/>
    </row>
    <row r="1979" spans="1:11" x14ac:dyDescent="0.25">
      <c r="A1979" s="54"/>
      <c r="B1979" s="54"/>
      <c r="C1979" s="54"/>
      <c r="D1979" s="54"/>
      <c r="E1979" s="54"/>
      <c r="F1979" s="54"/>
      <c r="G1979" s="54"/>
      <c r="H1979" s="54"/>
      <c r="I1979" s="54"/>
      <c r="J1979" s="54"/>
      <c r="K1979" s="54"/>
    </row>
    <row r="1980" spans="1:11" x14ac:dyDescent="0.25">
      <c r="A1980" s="54"/>
      <c r="B1980" s="54"/>
      <c r="C1980" s="54"/>
      <c r="D1980" s="54"/>
      <c r="E1980" s="54"/>
      <c r="F1980" s="54"/>
      <c r="G1980" s="54"/>
      <c r="H1980" s="54"/>
      <c r="I1980" s="54"/>
      <c r="J1980" s="54"/>
      <c r="K1980" s="54"/>
    </row>
    <row r="1981" spans="1:11" x14ac:dyDescent="0.25">
      <c r="A1981" s="54"/>
      <c r="B1981" s="54"/>
      <c r="C1981" s="54"/>
      <c r="D1981" s="54"/>
      <c r="E1981" s="54"/>
      <c r="F1981" s="54"/>
      <c r="G1981" s="54"/>
      <c r="H1981" s="54"/>
      <c r="I1981" s="54"/>
      <c r="J1981" s="54"/>
      <c r="K1981" s="54"/>
    </row>
    <row r="1982" spans="1:11" x14ac:dyDescent="0.25">
      <c r="A1982" s="54"/>
      <c r="B1982" s="54"/>
      <c r="C1982" s="54"/>
      <c r="D1982" s="54"/>
      <c r="E1982" s="54"/>
      <c r="F1982" s="54"/>
      <c r="G1982" s="54"/>
      <c r="H1982" s="54"/>
      <c r="I1982" s="54"/>
      <c r="J1982" s="54"/>
      <c r="K1982" s="54"/>
    </row>
    <row r="1983" spans="1:11" x14ac:dyDescent="0.25">
      <c r="A1983" s="54"/>
      <c r="B1983" s="54"/>
      <c r="C1983" s="54"/>
      <c r="D1983" s="54"/>
      <c r="E1983" s="54"/>
      <c r="F1983" s="54"/>
      <c r="G1983" s="54"/>
      <c r="H1983" s="54"/>
      <c r="I1983" s="54"/>
      <c r="J1983" s="54"/>
      <c r="K1983" s="54"/>
    </row>
    <row r="1984" spans="1:11" x14ac:dyDescent="0.25">
      <c r="A1984" s="54"/>
      <c r="B1984" s="54"/>
      <c r="C1984" s="54"/>
      <c r="D1984" s="54"/>
      <c r="E1984" s="54"/>
      <c r="F1984" s="54"/>
      <c r="G1984" s="54"/>
      <c r="H1984" s="54"/>
      <c r="I1984" s="54"/>
      <c r="J1984" s="54"/>
      <c r="K1984" s="54"/>
    </row>
    <row r="1985" spans="1:11" x14ac:dyDescent="0.25">
      <c r="A1985" s="54"/>
      <c r="B1985" s="54"/>
      <c r="C1985" s="54"/>
      <c r="D1985" s="54"/>
      <c r="E1985" s="54"/>
      <c r="F1985" s="54"/>
      <c r="G1985" s="54"/>
      <c r="H1985" s="54"/>
      <c r="I1985" s="54"/>
      <c r="J1985" s="54"/>
      <c r="K1985" s="54"/>
    </row>
    <row r="1986" spans="1:11" x14ac:dyDescent="0.25">
      <c r="A1986" s="54"/>
      <c r="B1986" s="54"/>
      <c r="C1986" s="54"/>
      <c r="D1986" s="54"/>
      <c r="E1986" s="54"/>
      <c r="F1986" s="54"/>
      <c r="G1986" s="54"/>
      <c r="H1986" s="54"/>
      <c r="I1986" s="54"/>
      <c r="J1986" s="54"/>
      <c r="K1986" s="54"/>
    </row>
    <row r="1987" spans="1:11" x14ac:dyDescent="0.25">
      <c r="A1987" s="54"/>
      <c r="B1987" s="54"/>
      <c r="C1987" s="54"/>
      <c r="D1987" s="54"/>
      <c r="E1987" s="54"/>
      <c r="F1987" s="54"/>
      <c r="G1987" s="54"/>
      <c r="H1987" s="54"/>
      <c r="I1987" s="54"/>
      <c r="J1987" s="54"/>
      <c r="K1987" s="54"/>
    </row>
    <row r="1988" spans="1:11" x14ac:dyDescent="0.25">
      <c r="A1988" s="54"/>
      <c r="B1988" s="54"/>
      <c r="C1988" s="54"/>
      <c r="D1988" s="54"/>
      <c r="E1988" s="54"/>
      <c r="F1988" s="54"/>
      <c r="G1988" s="54"/>
      <c r="H1988" s="54"/>
      <c r="I1988" s="54"/>
      <c r="J1988" s="54"/>
      <c r="K1988" s="54"/>
    </row>
    <row r="1989" spans="1:11" x14ac:dyDescent="0.25">
      <c r="A1989" s="54"/>
      <c r="B1989" s="54"/>
      <c r="C1989" s="54"/>
      <c r="D1989" s="54"/>
      <c r="E1989" s="54"/>
      <c r="F1989" s="54"/>
      <c r="G1989" s="54"/>
      <c r="H1989" s="54"/>
      <c r="I1989" s="54"/>
      <c r="J1989" s="54"/>
      <c r="K1989" s="54"/>
    </row>
    <row r="1990" spans="1:11" x14ac:dyDescent="0.25">
      <c r="A1990" s="54"/>
      <c r="B1990" s="54"/>
      <c r="C1990" s="54"/>
      <c r="D1990" s="54"/>
      <c r="E1990" s="54"/>
      <c r="F1990" s="54"/>
      <c r="G1990" s="54"/>
      <c r="H1990" s="54"/>
      <c r="I1990" s="54"/>
      <c r="J1990" s="54"/>
      <c r="K1990" s="54"/>
    </row>
    <row r="1991" spans="1:11" x14ac:dyDescent="0.25">
      <c r="A1991" s="54"/>
      <c r="B1991" s="54"/>
      <c r="C1991" s="54"/>
      <c r="D1991" s="54"/>
      <c r="E1991" s="54"/>
      <c r="F1991" s="54"/>
      <c r="G1991" s="54"/>
      <c r="H1991" s="54"/>
      <c r="I1991" s="54"/>
      <c r="J1991" s="54"/>
      <c r="K1991" s="54"/>
    </row>
    <row r="1992" spans="1:11" x14ac:dyDescent="0.25">
      <c r="A1992" s="54"/>
      <c r="B1992" s="54"/>
      <c r="C1992" s="54"/>
      <c r="D1992" s="54"/>
      <c r="E1992" s="54"/>
      <c r="F1992" s="54"/>
      <c r="G1992" s="54"/>
      <c r="H1992" s="54"/>
      <c r="I1992" s="54"/>
      <c r="J1992" s="54"/>
      <c r="K1992" s="54"/>
    </row>
    <row r="1993" spans="1:11" x14ac:dyDescent="0.25">
      <c r="A1993" s="54"/>
      <c r="B1993" s="54"/>
      <c r="C1993" s="54"/>
      <c r="D1993" s="54"/>
      <c r="E1993" s="54"/>
      <c r="F1993" s="54"/>
      <c r="G1993" s="54"/>
      <c r="H1993" s="54"/>
      <c r="I1993" s="54"/>
      <c r="J1993" s="54"/>
      <c r="K1993" s="54"/>
    </row>
    <row r="1994" spans="1:11" x14ac:dyDescent="0.25">
      <c r="A1994" s="54"/>
      <c r="B1994" s="54"/>
      <c r="C1994" s="54"/>
      <c r="D1994" s="54"/>
      <c r="E1994" s="54"/>
      <c r="F1994" s="54"/>
      <c r="G1994" s="54"/>
      <c r="H1994" s="54"/>
      <c r="I1994" s="54"/>
      <c r="J1994" s="54"/>
      <c r="K1994" s="54"/>
    </row>
    <row r="1995" spans="1:11" x14ac:dyDescent="0.25">
      <c r="A1995" s="54"/>
      <c r="B1995" s="54"/>
      <c r="C1995" s="54"/>
      <c r="D1995" s="54"/>
      <c r="E1995" s="54"/>
      <c r="F1995" s="54"/>
      <c r="G1995" s="54"/>
      <c r="H1995" s="54"/>
      <c r="I1995" s="54"/>
      <c r="J1995" s="54"/>
      <c r="K1995" s="54"/>
    </row>
    <row r="1996" spans="1:11" x14ac:dyDescent="0.25">
      <c r="A1996" s="54"/>
      <c r="B1996" s="54"/>
      <c r="C1996" s="54"/>
      <c r="D1996" s="54"/>
      <c r="E1996" s="54"/>
      <c r="F1996" s="54"/>
      <c r="G1996" s="54"/>
      <c r="H1996" s="54"/>
      <c r="I1996" s="54"/>
      <c r="J1996" s="54"/>
      <c r="K1996" s="54"/>
    </row>
    <row r="1997" spans="1:11" x14ac:dyDescent="0.25">
      <c r="A1997" s="54"/>
      <c r="B1997" s="54"/>
      <c r="C1997" s="54"/>
      <c r="D1997" s="54"/>
      <c r="E1997" s="54"/>
      <c r="F1997" s="54"/>
      <c r="G1997" s="54"/>
      <c r="H1997" s="54"/>
      <c r="I1997" s="54"/>
      <c r="J1997" s="54"/>
      <c r="K1997" s="54"/>
    </row>
    <row r="1998" spans="1:11" x14ac:dyDescent="0.25">
      <c r="A1998" s="54"/>
      <c r="B1998" s="54"/>
      <c r="C1998" s="54"/>
      <c r="D1998" s="54"/>
      <c r="E1998" s="54"/>
      <c r="F1998" s="54"/>
      <c r="G1998" s="54"/>
      <c r="H1998" s="54"/>
      <c r="I1998" s="54"/>
      <c r="J1998" s="54"/>
      <c r="K1998" s="54"/>
    </row>
    <row r="1999" spans="1:11" x14ac:dyDescent="0.25">
      <c r="A1999" s="54"/>
      <c r="B1999" s="54"/>
      <c r="C1999" s="54"/>
      <c r="D1999" s="54"/>
      <c r="E1999" s="54"/>
      <c r="F1999" s="54"/>
      <c r="G1999" s="54"/>
      <c r="H1999" s="54"/>
      <c r="I1999" s="54"/>
      <c r="J1999" s="54"/>
      <c r="K1999" s="54"/>
    </row>
    <row r="2000" spans="1:11" x14ac:dyDescent="0.25">
      <c r="A2000" s="54"/>
      <c r="B2000" s="54"/>
      <c r="C2000" s="54"/>
      <c r="D2000" s="54"/>
      <c r="E2000" s="54"/>
      <c r="F2000" s="54"/>
      <c r="G2000" s="54"/>
      <c r="H2000" s="54"/>
      <c r="I2000" s="54"/>
      <c r="J2000" s="54"/>
      <c r="K2000" s="54"/>
    </row>
    <row r="2001" spans="1:11" x14ac:dyDescent="0.25">
      <c r="A2001" s="54"/>
      <c r="B2001" s="54"/>
      <c r="C2001" s="54"/>
      <c r="D2001" s="54"/>
      <c r="E2001" s="54"/>
      <c r="F2001" s="54"/>
      <c r="G2001" s="54"/>
      <c r="H2001" s="54"/>
      <c r="I2001" s="54"/>
      <c r="J2001" s="54"/>
      <c r="K2001" s="54"/>
    </row>
    <row r="2002" spans="1:11" x14ac:dyDescent="0.25">
      <c r="A2002" s="54"/>
      <c r="B2002" s="54"/>
      <c r="C2002" s="54"/>
      <c r="D2002" s="54"/>
      <c r="E2002" s="54"/>
      <c r="F2002" s="54"/>
      <c r="G2002" s="54"/>
      <c r="H2002" s="54"/>
      <c r="I2002" s="54"/>
      <c r="J2002" s="54"/>
      <c r="K2002" s="54"/>
    </row>
    <row r="2003" spans="1:11" x14ac:dyDescent="0.25">
      <c r="A2003" s="54"/>
      <c r="B2003" s="54"/>
      <c r="C2003" s="54"/>
      <c r="D2003" s="54"/>
      <c r="E2003" s="54"/>
      <c r="F2003" s="54"/>
      <c r="G2003" s="54"/>
      <c r="H2003" s="54"/>
      <c r="I2003" s="54"/>
      <c r="J2003" s="54"/>
      <c r="K2003" s="54"/>
    </row>
    <row r="2004" spans="1:11" x14ac:dyDescent="0.25">
      <c r="A2004" s="54"/>
      <c r="B2004" s="54"/>
      <c r="C2004" s="54"/>
      <c r="D2004" s="54"/>
      <c r="E2004" s="54"/>
      <c r="F2004" s="54"/>
      <c r="G2004" s="54"/>
      <c r="H2004" s="54"/>
      <c r="I2004" s="54"/>
      <c r="J2004" s="54"/>
      <c r="K2004" s="54"/>
    </row>
    <row r="2005" spans="1:11" x14ac:dyDescent="0.25">
      <c r="A2005" s="54"/>
      <c r="B2005" s="54"/>
      <c r="C2005" s="54"/>
      <c r="D2005" s="54"/>
      <c r="E2005" s="54"/>
      <c r="F2005" s="54"/>
      <c r="G2005" s="54"/>
      <c r="H2005" s="54"/>
      <c r="I2005" s="54"/>
      <c r="J2005" s="54"/>
      <c r="K2005" s="54"/>
    </row>
    <row r="2006" spans="1:11" x14ac:dyDescent="0.25">
      <c r="A2006" s="54"/>
      <c r="B2006" s="54"/>
      <c r="C2006" s="54"/>
      <c r="D2006" s="54"/>
      <c r="E2006" s="54"/>
      <c r="F2006" s="54"/>
      <c r="G2006" s="54"/>
      <c r="H2006" s="54"/>
      <c r="I2006" s="54"/>
      <c r="J2006" s="54"/>
      <c r="K2006" s="54"/>
    </row>
    <row r="2007" spans="1:11" x14ac:dyDescent="0.25">
      <c r="A2007" s="54"/>
      <c r="B2007" s="54"/>
      <c r="C2007" s="54"/>
      <c r="D2007" s="54"/>
      <c r="E2007" s="54"/>
      <c r="F2007" s="54"/>
      <c r="G2007" s="54"/>
      <c r="H2007" s="54"/>
      <c r="I2007" s="54"/>
      <c r="J2007" s="54"/>
      <c r="K2007" s="54"/>
    </row>
    <row r="2008" spans="1:11" x14ac:dyDescent="0.25">
      <c r="A2008" s="54"/>
      <c r="B2008" s="54"/>
      <c r="C2008" s="54"/>
      <c r="D2008" s="54"/>
      <c r="E2008" s="54"/>
      <c r="F2008" s="54"/>
      <c r="G2008" s="54"/>
      <c r="H2008" s="54"/>
      <c r="I2008" s="54"/>
      <c r="J2008" s="54"/>
      <c r="K2008" s="54"/>
    </row>
    <row r="2009" spans="1:11" x14ac:dyDescent="0.25">
      <c r="A2009" s="54"/>
      <c r="B2009" s="54"/>
      <c r="C2009" s="54"/>
      <c r="D2009" s="54"/>
      <c r="E2009" s="54"/>
      <c r="F2009" s="54"/>
      <c r="G2009" s="54"/>
      <c r="H2009" s="54"/>
      <c r="I2009" s="54"/>
      <c r="J2009" s="54"/>
      <c r="K2009" s="54"/>
    </row>
    <row r="2010" spans="1:11" x14ac:dyDescent="0.25">
      <c r="A2010" s="54"/>
      <c r="B2010" s="54"/>
      <c r="C2010" s="54"/>
      <c r="D2010" s="54"/>
      <c r="E2010" s="54"/>
      <c r="F2010" s="54"/>
      <c r="G2010" s="54"/>
      <c r="H2010" s="54"/>
      <c r="I2010" s="54"/>
      <c r="J2010" s="54"/>
      <c r="K2010" s="54"/>
    </row>
    <row r="2011" spans="1:11" x14ac:dyDescent="0.25">
      <c r="A2011" s="54"/>
      <c r="B2011" s="54"/>
      <c r="C2011" s="54"/>
      <c r="D2011" s="54"/>
      <c r="E2011" s="54"/>
      <c r="F2011" s="54"/>
      <c r="G2011" s="54"/>
      <c r="H2011" s="54"/>
      <c r="I2011" s="54"/>
      <c r="J2011" s="54"/>
      <c r="K2011" s="54"/>
    </row>
    <row r="2012" spans="1:11" x14ac:dyDescent="0.25">
      <c r="A2012" s="54"/>
      <c r="B2012" s="54"/>
      <c r="C2012" s="54"/>
      <c r="D2012" s="54"/>
      <c r="E2012" s="54"/>
      <c r="F2012" s="54"/>
      <c r="G2012" s="54"/>
      <c r="H2012" s="54"/>
      <c r="I2012" s="54"/>
      <c r="J2012" s="54"/>
      <c r="K2012" s="54"/>
    </row>
    <row r="2013" spans="1:11" x14ac:dyDescent="0.25">
      <c r="A2013" s="54"/>
      <c r="B2013" s="54"/>
      <c r="C2013" s="54"/>
      <c r="D2013" s="54"/>
      <c r="E2013" s="54"/>
      <c r="F2013" s="54"/>
      <c r="G2013" s="54"/>
      <c r="H2013" s="54"/>
      <c r="I2013" s="54"/>
      <c r="J2013" s="54"/>
      <c r="K2013" s="54"/>
    </row>
    <row r="2014" spans="1:11" x14ac:dyDescent="0.25">
      <c r="A2014" s="54"/>
      <c r="B2014" s="54"/>
      <c r="C2014" s="54"/>
      <c r="D2014" s="54"/>
      <c r="E2014" s="54"/>
      <c r="F2014" s="54"/>
      <c r="G2014" s="54"/>
      <c r="H2014" s="54"/>
      <c r="I2014" s="54"/>
      <c r="J2014" s="54"/>
      <c r="K2014" s="54"/>
    </row>
    <row r="2015" spans="1:11" x14ac:dyDescent="0.25">
      <c r="A2015" s="54"/>
      <c r="B2015" s="54"/>
      <c r="C2015" s="54"/>
      <c r="D2015" s="54"/>
      <c r="E2015" s="54"/>
      <c r="F2015" s="54"/>
      <c r="G2015" s="54"/>
      <c r="H2015" s="54"/>
      <c r="I2015" s="54"/>
      <c r="J2015" s="54"/>
      <c r="K2015" s="54"/>
    </row>
    <row r="2016" spans="1:11" x14ac:dyDescent="0.25">
      <c r="A2016" s="54"/>
      <c r="B2016" s="54"/>
      <c r="C2016" s="54"/>
      <c r="D2016" s="54"/>
      <c r="E2016" s="54"/>
      <c r="F2016" s="54"/>
      <c r="G2016" s="54"/>
      <c r="H2016" s="54"/>
      <c r="I2016" s="54"/>
      <c r="J2016" s="54"/>
      <c r="K2016" s="54"/>
    </row>
    <row r="2017" spans="1:11" x14ac:dyDescent="0.25">
      <c r="A2017" s="54"/>
      <c r="B2017" s="54"/>
      <c r="C2017" s="54"/>
      <c r="D2017" s="54"/>
      <c r="E2017" s="54"/>
      <c r="F2017" s="54"/>
      <c r="G2017" s="54"/>
      <c r="H2017" s="54"/>
      <c r="I2017" s="54"/>
      <c r="J2017" s="54"/>
      <c r="K2017" s="54"/>
    </row>
    <row r="2018" spans="1:11" x14ac:dyDescent="0.25">
      <c r="A2018" s="54"/>
      <c r="B2018" s="54"/>
      <c r="C2018" s="54"/>
      <c r="D2018" s="54"/>
      <c r="E2018" s="54"/>
      <c r="F2018" s="54"/>
      <c r="G2018" s="54"/>
      <c r="H2018" s="54"/>
      <c r="I2018" s="54"/>
      <c r="J2018" s="54"/>
      <c r="K2018" s="54"/>
    </row>
    <row r="2019" spans="1:11" x14ac:dyDescent="0.25">
      <c r="A2019" s="54"/>
      <c r="B2019" s="54"/>
      <c r="C2019" s="54"/>
      <c r="D2019" s="54"/>
      <c r="E2019" s="54"/>
      <c r="F2019" s="54"/>
      <c r="G2019" s="54"/>
      <c r="H2019" s="54"/>
      <c r="I2019" s="54"/>
      <c r="J2019" s="54"/>
      <c r="K2019" s="54"/>
    </row>
    <row r="2020" spans="1:11" x14ac:dyDescent="0.25">
      <c r="A2020" s="54"/>
      <c r="B2020" s="54"/>
      <c r="C2020" s="54"/>
      <c r="D2020" s="54"/>
      <c r="E2020" s="54"/>
      <c r="F2020" s="54"/>
      <c r="G2020" s="54"/>
      <c r="H2020" s="54"/>
      <c r="I2020" s="54"/>
      <c r="J2020" s="54"/>
      <c r="K2020" s="54"/>
    </row>
    <row r="2021" spans="1:11" x14ac:dyDescent="0.25">
      <c r="A2021" s="54"/>
      <c r="B2021" s="54"/>
      <c r="C2021" s="54"/>
      <c r="D2021" s="54"/>
      <c r="E2021" s="54"/>
      <c r="F2021" s="54"/>
      <c r="G2021" s="54"/>
      <c r="H2021" s="54"/>
      <c r="I2021" s="54"/>
      <c r="J2021" s="54"/>
      <c r="K2021" s="54"/>
    </row>
    <row r="2022" spans="1:11" x14ac:dyDescent="0.25">
      <c r="A2022" s="54"/>
      <c r="B2022" s="54"/>
      <c r="C2022" s="54"/>
      <c r="D2022" s="54"/>
      <c r="E2022" s="54"/>
      <c r="F2022" s="54"/>
      <c r="G2022" s="54"/>
      <c r="H2022" s="54"/>
      <c r="I2022" s="54"/>
      <c r="J2022" s="54"/>
      <c r="K2022" s="54"/>
    </row>
    <row r="2023" spans="1:11" x14ac:dyDescent="0.25">
      <c r="A2023" s="54"/>
      <c r="B2023" s="54"/>
      <c r="C2023" s="54"/>
      <c r="D2023" s="54"/>
      <c r="E2023" s="54"/>
      <c r="F2023" s="54"/>
      <c r="G2023" s="54"/>
      <c r="H2023" s="54"/>
      <c r="I2023" s="54"/>
      <c r="J2023" s="54"/>
      <c r="K2023" s="54"/>
    </row>
    <row r="2024" spans="1:11" x14ac:dyDescent="0.25">
      <c r="A2024" s="54"/>
      <c r="B2024" s="54"/>
      <c r="C2024" s="54"/>
      <c r="D2024" s="54"/>
      <c r="E2024" s="54"/>
      <c r="F2024" s="54"/>
      <c r="G2024" s="54"/>
      <c r="H2024" s="54"/>
      <c r="I2024" s="54"/>
      <c r="J2024" s="54"/>
      <c r="K2024" s="54"/>
    </row>
    <row r="2025" spans="1:11" x14ac:dyDescent="0.25">
      <c r="A2025" s="54"/>
      <c r="B2025" s="54"/>
      <c r="C2025" s="54"/>
      <c r="D2025" s="54"/>
      <c r="E2025" s="54"/>
      <c r="F2025" s="54"/>
      <c r="G2025" s="54"/>
      <c r="H2025" s="54"/>
      <c r="I2025" s="54"/>
      <c r="J2025" s="54"/>
      <c r="K2025" s="54"/>
    </row>
    <row r="2026" spans="1:11" x14ac:dyDescent="0.25">
      <c r="A2026" s="54"/>
      <c r="B2026" s="54"/>
      <c r="C2026" s="54"/>
      <c r="D2026" s="54"/>
      <c r="E2026" s="54"/>
      <c r="F2026" s="54"/>
      <c r="G2026" s="54"/>
      <c r="H2026" s="54"/>
      <c r="I2026" s="54"/>
      <c r="J2026" s="54"/>
      <c r="K2026" s="54"/>
    </row>
    <row r="2027" spans="1:11" x14ac:dyDescent="0.25">
      <c r="A2027" s="54"/>
      <c r="B2027" s="54"/>
      <c r="C2027" s="54"/>
      <c r="D2027" s="54"/>
      <c r="E2027" s="54"/>
      <c r="F2027" s="54"/>
      <c r="G2027" s="54"/>
      <c r="H2027" s="54"/>
      <c r="I2027" s="54"/>
      <c r="J2027" s="54"/>
      <c r="K2027" s="54"/>
    </row>
    <row r="2028" spans="1:11" x14ac:dyDescent="0.25">
      <c r="A2028" s="54"/>
      <c r="B2028" s="54"/>
      <c r="C2028" s="54"/>
      <c r="D2028" s="54"/>
      <c r="E2028" s="54"/>
      <c r="F2028" s="54"/>
      <c r="G2028" s="54"/>
      <c r="H2028" s="54"/>
      <c r="I2028" s="54"/>
      <c r="J2028" s="54"/>
      <c r="K2028" s="54"/>
    </row>
    <row r="2029" spans="1:11" x14ac:dyDescent="0.25">
      <c r="A2029" s="54"/>
      <c r="B2029" s="54"/>
      <c r="C2029" s="54"/>
      <c r="D2029" s="54"/>
      <c r="E2029" s="54"/>
      <c r="F2029" s="54"/>
      <c r="G2029" s="54"/>
      <c r="H2029" s="54"/>
      <c r="I2029" s="54"/>
      <c r="J2029" s="54"/>
      <c r="K2029" s="54"/>
    </row>
    <row r="2030" spans="1:11" x14ac:dyDescent="0.25">
      <c r="A2030" s="54"/>
      <c r="B2030" s="54"/>
      <c r="C2030" s="54"/>
      <c r="D2030" s="54"/>
      <c r="E2030" s="54"/>
      <c r="F2030" s="54"/>
      <c r="G2030" s="54"/>
      <c r="H2030" s="54"/>
      <c r="I2030" s="54"/>
      <c r="J2030" s="54"/>
      <c r="K2030" s="54"/>
    </row>
    <row r="2031" spans="1:11" x14ac:dyDescent="0.25">
      <c r="A2031" s="54"/>
      <c r="B2031" s="54"/>
      <c r="C2031" s="54"/>
      <c r="D2031" s="54"/>
      <c r="E2031" s="54"/>
      <c r="F2031" s="54"/>
      <c r="G2031" s="54"/>
      <c r="H2031" s="54"/>
      <c r="I2031" s="54"/>
      <c r="J2031" s="54"/>
      <c r="K2031" s="54"/>
    </row>
    <row r="2032" spans="1:11" x14ac:dyDescent="0.25">
      <c r="A2032" s="54"/>
      <c r="B2032" s="54"/>
      <c r="C2032" s="54"/>
      <c r="D2032" s="54"/>
      <c r="E2032" s="54"/>
      <c r="F2032" s="54"/>
      <c r="G2032" s="54"/>
      <c r="H2032" s="54"/>
      <c r="I2032" s="54"/>
      <c r="J2032" s="54"/>
      <c r="K2032" s="54"/>
    </row>
    <row r="2033" spans="1:11" x14ac:dyDescent="0.25">
      <c r="A2033" s="54"/>
      <c r="B2033" s="54"/>
      <c r="C2033" s="54"/>
      <c r="D2033" s="54"/>
      <c r="E2033" s="54"/>
      <c r="F2033" s="54"/>
      <c r="G2033" s="54"/>
      <c r="H2033" s="54"/>
      <c r="I2033" s="54"/>
      <c r="J2033" s="54"/>
      <c r="K2033" s="54"/>
    </row>
    <row r="2034" spans="1:11" x14ac:dyDescent="0.25">
      <c r="A2034" s="54"/>
      <c r="B2034" s="54"/>
      <c r="C2034" s="54"/>
      <c r="D2034" s="54"/>
      <c r="E2034" s="54"/>
      <c r="F2034" s="54"/>
      <c r="G2034" s="54"/>
      <c r="H2034" s="54"/>
      <c r="I2034" s="54"/>
      <c r="J2034" s="54"/>
      <c r="K2034" s="54"/>
    </row>
    <row r="2035" spans="1:11" x14ac:dyDescent="0.25">
      <c r="A2035" s="54"/>
      <c r="B2035" s="54"/>
      <c r="C2035" s="54"/>
      <c r="D2035" s="54"/>
      <c r="E2035" s="54"/>
      <c r="F2035" s="54"/>
      <c r="G2035" s="54"/>
      <c r="H2035" s="54"/>
      <c r="I2035" s="54"/>
      <c r="J2035" s="54"/>
      <c r="K2035" s="54"/>
    </row>
    <row r="2036" spans="1:11" x14ac:dyDescent="0.25">
      <c r="A2036" s="54"/>
      <c r="B2036" s="54"/>
      <c r="C2036" s="54"/>
      <c r="D2036" s="54"/>
      <c r="E2036" s="54"/>
      <c r="F2036" s="54"/>
      <c r="G2036" s="54"/>
      <c r="H2036" s="54"/>
      <c r="I2036" s="54"/>
      <c r="J2036" s="54"/>
      <c r="K2036" s="54"/>
    </row>
    <row r="2037" spans="1:11" x14ac:dyDescent="0.25">
      <c r="A2037" s="54"/>
      <c r="B2037" s="54"/>
      <c r="C2037" s="54"/>
      <c r="D2037" s="54"/>
      <c r="E2037" s="54"/>
      <c r="F2037" s="54"/>
      <c r="G2037" s="54"/>
      <c r="H2037" s="54"/>
      <c r="I2037" s="54"/>
      <c r="J2037" s="54"/>
      <c r="K2037" s="54"/>
    </row>
    <row r="2038" spans="1:11" x14ac:dyDescent="0.25">
      <c r="A2038" s="54"/>
      <c r="B2038" s="54"/>
      <c r="C2038" s="54"/>
      <c r="D2038" s="54"/>
      <c r="E2038" s="54"/>
      <c r="F2038" s="54"/>
      <c r="G2038" s="54"/>
      <c r="H2038" s="54"/>
      <c r="I2038" s="54"/>
      <c r="J2038" s="54"/>
      <c r="K2038" s="54"/>
    </row>
    <row r="2039" spans="1:11" x14ac:dyDescent="0.25">
      <c r="A2039" s="54"/>
      <c r="B2039" s="54"/>
      <c r="C2039" s="54"/>
      <c r="D2039" s="54"/>
      <c r="E2039" s="54"/>
      <c r="F2039" s="54"/>
      <c r="G2039" s="54"/>
      <c r="H2039" s="54"/>
      <c r="I2039" s="54"/>
      <c r="J2039" s="54"/>
      <c r="K2039" s="54"/>
    </row>
    <row r="2040" spans="1:11" x14ac:dyDescent="0.25">
      <c r="A2040" s="54"/>
      <c r="B2040" s="54"/>
      <c r="C2040" s="54"/>
      <c r="D2040" s="54"/>
      <c r="E2040" s="54"/>
      <c r="F2040" s="54"/>
      <c r="G2040" s="54"/>
      <c r="H2040" s="54"/>
      <c r="I2040" s="54"/>
      <c r="J2040" s="54"/>
      <c r="K2040" s="54"/>
    </row>
    <row r="2041" spans="1:11" x14ac:dyDescent="0.25">
      <c r="A2041" s="54"/>
      <c r="B2041" s="54"/>
      <c r="C2041" s="54"/>
      <c r="D2041" s="54"/>
      <c r="E2041" s="54"/>
      <c r="F2041" s="54"/>
      <c r="G2041" s="54"/>
      <c r="H2041" s="54"/>
      <c r="I2041" s="54"/>
      <c r="J2041" s="54"/>
      <c r="K2041" s="54"/>
    </row>
    <row r="2042" spans="1:11" x14ac:dyDescent="0.25">
      <c r="A2042" s="54"/>
      <c r="B2042" s="54"/>
      <c r="C2042" s="54"/>
      <c r="D2042" s="54"/>
      <c r="E2042" s="54"/>
      <c r="F2042" s="54"/>
      <c r="G2042" s="54"/>
      <c r="H2042" s="54"/>
      <c r="I2042" s="54"/>
      <c r="J2042" s="54"/>
      <c r="K2042" s="54"/>
    </row>
    <row r="2043" spans="1:11" x14ac:dyDescent="0.25">
      <c r="A2043" s="54"/>
      <c r="B2043" s="54"/>
      <c r="C2043" s="54"/>
      <c r="D2043" s="54"/>
      <c r="E2043" s="54"/>
      <c r="F2043" s="54"/>
      <c r="G2043" s="54"/>
      <c r="H2043" s="54"/>
      <c r="I2043" s="54"/>
      <c r="J2043" s="54"/>
      <c r="K2043" s="54"/>
    </row>
    <row r="2044" spans="1:11" x14ac:dyDescent="0.25">
      <c r="A2044" s="54"/>
      <c r="B2044" s="54"/>
      <c r="C2044" s="54"/>
      <c r="D2044" s="54"/>
      <c r="E2044" s="54"/>
      <c r="F2044" s="54"/>
      <c r="G2044" s="54"/>
      <c r="H2044" s="54"/>
      <c r="I2044" s="54"/>
      <c r="J2044" s="54"/>
      <c r="K2044" s="54"/>
    </row>
    <row r="2045" spans="1:11" x14ac:dyDescent="0.25">
      <c r="A2045" s="54"/>
      <c r="B2045" s="54"/>
      <c r="C2045" s="54"/>
      <c r="D2045" s="54"/>
      <c r="E2045" s="54"/>
      <c r="F2045" s="54"/>
      <c r="G2045" s="54"/>
      <c r="H2045" s="54"/>
      <c r="I2045" s="54"/>
      <c r="J2045" s="54"/>
      <c r="K2045" s="54"/>
    </row>
    <row r="2046" spans="1:11" x14ac:dyDescent="0.25">
      <c r="A2046" s="54"/>
      <c r="B2046" s="54"/>
      <c r="C2046" s="54"/>
      <c r="D2046" s="54"/>
      <c r="E2046" s="54"/>
      <c r="F2046" s="54"/>
      <c r="G2046" s="54"/>
      <c r="H2046" s="54"/>
      <c r="I2046" s="54"/>
      <c r="J2046" s="54"/>
      <c r="K2046" s="54"/>
    </row>
    <row r="2047" spans="1:11" x14ac:dyDescent="0.25">
      <c r="A2047" s="54"/>
      <c r="B2047" s="54"/>
      <c r="C2047" s="54"/>
      <c r="D2047" s="54"/>
      <c r="E2047" s="54"/>
      <c r="F2047" s="54"/>
      <c r="G2047" s="54"/>
      <c r="H2047" s="54"/>
      <c r="I2047" s="54"/>
      <c r="J2047" s="54"/>
      <c r="K2047" s="54"/>
    </row>
    <row r="2048" spans="1:11" x14ac:dyDescent="0.25">
      <c r="A2048" s="54"/>
      <c r="B2048" s="54"/>
      <c r="C2048" s="54"/>
      <c r="D2048" s="54"/>
      <c r="E2048" s="54"/>
      <c r="F2048" s="54"/>
      <c r="G2048" s="54"/>
      <c r="H2048" s="54"/>
      <c r="I2048" s="54"/>
      <c r="J2048" s="54"/>
      <c r="K2048" s="54"/>
    </row>
    <row r="2049" spans="1:11" x14ac:dyDescent="0.25">
      <c r="A2049" s="54"/>
      <c r="B2049" s="54"/>
      <c r="C2049" s="54"/>
      <c r="D2049" s="54"/>
      <c r="E2049" s="54"/>
      <c r="F2049" s="54"/>
      <c r="G2049" s="54"/>
      <c r="H2049" s="54"/>
      <c r="I2049" s="54"/>
      <c r="J2049" s="54"/>
      <c r="K2049" s="54"/>
    </row>
    <row r="2050" spans="1:11" x14ac:dyDescent="0.25">
      <c r="A2050" s="54"/>
      <c r="B2050" s="54"/>
      <c r="C2050" s="54"/>
      <c r="D2050" s="54"/>
      <c r="E2050" s="54"/>
      <c r="F2050" s="54"/>
      <c r="G2050" s="54"/>
      <c r="H2050" s="54"/>
      <c r="I2050" s="54"/>
      <c r="J2050" s="54"/>
      <c r="K2050" s="54"/>
    </row>
    <row r="2051" spans="1:11" x14ac:dyDescent="0.25">
      <c r="A2051" s="54"/>
      <c r="B2051" s="54"/>
      <c r="C2051" s="54"/>
      <c r="D2051" s="54"/>
      <c r="E2051" s="54"/>
      <c r="F2051" s="54"/>
      <c r="G2051" s="54"/>
      <c r="H2051" s="54"/>
      <c r="I2051" s="54"/>
      <c r="J2051" s="54"/>
      <c r="K2051" s="54"/>
    </row>
    <row r="2052" spans="1:11" x14ac:dyDescent="0.25">
      <c r="A2052" s="54"/>
      <c r="B2052" s="54"/>
      <c r="C2052" s="54"/>
      <c r="D2052" s="54"/>
      <c r="E2052" s="54"/>
      <c r="F2052" s="54"/>
      <c r="G2052" s="54"/>
      <c r="H2052" s="54"/>
      <c r="I2052" s="54"/>
      <c r="J2052" s="54"/>
      <c r="K2052" s="54"/>
    </row>
    <row r="2053" spans="1:11" x14ac:dyDescent="0.25">
      <c r="A2053" s="54"/>
      <c r="B2053" s="54"/>
      <c r="C2053" s="54"/>
      <c r="D2053" s="54"/>
      <c r="E2053" s="54"/>
      <c r="F2053" s="54"/>
      <c r="G2053" s="54"/>
      <c r="H2053" s="54"/>
      <c r="I2053" s="54"/>
      <c r="J2053" s="54"/>
      <c r="K2053" s="54"/>
    </row>
    <row r="2054" spans="1:11" x14ac:dyDescent="0.25">
      <c r="A2054" s="54"/>
      <c r="B2054" s="54"/>
      <c r="C2054" s="54"/>
      <c r="D2054" s="54"/>
      <c r="E2054" s="54"/>
      <c r="F2054" s="54"/>
      <c r="G2054" s="54"/>
      <c r="H2054" s="54"/>
      <c r="I2054" s="54"/>
      <c r="J2054" s="54"/>
      <c r="K2054" s="54"/>
    </row>
    <row r="2055" spans="1:11" x14ac:dyDescent="0.25">
      <c r="A2055" s="54"/>
      <c r="B2055" s="54"/>
      <c r="C2055" s="54"/>
      <c r="D2055" s="54"/>
      <c r="E2055" s="54"/>
      <c r="F2055" s="54"/>
      <c r="G2055" s="54"/>
      <c r="H2055" s="54"/>
      <c r="I2055" s="54"/>
      <c r="J2055" s="54"/>
      <c r="K2055" s="54"/>
    </row>
    <row r="2056" spans="1:11" x14ac:dyDescent="0.25">
      <c r="A2056" s="54"/>
      <c r="B2056" s="54"/>
      <c r="C2056" s="54"/>
      <c r="D2056" s="54"/>
      <c r="E2056" s="54"/>
      <c r="F2056" s="54"/>
      <c r="G2056" s="54"/>
      <c r="H2056" s="54"/>
      <c r="I2056" s="54"/>
      <c r="J2056" s="54"/>
      <c r="K2056" s="54"/>
    </row>
    <row r="2057" spans="1:11" x14ac:dyDescent="0.25">
      <c r="A2057" s="54"/>
      <c r="B2057" s="54"/>
      <c r="C2057" s="54"/>
      <c r="D2057" s="54"/>
      <c r="E2057" s="54"/>
      <c r="F2057" s="54"/>
      <c r="G2057" s="54"/>
      <c r="H2057" s="54"/>
      <c r="I2057" s="54"/>
      <c r="J2057" s="54"/>
      <c r="K2057" s="54"/>
    </row>
    <row r="2058" spans="1:11" x14ac:dyDescent="0.25">
      <c r="A2058" s="54"/>
      <c r="B2058" s="54"/>
      <c r="C2058" s="54"/>
      <c r="D2058" s="54"/>
      <c r="E2058" s="54"/>
      <c r="F2058" s="54"/>
      <c r="G2058" s="54"/>
      <c r="H2058" s="54"/>
      <c r="I2058" s="54"/>
      <c r="J2058" s="54"/>
      <c r="K2058" s="54"/>
    </row>
    <row r="2059" spans="1:11" x14ac:dyDescent="0.25">
      <c r="A2059" s="54"/>
      <c r="B2059" s="54"/>
      <c r="C2059" s="54"/>
      <c r="D2059" s="54"/>
      <c r="E2059" s="54"/>
      <c r="F2059" s="54"/>
      <c r="G2059" s="54"/>
      <c r="H2059" s="54"/>
      <c r="I2059" s="54"/>
      <c r="J2059" s="54"/>
      <c r="K2059" s="54"/>
    </row>
    <row r="2060" spans="1:11" x14ac:dyDescent="0.25">
      <c r="A2060" s="54"/>
      <c r="B2060" s="54"/>
      <c r="C2060" s="54"/>
      <c r="D2060" s="54"/>
      <c r="E2060" s="54"/>
      <c r="F2060" s="54"/>
      <c r="G2060" s="54"/>
      <c r="H2060" s="54"/>
      <c r="I2060" s="54"/>
      <c r="J2060" s="54"/>
      <c r="K2060" s="54"/>
    </row>
    <row r="2061" spans="1:11" x14ac:dyDescent="0.25">
      <c r="A2061" s="54"/>
      <c r="B2061" s="54"/>
      <c r="C2061" s="54"/>
      <c r="D2061" s="54"/>
      <c r="E2061" s="54"/>
      <c r="F2061" s="54"/>
      <c r="G2061" s="54"/>
      <c r="H2061" s="54"/>
      <c r="I2061" s="54"/>
      <c r="J2061" s="54"/>
      <c r="K2061" s="54"/>
    </row>
    <row r="2062" spans="1:11" x14ac:dyDescent="0.25">
      <c r="A2062" s="54"/>
      <c r="B2062" s="54"/>
      <c r="C2062" s="54"/>
      <c r="D2062" s="54"/>
      <c r="E2062" s="54"/>
      <c r="F2062" s="54"/>
      <c r="G2062" s="54"/>
      <c r="H2062" s="54"/>
      <c r="I2062" s="54"/>
      <c r="J2062" s="54"/>
      <c r="K2062" s="54"/>
    </row>
    <row r="2063" spans="1:11" x14ac:dyDescent="0.25">
      <c r="A2063" s="54"/>
      <c r="B2063" s="54"/>
      <c r="C2063" s="54"/>
      <c r="D2063" s="54"/>
      <c r="E2063" s="54"/>
      <c r="F2063" s="54"/>
      <c r="G2063" s="54"/>
      <c r="H2063" s="54"/>
      <c r="I2063" s="54"/>
      <c r="J2063" s="54"/>
      <c r="K2063" s="54"/>
    </row>
    <row r="2064" spans="1:11" x14ac:dyDescent="0.25">
      <c r="A2064" s="54"/>
      <c r="B2064" s="54"/>
      <c r="C2064" s="54"/>
      <c r="D2064" s="54"/>
      <c r="E2064" s="54"/>
      <c r="F2064" s="54"/>
      <c r="G2064" s="54"/>
      <c r="H2064" s="54"/>
      <c r="I2064" s="54"/>
      <c r="J2064" s="54"/>
      <c r="K2064" s="54"/>
    </row>
    <row r="2065" spans="1:11" x14ac:dyDescent="0.25">
      <c r="A2065" s="54"/>
      <c r="B2065" s="54"/>
      <c r="C2065" s="54"/>
      <c r="D2065" s="54"/>
      <c r="E2065" s="54"/>
      <c r="F2065" s="54"/>
      <c r="G2065" s="54"/>
      <c r="H2065" s="54"/>
      <c r="I2065" s="54"/>
      <c r="J2065" s="54"/>
      <c r="K2065" s="54"/>
    </row>
    <row r="2066" spans="1:11" x14ac:dyDescent="0.25">
      <c r="A2066" s="54"/>
      <c r="B2066" s="54"/>
      <c r="C2066" s="54"/>
      <c r="D2066" s="54"/>
      <c r="E2066" s="54"/>
      <c r="F2066" s="54"/>
      <c r="G2066" s="54"/>
      <c r="H2066" s="54"/>
      <c r="I2066" s="54"/>
      <c r="J2066" s="54"/>
      <c r="K2066" s="54"/>
    </row>
    <row r="2067" spans="1:11" x14ac:dyDescent="0.25">
      <c r="A2067" s="54"/>
      <c r="B2067" s="54"/>
      <c r="C2067" s="54"/>
      <c r="D2067" s="54"/>
      <c r="E2067" s="54"/>
      <c r="F2067" s="54"/>
      <c r="G2067" s="54"/>
      <c r="H2067" s="54"/>
      <c r="I2067" s="54"/>
      <c r="J2067" s="54"/>
      <c r="K2067" s="54"/>
    </row>
    <row r="2068" spans="1:11" x14ac:dyDescent="0.25">
      <c r="A2068" s="54"/>
      <c r="B2068" s="54"/>
      <c r="C2068" s="54"/>
      <c r="D2068" s="54"/>
      <c r="E2068" s="54"/>
      <c r="F2068" s="54"/>
      <c r="G2068" s="54"/>
      <c r="H2068" s="54"/>
      <c r="I2068" s="54"/>
      <c r="J2068" s="54"/>
      <c r="K2068" s="54"/>
    </row>
    <row r="2069" spans="1:11" x14ac:dyDescent="0.25">
      <c r="A2069" s="54"/>
      <c r="B2069" s="54"/>
      <c r="C2069" s="54"/>
      <c r="D2069" s="54"/>
      <c r="E2069" s="54"/>
      <c r="F2069" s="54"/>
      <c r="G2069" s="54"/>
      <c r="H2069" s="54"/>
      <c r="I2069" s="54"/>
      <c r="J2069" s="54"/>
      <c r="K2069" s="54"/>
    </row>
    <row r="2070" spans="1:11" x14ac:dyDescent="0.25">
      <c r="A2070" s="54"/>
      <c r="B2070" s="54"/>
      <c r="C2070" s="54"/>
      <c r="D2070" s="54"/>
      <c r="E2070" s="54"/>
      <c r="F2070" s="54"/>
      <c r="G2070" s="54"/>
      <c r="H2070" s="54"/>
      <c r="I2070" s="54"/>
      <c r="J2070" s="54"/>
      <c r="K2070" s="54"/>
    </row>
    <row r="2071" spans="1:11" x14ac:dyDescent="0.25">
      <c r="A2071" s="54"/>
      <c r="B2071" s="54"/>
      <c r="C2071" s="54"/>
      <c r="D2071" s="54"/>
      <c r="E2071" s="54"/>
      <c r="F2071" s="54"/>
      <c r="G2071" s="54"/>
      <c r="H2071" s="54"/>
      <c r="I2071" s="54"/>
      <c r="J2071" s="54"/>
      <c r="K2071" s="54"/>
    </row>
    <row r="2072" spans="1:11" x14ac:dyDescent="0.25">
      <c r="A2072" s="54"/>
      <c r="B2072" s="54"/>
      <c r="C2072" s="54"/>
      <c r="D2072" s="54"/>
      <c r="E2072" s="54"/>
      <c r="F2072" s="54"/>
      <c r="G2072" s="54"/>
      <c r="H2072" s="54"/>
      <c r="I2072" s="54"/>
      <c r="J2072" s="54"/>
      <c r="K2072" s="54"/>
    </row>
    <row r="2073" spans="1:11" x14ac:dyDescent="0.25">
      <c r="A2073" s="54"/>
      <c r="B2073" s="54"/>
      <c r="C2073" s="54"/>
      <c r="D2073" s="54"/>
      <c r="E2073" s="54"/>
      <c r="F2073" s="54"/>
      <c r="G2073" s="54"/>
      <c r="H2073" s="54"/>
      <c r="I2073" s="54"/>
      <c r="J2073" s="54"/>
      <c r="K2073" s="54"/>
    </row>
    <row r="2074" spans="1:11" x14ac:dyDescent="0.25">
      <c r="A2074" s="54"/>
      <c r="B2074" s="54"/>
      <c r="C2074" s="54"/>
      <c r="D2074" s="54"/>
      <c r="E2074" s="54"/>
      <c r="F2074" s="54"/>
      <c r="G2074" s="54"/>
      <c r="H2074" s="54"/>
      <c r="I2074" s="54"/>
      <c r="J2074" s="54"/>
      <c r="K2074" s="54"/>
    </row>
    <row r="2075" spans="1:11" x14ac:dyDescent="0.25">
      <c r="A2075" s="54"/>
      <c r="B2075" s="54"/>
      <c r="C2075" s="54"/>
      <c r="D2075" s="54"/>
      <c r="E2075" s="54"/>
      <c r="F2075" s="54"/>
      <c r="G2075" s="54"/>
      <c r="H2075" s="54"/>
      <c r="I2075" s="54"/>
      <c r="J2075" s="54"/>
      <c r="K2075" s="54"/>
    </row>
    <row r="2076" spans="1:11" x14ac:dyDescent="0.25">
      <c r="A2076" s="54"/>
      <c r="B2076" s="54"/>
      <c r="C2076" s="54"/>
      <c r="D2076" s="54"/>
      <c r="E2076" s="54"/>
      <c r="F2076" s="54"/>
      <c r="G2076" s="54"/>
      <c r="H2076" s="54"/>
      <c r="I2076" s="54"/>
      <c r="J2076" s="54"/>
      <c r="K2076" s="54"/>
    </row>
    <row r="2077" spans="1:11" x14ac:dyDescent="0.25">
      <c r="A2077" s="54"/>
      <c r="B2077" s="54"/>
      <c r="C2077" s="54"/>
      <c r="D2077" s="54"/>
      <c r="E2077" s="54"/>
      <c r="F2077" s="54"/>
      <c r="G2077" s="54"/>
      <c r="H2077" s="54"/>
      <c r="I2077" s="54"/>
      <c r="J2077" s="54"/>
      <c r="K2077" s="54"/>
    </row>
    <row r="2078" spans="1:11" x14ac:dyDescent="0.25">
      <c r="A2078" s="54"/>
      <c r="B2078" s="54"/>
      <c r="C2078" s="54"/>
      <c r="D2078" s="54"/>
      <c r="E2078" s="54"/>
      <c r="F2078" s="54"/>
      <c r="G2078" s="54"/>
      <c r="H2078" s="54"/>
      <c r="I2078" s="54"/>
      <c r="J2078" s="54"/>
      <c r="K2078" s="54"/>
    </row>
    <row r="2079" spans="1:11" x14ac:dyDescent="0.25">
      <c r="A2079" s="54"/>
      <c r="B2079" s="54"/>
      <c r="C2079" s="54"/>
      <c r="D2079" s="54"/>
      <c r="E2079" s="54"/>
      <c r="F2079" s="54"/>
      <c r="G2079" s="54"/>
      <c r="H2079" s="54"/>
      <c r="I2079" s="54"/>
      <c r="J2079" s="54"/>
      <c r="K2079" s="54"/>
    </row>
    <row r="2080" spans="1:11" x14ac:dyDescent="0.25">
      <c r="A2080" s="54"/>
      <c r="B2080" s="54"/>
      <c r="C2080" s="54"/>
      <c r="D2080" s="54"/>
      <c r="E2080" s="54"/>
      <c r="F2080" s="54"/>
      <c r="G2080" s="54"/>
      <c r="H2080" s="54"/>
      <c r="I2080" s="54"/>
      <c r="J2080" s="54"/>
      <c r="K2080" s="54"/>
    </row>
    <row r="2081" spans="1:11" x14ac:dyDescent="0.25">
      <c r="A2081" s="54"/>
      <c r="B2081" s="54"/>
      <c r="C2081" s="54"/>
      <c r="D2081" s="54"/>
      <c r="E2081" s="54"/>
      <c r="F2081" s="54"/>
      <c r="G2081" s="54"/>
      <c r="H2081" s="54"/>
      <c r="I2081" s="54"/>
      <c r="J2081" s="54"/>
      <c r="K2081" s="54"/>
    </row>
    <row r="2082" spans="1:11" x14ac:dyDescent="0.25">
      <c r="A2082" s="54"/>
      <c r="B2082" s="54"/>
      <c r="C2082" s="54"/>
      <c r="D2082" s="54"/>
      <c r="E2082" s="54"/>
      <c r="F2082" s="54"/>
      <c r="G2082" s="54"/>
      <c r="H2082" s="54"/>
      <c r="I2082" s="54"/>
      <c r="J2082" s="54"/>
      <c r="K2082" s="54"/>
    </row>
    <row r="2083" spans="1:11" x14ac:dyDescent="0.25">
      <c r="A2083" s="54"/>
      <c r="B2083" s="54"/>
      <c r="C2083" s="54"/>
      <c r="D2083" s="54"/>
      <c r="E2083" s="54"/>
      <c r="F2083" s="54"/>
      <c r="G2083" s="54"/>
      <c r="H2083" s="54"/>
      <c r="I2083" s="54"/>
      <c r="J2083" s="54"/>
      <c r="K2083" s="54"/>
    </row>
    <row r="2084" spans="1:11" x14ac:dyDescent="0.25">
      <c r="A2084" s="54"/>
      <c r="B2084" s="54"/>
      <c r="C2084" s="54"/>
      <c r="D2084" s="54"/>
      <c r="E2084" s="54"/>
      <c r="F2084" s="54"/>
      <c r="G2084" s="54"/>
      <c r="H2084" s="54"/>
      <c r="I2084" s="54"/>
      <c r="J2084" s="54"/>
      <c r="K2084" s="54"/>
    </row>
    <row r="2085" spans="1:11" x14ac:dyDescent="0.25">
      <c r="A2085" s="54"/>
      <c r="B2085" s="54"/>
      <c r="C2085" s="54"/>
      <c r="D2085" s="54"/>
      <c r="E2085" s="54"/>
      <c r="F2085" s="54"/>
      <c r="G2085" s="54"/>
      <c r="H2085" s="54"/>
      <c r="I2085" s="54"/>
      <c r="J2085" s="54"/>
      <c r="K2085" s="54"/>
    </row>
    <row r="2086" spans="1:11" x14ac:dyDescent="0.25">
      <c r="A2086" s="54"/>
      <c r="B2086" s="54"/>
      <c r="C2086" s="54"/>
      <c r="D2086" s="54"/>
      <c r="E2086" s="54"/>
      <c r="F2086" s="54"/>
      <c r="G2086" s="54"/>
      <c r="H2086" s="54"/>
      <c r="I2086" s="54"/>
      <c r="J2086" s="54"/>
      <c r="K2086" s="54"/>
    </row>
    <row r="2087" spans="1:11" x14ac:dyDescent="0.25">
      <c r="A2087" s="54"/>
      <c r="B2087" s="54"/>
      <c r="C2087" s="54"/>
      <c r="D2087" s="54"/>
      <c r="E2087" s="54"/>
      <c r="F2087" s="54"/>
      <c r="G2087" s="54"/>
      <c r="H2087" s="54"/>
      <c r="I2087" s="54"/>
      <c r="J2087" s="54"/>
      <c r="K2087" s="54"/>
    </row>
    <row r="2088" spans="1:11" x14ac:dyDescent="0.25">
      <c r="A2088" s="54"/>
      <c r="B2088" s="54"/>
      <c r="C2088" s="54"/>
      <c r="D2088" s="54"/>
      <c r="E2088" s="54"/>
      <c r="F2088" s="54"/>
      <c r="G2088" s="54"/>
      <c r="H2088" s="54"/>
      <c r="I2088" s="54"/>
      <c r="J2088" s="54"/>
      <c r="K2088" s="54"/>
    </row>
    <row r="2089" spans="1:11" x14ac:dyDescent="0.25">
      <c r="A2089" s="54"/>
      <c r="B2089" s="54"/>
      <c r="C2089" s="54"/>
      <c r="D2089" s="54"/>
      <c r="E2089" s="54"/>
      <c r="F2089" s="54"/>
      <c r="G2089" s="54"/>
      <c r="H2089" s="54"/>
      <c r="I2089" s="54"/>
      <c r="J2089" s="54"/>
      <c r="K2089" s="54"/>
    </row>
    <row r="2090" spans="1:11" x14ac:dyDescent="0.25">
      <c r="A2090" s="54"/>
      <c r="B2090" s="54"/>
      <c r="C2090" s="54"/>
      <c r="D2090" s="54"/>
      <c r="E2090" s="54"/>
      <c r="F2090" s="54"/>
      <c r="G2090" s="54"/>
      <c r="H2090" s="54"/>
      <c r="I2090" s="54"/>
      <c r="J2090" s="54"/>
      <c r="K2090" s="54"/>
    </row>
    <row r="2091" spans="1:11" x14ac:dyDescent="0.25">
      <c r="A2091" s="54"/>
      <c r="B2091" s="54"/>
      <c r="C2091" s="54"/>
      <c r="D2091" s="54"/>
      <c r="E2091" s="54"/>
      <c r="F2091" s="54"/>
      <c r="G2091" s="54"/>
      <c r="H2091" s="54"/>
      <c r="I2091" s="54"/>
      <c r="J2091" s="54"/>
      <c r="K2091" s="54"/>
    </row>
    <row r="2092" spans="1:11" x14ac:dyDescent="0.25">
      <c r="A2092" s="54"/>
      <c r="B2092" s="54"/>
      <c r="C2092" s="54"/>
      <c r="D2092" s="54"/>
      <c r="E2092" s="54"/>
      <c r="F2092" s="54"/>
      <c r="G2092" s="54"/>
      <c r="H2092" s="54"/>
      <c r="I2092" s="54"/>
      <c r="J2092" s="54"/>
      <c r="K2092" s="54"/>
    </row>
    <row r="2093" spans="1:11" x14ac:dyDescent="0.25">
      <c r="A2093" s="54"/>
      <c r="B2093" s="54"/>
      <c r="C2093" s="54"/>
      <c r="D2093" s="54"/>
      <c r="E2093" s="54"/>
      <c r="F2093" s="54"/>
      <c r="G2093" s="54"/>
      <c r="H2093" s="54"/>
      <c r="I2093" s="54"/>
      <c r="J2093" s="54"/>
      <c r="K2093" s="54"/>
    </row>
    <row r="2094" spans="1:11" x14ac:dyDescent="0.25">
      <c r="A2094" s="54"/>
      <c r="B2094" s="54"/>
      <c r="C2094" s="54"/>
      <c r="D2094" s="54"/>
      <c r="E2094" s="54"/>
      <c r="F2094" s="54"/>
      <c r="G2094" s="54"/>
      <c r="H2094" s="54"/>
      <c r="I2094" s="54"/>
      <c r="J2094" s="54"/>
      <c r="K2094" s="54"/>
    </row>
    <row r="2095" spans="1:11" x14ac:dyDescent="0.25">
      <c r="A2095" s="54"/>
      <c r="B2095" s="54"/>
      <c r="C2095" s="54"/>
      <c r="D2095" s="54"/>
      <c r="E2095" s="54"/>
      <c r="F2095" s="54"/>
      <c r="G2095" s="54"/>
      <c r="H2095" s="54"/>
      <c r="I2095" s="54"/>
      <c r="J2095" s="54"/>
      <c r="K2095" s="54"/>
    </row>
    <row r="2096" spans="1:11" x14ac:dyDescent="0.25">
      <c r="A2096" s="54"/>
      <c r="B2096" s="54"/>
      <c r="C2096" s="54"/>
      <c r="D2096" s="54"/>
      <c r="E2096" s="54"/>
      <c r="F2096" s="54"/>
      <c r="G2096" s="54"/>
      <c r="H2096" s="54"/>
      <c r="I2096" s="54"/>
      <c r="J2096" s="54"/>
      <c r="K2096" s="54"/>
    </row>
    <row r="2097" spans="1:11" x14ac:dyDescent="0.25">
      <c r="A2097" s="54"/>
      <c r="B2097" s="54"/>
      <c r="C2097" s="54"/>
      <c r="D2097" s="54"/>
      <c r="E2097" s="54"/>
      <c r="F2097" s="54"/>
      <c r="G2097" s="54"/>
      <c r="H2097" s="54"/>
      <c r="I2097" s="54"/>
      <c r="J2097" s="54"/>
      <c r="K2097" s="54"/>
    </row>
    <row r="2098" spans="1:11" x14ac:dyDescent="0.25">
      <c r="A2098" s="54"/>
      <c r="B2098" s="54"/>
      <c r="C2098" s="54"/>
      <c r="D2098" s="54"/>
      <c r="E2098" s="54"/>
      <c r="F2098" s="54"/>
      <c r="G2098" s="54"/>
      <c r="H2098" s="54"/>
      <c r="I2098" s="54"/>
      <c r="J2098" s="54"/>
      <c r="K2098" s="54"/>
    </row>
    <row r="2099" spans="1:11" x14ac:dyDescent="0.25">
      <c r="A2099" s="54"/>
      <c r="B2099" s="54"/>
      <c r="C2099" s="54"/>
      <c r="D2099" s="54"/>
      <c r="E2099" s="54"/>
      <c r="F2099" s="54"/>
      <c r="G2099" s="54"/>
      <c r="H2099" s="54"/>
      <c r="I2099" s="54"/>
      <c r="J2099" s="54"/>
      <c r="K2099" s="54"/>
    </row>
    <row r="2100" spans="1:11" x14ac:dyDescent="0.25">
      <c r="A2100" s="54"/>
      <c r="B2100" s="54"/>
      <c r="C2100" s="54"/>
      <c r="D2100" s="54"/>
      <c r="E2100" s="54"/>
      <c r="F2100" s="54"/>
      <c r="G2100" s="54"/>
      <c r="H2100" s="54"/>
      <c r="I2100" s="54"/>
      <c r="J2100" s="54"/>
      <c r="K2100" s="54"/>
    </row>
    <row r="2101" spans="1:11" x14ac:dyDescent="0.25">
      <c r="A2101" s="54"/>
      <c r="B2101" s="54"/>
      <c r="C2101" s="54"/>
      <c r="D2101" s="54"/>
      <c r="E2101" s="54"/>
      <c r="F2101" s="54"/>
      <c r="G2101" s="54"/>
      <c r="H2101" s="54"/>
      <c r="I2101" s="54"/>
      <c r="J2101" s="54"/>
      <c r="K2101" s="54"/>
    </row>
    <row r="2102" spans="1:11" x14ac:dyDescent="0.25">
      <c r="A2102" s="54"/>
      <c r="B2102" s="54"/>
      <c r="C2102" s="54"/>
      <c r="D2102" s="54"/>
      <c r="E2102" s="54"/>
      <c r="F2102" s="54"/>
      <c r="G2102" s="54"/>
      <c r="H2102" s="54"/>
      <c r="I2102" s="54"/>
      <c r="J2102" s="54"/>
      <c r="K2102" s="54"/>
    </row>
    <row r="2103" spans="1:11" x14ac:dyDescent="0.25">
      <c r="A2103" s="54"/>
      <c r="B2103" s="54"/>
      <c r="C2103" s="54"/>
      <c r="D2103" s="54"/>
      <c r="E2103" s="54"/>
      <c r="F2103" s="54"/>
      <c r="G2103" s="54"/>
      <c r="H2103" s="54"/>
      <c r="I2103" s="54"/>
      <c r="J2103" s="54"/>
      <c r="K2103" s="54"/>
    </row>
    <row r="2104" spans="1:11" x14ac:dyDescent="0.25">
      <c r="A2104" s="54"/>
      <c r="B2104" s="54"/>
      <c r="C2104" s="54"/>
      <c r="D2104" s="54"/>
      <c r="E2104" s="54"/>
      <c r="F2104" s="54"/>
      <c r="G2104" s="54"/>
      <c r="H2104" s="54"/>
      <c r="I2104" s="54"/>
      <c r="J2104" s="54"/>
      <c r="K2104" s="54"/>
    </row>
    <row r="2105" spans="1:11" x14ac:dyDescent="0.25">
      <c r="A2105" s="54"/>
      <c r="B2105" s="54"/>
      <c r="C2105" s="54"/>
      <c r="D2105" s="54"/>
      <c r="E2105" s="54"/>
      <c r="F2105" s="54"/>
      <c r="G2105" s="54"/>
      <c r="H2105" s="54"/>
      <c r="I2105" s="54"/>
      <c r="J2105" s="54"/>
      <c r="K2105" s="54"/>
    </row>
    <row r="2106" spans="1:11" x14ac:dyDescent="0.25">
      <c r="A2106" s="54"/>
      <c r="B2106" s="54"/>
      <c r="C2106" s="54"/>
      <c r="D2106" s="54"/>
      <c r="E2106" s="54"/>
      <c r="F2106" s="54"/>
      <c r="G2106" s="54"/>
      <c r="H2106" s="54"/>
      <c r="I2106" s="54"/>
      <c r="J2106" s="54"/>
      <c r="K2106" s="54"/>
    </row>
    <row r="2107" spans="1:11" x14ac:dyDescent="0.25">
      <c r="A2107" s="54"/>
      <c r="B2107" s="54"/>
      <c r="C2107" s="54"/>
      <c r="D2107" s="54"/>
      <c r="E2107" s="54"/>
      <c r="F2107" s="54"/>
      <c r="G2107" s="54"/>
      <c r="H2107" s="54"/>
      <c r="I2107" s="54"/>
      <c r="J2107" s="54"/>
      <c r="K2107" s="54"/>
    </row>
    <row r="2108" spans="1:11" x14ac:dyDescent="0.25">
      <c r="A2108" s="54"/>
      <c r="B2108" s="54"/>
      <c r="C2108" s="54"/>
      <c r="D2108" s="54"/>
      <c r="E2108" s="54"/>
      <c r="F2108" s="54"/>
      <c r="G2108" s="54"/>
      <c r="H2108" s="54"/>
      <c r="I2108" s="54"/>
      <c r="J2108" s="54"/>
      <c r="K2108" s="54"/>
    </row>
    <row r="2109" spans="1:11" x14ac:dyDescent="0.25">
      <c r="A2109" s="54"/>
      <c r="B2109" s="54"/>
      <c r="C2109" s="54"/>
      <c r="D2109" s="54"/>
      <c r="E2109" s="54"/>
      <c r="F2109" s="54"/>
      <c r="G2109" s="54"/>
      <c r="H2109" s="54"/>
      <c r="I2109" s="54"/>
      <c r="J2109" s="54"/>
      <c r="K2109" s="54"/>
    </row>
    <row r="2110" spans="1:11" x14ac:dyDescent="0.25">
      <c r="A2110" s="54"/>
      <c r="B2110" s="54"/>
      <c r="C2110" s="54"/>
      <c r="D2110" s="54"/>
      <c r="E2110" s="54"/>
      <c r="F2110" s="54"/>
      <c r="G2110" s="54"/>
      <c r="H2110" s="54"/>
      <c r="I2110" s="54"/>
      <c r="J2110" s="54"/>
      <c r="K2110" s="54"/>
    </row>
    <row r="2111" spans="1:11" x14ac:dyDescent="0.25">
      <c r="A2111" s="54"/>
      <c r="B2111" s="54"/>
      <c r="C2111" s="54"/>
      <c r="D2111" s="54"/>
      <c r="E2111" s="54"/>
      <c r="F2111" s="54"/>
      <c r="G2111" s="54"/>
      <c r="H2111" s="54"/>
      <c r="I2111" s="54"/>
      <c r="J2111" s="54"/>
      <c r="K2111" s="54"/>
    </row>
    <row r="2112" spans="1:11" x14ac:dyDescent="0.25">
      <c r="A2112" s="54"/>
      <c r="B2112" s="54"/>
      <c r="C2112" s="54"/>
      <c r="D2112" s="54"/>
      <c r="E2112" s="54"/>
      <c r="F2112" s="54"/>
      <c r="G2112" s="54"/>
      <c r="H2112" s="54"/>
      <c r="I2112" s="54"/>
      <c r="J2112" s="54"/>
      <c r="K2112" s="54"/>
    </row>
    <row r="2113" spans="1:11" x14ac:dyDescent="0.25">
      <c r="A2113" s="54"/>
      <c r="B2113" s="54"/>
      <c r="C2113" s="54"/>
      <c r="D2113" s="54"/>
      <c r="E2113" s="54"/>
      <c r="F2113" s="54"/>
      <c r="G2113" s="54"/>
      <c r="H2113" s="54"/>
      <c r="I2113" s="54"/>
      <c r="J2113" s="54"/>
      <c r="K2113" s="54"/>
    </row>
    <row r="2114" spans="1:11" x14ac:dyDescent="0.25">
      <c r="A2114" s="54"/>
      <c r="B2114" s="54"/>
      <c r="C2114" s="54"/>
      <c r="D2114" s="54"/>
      <c r="E2114" s="54"/>
      <c r="F2114" s="54"/>
      <c r="G2114" s="54"/>
      <c r="H2114" s="54"/>
      <c r="I2114" s="54"/>
      <c r="J2114" s="54"/>
      <c r="K2114" s="54"/>
    </row>
    <row r="2115" spans="1:11" x14ac:dyDescent="0.25">
      <c r="A2115" s="54"/>
      <c r="B2115" s="54"/>
      <c r="C2115" s="54"/>
      <c r="D2115" s="54"/>
      <c r="E2115" s="54"/>
      <c r="F2115" s="54"/>
      <c r="G2115" s="54"/>
      <c r="H2115" s="54"/>
      <c r="I2115" s="54"/>
      <c r="J2115" s="54"/>
      <c r="K2115" s="54"/>
    </row>
    <row r="2116" spans="1:11" x14ac:dyDescent="0.25">
      <c r="A2116" s="54"/>
      <c r="B2116" s="54"/>
      <c r="C2116" s="54"/>
      <c r="D2116" s="54"/>
      <c r="E2116" s="54"/>
      <c r="F2116" s="54"/>
      <c r="G2116" s="54"/>
      <c r="H2116" s="54"/>
      <c r="I2116" s="54"/>
      <c r="J2116" s="54"/>
      <c r="K2116" s="54"/>
    </row>
    <row r="2117" spans="1:11" x14ac:dyDescent="0.25">
      <c r="A2117" s="54"/>
      <c r="B2117" s="54"/>
      <c r="C2117" s="54"/>
      <c r="D2117" s="54"/>
      <c r="E2117" s="54"/>
      <c r="F2117" s="54"/>
      <c r="G2117" s="54"/>
      <c r="H2117" s="54"/>
      <c r="I2117" s="54"/>
      <c r="J2117" s="54"/>
      <c r="K2117" s="54"/>
    </row>
    <row r="2118" spans="1:11" x14ac:dyDescent="0.25">
      <c r="A2118" s="54"/>
      <c r="B2118" s="54"/>
      <c r="C2118" s="54"/>
      <c r="D2118" s="54"/>
      <c r="E2118" s="54"/>
      <c r="F2118" s="54"/>
      <c r="G2118" s="54"/>
      <c r="H2118" s="54"/>
      <c r="I2118" s="54"/>
      <c r="J2118" s="54"/>
      <c r="K2118" s="54"/>
    </row>
    <row r="2119" spans="1:11" x14ac:dyDescent="0.25">
      <c r="A2119" s="54"/>
      <c r="B2119" s="54"/>
      <c r="C2119" s="54"/>
      <c r="D2119" s="54"/>
      <c r="E2119" s="54"/>
      <c r="F2119" s="54"/>
      <c r="G2119" s="54"/>
      <c r="H2119" s="54"/>
      <c r="I2119" s="54"/>
      <c r="J2119" s="54"/>
      <c r="K2119" s="54"/>
    </row>
    <row r="2120" spans="1:11" x14ac:dyDescent="0.25">
      <c r="A2120" s="54"/>
      <c r="B2120" s="54"/>
      <c r="C2120" s="54"/>
      <c r="D2120" s="54"/>
      <c r="E2120" s="54"/>
      <c r="F2120" s="54"/>
      <c r="G2120" s="54"/>
      <c r="H2120" s="54"/>
      <c r="I2120" s="54"/>
      <c r="J2120" s="54"/>
      <c r="K2120" s="54"/>
    </row>
    <row r="2121" spans="1:11" x14ac:dyDescent="0.25">
      <c r="A2121" s="54"/>
      <c r="B2121" s="54"/>
      <c r="C2121" s="54"/>
      <c r="D2121" s="54"/>
      <c r="E2121" s="54"/>
      <c r="F2121" s="54"/>
      <c r="G2121" s="54"/>
      <c r="H2121" s="54"/>
      <c r="I2121" s="54"/>
      <c r="J2121" s="54"/>
      <c r="K2121" s="54"/>
    </row>
    <row r="2122" spans="1:11" x14ac:dyDescent="0.25">
      <c r="A2122" s="54"/>
      <c r="B2122" s="54"/>
      <c r="C2122" s="54"/>
      <c r="D2122" s="54"/>
      <c r="E2122" s="54"/>
      <c r="F2122" s="54"/>
      <c r="G2122" s="54"/>
      <c r="H2122" s="54"/>
      <c r="I2122" s="54"/>
      <c r="J2122" s="54"/>
      <c r="K2122" s="54"/>
    </row>
    <row r="2123" spans="1:11" x14ac:dyDescent="0.25">
      <c r="A2123" s="54"/>
      <c r="B2123" s="54"/>
      <c r="C2123" s="54"/>
      <c r="D2123" s="54"/>
      <c r="E2123" s="54"/>
      <c r="F2123" s="54"/>
      <c r="G2123" s="54"/>
      <c r="H2123" s="54"/>
      <c r="I2123" s="54"/>
      <c r="J2123" s="54"/>
      <c r="K2123" s="54"/>
    </row>
    <row r="2124" spans="1:11" x14ac:dyDescent="0.25">
      <c r="A2124" s="54"/>
      <c r="B2124" s="54"/>
      <c r="C2124" s="54"/>
      <c r="D2124" s="54"/>
      <c r="E2124" s="54"/>
      <c r="F2124" s="54"/>
      <c r="G2124" s="54"/>
      <c r="H2124" s="54"/>
      <c r="I2124" s="54"/>
      <c r="J2124" s="54"/>
      <c r="K2124" s="54"/>
    </row>
    <row r="2125" spans="1:11" x14ac:dyDescent="0.25">
      <c r="A2125" s="54"/>
      <c r="B2125" s="54"/>
      <c r="C2125" s="54"/>
      <c r="D2125" s="54"/>
      <c r="E2125" s="54"/>
      <c r="F2125" s="54"/>
      <c r="G2125" s="54"/>
      <c r="H2125" s="54"/>
      <c r="I2125" s="54"/>
      <c r="J2125" s="54"/>
      <c r="K2125" s="54"/>
    </row>
    <row r="2126" spans="1:11" x14ac:dyDescent="0.25">
      <c r="A2126" s="54"/>
      <c r="B2126" s="54"/>
      <c r="C2126" s="54"/>
      <c r="D2126" s="54"/>
      <c r="E2126" s="54"/>
      <c r="F2126" s="54"/>
      <c r="G2126" s="54"/>
      <c r="H2126" s="54"/>
      <c r="I2126" s="54"/>
      <c r="J2126" s="54"/>
      <c r="K2126" s="54"/>
    </row>
    <row r="2127" spans="1:11" x14ac:dyDescent="0.25">
      <c r="A2127" s="54"/>
      <c r="B2127" s="54"/>
      <c r="C2127" s="54"/>
      <c r="D2127" s="54"/>
      <c r="E2127" s="54"/>
      <c r="F2127" s="54"/>
      <c r="G2127" s="54"/>
      <c r="H2127" s="54"/>
      <c r="I2127" s="54"/>
      <c r="J2127" s="54"/>
      <c r="K2127" s="54"/>
    </row>
    <row r="2128" spans="1:11" x14ac:dyDescent="0.25">
      <c r="A2128" s="54"/>
      <c r="B2128" s="54"/>
      <c r="C2128" s="54"/>
      <c r="D2128" s="54"/>
      <c r="E2128" s="54"/>
      <c r="F2128" s="54"/>
      <c r="G2128" s="54"/>
      <c r="H2128" s="54"/>
      <c r="I2128" s="54"/>
      <c r="J2128" s="54"/>
      <c r="K2128" s="54"/>
    </row>
    <row r="2129" spans="1:11" x14ac:dyDescent="0.25">
      <c r="A2129" s="54"/>
      <c r="B2129" s="54"/>
      <c r="C2129" s="54"/>
      <c r="D2129" s="54"/>
      <c r="E2129" s="54"/>
      <c r="F2129" s="54"/>
      <c r="G2129" s="54"/>
      <c r="H2129" s="54"/>
      <c r="I2129" s="54"/>
      <c r="J2129" s="54"/>
      <c r="K2129" s="54"/>
    </row>
    <row r="2130" spans="1:11" x14ac:dyDescent="0.25">
      <c r="A2130" s="54"/>
      <c r="B2130" s="54"/>
      <c r="C2130" s="54"/>
      <c r="D2130" s="54"/>
      <c r="E2130" s="54"/>
      <c r="F2130" s="54"/>
      <c r="G2130" s="54"/>
      <c r="H2130" s="54"/>
      <c r="I2130" s="54"/>
      <c r="J2130" s="54"/>
      <c r="K2130" s="54"/>
    </row>
    <row r="2131" spans="1:11" x14ac:dyDescent="0.25">
      <c r="A2131" s="54"/>
      <c r="B2131" s="54"/>
      <c r="C2131" s="54"/>
      <c r="D2131" s="54"/>
      <c r="E2131" s="54"/>
      <c r="F2131" s="54"/>
      <c r="G2131" s="54"/>
      <c r="H2131" s="54"/>
      <c r="I2131" s="54"/>
      <c r="J2131" s="54"/>
      <c r="K2131" s="54"/>
    </row>
    <row r="2132" spans="1:11" x14ac:dyDescent="0.25">
      <c r="A2132" s="54"/>
      <c r="B2132" s="54"/>
      <c r="C2132" s="54"/>
      <c r="D2132" s="54"/>
      <c r="E2132" s="54"/>
      <c r="F2132" s="54"/>
      <c r="G2132" s="54"/>
      <c r="H2132" s="54"/>
      <c r="I2132" s="54"/>
      <c r="J2132" s="54"/>
      <c r="K2132" s="54"/>
    </row>
    <row r="2133" spans="1:11" x14ac:dyDescent="0.25">
      <c r="A2133" s="54"/>
      <c r="B2133" s="54"/>
      <c r="C2133" s="54"/>
      <c r="D2133" s="54"/>
      <c r="E2133" s="54"/>
      <c r="F2133" s="54"/>
      <c r="G2133" s="54"/>
      <c r="H2133" s="54"/>
      <c r="I2133" s="54"/>
      <c r="J2133" s="54"/>
      <c r="K2133" s="54"/>
    </row>
    <row r="2134" spans="1:11" x14ac:dyDescent="0.25">
      <c r="A2134" s="54"/>
      <c r="B2134" s="54"/>
      <c r="C2134" s="54"/>
      <c r="D2134" s="54"/>
      <c r="E2134" s="54"/>
      <c r="F2134" s="54"/>
      <c r="G2134" s="54"/>
      <c r="H2134" s="54"/>
      <c r="I2134" s="54"/>
      <c r="J2134" s="54"/>
      <c r="K2134" s="54"/>
    </row>
    <row r="2135" spans="1:11" x14ac:dyDescent="0.25">
      <c r="A2135" s="54"/>
      <c r="B2135" s="54"/>
      <c r="C2135" s="54"/>
      <c r="D2135" s="54"/>
      <c r="E2135" s="54"/>
      <c r="F2135" s="54"/>
      <c r="G2135" s="54"/>
      <c r="H2135" s="54"/>
      <c r="I2135" s="54"/>
      <c r="J2135" s="54"/>
      <c r="K2135" s="54"/>
    </row>
    <row r="2136" spans="1:11" x14ac:dyDescent="0.25">
      <c r="A2136" s="54"/>
      <c r="B2136" s="54"/>
      <c r="C2136" s="54"/>
      <c r="D2136" s="54"/>
      <c r="E2136" s="54"/>
      <c r="F2136" s="54"/>
      <c r="G2136" s="54"/>
      <c r="H2136" s="54"/>
      <c r="I2136" s="54"/>
      <c r="J2136" s="54"/>
      <c r="K2136" s="54"/>
    </row>
    <row r="2137" spans="1:11" x14ac:dyDescent="0.25">
      <c r="A2137" s="54"/>
      <c r="B2137" s="54"/>
      <c r="C2137" s="54"/>
      <c r="D2137" s="54"/>
      <c r="E2137" s="54"/>
      <c r="F2137" s="54"/>
      <c r="G2137" s="54"/>
      <c r="H2137" s="54"/>
      <c r="I2137" s="54"/>
      <c r="J2137" s="54"/>
      <c r="K2137" s="54"/>
    </row>
    <row r="2138" spans="1:11" x14ac:dyDescent="0.25">
      <c r="A2138" s="54"/>
      <c r="B2138" s="54"/>
      <c r="C2138" s="54"/>
      <c r="D2138" s="54"/>
      <c r="E2138" s="54"/>
      <c r="F2138" s="54"/>
      <c r="G2138" s="54"/>
      <c r="H2138" s="54"/>
      <c r="I2138" s="54"/>
      <c r="J2138" s="54"/>
      <c r="K2138" s="54"/>
    </row>
    <row r="2139" spans="1:11" x14ac:dyDescent="0.25">
      <c r="A2139" s="54"/>
      <c r="B2139" s="54"/>
      <c r="C2139" s="54"/>
      <c r="D2139" s="54"/>
      <c r="E2139" s="54"/>
      <c r="F2139" s="54"/>
      <c r="G2139" s="54"/>
      <c r="H2139" s="54"/>
      <c r="I2139" s="54"/>
      <c r="J2139" s="54"/>
      <c r="K2139" s="54"/>
    </row>
    <row r="2140" spans="1:11" x14ac:dyDescent="0.25">
      <c r="A2140" s="54"/>
      <c r="B2140" s="54"/>
      <c r="C2140" s="54"/>
      <c r="D2140" s="54"/>
      <c r="E2140" s="54"/>
      <c r="F2140" s="54"/>
      <c r="G2140" s="54"/>
      <c r="H2140" s="54"/>
      <c r="I2140" s="54"/>
      <c r="J2140" s="54"/>
      <c r="K2140" s="54"/>
    </row>
    <row r="2141" spans="1:11" x14ac:dyDescent="0.25">
      <c r="A2141" s="54"/>
      <c r="B2141" s="54"/>
      <c r="C2141" s="54"/>
      <c r="D2141" s="54"/>
      <c r="E2141" s="54"/>
      <c r="F2141" s="54"/>
      <c r="G2141" s="54"/>
      <c r="H2141" s="54"/>
      <c r="I2141" s="54"/>
      <c r="J2141" s="54"/>
      <c r="K2141" s="54"/>
    </row>
    <row r="2142" spans="1:11" x14ac:dyDescent="0.25">
      <c r="A2142" s="54"/>
      <c r="B2142" s="54"/>
      <c r="C2142" s="54"/>
      <c r="D2142" s="54"/>
      <c r="E2142" s="54"/>
      <c r="F2142" s="54"/>
      <c r="G2142" s="54"/>
      <c r="H2142" s="54"/>
      <c r="I2142" s="54"/>
      <c r="J2142" s="54"/>
      <c r="K2142" s="54"/>
    </row>
    <row r="2143" spans="1:11" x14ac:dyDescent="0.25">
      <c r="A2143" s="54"/>
      <c r="B2143" s="54"/>
      <c r="C2143" s="54"/>
      <c r="D2143" s="54"/>
      <c r="E2143" s="54"/>
      <c r="F2143" s="54"/>
      <c r="G2143" s="54"/>
      <c r="H2143" s="54"/>
      <c r="I2143" s="54"/>
      <c r="J2143" s="54"/>
      <c r="K2143" s="54"/>
    </row>
    <row r="2144" spans="1:11" x14ac:dyDescent="0.25">
      <c r="A2144" s="54"/>
      <c r="B2144" s="54"/>
      <c r="C2144" s="54"/>
      <c r="D2144" s="54"/>
      <c r="E2144" s="54"/>
      <c r="F2144" s="54"/>
      <c r="G2144" s="54"/>
      <c r="H2144" s="54"/>
      <c r="I2144" s="54"/>
      <c r="J2144" s="54"/>
      <c r="K2144" s="54"/>
    </row>
    <row r="2145" spans="1:11" x14ac:dyDescent="0.25">
      <c r="A2145" s="54"/>
      <c r="B2145" s="54"/>
      <c r="C2145" s="54"/>
      <c r="D2145" s="54"/>
      <c r="E2145" s="54"/>
      <c r="F2145" s="54"/>
      <c r="G2145" s="54"/>
      <c r="H2145" s="54"/>
      <c r="I2145" s="54"/>
      <c r="J2145" s="54"/>
      <c r="K2145" s="54"/>
    </row>
    <row r="2146" spans="1:11" x14ac:dyDescent="0.25">
      <c r="A2146" s="54"/>
      <c r="B2146" s="54"/>
      <c r="C2146" s="54"/>
      <c r="D2146" s="54"/>
      <c r="E2146" s="54"/>
      <c r="F2146" s="54"/>
      <c r="G2146" s="54"/>
      <c r="H2146" s="54"/>
      <c r="I2146" s="54"/>
      <c r="J2146" s="54"/>
      <c r="K2146" s="54"/>
    </row>
    <row r="2147" spans="1:11" x14ac:dyDescent="0.25">
      <c r="A2147" s="54"/>
      <c r="B2147" s="54"/>
      <c r="C2147" s="54"/>
      <c r="D2147" s="54"/>
      <c r="E2147" s="54"/>
      <c r="F2147" s="54"/>
      <c r="G2147" s="54"/>
      <c r="H2147" s="54"/>
      <c r="I2147" s="54"/>
      <c r="J2147" s="54"/>
      <c r="K2147" s="54"/>
    </row>
    <row r="2148" spans="1:11" x14ac:dyDescent="0.25">
      <c r="A2148" s="54"/>
      <c r="B2148" s="54"/>
      <c r="C2148" s="54"/>
      <c r="D2148" s="54"/>
      <c r="E2148" s="54"/>
      <c r="F2148" s="54"/>
      <c r="G2148" s="54"/>
      <c r="H2148" s="54"/>
      <c r="I2148" s="54"/>
      <c r="J2148" s="54"/>
      <c r="K2148" s="54"/>
    </row>
    <row r="2149" spans="1:11" x14ac:dyDescent="0.25">
      <c r="A2149" s="54"/>
      <c r="B2149" s="54"/>
      <c r="C2149" s="54"/>
      <c r="D2149" s="54"/>
      <c r="E2149" s="54"/>
      <c r="F2149" s="54"/>
      <c r="G2149" s="54"/>
      <c r="H2149" s="54"/>
      <c r="I2149" s="54"/>
      <c r="J2149" s="54"/>
      <c r="K2149" s="54"/>
    </row>
    <row r="2150" spans="1:11" x14ac:dyDescent="0.25">
      <c r="A2150" s="54"/>
      <c r="B2150" s="54"/>
      <c r="C2150" s="54"/>
      <c r="D2150" s="54"/>
      <c r="E2150" s="54"/>
      <c r="F2150" s="54"/>
      <c r="G2150" s="54"/>
      <c r="H2150" s="54"/>
      <c r="I2150" s="54"/>
      <c r="J2150" s="54"/>
      <c r="K2150" s="54"/>
    </row>
    <row r="2151" spans="1:11" x14ac:dyDescent="0.25">
      <c r="A2151" s="54"/>
      <c r="B2151" s="54"/>
      <c r="C2151" s="54"/>
      <c r="D2151" s="54"/>
      <c r="E2151" s="54"/>
      <c r="F2151" s="54"/>
      <c r="G2151" s="54"/>
      <c r="H2151" s="54"/>
      <c r="I2151" s="54"/>
      <c r="J2151" s="54"/>
      <c r="K2151" s="54"/>
    </row>
    <row r="2152" spans="1:11" x14ac:dyDescent="0.25">
      <c r="A2152" s="54"/>
      <c r="B2152" s="54"/>
      <c r="C2152" s="54"/>
      <c r="D2152" s="54"/>
      <c r="E2152" s="54"/>
      <c r="F2152" s="54"/>
      <c r="G2152" s="54"/>
      <c r="H2152" s="54"/>
      <c r="I2152" s="54"/>
      <c r="J2152" s="54"/>
      <c r="K2152" s="54"/>
    </row>
    <row r="2153" spans="1:11" x14ac:dyDescent="0.25">
      <c r="A2153" s="54"/>
      <c r="B2153" s="54"/>
      <c r="C2153" s="54"/>
      <c r="D2153" s="54"/>
      <c r="E2153" s="54"/>
      <c r="F2153" s="54"/>
      <c r="G2153" s="54"/>
      <c r="H2153" s="54"/>
      <c r="I2153" s="54"/>
      <c r="J2153" s="54"/>
      <c r="K2153" s="54"/>
    </row>
    <row r="2154" spans="1:11" x14ac:dyDescent="0.25">
      <c r="A2154" s="54"/>
      <c r="B2154" s="54"/>
      <c r="C2154" s="54"/>
      <c r="D2154" s="54"/>
      <c r="E2154" s="54"/>
      <c r="F2154" s="54"/>
      <c r="G2154" s="54"/>
      <c r="H2154" s="54"/>
      <c r="I2154" s="54"/>
      <c r="J2154" s="54"/>
      <c r="K2154" s="54"/>
    </row>
    <row r="2155" spans="1:11" x14ac:dyDescent="0.25">
      <c r="A2155" s="54"/>
      <c r="B2155" s="54"/>
      <c r="C2155" s="54"/>
      <c r="D2155" s="54"/>
      <c r="E2155" s="54"/>
      <c r="F2155" s="54"/>
      <c r="G2155" s="54"/>
      <c r="H2155" s="54"/>
      <c r="I2155" s="54"/>
      <c r="J2155" s="54"/>
      <c r="K2155" s="54"/>
    </row>
    <row r="2156" spans="1:11" x14ac:dyDescent="0.25">
      <c r="A2156" s="54"/>
      <c r="B2156" s="54"/>
      <c r="C2156" s="54"/>
      <c r="D2156" s="54"/>
      <c r="E2156" s="54"/>
      <c r="F2156" s="54"/>
      <c r="G2156" s="54"/>
      <c r="H2156" s="54"/>
      <c r="I2156" s="54"/>
      <c r="J2156" s="54"/>
      <c r="K2156" s="54"/>
    </row>
    <row r="2157" spans="1:11" x14ac:dyDescent="0.25">
      <c r="A2157" s="54"/>
      <c r="B2157" s="54"/>
      <c r="C2157" s="54"/>
      <c r="D2157" s="54"/>
      <c r="E2157" s="54"/>
      <c r="F2157" s="54"/>
      <c r="G2157" s="54"/>
      <c r="H2157" s="54"/>
      <c r="I2157" s="54"/>
      <c r="J2157" s="54"/>
      <c r="K2157" s="54"/>
    </row>
    <row r="2158" spans="1:11" x14ac:dyDescent="0.25">
      <c r="A2158" s="54"/>
      <c r="B2158" s="54"/>
      <c r="C2158" s="54"/>
      <c r="D2158" s="54"/>
      <c r="E2158" s="54"/>
      <c r="F2158" s="54"/>
      <c r="G2158" s="54"/>
      <c r="H2158" s="54"/>
      <c r="I2158" s="54"/>
      <c r="J2158" s="54"/>
      <c r="K2158" s="54"/>
    </row>
    <row r="2159" spans="1:11" x14ac:dyDescent="0.25">
      <c r="A2159" s="54"/>
      <c r="B2159" s="54"/>
      <c r="C2159" s="54"/>
      <c r="D2159" s="54"/>
      <c r="E2159" s="54"/>
      <c r="F2159" s="54"/>
      <c r="G2159" s="54"/>
      <c r="H2159" s="54"/>
      <c r="I2159" s="54"/>
      <c r="J2159" s="54"/>
      <c r="K2159" s="54"/>
    </row>
    <row r="2160" spans="1:11" x14ac:dyDescent="0.25">
      <c r="A2160" s="54"/>
      <c r="B2160" s="54"/>
      <c r="C2160" s="54"/>
      <c r="D2160" s="54"/>
      <c r="E2160" s="54"/>
      <c r="F2160" s="54"/>
      <c r="G2160" s="54"/>
      <c r="H2160" s="54"/>
      <c r="I2160" s="54"/>
      <c r="J2160" s="54"/>
      <c r="K2160" s="54"/>
    </row>
    <row r="2161" spans="1:11" x14ac:dyDescent="0.25">
      <c r="A2161" s="54"/>
      <c r="B2161" s="54"/>
      <c r="C2161" s="54"/>
      <c r="D2161" s="54"/>
      <c r="E2161" s="54"/>
      <c r="F2161" s="54"/>
      <c r="G2161" s="54"/>
      <c r="H2161" s="54"/>
      <c r="I2161" s="54"/>
      <c r="J2161" s="54"/>
      <c r="K2161" s="54"/>
    </row>
    <row r="2162" spans="1:11" x14ac:dyDescent="0.25">
      <c r="A2162" s="54"/>
      <c r="B2162" s="54"/>
      <c r="C2162" s="54"/>
      <c r="D2162" s="54"/>
      <c r="E2162" s="54"/>
      <c r="F2162" s="54"/>
      <c r="G2162" s="54"/>
      <c r="H2162" s="54"/>
      <c r="I2162" s="54"/>
      <c r="J2162" s="54"/>
      <c r="K2162" s="54"/>
    </row>
    <row r="2163" spans="1:11" x14ac:dyDescent="0.25">
      <c r="A2163" s="54"/>
      <c r="B2163" s="54"/>
      <c r="C2163" s="54"/>
      <c r="D2163" s="54"/>
      <c r="E2163" s="54"/>
      <c r="F2163" s="54"/>
      <c r="G2163" s="54"/>
      <c r="H2163" s="54"/>
      <c r="I2163" s="54"/>
      <c r="J2163" s="54"/>
      <c r="K2163" s="54"/>
    </row>
    <row r="2164" spans="1:11" x14ac:dyDescent="0.25">
      <c r="A2164" s="54"/>
      <c r="B2164" s="54"/>
      <c r="C2164" s="54"/>
      <c r="D2164" s="54"/>
      <c r="E2164" s="54"/>
      <c r="F2164" s="54"/>
      <c r="G2164" s="54"/>
      <c r="H2164" s="54"/>
      <c r="I2164" s="54"/>
      <c r="J2164" s="54"/>
      <c r="K2164" s="54"/>
    </row>
    <row r="2165" spans="1:11" x14ac:dyDescent="0.25">
      <c r="A2165" s="54"/>
      <c r="B2165" s="54"/>
      <c r="C2165" s="54"/>
      <c r="D2165" s="54"/>
      <c r="E2165" s="54"/>
      <c r="F2165" s="54"/>
      <c r="G2165" s="54"/>
      <c r="H2165" s="54"/>
      <c r="I2165" s="54"/>
      <c r="J2165" s="54"/>
      <c r="K2165" s="54"/>
    </row>
    <row r="2166" spans="1:11" x14ac:dyDescent="0.25">
      <c r="A2166" s="54"/>
      <c r="B2166" s="54"/>
      <c r="C2166" s="54"/>
      <c r="D2166" s="54"/>
      <c r="E2166" s="54"/>
      <c r="F2166" s="54"/>
      <c r="G2166" s="54"/>
      <c r="H2166" s="54"/>
      <c r="I2166" s="54"/>
      <c r="J2166" s="54"/>
      <c r="K2166" s="54"/>
    </row>
    <row r="2167" spans="1:11" x14ac:dyDescent="0.25">
      <c r="A2167" s="54"/>
      <c r="B2167" s="54"/>
      <c r="C2167" s="54"/>
      <c r="D2167" s="54"/>
      <c r="E2167" s="54"/>
      <c r="F2167" s="54"/>
      <c r="G2167" s="54"/>
      <c r="H2167" s="54"/>
      <c r="I2167" s="54"/>
      <c r="J2167" s="54"/>
      <c r="K2167" s="54"/>
    </row>
    <row r="2168" spans="1:11" x14ac:dyDescent="0.25">
      <c r="A2168" s="54"/>
      <c r="B2168" s="54"/>
      <c r="C2168" s="54"/>
      <c r="D2168" s="54"/>
      <c r="E2168" s="54"/>
      <c r="F2168" s="54"/>
      <c r="G2168" s="54"/>
      <c r="H2168" s="54"/>
      <c r="I2168" s="54"/>
      <c r="J2168" s="54"/>
      <c r="K2168" s="54"/>
    </row>
    <row r="2169" spans="1:11" x14ac:dyDescent="0.25">
      <c r="A2169" s="54"/>
      <c r="B2169" s="54"/>
      <c r="C2169" s="54"/>
      <c r="D2169" s="54"/>
      <c r="E2169" s="54"/>
      <c r="F2169" s="54"/>
      <c r="G2169" s="54"/>
      <c r="H2169" s="54"/>
      <c r="I2169" s="54"/>
      <c r="J2169" s="54"/>
      <c r="K2169" s="54"/>
    </row>
    <row r="2170" spans="1:11" x14ac:dyDescent="0.25">
      <c r="A2170" s="54"/>
      <c r="B2170" s="54"/>
      <c r="C2170" s="54"/>
      <c r="D2170" s="54"/>
      <c r="E2170" s="54"/>
      <c r="F2170" s="54"/>
      <c r="G2170" s="54"/>
      <c r="H2170" s="54"/>
      <c r="I2170" s="54"/>
      <c r="J2170" s="54"/>
      <c r="K2170" s="54"/>
    </row>
    <row r="2171" spans="1:11" x14ac:dyDescent="0.25">
      <c r="A2171" s="54"/>
      <c r="B2171" s="54"/>
      <c r="C2171" s="54"/>
      <c r="D2171" s="54"/>
      <c r="E2171" s="54"/>
      <c r="F2171" s="54"/>
      <c r="G2171" s="54"/>
      <c r="H2171" s="54"/>
      <c r="I2171" s="54"/>
      <c r="J2171" s="54"/>
      <c r="K2171" s="54"/>
    </row>
    <row r="2172" spans="1:11" x14ac:dyDescent="0.25">
      <c r="A2172" s="54"/>
      <c r="B2172" s="54"/>
      <c r="C2172" s="54"/>
      <c r="D2172" s="54"/>
      <c r="E2172" s="54"/>
      <c r="F2172" s="54"/>
      <c r="G2172" s="54"/>
      <c r="H2172" s="54"/>
      <c r="I2172" s="54"/>
      <c r="J2172" s="54"/>
      <c r="K2172" s="54"/>
    </row>
    <row r="2173" spans="1:11" x14ac:dyDescent="0.25">
      <c r="A2173" s="54"/>
      <c r="B2173" s="54"/>
      <c r="C2173" s="54"/>
      <c r="D2173" s="54"/>
      <c r="E2173" s="54"/>
      <c r="F2173" s="54"/>
      <c r="G2173" s="54"/>
      <c r="H2173" s="54"/>
      <c r="I2173" s="54"/>
      <c r="J2173" s="54"/>
      <c r="K2173" s="54"/>
    </row>
    <row r="2174" spans="1:11" x14ac:dyDescent="0.25">
      <c r="A2174" s="54"/>
      <c r="B2174" s="54"/>
      <c r="C2174" s="54"/>
      <c r="D2174" s="54"/>
      <c r="E2174" s="54"/>
      <c r="F2174" s="54"/>
      <c r="G2174" s="54"/>
      <c r="H2174" s="54"/>
      <c r="I2174" s="54"/>
      <c r="J2174" s="54"/>
      <c r="K2174" s="54"/>
    </row>
    <row r="2175" spans="1:11" x14ac:dyDescent="0.25">
      <c r="A2175" s="54"/>
      <c r="B2175" s="54"/>
      <c r="C2175" s="54"/>
      <c r="D2175" s="54"/>
      <c r="E2175" s="54"/>
      <c r="F2175" s="54"/>
      <c r="G2175" s="54"/>
      <c r="H2175" s="54"/>
      <c r="I2175" s="54"/>
      <c r="J2175" s="54"/>
      <c r="K2175" s="54"/>
    </row>
    <row r="2176" spans="1:11" x14ac:dyDescent="0.25">
      <c r="A2176" s="54"/>
      <c r="B2176" s="54"/>
      <c r="C2176" s="54"/>
      <c r="D2176" s="54"/>
      <c r="E2176" s="54"/>
      <c r="F2176" s="54"/>
      <c r="G2176" s="54"/>
      <c r="H2176" s="54"/>
      <c r="I2176" s="54"/>
      <c r="J2176" s="54"/>
      <c r="K2176" s="54"/>
    </row>
    <row r="2177" spans="1:11" x14ac:dyDescent="0.25">
      <c r="A2177" s="54"/>
      <c r="B2177" s="54"/>
      <c r="C2177" s="54"/>
      <c r="D2177" s="54"/>
      <c r="E2177" s="54"/>
      <c r="F2177" s="54"/>
      <c r="G2177" s="54"/>
      <c r="H2177" s="54"/>
      <c r="I2177" s="54"/>
      <c r="J2177" s="54"/>
      <c r="K2177" s="54"/>
    </row>
    <row r="2178" spans="1:11" x14ac:dyDescent="0.25">
      <c r="A2178" s="54"/>
      <c r="B2178" s="54"/>
      <c r="C2178" s="54"/>
      <c r="D2178" s="54"/>
      <c r="E2178" s="54"/>
      <c r="F2178" s="54"/>
      <c r="G2178" s="54"/>
      <c r="H2178" s="54"/>
      <c r="I2178" s="54"/>
      <c r="J2178" s="54"/>
      <c r="K2178" s="54"/>
    </row>
    <row r="2179" spans="1:11" x14ac:dyDescent="0.25">
      <c r="A2179" s="54"/>
      <c r="B2179" s="54"/>
      <c r="C2179" s="54"/>
      <c r="D2179" s="54"/>
      <c r="E2179" s="54"/>
      <c r="F2179" s="54"/>
      <c r="G2179" s="54"/>
      <c r="H2179" s="54"/>
      <c r="I2179" s="54"/>
      <c r="J2179" s="54"/>
      <c r="K2179" s="54"/>
    </row>
    <row r="2180" spans="1:11" x14ac:dyDescent="0.25">
      <c r="A2180" s="54"/>
      <c r="B2180" s="54"/>
      <c r="C2180" s="54"/>
      <c r="D2180" s="54"/>
      <c r="E2180" s="54"/>
      <c r="F2180" s="54"/>
      <c r="G2180" s="54"/>
      <c r="H2180" s="54"/>
      <c r="I2180" s="54"/>
      <c r="J2180" s="54"/>
      <c r="K2180" s="54"/>
    </row>
    <row r="2181" spans="1:11" x14ac:dyDescent="0.25">
      <c r="A2181" s="54"/>
      <c r="B2181" s="54"/>
      <c r="C2181" s="54"/>
      <c r="D2181" s="54"/>
      <c r="E2181" s="54"/>
      <c r="F2181" s="54"/>
      <c r="G2181" s="54"/>
      <c r="H2181" s="54"/>
      <c r="I2181" s="54"/>
      <c r="J2181" s="54"/>
      <c r="K2181" s="54"/>
    </row>
    <row r="2182" spans="1:11" x14ac:dyDescent="0.25">
      <c r="A2182" s="54"/>
      <c r="B2182" s="54"/>
      <c r="C2182" s="54"/>
      <c r="D2182" s="54"/>
      <c r="E2182" s="54"/>
      <c r="F2182" s="54"/>
      <c r="G2182" s="54"/>
      <c r="H2182" s="54"/>
      <c r="I2182" s="54"/>
      <c r="J2182" s="54"/>
      <c r="K2182" s="54"/>
    </row>
    <row r="2183" spans="1:11" x14ac:dyDescent="0.25">
      <c r="A2183" s="54"/>
      <c r="B2183" s="54"/>
      <c r="C2183" s="54"/>
      <c r="D2183" s="54"/>
      <c r="E2183" s="54"/>
      <c r="F2183" s="54"/>
      <c r="G2183" s="54"/>
      <c r="H2183" s="54"/>
      <c r="I2183" s="54"/>
      <c r="J2183" s="54"/>
      <c r="K2183" s="54"/>
    </row>
    <row r="2184" spans="1:11" x14ac:dyDescent="0.25">
      <c r="A2184" s="54"/>
      <c r="B2184" s="54"/>
      <c r="C2184" s="54"/>
      <c r="D2184" s="54"/>
      <c r="E2184" s="54"/>
      <c r="F2184" s="54"/>
      <c r="G2184" s="54"/>
      <c r="H2184" s="54"/>
      <c r="I2184" s="54"/>
      <c r="J2184" s="54"/>
      <c r="K2184" s="54"/>
    </row>
    <row r="2185" spans="1:11" x14ac:dyDescent="0.25">
      <c r="A2185" s="54"/>
      <c r="B2185" s="54"/>
      <c r="C2185" s="54"/>
      <c r="D2185" s="54"/>
      <c r="E2185" s="54"/>
      <c r="F2185" s="54"/>
      <c r="G2185" s="54"/>
      <c r="H2185" s="54"/>
      <c r="I2185" s="54"/>
      <c r="J2185" s="54"/>
      <c r="K2185" s="54"/>
    </row>
    <row r="2186" spans="1:11" x14ac:dyDescent="0.25">
      <c r="A2186" s="54"/>
      <c r="B2186" s="54"/>
      <c r="C2186" s="54"/>
      <c r="D2186" s="54"/>
      <c r="E2186" s="54"/>
      <c r="F2186" s="54"/>
      <c r="G2186" s="54"/>
      <c r="H2186" s="54"/>
      <c r="I2186" s="54"/>
      <c r="J2186" s="54"/>
      <c r="K2186" s="54"/>
    </row>
    <row r="2187" spans="1:11" x14ac:dyDescent="0.25">
      <c r="A2187" s="54"/>
      <c r="B2187" s="54"/>
      <c r="C2187" s="54"/>
      <c r="D2187" s="54"/>
      <c r="E2187" s="54"/>
      <c r="F2187" s="54"/>
      <c r="G2187" s="54"/>
      <c r="H2187" s="54"/>
      <c r="I2187" s="54"/>
      <c r="J2187" s="54"/>
      <c r="K2187" s="54"/>
    </row>
    <row r="2188" spans="1:11" x14ac:dyDescent="0.25">
      <c r="A2188" s="54"/>
      <c r="B2188" s="54"/>
      <c r="C2188" s="54"/>
      <c r="D2188" s="54"/>
      <c r="E2188" s="54"/>
      <c r="F2188" s="54"/>
      <c r="G2188" s="54"/>
      <c r="H2188" s="54"/>
      <c r="I2188" s="54"/>
      <c r="J2188" s="54"/>
      <c r="K2188" s="54"/>
    </row>
    <row r="2189" spans="1:11" x14ac:dyDescent="0.25">
      <c r="A2189" s="54"/>
      <c r="B2189" s="54"/>
      <c r="C2189" s="54"/>
      <c r="D2189" s="54"/>
      <c r="E2189" s="54"/>
      <c r="F2189" s="54"/>
      <c r="G2189" s="54"/>
      <c r="H2189" s="54"/>
      <c r="I2189" s="54"/>
      <c r="J2189" s="54"/>
      <c r="K2189" s="54"/>
    </row>
    <row r="2190" spans="1:11" x14ac:dyDescent="0.25">
      <c r="A2190" s="54"/>
      <c r="B2190" s="54"/>
      <c r="C2190" s="54"/>
      <c r="D2190" s="54"/>
      <c r="E2190" s="54"/>
      <c r="F2190" s="54"/>
      <c r="G2190" s="54"/>
      <c r="H2190" s="54"/>
      <c r="I2190" s="54"/>
      <c r="J2190" s="54"/>
      <c r="K2190" s="54"/>
    </row>
    <row r="2191" spans="1:11" x14ac:dyDescent="0.25">
      <c r="A2191" s="54"/>
      <c r="B2191" s="54"/>
      <c r="C2191" s="54"/>
      <c r="D2191" s="54"/>
      <c r="E2191" s="54"/>
      <c r="F2191" s="54"/>
      <c r="G2191" s="54"/>
      <c r="H2191" s="54"/>
      <c r="I2191" s="54"/>
      <c r="J2191" s="54"/>
      <c r="K2191" s="54"/>
    </row>
    <row r="2192" spans="1:11" x14ac:dyDescent="0.25">
      <c r="A2192" s="54"/>
      <c r="B2192" s="54"/>
      <c r="C2192" s="54"/>
      <c r="D2192" s="54"/>
      <c r="E2192" s="54"/>
      <c r="F2192" s="54"/>
      <c r="G2192" s="54"/>
      <c r="H2192" s="54"/>
      <c r="I2192" s="54"/>
      <c r="J2192" s="54"/>
      <c r="K2192" s="54"/>
    </row>
    <row r="2193" spans="1:11" x14ac:dyDescent="0.25">
      <c r="A2193" s="54"/>
      <c r="B2193" s="54"/>
      <c r="C2193" s="54"/>
      <c r="D2193" s="54"/>
      <c r="E2193" s="54"/>
      <c r="F2193" s="54"/>
      <c r="G2193" s="54"/>
      <c r="H2193" s="54"/>
      <c r="I2193" s="54"/>
      <c r="J2193" s="54"/>
      <c r="K2193" s="54"/>
    </row>
    <row r="2194" spans="1:11" x14ac:dyDescent="0.25">
      <c r="A2194" s="54"/>
      <c r="B2194" s="54"/>
      <c r="C2194" s="54"/>
      <c r="D2194" s="54"/>
      <c r="E2194" s="54"/>
      <c r="F2194" s="54"/>
      <c r="G2194" s="54"/>
      <c r="H2194" s="54"/>
      <c r="I2194" s="54"/>
      <c r="J2194" s="54"/>
      <c r="K2194" s="54"/>
    </row>
    <row r="2195" spans="1:11" x14ac:dyDescent="0.25">
      <c r="A2195" s="54"/>
      <c r="B2195" s="54"/>
      <c r="C2195" s="54"/>
      <c r="D2195" s="54"/>
      <c r="E2195" s="54"/>
      <c r="F2195" s="54"/>
      <c r="G2195" s="54"/>
      <c r="H2195" s="54"/>
      <c r="I2195" s="54"/>
      <c r="J2195" s="54"/>
      <c r="K2195" s="54"/>
    </row>
    <row r="2196" spans="1:11" x14ac:dyDescent="0.25">
      <c r="A2196" s="54"/>
      <c r="B2196" s="54"/>
      <c r="C2196" s="54"/>
      <c r="D2196" s="54"/>
      <c r="E2196" s="54"/>
      <c r="F2196" s="54"/>
      <c r="G2196" s="54"/>
      <c r="H2196" s="54"/>
      <c r="I2196" s="54"/>
      <c r="J2196" s="54"/>
      <c r="K2196" s="54"/>
    </row>
    <row r="2197" spans="1:11" x14ac:dyDescent="0.25">
      <c r="A2197" s="54"/>
      <c r="B2197" s="54"/>
      <c r="C2197" s="54"/>
      <c r="D2197" s="54"/>
      <c r="E2197" s="54"/>
      <c r="F2197" s="54"/>
      <c r="G2197" s="54"/>
      <c r="H2197" s="54"/>
      <c r="I2197" s="54"/>
      <c r="J2197" s="54"/>
      <c r="K2197" s="54"/>
    </row>
    <row r="2198" spans="1:11" x14ac:dyDescent="0.25">
      <c r="A2198" s="54"/>
      <c r="B2198" s="54"/>
      <c r="C2198" s="54"/>
      <c r="D2198" s="54"/>
      <c r="E2198" s="54"/>
      <c r="F2198" s="54"/>
      <c r="G2198" s="54"/>
      <c r="H2198" s="54"/>
      <c r="I2198" s="54"/>
      <c r="J2198" s="54"/>
      <c r="K2198" s="54"/>
    </row>
    <row r="2199" spans="1:11" x14ac:dyDescent="0.25">
      <c r="A2199" s="54"/>
      <c r="B2199" s="54"/>
      <c r="C2199" s="54"/>
      <c r="D2199" s="54"/>
      <c r="E2199" s="54"/>
      <c r="F2199" s="54"/>
      <c r="G2199" s="54"/>
      <c r="H2199" s="54"/>
      <c r="I2199" s="54"/>
      <c r="J2199" s="54"/>
      <c r="K2199" s="54"/>
    </row>
    <row r="2200" spans="1:11" x14ac:dyDescent="0.25">
      <c r="A2200" s="54"/>
      <c r="B2200" s="54"/>
      <c r="C2200" s="54"/>
      <c r="D2200" s="54"/>
      <c r="E2200" s="54"/>
      <c r="F2200" s="54"/>
      <c r="G2200" s="54"/>
      <c r="H2200" s="54"/>
      <c r="I2200" s="54"/>
      <c r="J2200" s="54"/>
      <c r="K2200" s="54"/>
    </row>
    <row r="2201" spans="1:11" x14ac:dyDescent="0.25">
      <c r="A2201" s="54"/>
      <c r="B2201" s="54"/>
      <c r="C2201" s="54"/>
      <c r="D2201" s="54"/>
      <c r="E2201" s="54"/>
      <c r="F2201" s="54"/>
      <c r="G2201" s="54"/>
      <c r="H2201" s="54"/>
      <c r="I2201" s="54"/>
      <c r="J2201" s="54"/>
      <c r="K2201" s="54"/>
    </row>
    <row r="2202" spans="1:11" x14ac:dyDescent="0.25">
      <c r="A2202" s="54"/>
      <c r="B2202" s="54"/>
      <c r="C2202" s="54"/>
      <c r="D2202" s="54"/>
      <c r="E2202" s="54"/>
      <c r="F2202" s="54"/>
      <c r="G2202" s="54"/>
      <c r="H2202" s="54"/>
      <c r="I2202" s="54"/>
      <c r="J2202" s="54"/>
      <c r="K2202" s="54"/>
    </row>
    <row r="2203" spans="1:11" x14ac:dyDescent="0.25">
      <c r="A2203" s="54"/>
      <c r="B2203" s="54"/>
      <c r="C2203" s="54"/>
      <c r="D2203" s="54"/>
      <c r="E2203" s="54"/>
      <c r="F2203" s="54"/>
      <c r="G2203" s="54"/>
      <c r="H2203" s="54"/>
      <c r="I2203" s="54"/>
      <c r="J2203" s="54"/>
      <c r="K2203" s="54"/>
    </row>
    <row r="2204" spans="1:11" x14ac:dyDescent="0.25">
      <c r="A2204" s="54"/>
      <c r="B2204" s="54"/>
      <c r="C2204" s="54"/>
      <c r="D2204" s="54"/>
      <c r="E2204" s="54"/>
      <c r="F2204" s="54"/>
      <c r="G2204" s="54"/>
      <c r="H2204" s="54"/>
      <c r="I2204" s="54"/>
      <c r="J2204" s="54"/>
      <c r="K2204" s="54"/>
    </row>
    <row r="2205" spans="1:11" x14ac:dyDescent="0.25">
      <c r="A2205" s="54"/>
      <c r="B2205" s="54"/>
      <c r="C2205" s="54"/>
      <c r="D2205" s="54"/>
      <c r="E2205" s="54"/>
      <c r="F2205" s="54"/>
      <c r="G2205" s="54"/>
      <c r="H2205" s="54"/>
      <c r="I2205" s="54"/>
      <c r="J2205" s="54"/>
      <c r="K2205" s="54"/>
    </row>
    <row r="2206" spans="1:11" x14ac:dyDescent="0.25">
      <c r="A2206" s="54"/>
      <c r="B2206" s="54"/>
      <c r="C2206" s="54"/>
      <c r="D2206" s="54"/>
      <c r="E2206" s="54"/>
      <c r="F2206" s="54"/>
      <c r="G2206" s="54"/>
      <c r="H2206" s="54"/>
      <c r="I2206" s="54"/>
      <c r="J2206" s="54"/>
      <c r="K2206" s="54"/>
    </row>
    <row r="2207" spans="1:11" x14ac:dyDescent="0.25">
      <c r="A2207" s="54"/>
      <c r="B2207" s="54"/>
      <c r="C2207" s="54"/>
      <c r="D2207" s="54"/>
      <c r="E2207" s="54"/>
      <c r="F2207" s="54"/>
      <c r="G2207" s="54"/>
      <c r="H2207" s="54"/>
      <c r="I2207" s="54"/>
      <c r="J2207" s="54"/>
      <c r="K2207" s="54"/>
    </row>
    <row r="2208" spans="1:11" x14ac:dyDescent="0.25">
      <c r="A2208" s="54"/>
      <c r="B2208" s="54"/>
      <c r="C2208" s="54"/>
      <c r="D2208" s="54"/>
      <c r="E2208" s="54"/>
      <c r="F2208" s="54"/>
      <c r="G2208" s="54"/>
      <c r="H2208" s="54"/>
      <c r="I2208" s="54"/>
      <c r="J2208" s="54"/>
      <c r="K2208" s="54"/>
    </row>
    <row r="2209" spans="1:11" x14ac:dyDescent="0.25">
      <c r="A2209" s="54"/>
      <c r="B2209" s="54"/>
      <c r="C2209" s="54"/>
      <c r="D2209" s="54"/>
      <c r="E2209" s="54"/>
      <c r="F2209" s="54"/>
      <c r="G2209" s="54"/>
      <c r="H2209" s="54"/>
      <c r="I2209" s="54"/>
      <c r="J2209" s="54"/>
      <c r="K2209" s="54"/>
    </row>
    <row r="2210" spans="1:11" x14ac:dyDescent="0.25">
      <c r="A2210" s="54"/>
      <c r="B2210" s="54"/>
      <c r="C2210" s="54"/>
      <c r="D2210" s="54"/>
      <c r="E2210" s="54"/>
      <c r="F2210" s="54"/>
      <c r="G2210" s="54"/>
      <c r="H2210" s="54"/>
      <c r="I2210" s="54"/>
      <c r="J2210" s="54"/>
      <c r="K2210" s="54"/>
    </row>
    <row r="2211" spans="1:11" x14ac:dyDescent="0.25">
      <c r="A2211" s="54"/>
      <c r="B2211" s="54"/>
      <c r="C2211" s="54"/>
      <c r="D2211" s="54"/>
      <c r="E2211" s="54"/>
      <c r="F2211" s="54"/>
      <c r="G2211" s="54"/>
      <c r="H2211" s="54"/>
      <c r="I2211" s="54"/>
      <c r="J2211" s="54"/>
      <c r="K2211" s="54"/>
    </row>
    <row r="2212" spans="1:11" x14ac:dyDescent="0.25">
      <c r="A2212" s="54"/>
      <c r="B2212" s="54"/>
      <c r="C2212" s="54"/>
      <c r="D2212" s="54"/>
      <c r="E2212" s="54"/>
      <c r="F2212" s="54"/>
      <c r="G2212" s="54"/>
      <c r="H2212" s="54"/>
      <c r="I2212" s="54"/>
      <c r="J2212" s="54"/>
      <c r="K2212" s="54"/>
    </row>
    <row r="2213" spans="1:11" x14ac:dyDescent="0.25">
      <c r="A2213" s="54"/>
      <c r="B2213" s="54"/>
      <c r="C2213" s="54"/>
      <c r="D2213" s="54"/>
      <c r="E2213" s="54"/>
      <c r="F2213" s="54"/>
      <c r="G2213" s="54"/>
      <c r="H2213" s="54"/>
      <c r="I2213" s="54"/>
      <c r="J2213" s="54"/>
      <c r="K2213" s="54"/>
    </row>
    <row r="2214" spans="1:11" x14ac:dyDescent="0.25">
      <c r="A2214" s="54"/>
      <c r="B2214" s="54"/>
      <c r="C2214" s="54"/>
      <c r="D2214" s="54"/>
      <c r="E2214" s="54"/>
      <c r="F2214" s="54"/>
      <c r="G2214" s="54"/>
      <c r="H2214" s="54"/>
      <c r="I2214" s="54"/>
      <c r="J2214" s="54"/>
      <c r="K2214" s="54"/>
    </row>
    <row r="2215" spans="1:11" x14ac:dyDescent="0.25">
      <c r="A2215" s="54"/>
      <c r="B2215" s="54"/>
      <c r="C2215" s="54"/>
      <c r="D2215" s="54"/>
      <c r="E2215" s="54"/>
      <c r="F2215" s="54"/>
      <c r="G2215" s="54"/>
      <c r="H2215" s="54"/>
      <c r="I2215" s="54"/>
      <c r="J2215" s="54"/>
      <c r="K2215" s="54"/>
    </row>
    <row r="2216" spans="1:11" x14ac:dyDescent="0.25">
      <c r="A2216" s="54"/>
      <c r="B2216" s="54"/>
      <c r="C2216" s="54"/>
      <c r="D2216" s="54"/>
      <c r="E2216" s="54"/>
      <c r="F2216" s="54"/>
      <c r="G2216" s="54"/>
      <c r="H2216" s="54"/>
      <c r="I2216" s="54"/>
      <c r="J2216" s="54"/>
      <c r="K2216" s="54"/>
    </row>
    <row r="2217" spans="1:11" x14ac:dyDescent="0.25">
      <c r="A2217" s="54"/>
      <c r="B2217" s="54"/>
      <c r="C2217" s="54"/>
      <c r="D2217" s="54"/>
      <c r="E2217" s="54"/>
      <c r="F2217" s="54"/>
      <c r="G2217" s="54"/>
      <c r="H2217" s="54"/>
      <c r="I2217" s="54"/>
      <c r="J2217" s="54"/>
      <c r="K2217" s="54"/>
    </row>
    <row r="2218" spans="1:11" x14ac:dyDescent="0.25">
      <c r="A2218" s="54"/>
      <c r="B2218" s="54"/>
      <c r="C2218" s="54"/>
      <c r="D2218" s="54"/>
      <c r="E2218" s="54"/>
      <c r="F2218" s="54"/>
      <c r="G2218" s="54"/>
      <c r="H2218" s="54"/>
      <c r="I2218" s="54"/>
      <c r="J2218" s="54"/>
      <c r="K2218" s="54"/>
    </row>
    <row r="2219" spans="1:11" x14ac:dyDescent="0.25">
      <c r="A2219" s="54"/>
      <c r="B2219" s="54"/>
      <c r="C2219" s="54"/>
      <c r="D2219" s="54"/>
      <c r="E2219" s="54"/>
      <c r="F2219" s="54"/>
      <c r="G2219" s="54"/>
      <c r="H2219" s="54"/>
      <c r="I2219" s="54"/>
      <c r="J2219" s="54"/>
      <c r="K2219" s="54"/>
    </row>
    <row r="2220" spans="1:11" x14ac:dyDescent="0.25">
      <c r="A2220" s="54"/>
      <c r="B2220" s="54"/>
      <c r="C2220" s="54"/>
      <c r="D2220" s="54"/>
      <c r="E2220" s="54"/>
      <c r="F2220" s="54"/>
      <c r="G2220" s="54"/>
      <c r="H2220" s="54"/>
      <c r="I2220" s="54"/>
      <c r="J2220" s="54"/>
      <c r="K2220" s="54"/>
    </row>
    <row r="2221" spans="1:11" x14ac:dyDescent="0.25">
      <c r="A2221" s="54"/>
      <c r="B2221" s="54"/>
      <c r="C2221" s="54"/>
      <c r="D2221" s="54"/>
      <c r="E2221" s="54"/>
      <c r="F2221" s="54"/>
      <c r="G2221" s="54"/>
      <c r="H2221" s="54"/>
      <c r="I2221" s="54"/>
      <c r="J2221" s="54"/>
      <c r="K2221" s="54"/>
    </row>
    <row r="2222" spans="1:11" x14ac:dyDescent="0.25">
      <c r="A2222" s="54"/>
      <c r="B2222" s="54"/>
      <c r="C2222" s="54"/>
      <c r="D2222" s="54"/>
      <c r="E2222" s="54"/>
      <c r="F2222" s="54"/>
      <c r="G2222" s="54"/>
      <c r="H2222" s="54"/>
      <c r="I2222" s="54"/>
      <c r="J2222" s="54"/>
      <c r="K2222" s="54"/>
    </row>
    <row r="2223" spans="1:11" x14ac:dyDescent="0.25">
      <c r="A2223" s="54"/>
      <c r="B2223" s="54"/>
      <c r="C2223" s="54"/>
      <c r="D2223" s="54"/>
      <c r="E2223" s="54"/>
      <c r="F2223" s="54"/>
      <c r="G2223" s="54"/>
      <c r="H2223" s="54"/>
      <c r="I2223" s="54"/>
      <c r="J2223" s="54"/>
      <c r="K2223" s="54"/>
    </row>
    <row r="2224" spans="1:11" x14ac:dyDescent="0.25">
      <c r="A2224" s="54"/>
      <c r="B2224" s="54"/>
      <c r="C2224" s="54"/>
      <c r="D2224" s="54"/>
      <c r="E2224" s="54"/>
      <c r="F2224" s="54"/>
      <c r="G2224" s="54"/>
      <c r="H2224" s="54"/>
      <c r="I2224" s="54"/>
      <c r="J2224" s="54"/>
      <c r="K2224" s="54"/>
    </row>
    <row r="2225" spans="1:11" x14ac:dyDescent="0.25">
      <c r="A2225" s="54"/>
      <c r="B2225" s="54"/>
      <c r="C2225" s="54"/>
      <c r="D2225" s="54"/>
      <c r="E2225" s="54"/>
      <c r="F2225" s="54"/>
      <c r="G2225" s="54"/>
      <c r="H2225" s="54"/>
      <c r="I2225" s="54"/>
      <c r="J2225" s="54"/>
      <c r="K2225" s="54"/>
    </row>
    <row r="2226" spans="1:11" x14ac:dyDescent="0.25">
      <c r="A2226" s="54"/>
      <c r="B2226" s="54"/>
      <c r="C2226" s="54"/>
      <c r="D2226" s="54"/>
      <c r="E2226" s="54"/>
      <c r="F2226" s="54"/>
      <c r="G2226" s="54"/>
      <c r="H2226" s="54"/>
      <c r="I2226" s="54"/>
      <c r="J2226" s="54"/>
      <c r="K2226" s="54"/>
    </row>
    <row r="2227" spans="1:11" x14ac:dyDescent="0.25">
      <c r="A2227" s="54"/>
      <c r="B2227" s="54"/>
      <c r="C2227" s="54"/>
      <c r="D2227" s="54"/>
      <c r="E2227" s="54"/>
      <c r="F2227" s="54"/>
      <c r="G2227" s="54"/>
      <c r="H2227" s="54"/>
      <c r="I2227" s="54"/>
      <c r="J2227" s="54"/>
      <c r="K2227" s="54"/>
    </row>
    <row r="2228" spans="1:11" x14ac:dyDescent="0.25">
      <c r="A2228" s="54"/>
      <c r="B2228" s="54"/>
      <c r="C2228" s="54"/>
      <c r="D2228" s="54"/>
      <c r="E2228" s="54"/>
      <c r="F2228" s="54"/>
      <c r="G2228" s="54"/>
      <c r="H2228" s="54"/>
      <c r="I2228" s="54"/>
      <c r="J2228" s="54"/>
      <c r="K2228" s="54"/>
    </row>
    <row r="2229" spans="1:11" x14ac:dyDescent="0.25">
      <c r="A2229" s="54"/>
      <c r="B2229" s="54"/>
      <c r="C2229" s="54"/>
      <c r="D2229" s="54"/>
      <c r="E2229" s="54"/>
      <c r="F2229" s="54"/>
      <c r="G2229" s="54"/>
      <c r="H2229" s="54"/>
      <c r="I2229" s="54"/>
      <c r="J2229" s="54"/>
      <c r="K2229" s="54"/>
    </row>
    <row r="2230" spans="1:11" x14ac:dyDescent="0.25">
      <c r="A2230" s="54"/>
      <c r="B2230" s="54"/>
      <c r="C2230" s="54"/>
      <c r="D2230" s="54"/>
      <c r="E2230" s="54"/>
      <c r="F2230" s="54"/>
      <c r="G2230" s="54"/>
      <c r="H2230" s="54"/>
      <c r="I2230" s="54"/>
      <c r="J2230" s="54"/>
      <c r="K2230" s="54"/>
    </row>
    <row r="2231" spans="1:11" x14ac:dyDescent="0.25">
      <c r="A2231" s="54"/>
      <c r="B2231" s="54"/>
      <c r="C2231" s="54"/>
      <c r="D2231" s="54"/>
      <c r="E2231" s="54"/>
      <c r="F2231" s="54"/>
      <c r="G2231" s="54"/>
      <c r="H2231" s="54"/>
      <c r="I2231" s="54"/>
      <c r="J2231" s="54"/>
      <c r="K2231" s="54"/>
    </row>
    <row r="2232" spans="1:11" x14ac:dyDescent="0.25">
      <c r="A2232" s="54"/>
      <c r="B2232" s="54"/>
      <c r="C2232" s="54"/>
      <c r="D2232" s="54"/>
      <c r="E2232" s="54"/>
      <c r="F2232" s="54"/>
      <c r="G2232" s="54"/>
      <c r="H2232" s="54"/>
      <c r="I2232" s="54"/>
      <c r="J2232" s="54"/>
      <c r="K2232" s="54"/>
    </row>
    <row r="2233" spans="1:11" x14ac:dyDescent="0.25">
      <c r="A2233" s="54"/>
      <c r="B2233" s="54"/>
      <c r="C2233" s="54"/>
      <c r="D2233" s="54"/>
      <c r="E2233" s="54"/>
      <c r="F2233" s="54"/>
      <c r="G2233" s="54"/>
      <c r="H2233" s="54"/>
      <c r="I2233" s="54"/>
      <c r="J2233" s="54"/>
      <c r="K2233" s="54"/>
    </row>
    <row r="2234" spans="1:11" x14ac:dyDescent="0.25">
      <c r="A2234" s="54"/>
      <c r="B2234" s="54"/>
      <c r="C2234" s="54"/>
      <c r="D2234" s="54"/>
      <c r="E2234" s="54"/>
      <c r="F2234" s="54"/>
      <c r="G2234" s="54"/>
      <c r="H2234" s="54"/>
      <c r="I2234" s="54"/>
      <c r="J2234" s="54"/>
      <c r="K2234" s="54"/>
    </row>
    <row r="2235" spans="1:11" x14ac:dyDescent="0.25">
      <c r="A2235" s="54"/>
      <c r="B2235" s="54"/>
      <c r="C2235" s="54"/>
      <c r="D2235" s="54"/>
      <c r="E2235" s="54"/>
      <c r="F2235" s="54"/>
      <c r="G2235" s="54"/>
      <c r="H2235" s="54"/>
      <c r="I2235" s="54"/>
      <c r="J2235" s="54"/>
      <c r="K2235" s="54"/>
    </row>
    <row r="2236" spans="1:11" x14ac:dyDescent="0.25">
      <c r="A2236" s="54"/>
      <c r="B2236" s="54"/>
      <c r="C2236" s="54"/>
      <c r="D2236" s="54"/>
      <c r="E2236" s="54"/>
      <c r="F2236" s="54"/>
      <c r="G2236" s="54"/>
      <c r="H2236" s="54"/>
      <c r="I2236" s="54"/>
      <c r="J2236" s="54"/>
      <c r="K2236" s="54"/>
    </row>
    <row r="2237" spans="1:11" x14ac:dyDescent="0.25">
      <c r="A2237" s="54"/>
      <c r="B2237" s="54"/>
      <c r="C2237" s="54"/>
      <c r="D2237" s="54"/>
      <c r="E2237" s="54"/>
      <c r="F2237" s="54"/>
      <c r="G2237" s="54"/>
      <c r="H2237" s="54"/>
      <c r="I2237" s="54"/>
      <c r="J2237" s="54"/>
      <c r="K2237" s="54"/>
    </row>
    <row r="2238" spans="1:11" x14ac:dyDescent="0.25">
      <c r="A2238" s="54"/>
      <c r="B2238" s="54"/>
      <c r="C2238" s="54"/>
      <c r="D2238" s="54"/>
      <c r="E2238" s="54"/>
      <c r="F2238" s="54"/>
      <c r="G2238" s="54"/>
      <c r="H2238" s="54"/>
      <c r="I2238" s="54"/>
      <c r="J2238" s="54"/>
      <c r="K2238" s="54"/>
    </row>
    <row r="2239" spans="1:11" x14ac:dyDescent="0.25">
      <c r="A2239" s="54"/>
      <c r="B2239" s="54"/>
      <c r="C2239" s="54"/>
      <c r="D2239" s="54"/>
      <c r="E2239" s="54"/>
      <c r="F2239" s="54"/>
      <c r="G2239" s="54"/>
      <c r="H2239" s="54"/>
      <c r="I2239" s="54"/>
      <c r="J2239" s="54"/>
      <c r="K2239" s="54"/>
    </row>
    <row r="2240" spans="1:11" x14ac:dyDescent="0.25">
      <c r="A2240" s="54"/>
      <c r="B2240" s="54"/>
      <c r="C2240" s="54"/>
      <c r="D2240" s="54"/>
      <c r="E2240" s="54"/>
      <c r="F2240" s="54"/>
      <c r="G2240" s="54"/>
      <c r="H2240" s="54"/>
      <c r="I2240" s="54"/>
      <c r="J2240" s="54"/>
      <c r="K2240" s="54"/>
    </row>
    <row r="2241" spans="1:11" x14ac:dyDescent="0.25">
      <c r="A2241" s="54"/>
      <c r="B2241" s="54"/>
      <c r="C2241" s="54"/>
      <c r="D2241" s="54"/>
      <c r="E2241" s="54"/>
      <c r="F2241" s="54"/>
      <c r="G2241" s="54"/>
      <c r="H2241" s="54"/>
      <c r="I2241" s="54"/>
      <c r="J2241" s="54"/>
      <c r="K2241" s="54"/>
    </row>
    <row r="2242" spans="1:11" x14ac:dyDescent="0.25">
      <c r="A2242" s="54"/>
      <c r="B2242" s="54"/>
      <c r="C2242" s="54"/>
      <c r="D2242" s="54"/>
      <c r="E2242" s="54"/>
      <c r="F2242" s="54"/>
      <c r="G2242" s="54"/>
      <c r="H2242" s="54"/>
      <c r="I2242" s="54"/>
      <c r="J2242" s="54"/>
      <c r="K2242" s="54"/>
    </row>
    <row r="2243" spans="1:11" x14ac:dyDescent="0.25">
      <c r="A2243" s="54"/>
      <c r="B2243" s="54"/>
      <c r="C2243" s="54"/>
      <c r="D2243" s="54"/>
      <c r="E2243" s="54"/>
      <c r="F2243" s="54"/>
      <c r="G2243" s="54"/>
      <c r="H2243" s="54"/>
      <c r="I2243" s="54"/>
      <c r="J2243" s="54"/>
      <c r="K2243" s="54"/>
    </row>
    <row r="2244" spans="1:11" x14ac:dyDescent="0.25">
      <c r="A2244" s="54"/>
      <c r="B2244" s="54"/>
      <c r="C2244" s="54"/>
      <c r="D2244" s="54"/>
      <c r="E2244" s="54"/>
      <c r="F2244" s="54"/>
      <c r="G2244" s="54"/>
      <c r="H2244" s="54"/>
      <c r="I2244" s="54"/>
      <c r="J2244" s="54"/>
      <c r="K2244" s="54"/>
    </row>
    <row r="2245" spans="1:11" x14ac:dyDescent="0.25">
      <c r="A2245" s="54"/>
      <c r="B2245" s="54"/>
      <c r="C2245" s="54"/>
      <c r="D2245" s="54"/>
      <c r="E2245" s="54"/>
      <c r="F2245" s="54"/>
      <c r="G2245" s="54"/>
      <c r="H2245" s="54"/>
      <c r="I2245" s="54"/>
      <c r="J2245" s="54"/>
      <c r="K2245" s="54"/>
    </row>
    <row r="2246" spans="1:11" x14ac:dyDescent="0.25">
      <c r="A2246" s="54"/>
      <c r="B2246" s="54"/>
      <c r="C2246" s="54"/>
      <c r="D2246" s="54"/>
      <c r="E2246" s="54"/>
      <c r="F2246" s="54"/>
      <c r="G2246" s="54"/>
      <c r="H2246" s="54"/>
      <c r="I2246" s="54"/>
      <c r="J2246" s="54"/>
      <c r="K2246" s="54"/>
    </row>
    <row r="2247" spans="1:11" x14ac:dyDescent="0.25">
      <c r="A2247" s="54"/>
      <c r="B2247" s="54"/>
      <c r="C2247" s="54"/>
      <c r="D2247" s="54"/>
      <c r="E2247" s="54"/>
      <c r="F2247" s="54"/>
      <c r="G2247" s="54"/>
      <c r="H2247" s="54"/>
      <c r="I2247" s="54"/>
      <c r="J2247" s="54"/>
      <c r="K2247" s="54"/>
    </row>
    <row r="2248" spans="1:11" x14ac:dyDescent="0.25">
      <c r="A2248" s="54"/>
      <c r="B2248" s="54"/>
      <c r="C2248" s="54"/>
      <c r="D2248" s="54"/>
      <c r="E2248" s="54"/>
      <c r="F2248" s="54"/>
      <c r="G2248" s="54"/>
      <c r="H2248" s="54"/>
      <c r="I2248" s="54"/>
      <c r="J2248" s="54"/>
      <c r="K2248" s="54"/>
    </row>
    <row r="2249" spans="1:11" x14ac:dyDescent="0.25">
      <c r="A2249" s="54"/>
      <c r="B2249" s="54"/>
      <c r="C2249" s="54"/>
      <c r="D2249" s="54"/>
      <c r="E2249" s="54"/>
      <c r="F2249" s="54"/>
      <c r="G2249" s="54"/>
      <c r="H2249" s="54"/>
      <c r="I2249" s="54"/>
      <c r="J2249" s="54"/>
      <c r="K2249" s="54"/>
    </row>
    <row r="2250" spans="1:11" x14ac:dyDescent="0.25">
      <c r="A2250" s="54"/>
      <c r="B2250" s="54"/>
      <c r="C2250" s="54"/>
      <c r="D2250" s="54"/>
      <c r="E2250" s="54"/>
      <c r="F2250" s="54"/>
      <c r="G2250" s="54"/>
      <c r="H2250" s="54"/>
      <c r="I2250" s="54"/>
      <c r="J2250" s="54"/>
      <c r="K2250" s="54"/>
    </row>
    <row r="2251" spans="1:11" x14ac:dyDescent="0.25">
      <c r="A2251" s="54"/>
      <c r="B2251" s="54"/>
      <c r="C2251" s="54"/>
      <c r="D2251" s="54"/>
      <c r="E2251" s="54"/>
      <c r="F2251" s="54"/>
      <c r="G2251" s="54"/>
      <c r="H2251" s="54"/>
      <c r="I2251" s="54"/>
      <c r="J2251" s="54"/>
      <c r="K2251" s="54"/>
    </row>
    <row r="2252" spans="1:11" x14ac:dyDescent="0.25">
      <c r="A2252" s="54"/>
      <c r="B2252" s="54"/>
      <c r="C2252" s="54"/>
      <c r="D2252" s="54"/>
      <c r="E2252" s="54"/>
      <c r="F2252" s="54"/>
      <c r="G2252" s="54"/>
      <c r="H2252" s="54"/>
      <c r="I2252" s="54"/>
      <c r="J2252" s="54"/>
      <c r="K2252" s="54"/>
    </row>
    <row r="2253" spans="1:11" x14ac:dyDescent="0.25">
      <c r="A2253" s="54"/>
      <c r="B2253" s="54"/>
      <c r="C2253" s="54"/>
      <c r="D2253" s="54"/>
      <c r="E2253" s="54"/>
      <c r="F2253" s="54"/>
      <c r="G2253" s="54"/>
      <c r="H2253" s="54"/>
      <c r="I2253" s="54"/>
      <c r="J2253" s="54"/>
      <c r="K2253" s="54"/>
    </row>
    <row r="2254" spans="1:11" x14ac:dyDescent="0.25">
      <c r="A2254" s="54"/>
      <c r="B2254" s="54"/>
      <c r="C2254" s="54"/>
      <c r="D2254" s="54"/>
      <c r="E2254" s="54"/>
      <c r="F2254" s="54"/>
      <c r="G2254" s="54"/>
      <c r="H2254" s="54"/>
      <c r="I2254" s="54"/>
      <c r="J2254" s="54"/>
      <c r="K2254" s="54"/>
    </row>
    <row r="2255" spans="1:11" x14ac:dyDescent="0.25">
      <c r="A2255" s="54"/>
      <c r="B2255" s="54"/>
      <c r="C2255" s="54"/>
      <c r="D2255" s="54"/>
      <c r="E2255" s="54"/>
      <c r="F2255" s="54"/>
      <c r="G2255" s="54"/>
      <c r="H2255" s="54"/>
      <c r="I2255" s="54"/>
      <c r="J2255" s="54"/>
      <c r="K2255" s="54"/>
    </row>
    <row r="2256" spans="1:11" x14ac:dyDescent="0.25">
      <c r="A2256" s="54"/>
      <c r="B2256" s="54"/>
      <c r="C2256" s="54"/>
      <c r="D2256" s="54"/>
      <c r="E2256" s="54"/>
      <c r="F2256" s="54"/>
      <c r="G2256" s="54"/>
      <c r="H2256" s="54"/>
      <c r="I2256" s="54"/>
      <c r="J2256" s="54"/>
      <c r="K2256" s="54"/>
    </row>
    <row r="2257" spans="1:11" x14ac:dyDescent="0.25">
      <c r="A2257" s="54"/>
      <c r="B2257" s="54"/>
      <c r="C2257" s="54"/>
      <c r="D2257" s="54"/>
      <c r="E2257" s="54"/>
      <c r="F2257" s="54"/>
      <c r="G2257" s="54"/>
      <c r="H2257" s="54"/>
      <c r="I2257" s="54"/>
      <c r="J2257" s="54"/>
      <c r="K2257" s="54"/>
    </row>
    <row r="2258" spans="1:11" x14ac:dyDescent="0.25">
      <c r="A2258" s="54"/>
      <c r="B2258" s="54"/>
      <c r="C2258" s="54"/>
      <c r="D2258" s="54"/>
      <c r="E2258" s="54"/>
      <c r="F2258" s="54"/>
      <c r="G2258" s="54"/>
      <c r="H2258" s="54"/>
      <c r="I2258" s="54"/>
      <c r="J2258" s="54"/>
      <c r="K2258" s="54"/>
    </row>
    <row r="2259" spans="1:11" x14ac:dyDescent="0.25">
      <c r="A2259" s="54"/>
      <c r="B2259" s="54"/>
      <c r="C2259" s="54"/>
      <c r="D2259" s="54"/>
      <c r="E2259" s="54"/>
      <c r="F2259" s="54"/>
      <c r="G2259" s="54"/>
      <c r="H2259" s="54"/>
      <c r="I2259" s="54"/>
      <c r="J2259" s="54"/>
      <c r="K2259" s="54"/>
    </row>
    <row r="2260" spans="1:11" x14ac:dyDescent="0.25">
      <c r="A2260" s="54"/>
      <c r="B2260" s="54"/>
      <c r="C2260" s="54"/>
      <c r="D2260" s="54"/>
      <c r="E2260" s="54"/>
      <c r="F2260" s="54"/>
      <c r="G2260" s="54"/>
      <c r="H2260" s="54"/>
      <c r="I2260" s="54"/>
      <c r="J2260" s="54"/>
      <c r="K2260" s="54"/>
    </row>
    <row r="2261" spans="1:11" x14ac:dyDescent="0.25">
      <c r="A2261" s="54"/>
      <c r="B2261" s="54"/>
      <c r="C2261" s="54"/>
      <c r="D2261" s="54"/>
      <c r="E2261" s="54"/>
      <c r="F2261" s="54"/>
      <c r="G2261" s="54"/>
      <c r="H2261" s="54"/>
      <c r="I2261" s="54"/>
      <c r="J2261" s="54"/>
      <c r="K2261" s="54"/>
    </row>
    <row r="2262" spans="1:11" x14ac:dyDescent="0.25">
      <c r="A2262" s="54"/>
      <c r="B2262" s="54"/>
      <c r="C2262" s="54"/>
      <c r="D2262" s="54"/>
      <c r="E2262" s="54"/>
      <c r="F2262" s="54"/>
      <c r="G2262" s="54"/>
      <c r="H2262" s="54"/>
      <c r="I2262" s="54"/>
      <c r="J2262" s="54"/>
      <c r="K2262" s="54"/>
    </row>
    <row r="2263" spans="1:11" x14ac:dyDescent="0.25">
      <c r="A2263" s="54"/>
      <c r="B2263" s="54"/>
      <c r="C2263" s="54"/>
      <c r="D2263" s="54"/>
      <c r="E2263" s="54"/>
      <c r="F2263" s="54"/>
      <c r="G2263" s="54"/>
      <c r="H2263" s="54"/>
      <c r="I2263" s="54"/>
      <c r="J2263" s="54"/>
      <c r="K2263" s="54"/>
    </row>
    <row r="2264" spans="1:11" x14ac:dyDescent="0.25">
      <c r="A2264" s="54"/>
      <c r="B2264" s="54"/>
      <c r="C2264" s="54"/>
      <c r="D2264" s="54"/>
      <c r="E2264" s="54"/>
      <c r="F2264" s="54"/>
      <c r="G2264" s="54"/>
      <c r="H2264" s="54"/>
      <c r="I2264" s="54"/>
      <c r="J2264" s="54"/>
      <c r="K2264" s="54"/>
    </row>
    <row r="2265" spans="1:11" x14ac:dyDescent="0.25">
      <c r="A2265" s="54"/>
      <c r="B2265" s="54"/>
      <c r="C2265" s="54"/>
      <c r="D2265" s="54"/>
      <c r="E2265" s="54"/>
      <c r="F2265" s="54"/>
      <c r="G2265" s="54"/>
      <c r="H2265" s="54"/>
      <c r="I2265" s="54"/>
      <c r="J2265" s="54"/>
      <c r="K2265" s="54"/>
    </row>
    <row r="2266" spans="1:11" x14ac:dyDescent="0.25">
      <c r="A2266" s="54"/>
      <c r="B2266" s="54"/>
      <c r="C2266" s="54"/>
      <c r="D2266" s="54"/>
      <c r="E2266" s="54"/>
      <c r="F2266" s="54"/>
      <c r="G2266" s="54"/>
      <c r="H2266" s="54"/>
      <c r="I2266" s="54"/>
      <c r="J2266" s="54"/>
      <c r="K2266" s="54"/>
    </row>
    <row r="2267" spans="1:11" x14ac:dyDescent="0.25">
      <c r="A2267" s="54"/>
      <c r="B2267" s="54"/>
      <c r="C2267" s="54"/>
      <c r="D2267" s="54"/>
      <c r="E2267" s="54"/>
      <c r="F2267" s="54"/>
      <c r="G2267" s="54"/>
      <c r="H2267" s="54"/>
      <c r="I2267" s="54"/>
      <c r="J2267" s="54"/>
      <c r="K2267" s="54"/>
    </row>
    <row r="2268" spans="1:11" x14ac:dyDescent="0.25">
      <c r="A2268" s="54"/>
      <c r="B2268" s="54"/>
      <c r="C2268" s="54"/>
      <c r="D2268" s="54"/>
      <c r="E2268" s="54"/>
      <c r="F2268" s="54"/>
      <c r="G2268" s="54"/>
      <c r="H2268" s="54"/>
      <c r="I2268" s="54"/>
      <c r="J2268" s="54"/>
      <c r="K2268" s="54"/>
    </row>
    <row r="2269" spans="1:11" x14ac:dyDescent="0.25">
      <c r="A2269" s="54"/>
      <c r="B2269" s="54"/>
      <c r="C2269" s="54"/>
      <c r="D2269" s="54"/>
      <c r="E2269" s="54"/>
      <c r="F2269" s="54"/>
      <c r="G2269" s="54"/>
      <c r="H2269" s="54"/>
      <c r="I2269" s="54"/>
      <c r="J2269" s="54"/>
      <c r="K2269" s="54"/>
    </row>
    <row r="2270" spans="1:11" x14ac:dyDescent="0.25">
      <c r="A2270" s="54"/>
      <c r="B2270" s="54"/>
      <c r="C2270" s="54"/>
      <c r="D2270" s="54"/>
      <c r="E2270" s="54"/>
      <c r="F2270" s="54"/>
      <c r="G2270" s="54"/>
      <c r="H2270" s="54"/>
      <c r="I2270" s="54"/>
      <c r="J2270" s="54"/>
      <c r="K2270" s="54"/>
    </row>
    <row r="2271" spans="1:11" x14ac:dyDescent="0.25">
      <c r="A2271" s="54"/>
      <c r="B2271" s="54"/>
      <c r="C2271" s="54"/>
      <c r="D2271" s="54"/>
      <c r="E2271" s="54"/>
      <c r="F2271" s="54"/>
      <c r="G2271" s="54"/>
      <c r="H2271" s="54"/>
      <c r="I2271" s="54"/>
      <c r="J2271" s="54"/>
      <c r="K2271" s="54"/>
    </row>
    <row r="2272" spans="1:11" x14ac:dyDescent="0.25">
      <c r="A2272" s="54"/>
      <c r="B2272" s="54"/>
      <c r="C2272" s="54"/>
      <c r="D2272" s="54"/>
      <c r="E2272" s="54"/>
      <c r="F2272" s="54"/>
      <c r="G2272" s="54"/>
      <c r="H2272" s="54"/>
      <c r="I2272" s="54"/>
      <c r="J2272" s="54"/>
      <c r="K2272" s="54"/>
    </row>
    <row r="2273" spans="1:11" x14ac:dyDescent="0.25">
      <c r="A2273" s="54"/>
      <c r="B2273" s="54"/>
      <c r="C2273" s="54"/>
      <c r="D2273" s="54"/>
      <c r="E2273" s="54"/>
      <c r="F2273" s="54"/>
      <c r="G2273" s="54"/>
      <c r="H2273" s="54"/>
      <c r="I2273" s="54"/>
      <c r="J2273" s="54"/>
      <c r="K2273" s="54"/>
    </row>
    <row r="2274" spans="1:11" x14ac:dyDescent="0.25">
      <c r="A2274" s="54"/>
      <c r="B2274" s="54"/>
      <c r="C2274" s="54"/>
      <c r="D2274" s="54"/>
      <c r="E2274" s="54"/>
      <c r="F2274" s="54"/>
      <c r="G2274" s="54"/>
      <c r="H2274" s="54"/>
      <c r="I2274" s="54"/>
      <c r="J2274" s="54"/>
      <c r="K2274" s="54"/>
    </row>
    <row r="2275" spans="1:11" x14ac:dyDescent="0.25">
      <c r="A2275" s="54"/>
      <c r="B2275" s="54"/>
      <c r="C2275" s="54"/>
      <c r="D2275" s="54"/>
      <c r="E2275" s="54"/>
      <c r="F2275" s="54"/>
      <c r="G2275" s="54"/>
      <c r="H2275" s="54"/>
      <c r="I2275" s="54"/>
      <c r="J2275" s="54"/>
      <c r="K2275" s="54"/>
    </row>
    <row r="2276" spans="1:11" x14ac:dyDescent="0.25">
      <c r="A2276" s="54"/>
      <c r="B2276" s="54"/>
      <c r="C2276" s="54"/>
      <c r="D2276" s="54"/>
      <c r="E2276" s="54"/>
      <c r="F2276" s="54"/>
      <c r="G2276" s="54"/>
      <c r="H2276" s="54"/>
      <c r="I2276" s="54"/>
      <c r="J2276" s="54"/>
      <c r="K2276" s="54"/>
    </row>
    <row r="2277" spans="1:11" x14ac:dyDescent="0.25">
      <c r="A2277" s="54"/>
      <c r="B2277" s="54"/>
      <c r="C2277" s="54"/>
      <c r="D2277" s="54"/>
      <c r="E2277" s="54"/>
      <c r="F2277" s="54"/>
      <c r="G2277" s="54"/>
      <c r="H2277" s="54"/>
      <c r="I2277" s="54"/>
      <c r="J2277" s="54"/>
      <c r="K2277" s="54"/>
    </row>
    <row r="2278" spans="1:11" x14ac:dyDescent="0.25">
      <c r="A2278" s="54"/>
      <c r="B2278" s="54"/>
      <c r="C2278" s="54"/>
      <c r="D2278" s="54"/>
      <c r="E2278" s="54"/>
      <c r="F2278" s="54"/>
      <c r="G2278" s="54"/>
      <c r="H2278" s="54"/>
      <c r="I2278" s="54"/>
      <c r="J2278" s="54"/>
      <c r="K2278" s="54"/>
    </row>
    <row r="2279" spans="1:11" x14ac:dyDescent="0.25">
      <c r="A2279" s="54"/>
      <c r="B2279" s="54"/>
      <c r="C2279" s="54"/>
      <c r="D2279" s="54"/>
      <c r="E2279" s="54"/>
      <c r="F2279" s="54"/>
      <c r="G2279" s="54"/>
      <c r="H2279" s="54"/>
      <c r="I2279" s="54"/>
      <c r="J2279" s="54"/>
      <c r="K2279" s="54"/>
    </row>
    <row r="2280" spans="1:11" x14ac:dyDescent="0.25">
      <c r="A2280" s="54"/>
      <c r="B2280" s="54"/>
      <c r="C2280" s="54"/>
      <c r="D2280" s="54"/>
      <c r="E2280" s="54"/>
      <c r="F2280" s="54"/>
      <c r="G2280" s="54"/>
      <c r="H2280" s="54"/>
      <c r="I2280" s="54"/>
      <c r="J2280" s="54"/>
      <c r="K2280" s="54"/>
    </row>
    <row r="2281" spans="1:11" x14ac:dyDescent="0.25">
      <c r="A2281" s="54"/>
      <c r="B2281" s="54"/>
      <c r="C2281" s="54"/>
      <c r="D2281" s="54"/>
      <c r="E2281" s="54"/>
      <c r="F2281" s="54"/>
      <c r="G2281" s="54"/>
      <c r="H2281" s="54"/>
      <c r="I2281" s="54"/>
      <c r="J2281" s="54"/>
      <c r="K2281" s="54"/>
    </row>
    <row r="2282" spans="1:11" x14ac:dyDescent="0.25">
      <c r="A2282" s="54"/>
      <c r="B2282" s="54"/>
      <c r="C2282" s="54"/>
      <c r="D2282" s="54"/>
      <c r="E2282" s="54"/>
      <c r="F2282" s="54"/>
      <c r="G2282" s="54"/>
      <c r="H2282" s="54"/>
      <c r="I2282" s="54"/>
      <c r="J2282" s="54"/>
      <c r="K2282" s="54"/>
    </row>
    <row r="2283" spans="1:11" x14ac:dyDescent="0.25">
      <c r="A2283" s="54"/>
      <c r="B2283" s="54"/>
      <c r="C2283" s="54"/>
      <c r="D2283" s="54"/>
      <c r="E2283" s="54"/>
      <c r="F2283" s="54"/>
      <c r="G2283" s="54"/>
      <c r="H2283" s="54"/>
      <c r="I2283" s="54"/>
      <c r="J2283" s="54"/>
      <c r="K2283" s="54"/>
    </row>
    <row r="2284" spans="1:11" x14ac:dyDescent="0.25">
      <c r="A2284" s="54"/>
      <c r="B2284" s="54"/>
      <c r="C2284" s="54"/>
      <c r="D2284" s="54"/>
      <c r="E2284" s="54"/>
      <c r="F2284" s="54"/>
      <c r="G2284" s="54"/>
      <c r="H2284" s="54"/>
      <c r="I2284" s="54"/>
      <c r="J2284" s="54"/>
      <c r="K2284" s="54"/>
    </row>
    <row r="2285" spans="1:11" x14ac:dyDescent="0.25">
      <c r="A2285" s="54"/>
      <c r="B2285" s="54"/>
      <c r="C2285" s="54"/>
      <c r="D2285" s="54"/>
      <c r="E2285" s="54"/>
      <c r="F2285" s="54"/>
      <c r="G2285" s="54"/>
      <c r="H2285" s="54"/>
      <c r="I2285" s="54"/>
      <c r="J2285" s="54"/>
      <c r="K2285" s="54"/>
    </row>
    <row r="2286" spans="1:11" x14ac:dyDescent="0.25">
      <c r="A2286" s="54"/>
      <c r="B2286" s="54"/>
      <c r="C2286" s="54"/>
      <c r="D2286" s="54"/>
      <c r="E2286" s="54"/>
      <c r="F2286" s="54"/>
      <c r="G2286" s="54"/>
      <c r="H2286" s="54"/>
      <c r="I2286" s="54"/>
      <c r="J2286" s="54"/>
      <c r="K2286" s="54"/>
    </row>
    <row r="2287" spans="1:11" x14ac:dyDescent="0.25">
      <c r="A2287" s="54"/>
      <c r="B2287" s="54"/>
      <c r="C2287" s="54"/>
      <c r="D2287" s="54"/>
      <c r="E2287" s="54"/>
      <c r="F2287" s="54"/>
      <c r="G2287" s="54"/>
      <c r="H2287" s="54"/>
      <c r="I2287" s="54"/>
      <c r="J2287" s="54"/>
      <c r="K2287" s="54"/>
    </row>
    <row r="2288" spans="1:11" x14ac:dyDescent="0.25">
      <c r="A2288" s="54"/>
      <c r="B2288" s="54"/>
      <c r="C2288" s="54"/>
      <c r="D2288" s="54"/>
      <c r="E2288" s="54"/>
      <c r="F2288" s="54"/>
      <c r="G2288" s="54"/>
      <c r="H2288" s="54"/>
      <c r="I2288" s="54"/>
      <c r="J2288" s="54"/>
      <c r="K2288" s="54"/>
    </row>
    <row r="2289" spans="1:11" x14ac:dyDescent="0.25">
      <c r="A2289" s="54"/>
      <c r="B2289" s="54"/>
      <c r="C2289" s="54"/>
      <c r="D2289" s="54"/>
      <c r="E2289" s="54"/>
      <c r="F2289" s="54"/>
      <c r="G2289" s="54"/>
      <c r="H2289" s="54"/>
      <c r="I2289" s="54"/>
      <c r="J2289" s="54"/>
      <c r="K2289" s="54"/>
    </row>
    <row r="2290" spans="1:11" x14ac:dyDescent="0.25">
      <c r="A2290" s="54"/>
      <c r="B2290" s="54"/>
      <c r="C2290" s="54"/>
      <c r="D2290" s="54"/>
      <c r="E2290" s="54"/>
      <c r="F2290" s="54"/>
      <c r="G2290" s="54"/>
      <c r="H2290" s="54"/>
      <c r="I2290" s="54"/>
      <c r="J2290" s="54"/>
      <c r="K2290" s="54"/>
    </row>
    <row r="2291" spans="1:11" x14ac:dyDescent="0.25">
      <c r="A2291" s="54"/>
      <c r="B2291" s="54"/>
      <c r="C2291" s="54"/>
      <c r="D2291" s="54"/>
      <c r="E2291" s="54"/>
      <c r="F2291" s="54"/>
      <c r="G2291" s="54"/>
      <c r="H2291" s="54"/>
      <c r="I2291" s="54"/>
      <c r="J2291" s="54"/>
      <c r="K2291" s="54"/>
    </row>
    <row r="2292" spans="1:11" x14ac:dyDescent="0.25">
      <c r="A2292" s="54"/>
      <c r="B2292" s="54"/>
      <c r="C2292" s="54"/>
      <c r="D2292" s="54"/>
      <c r="E2292" s="54"/>
      <c r="F2292" s="54"/>
      <c r="G2292" s="54"/>
      <c r="H2292" s="54"/>
      <c r="I2292" s="54"/>
      <c r="J2292" s="54"/>
      <c r="K2292" s="54"/>
    </row>
    <row r="2293" spans="1:11" x14ac:dyDescent="0.25">
      <c r="A2293" s="54"/>
      <c r="B2293" s="54"/>
      <c r="C2293" s="54"/>
      <c r="D2293" s="54"/>
      <c r="E2293" s="54"/>
      <c r="F2293" s="54"/>
      <c r="G2293" s="54"/>
      <c r="H2293" s="54"/>
      <c r="I2293" s="54"/>
      <c r="J2293" s="54"/>
      <c r="K2293" s="54"/>
    </row>
    <row r="2294" spans="1:11" x14ac:dyDescent="0.25">
      <c r="A2294" s="54"/>
      <c r="B2294" s="54"/>
      <c r="C2294" s="54"/>
      <c r="D2294" s="54"/>
      <c r="E2294" s="54"/>
      <c r="F2294" s="54"/>
      <c r="G2294" s="54"/>
      <c r="H2294" s="54"/>
      <c r="I2294" s="54"/>
      <c r="J2294" s="54"/>
      <c r="K2294" s="54"/>
    </row>
    <row r="2295" spans="1:11" x14ac:dyDescent="0.25">
      <c r="A2295" s="54"/>
      <c r="B2295" s="54"/>
      <c r="C2295" s="54"/>
      <c r="D2295" s="54"/>
      <c r="E2295" s="54"/>
      <c r="F2295" s="54"/>
      <c r="G2295" s="54"/>
      <c r="H2295" s="54"/>
      <c r="I2295" s="54"/>
      <c r="J2295" s="54"/>
      <c r="K2295" s="54"/>
    </row>
    <row r="2296" spans="1:11" x14ac:dyDescent="0.25">
      <c r="A2296" s="54"/>
      <c r="B2296" s="54"/>
      <c r="C2296" s="54"/>
      <c r="D2296" s="54"/>
      <c r="E2296" s="54"/>
      <c r="F2296" s="54"/>
      <c r="G2296" s="54"/>
      <c r="H2296" s="54"/>
      <c r="I2296" s="54"/>
      <c r="J2296" s="54"/>
      <c r="K2296" s="54"/>
    </row>
    <row r="2297" spans="1:11" x14ac:dyDescent="0.25">
      <c r="A2297" s="54"/>
      <c r="B2297" s="54"/>
      <c r="C2297" s="54"/>
      <c r="D2297" s="54"/>
      <c r="E2297" s="54"/>
      <c r="F2297" s="54"/>
      <c r="G2297" s="54"/>
      <c r="H2297" s="54"/>
      <c r="I2297" s="54"/>
      <c r="J2297" s="54"/>
      <c r="K2297" s="54"/>
    </row>
    <row r="2298" spans="1:11" x14ac:dyDescent="0.25">
      <c r="A2298" s="54"/>
      <c r="B2298" s="54"/>
      <c r="C2298" s="54"/>
      <c r="D2298" s="54"/>
      <c r="E2298" s="54"/>
      <c r="F2298" s="54"/>
      <c r="G2298" s="54"/>
      <c r="H2298" s="54"/>
      <c r="I2298" s="54"/>
      <c r="J2298" s="54"/>
      <c r="K2298" s="54"/>
    </row>
    <row r="2299" spans="1:11" x14ac:dyDescent="0.25">
      <c r="A2299" s="54"/>
      <c r="B2299" s="54"/>
      <c r="C2299" s="54"/>
      <c r="D2299" s="54"/>
      <c r="E2299" s="54"/>
      <c r="F2299" s="54"/>
      <c r="G2299" s="54"/>
      <c r="H2299" s="54"/>
      <c r="I2299" s="54"/>
      <c r="J2299" s="54"/>
      <c r="K2299" s="54"/>
    </row>
    <row r="2300" spans="1:11" x14ac:dyDescent="0.25">
      <c r="A2300" s="54"/>
      <c r="B2300" s="54"/>
      <c r="C2300" s="54"/>
      <c r="D2300" s="54"/>
      <c r="E2300" s="54"/>
      <c r="F2300" s="54"/>
      <c r="G2300" s="54"/>
      <c r="H2300" s="54"/>
      <c r="I2300" s="54"/>
      <c r="J2300" s="54"/>
      <c r="K2300" s="54"/>
    </row>
    <row r="2301" spans="1:11" x14ac:dyDescent="0.25">
      <c r="A2301" s="54"/>
      <c r="B2301" s="54"/>
      <c r="C2301" s="54"/>
      <c r="D2301" s="54"/>
      <c r="E2301" s="54"/>
      <c r="F2301" s="54"/>
      <c r="G2301" s="54"/>
      <c r="H2301" s="54"/>
      <c r="I2301" s="54"/>
      <c r="J2301" s="54"/>
      <c r="K2301" s="54"/>
    </row>
    <row r="2302" spans="1:11" x14ac:dyDescent="0.25">
      <c r="A2302" s="54"/>
      <c r="B2302" s="54"/>
      <c r="C2302" s="54"/>
      <c r="D2302" s="54"/>
      <c r="E2302" s="54"/>
      <c r="F2302" s="54"/>
      <c r="G2302" s="54"/>
      <c r="H2302" s="54"/>
      <c r="I2302" s="54"/>
      <c r="J2302" s="54"/>
      <c r="K2302" s="54"/>
    </row>
    <row r="2303" spans="1:11" x14ac:dyDescent="0.25">
      <c r="A2303" s="54"/>
      <c r="B2303" s="54"/>
      <c r="C2303" s="54"/>
      <c r="D2303" s="54"/>
      <c r="E2303" s="54"/>
      <c r="F2303" s="54"/>
      <c r="G2303" s="54"/>
      <c r="H2303" s="54"/>
      <c r="I2303" s="54"/>
      <c r="J2303" s="54"/>
      <c r="K2303" s="54"/>
    </row>
    <row r="2304" spans="1:11" x14ac:dyDescent="0.25">
      <c r="A2304" s="54"/>
      <c r="B2304" s="54"/>
      <c r="C2304" s="54"/>
      <c r="D2304" s="54"/>
      <c r="E2304" s="54"/>
      <c r="F2304" s="54"/>
      <c r="G2304" s="54"/>
      <c r="H2304" s="54"/>
      <c r="I2304" s="54"/>
      <c r="J2304" s="54"/>
      <c r="K2304" s="54"/>
    </row>
    <row r="2305" spans="1:11" x14ac:dyDescent="0.25">
      <c r="A2305" s="54"/>
      <c r="B2305" s="54"/>
      <c r="C2305" s="54"/>
      <c r="D2305" s="54"/>
      <c r="E2305" s="54"/>
      <c r="F2305" s="54"/>
      <c r="G2305" s="54"/>
      <c r="H2305" s="54"/>
      <c r="I2305" s="54"/>
      <c r="J2305" s="54"/>
      <c r="K2305" s="54"/>
    </row>
    <row r="2306" spans="1:11" x14ac:dyDescent="0.25">
      <c r="A2306" s="54"/>
      <c r="B2306" s="54"/>
      <c r="C2306" s="54"/>
      <c r="D2306" s="54"/>
      <c r="E2306" s="54"/>
      <c r="F2306" s="54"/>
      <c r="G2306" s="54"/>
      <c r="H2306" s="54"/>
      <c r="I2306" s="54"/>
      <c r="J2306" s="54"/>
      <c r="K2306" s="54"/>
    </row>
    <row r="2307" spans="1:11" x14ac:dyDescent="0.25">
      <c r="A2307" s="54"/>
      <c r="B2307" s="54"/>
      <c r="C2307" s="54"/>
      <c r="D2307" s="54"/>
      <c r="E2307" s="54"/>
      <c r="F2307" s="54"/>
      <c r="G2307" s="54"/>
      <c r="H2307" s="54"/>
      <c r="I2307" s="54"/>
      <c r="J2307" s="54"/>
      <c r="K2307" s="54"/>
    </row>
    <row r="2308" spans="1:11" x14ac:dyDescent="0.25">
      <c r="A2308" s="54"/>
      <c r="B2308" s="54"/>
      <c r="C2308" s="54"/>
      <c r="D2308" s="54"/>
      <c r="E2308" s="54"/>
      <c r="F2308" s="54"/>
      <c r="G2308" s="54"/>
      <c r="H2308" s="54"/>
      <c r="I2308" s="54"/>
      <c r="J2308" s="54"/>
      <c r="K2308" s="54"/>
    </row>
    <row r="2309" spans="1:11" x14ac:dyDescent="0.25">
      <c r="A2309" s="54"/>
      <c r="B2309" s="54"/>
      <c r="C2309" s="54"/>
      <c r="D2309" s="54"/>
      <c r="E2309" s="54"/>
      <c r="F2309" s="54"/>
      <c r="G2309" s="54"/>
      <c r="H2309" s="54"/>
      <c r="I2309" s="54"/>
      <c r="J2309" s="54"/>
      <c r="K2309" s="54"/>
    </row>
    <row r="2310" spans="1:11" x14ac:dyDescent="0.25">
      <c r="A2310" s="54"/>
      <c r="B2310" s="54"/>
      <c r="C2310" s="54"/>
      <c r="D2310" s="54"/>
      <c r="E2310" s="54"/>
      <c r="F2310" s="54"/>
      <c r="G2310" s="54"/>
      <c r="H2310" s="54"/>
      <c r="I2310" s="54"/>
      <c r="J2310" s="54"/>
      <c r="K2310" s="54"/>
    </row>
    <row r="2311" spans="1:11" x14ac:dyDescent="0.25">
      <c r="A2311" s="54"/>
      <c r="B2311" s="54"/>
      <c r="C2311" s="54"/>
      <c r="D2311" s="54"/>
      <c r="E2311" s="54"/>
      <c r="F2311" s="54"/>
      <c r="G2311" s="54"/>
      <c r="H2311" s="54"/>
      <c r="I2311" s="54"/>
      <c r="J2311" s="54"/>
      <c r="K2311" s="54"/>
    </row>
    <row r="2312" spans="1:11" x14ac:dyDescent="0.25">
      <c r="A2312" s="54"/>
      <c r="B2312" s="54"/>
      <c r="C2312" s="54"/>
      <c r="D2312" s="54"/>
      <c r="E2312" s="54"/>
      <c r="F2312" s="54"/>
      <c r="G2312" s="54"/>
      <c r="H2312" s="54"/>
      <c r="I2312" s="54"/>
      <c r="J2312" s="54"/>
      <c r="K2312" s="54"/>
    </row>
    <row r="2313" spans="1:11" x14ac:dyDescent="0.25">
      <c r="A2313" s="54"/>
      <c r="B2313" s="54"/>
      <c r="C2313" s="54"/>
      <c r="D2313" s="54"/>
      <c r="E2313" s="54"/>
      <c r="F2313" s="54"/>
      <c r="G2313" s="54"/>
      <c r="H2313" s="54"/>
      <c r="I2313" s="54"/>
      <c r="J2313" s="54"/>
      <c r="K2313" s="54"/>
    </row>
    <row r="2314" spans="1:11" x14ac:dyDescent="0.25">
      <c r="A2314" s="54"/>
      <c r="B2314" s="54"/>
      <c r="C2314" s="54"/>
      <c r="D2314" s="54"/>
      <c r="E2314" s="54"/>
      <c r="F2314" s="54"/>
      <c r="G2314" s="54"/>
      <c r="H2314" s="54"/>
      <c r="I2314" s="54"/>
      <c r="J2314" s="54"/>
      <c r="K2314" s="54"/>
    </row>
    <row r="2315" spans="1:11" x14ac:dyDescent="0.25">
      <c r="A2315" s="54"/>
      <c r="B2315" s="54"/>
      <c r="C2315" s="54"/>
      <c r="D2315" s="54"/>
      <c r="E2315" s="54"/>
      <c r="F2315" s="54"/>
      <c r="G2315" s="54"/>
      <c r="H2315" s="54"/>
      <c r="I2315" s="54"/>
      <c r="J2315" s="54"/>
      <c r="K2315" s="54"/>
    </row>
    <row r="2316" spans="1:11" x14ac:dyDescent="0.25">
      <c r="A2316" s="54"/>
      <c r="B2316" s="54"/>
      <c r="C2316" s="54"/>
      <c r="D2316" s="54"/>
      <c r="E2316" s="54"/>
      <c r="F2316" s="54"/>
      <c r="G2316" s="54"/>
      <c r="H2316" s="54"/>
      <c r="I2316" s="54"/>
      <c r="J2316" s="54"/>
      <c r="K2316" s="54"/>
    </row>
    <row r="2317" spans="1:11" x14ac:dyDescent="0.25">
      <c r="A2317" s="54"/>
      <c r="B2317" s="54"/>
      <c r="C2317" s="54"/>
      <c r="D2317" s="54"/>
      <c r="E2317" s="54"/>
      <c r="F2317" s="54"/>
      <c r="G2317" s="54"/>
      <c r="H2317" s="54"/>
      <c r="I2317" s="54"/>
      <c r="J2317" s="54"/>
      <c r="K2317" s="54"/>
    </row>
    <row r="2318" spans="1:11" x14ac:dyDescent="0.25">
      <c r="A2318" s="54"/>
      <c r="B2318" s="54"/>
      <c r="C2318" s="54"/>
      <c r="D2318" s="54"/>
      <c r="E2318" s="54"/>
      <c r="F2318" s="54"/>
      <c r="G2318" s="54"/>
      <c r="H2318" s="54"/>
      <c r="I2318" s="54"/>
      <c r="J2318" s="54"/>
      <c r="K2318" s="54"/>
    </row>
    <row r="2319" spans="1:11" x14ac:dyDescent="0.25">
      <c r="A2319" s="54"/>
      <c r="B2319" s="54"/>
      <c r="C2319" s="54"/>
      <c r="D2319" s="54"/>
      <c r="E2319" s="54"/>
      <c r="F2319" s="54"/>
      <c r="G2319" s="54"/>
      <c r="H2319" s="54"/>
      <c r="I2319" s="54"/>
      <c r="J2319" s="54"/>
      <c r="K2319" s="54"/>
    </row>
    <row r="2320" spans="1:11" x14ac:dyDescent="0.25">
      <c r="A2320" s="54"/>
      <c r="B2320" s="54"/>
      <c r="C2320" s="54"/>
      <c r="D2320" s="54"/>
      <c r="E2320" s="54"/>
      <c r="F2320" s="54"/>
      <c r="G2320" s="54"/>
      <c r="H2320" s="54"/>
      <c r="I2320" s="54"/>
      <c r="J2320" s="54"/>
      <c r="K2320" s="54"/>
    </row>
    <row r="2321" spans="1:11" x14ac:dyDescent="0.25">
      <c r="A2321" s="54"/>
      <c r="B2321" s="54"/>
      <c r="C2321" s="54"/>
      <c r="D2321" s="54"/>
      <c r="E2321" s="54"/>
      <c r="F2321" s="54"/>
      <c r="G2321" s="54"/>
      <c r="H2321" s="54"/>
      <c r="I2321" s="54"/>
      <c r="J2321" s="54"/>
      <c r="K2321" s="54"/>
    </row>
    <row r="2322" spans="1:11" x14ac:dyDescent="0.25">
      <c r="A2322" s="54"/>
      <c r="B2322" s="54"/>
      <c r="C2322" s="54"/>
      <c r="D2322" s="54"/>
      <c r="E2322" s="54"/>
      <c r="F2322" s="54"/>
      <c r="G2322" s="54"/>
      <c r="H2322" s="54"/>
      <c r="I2322" s="54"/>
      <c r="J2322" s="54"/>
      <c r="K2322" s="54"/>
    </row>
    <row r="2323" spans="1:11" x14ac:dyDescent="0.25">
      <c r="A2323" s="54"/>
      <c r="B2323" s="54"/>
      <c r="C2323" s="54"/>
      <c r="D2323" s="54"/>
      <c r="E2323" s="54"/>
      <c r="F2323" s="54"/>
      <c r="G2323" s="54"/>
      <c r="H2323" s="54"/>
      <c r="I2323" s="54"/>
      <c r="J2323" s="54"/>
      <c r="K2323" s="54"/>
    </row>
    <row r="2324" spans="1:11" x14ac:dyDescent="0.25">
      <c r="A2324" s="54"/>
      <c r="B2324" s="54"/>
      <c r="C2324" s="54"/>
      <c r="D2324" s="54"/>
      <c r="E2324" s="54"/>
      <c r="F2324" s="54"/>
      <c r="G2324" s="54"/>
      <c r="H2324" s="54"/>
      <c r="I2324" s="54"/>
      <c r="J2324" s="54"/>
      <c r="K2324" s="54"/>
    </row>
    <row r="2325" spans="1:11" x14ac:dyDescent="0.25">
      <c r="A2325" s="54"/>
      <c r="B2325" s="54"/>
      <c r="C2325" s="54"/>
      <c r="D2325" s="54"/>
      <c r="E2325" s="54"/>
      <c r="F2325" s="54"/>
      <c r="G2325" s="54"/>
      <c r="H2325" s="54"/>
      <c r="I2325" s="54"/>
      <c r="J2325" s="54"/>
      <c r="K2325" s="54"/>
    </row>
    <row r="2326" spans="1:11" x14ac:dyDescent="0.25">
      <c r="A2326" s="54"/>
      <c r="B2326" s="54"/>
      <c r="C2326" s="54"/>
      <c r="D2326" s="54"/>
      <c r="E2326" s="54"/>
      <c r="F2326" s="54"/>
      <c r="G2326" s="54"/>
      <c r="H2326" s="54"/>
      <c r="I2326" s="54"/>
      <c r="J2326" s="54"/>
      <c r="K2326" s="54"/>
    </row>
    <row r="2327" spans="1:11" x14ac:dyDescent="0.25">
      <c r="A2327" s="54"/>
      <c r="B2327" s="54"/>
      <c r="C2327" s="54"/>
      <c r="D2327" s="54"/>
      <c r="E2327" s="54"/>
      <c r="F2327" s="54"/>
      <c r="G2327" s="54"/>
      <c r="H2327" s="54"/>
      <c r="I2327" s="54"/>
      <c r="J2327" s="54"/>
      <c r="K2327" s="54"/>
    </row>
    <row r="2328" spans="1:11" x14ac:dyDescent="0.25">
      <c r="A2328" s="54"/>
      <c r="B2328" s="54"/>
      <c r="C2328" s="54"/>
      <c r="D2328" s="54"/>
      <c r="E2328" s="54"/>
      <c r="F2328" s="54"/>
      <c r="G2328" s="54"/>
      <c r="H2328" s="54"/>
      <c r="I2328" s="54"/>
      <c r="J2328" s="54"/>
      <c r="K2328" s="54"/>
    </row>
    <row r="2329" spans="1:11" x14ac:dyDescent="0.25">
      <c r="A2329" s="54"/>
      <c r="B2329" s="54"/>
      <c r="C2329" s="54"/>
      <c r="D2329" s="54"/>
      <c r="E2329" s="54"/>
      <c r="F2329" s="54"/>
      <c r="G2329" s="54"/>
      <c r="H2329" s="54"/>
      <c r="I2329" s="54"/>
      <c r="J2329" s="54"/>
      <c r="K2329" s="54"/>
    </row>
    <row r="2330" spans="1:11" x14ac:dyDescent="0.25">
      <c r="A2330" s="54"/>
      <c r="B2330" s="54"/>
      <c r="C2330" s="54"/>
      <c r="D2330" s="54"/>
      <c r="E2330" s="54"/>
      <c r="F2330" s="54"/>
      <c r="G2330" s="54"/>
      <c r="H2330" s="54"/>
      <c r="I2330" s="54"/>
      <c r="J2330" s="54"/>
      <c r="K2330" s="54"/>
    </row>
    <row r="2331" spans="1:11" x14ac:dyDescent="0.25">
      <c r="A2331" s="54"/>
      <c r="B2331" s="54"/>
      <c r="C2331" s="54"/>
      <c r="D2331" s="54"/>
      <c r="E2331" s="54"/>
      <c r="F2331" s="54"/>
      <c r="G2331" s="54"/>
      <c r="H2331" s="54"/>
      <c r="I2331" s="54"/>
      <c r="J2331" s="54"/>
      <c r="K2331" s="54"/>
    </row>
    <row r="2332" spans="1:11" x14ac:dyDescent="0.25">
      <c r="A2332" s="54"/>
      <c r="B2332" s="54"/>
      <c r="C2332" s="54"/>
      <c r="D2332" s="54"/>
      <c r="E2332" s="54"/>
      <c r="F2332" s="54"/>
      <c r="G2332" s="54"/>
      <c r="H2332" s="54"/>
      <c r="I2332" s="54"/>
      <c r="J2332" s="54"/>
      <c r="K2332" s="54"/>
    </row>
    <row r="2333" spans="1:11" x14ac:dyDescent="0.25">
      <c r="A2333" s="54"/>
      <c r="B2333" s="54"/>
      <c r="C2333" s="54"/>
      <c r="D2333" s="54"/>
      <c r="E2333" s="54"/>
      <c r="F2333" s="54"/>
      <c r="G2333" s="54"/>
      <c r="H2333" s="54"/>
      <c r="I2333" s="54"/>
      <c r="J2333" s="54"/>
      <c r="K2333" s="54"/>
    </row>
    <row r="2334" spans="1:11" x14ac:dyDescent="0.25">
      <c r="A2334" s="54"/>
      <c r="B2334" s="54"/>
      <c r="C2334" s="54"/>
      <c r="D2334" s="54"/>
      <c r="E2334" s="54"/>
      <c r="F2334" s="54"/>
      <c r="G2334" s="54"/>
      <c r="H2334" s="54"/>
      <c r="I2334" s="54"/>
      <c r="J2334" s="54"/>
      <c r="K2334" s="54"/>
    </row>
    <row r="2335" spans="1:11" x14ac:dyDescent="0.25">
      <c r="A2335" s="54"/>
      <c r="B2335" s="54"/>
      <c r="C2335" s="54"/>
      <c r="D2335" s="54"/>
      <c r="E2335" s="54"/>
      <c r="F2335" s="54"/>
      <c r="G2335" s="54"/>
      <c r="H2335" s="54"/>
      <c r="I2335" s="54"/>
      <c r="J2335" s="54"/>
      <c r="K2335" s="54"/>
    </row>
    <row r="2336" spans="1:11" x14ac:dyDescent="0.25">
      <c r="A2336" s="54"/>
      <c r="B2336" s="54"/>
      <c r="C2336" s="54"/>
      <c r="D2336" s="54"/>
      <c r="E2336" s="54"/>
      <c r="F2336" s="54"/>
      <c r="G2336" s="54"/>
      <c r="H2336" s="54"/>
      <c r="I2336" s="54"/>
      <c r="J2336" s="54"/>
      <c r="K2336" s="54"/>
    </row>
    <row r="2337" spans="1:11" x14ac:dyDescent="0.25">
      <c r="A2337" s="54"/>
      <c r="B2337" s="54"/>
      <c r="C2337" s="54"/>
      <c r="D2337" s="54"/>
      <c r="E2337" s="54"/>
      <c r="F2337" s="54"/>
      <c r="G2337" s="54"/>
      <c r="H2337" s="54"/>
      <c r="I2337" s="54"/>
      <c r="J2337" s="54"/>
      <c r="K2337" s="54"/>
    </row>
    <row r="2338" spans="1:11" x14ac:dyDescent="0.25">
      <c r="A2338" s="54"/>
      <c r="B2338" s="54"/>
      <c r="C2338" s="54"/>
      <c r="D2338" s="54"/>
      <c r="E2338" s="54"/>
      <c r="F2338" s="54"/>
      <c r="G2338" s="54"/>
      <c r="H2338" s="54"/>
      <c r="I2338" s="54"/>
      <c r="J2338" s="54"/>
      <c r="K2338" s="54"/>
    </row>
    <row r="2339" spans="1:11" x14ac:dyDescent="0.25">
      <c r="A2339" s="54"/>
      <c r="B2339" s="54"/>
      <c r="C2339" s="54"/>
      <c r="D2339" s="54"/>
      <c r="E2339" s="54"/>
      <c r="F2339" s="54"/>
      <c r="G2339" s="54"/>
      <c r="H2339" s="54"/>
      <c r="I2339" s="54"/>
      <c r="J2339" s="54"/>
      <c r="K2339" s="54"/>
    </row>
    <row r="2340" spans="1:11" x14ac:dyDescent="0.25">
      <c r="A2340" s="54"/>
      <c r="B2340" s="54"/>
      <c r="C2340" s="54"/>
      <c r="D2340" s="54"/>
      <c r="E2340" s="54"/>
      <c r="F2340" s="54"/>
      <c r="G2340" s="54"/>
      <c r="H2340" s="54"/>
      <c r="I2340" s="54"/>
      <c r="J2340" s="54"/>
      <c r="K2340" s="54"/>
    </row>
    <row r="2341" spans="1:11" x14ac:dyDescent="0.25">
      <c r="A2341" s="54"/>
      <c r="B2341" s="54"/>
      <c r="C2341" s="54"/>
      <c r="D2341" s="54"/>
      <c r="E2341" s="54"/>
      <c r="F2341" s="54"/>
      <c r="G2341" s="54"/>
      <c r="H2341" s="54"/>
      <c r="I2341" s="54"/>
      <c r="J2341" s="54"/>
      <c r="K2341" s="54"/>
    </row>
    <row r="2342" spans="1:11" x14ac:dyDescent="0.25">
      <c r="A2342" s="54"/>
      <c r="B2342" s="54"/>
      <c r="C2342" s="54"/>
      <c r="D2342" s="54"/>
      <c r="E2342" s="54"/>
      <c r="F2342" s="54"/>
      <c r="G2342" s="54"/>
      <c r="H2342" s="54"/>
      <c r="I2342" s="54"/>
      <c r="J2342" s="54"/>
      <c r="K2342" s="54"/>
    </row>
    <row r="2343" spans="1:11" x14ac:dyDescent="0.25">
      <c r="A2343" s="54"/>
      <c r="B2343" s="54"/>
      <c r="C2343" s="54"/>
      <c r="D2343" s="54"/>
      <c r="E2343" s="54"/>
      <c r="F2343" s="54"/>
      <c r="G2343" s="54"/>
      <c r="H2343" s="54"/>
      <c r="I2343" s="54"/>
      <c r="J2343" s="54"/>
      <c r="K2343" s="54"/>
    </row>
    <row r="2344" spans="1:11" x14ac:dyDescent="0.25">
      <c r="A2344" s="54"/>
      <c r="B2344" s="54"/>
      <c r="C2344" s="54"/>
      <c r="D2344" s="54"/>
      <c r="E2344" s="54"/>
      <c r="F2344" s="54"/>
      <c r="G2344" s="54"/>
      <c r="H2344" s="54"/>
      <c r="I2344" s="54"/>
      <c r="J2344" s="54"/>
      <c r="K2344" s="54"/>
    </row>
    <row r="2345" spans="1:11" x14ac:dyDescent="0.25">
      <c r="A2345" s="54"/>
      <c r="B2345" s="54"/>
      <c r="C2345" s="54"/>
      <c r="D2345" s="54"/>
      <c r="E2345" s="54"/>
      <c r="F2345" s="54"/>
      <c r="G2345" s="54"/>
      <c r="H2345" s="54"/>
      <c r="I2345" s="54"/>
      <c r="J2345" s="54"/>
      <c r="K2345" s="54"/>
    </row>
    <row r="2346" spans="1:11" x14ac:dyDescent="0.25">
      <c r="A2346" s="54"/>
      <c r="B2346" s="54"/>
      <c r="C2346" s="54"/>
      <c r="D2346" s="54"/>
      <c r="E2346" s="54"/>
      <c r="F2346" s="54"/>
      <c r="G2346" s="54"/>
      <c r="H2346" s="54"/>
      <c r="I2346" s="54"/>
      <c r="J2346" s="54"/>
      <c r="K2346" s="54"/>
    </row>
    <row r="2347" spans="1:11" x14ac:dyDescent="0.25">
      <c r="A2347" s="54"/>
      <c r="B2347" s="54"/>
      <c r="C2347" s="54"/>
      <c r="D2347" s="54"/>
      <c r="E2347" s="54"/>
      <c r="F2347" s="54"/>
      <c r="G2347" s="54"/>
      <c r="H2347" s="54"/>
      <c r="I2347" s="54"/>
      <c r="J2347" s="54"/>
      <c r="K2347" s="54"/>
    </row>
    <row r="2348" spans="1:11" x14ac:dyDescent="0.25">
      <c r="A2348" s="54"/>
      <c r="B2348" s="54"/>
      <c r="C2348" s="54"/>
      <c r="D2348" s="54"/>
      <c r="E2348" s="54"/>
      <c r="F2348" s="54"/>
      <c r="G2348" s="54"/>
      <c r="H2348" s="54"/>
      <c r="I2348" s="54"/>
      <c r="J2348" s="54"/>
      <c r="K2348" s="54"/>
    </row>
    <row r="2349" spans="1:11" x14ac:dyDescent="0.25">
      <c r="A2349" s="54"/>
      <c r="B2349" s="54"/>
      <c r="C2349" s="54"/>
      <c r="D2349" s="54"/>
      <c r="E2349" s="54"/>
      <c r="F2349" s="54"/>
      <c r="G2349" s="54"/>
      <c r="H2349" s="54"/>
      <c r="I2349" s="54"/>
      <c r="J2349" s="54"/>
      <c r="K2349" s="54"/>
    </row>
    <row r="2350" spans="1:11" x14ac:dyDescent="0.25">
      <c r="A2350" s="54"/>
      <c r="B2350" s="54"/>
      <c r="C2350" s="54"/>
      <c r="D2350" s="54"/>
      <c r="E2350" s="54"/>
      <c r="F2350" s="54"/>
      <c r="G2350" s="54"/>
      <c r="H2350" s="54"/>
      <c r="I2350" s="54"/>
      <c r="J2350" s="54"/>
      <c r="K2350" s="54"/>
    </row>
    <row r="2351" spans="1:11" x14ac:dyDescent="0.25">
      <c r="A2351" s="54"/>
      <c r="B2351" s="54"/>
      <c r="C2351" s="54"/>
      <c r="D2351" s="54"/>
      <c r="E2351" s="54"/>
      <c r="F2351" s="54"/>
      <c r="G2351" s="54"/>
      <c r="H2351" s="54"/>
      <c r="I2351" s="54"/>
      <c r="J2351" s="54"/>
      <c r="K2351" s="54"/>
    </row>
    <row r="2352" spans="1:11" x14ac:dyDescent="0.25">
      <c r="A2352" s="54"/>
      <c r="B2352" s="54"/>
      <c r="C2352" s="54"/>
      <c r="D2352" s="54"/>
      <c r="E2352" s="54"/>
      <c r="F2352" s="54"/>
      <c r="G2352" s="54"/>
      <c r="H2352" s="54"/>
      <c r="I2352" s="54"/>
      <c r="J2352" s="54"/>
      <c r="K2352" s="54"/>
    </row>
    <row r="2353" spans="1:11" x14ac:dyDescent="0.25">
      <c r="A2353" s="54"/>
      <c r="B2353" s="54"/>
      <c r="C2353" s="54"/>
      <c r="D2353" s="54"/>
      <c r="E2353" s="54"/>
      <c r="F2353" s="54"/>
      <c r="G2353" s="54"/>
      <c r="H2353" s="54"/>
      <c r="I2353" s="54"/>
      <c r="J2353" s="54"/>
      <c r="K2353" s="54"/>
    </row>
    <row r="2354" spans="1:11" x14ac:dyDescent="0.25">
      <c r="A2354" s="54"/>
      <c r="B2354" s="54"/>
      <c r="C2354" s="54"/>
      <c r="D2354" s="54"/>
      <c r="E2354" s="54"/>
      <c r="F2354" s="54"/>
      <c r="G2354" s="54"/>
      <c r="H2354" s="54"/>
      <c r="I2354" s="54"/>
      <c r="J2354" s="54"/>
      <c r="K2354" s="54"/>
    </row>
    <row r="2355" spans="1:11" x14ac:dyDescent="0.25">
      <c r="A2355" s="54"/>
      <c r="B2355" s="54"/>
      <c r="C2355" s="54"/>
      <c r="D2355" s="54"/>
      <c r="E2355" s="54"/>
      <c r="F2355" s="54"/>
      <c r="G2355" s="54"/>
      <c r="H2355" s="54"/>
      <c r="I2355" s="54"/>
      <c r="J2355" s="54"/>
      <c r="K2355" s="54"/>
    </row>
    <row r="2356" spans="1:11" x14ac:dyDescent="0.25">
      <c r="A2356" s="54"/>
      <c r="B2356" s="54"/>
      <c r="C2356" s="54"/>
      <c r="D2356" s="54"/>
      <c r="E2356" s="54"/>
      <c r="F2356" s="54"/>
      <c r="G2356" s="54"/>
      <c r="H2356" s="54"/>
      <c r="I2356" s="54"/>
      <c r="J2356" s="54"/>
      <c r="K2356" s="54"/>
    </row>
    <row r="2357" spans="1:11" x14ac:dyDescent="0.25">
      <c r="A2357" s="54"/>
      <c r="B2357" s="54"/>
      <c r="C2357" s="54"/>
      <c r="D2357" s="54"/>
      <c r="E2357" s="54"/>
      <c r="F2357" s="54"/>
      <c r="G2357" s="54"/>
      <c r="H2357" s="54"/>
      <c r="I2357" s="54"/>
      <c r="J2357" s="54"/>
      <c r="K2357" s="54"/>
    </row>
    <row r="2358" spans="1:11" x14ac:dyDescent="0.25">
      <c r="A2358" s="54"/>
      <c r="B2358" s="54"/>
      <c r="C2358" s="54"/>
      <c r="D2358" s="54"/>
      <c r="E2358" s="54"/>
      <c r="F2358" s="54"/>
      <c r="G2358" s="54"/>
      <c r="H2358" s="54"/>
      <c r="I2358" s="54"/>
      <c r="J2358" s="54"/>
      <c r="K2358" s="54"/>
    </row>
    <row r="2359" spans="1:11" x14ac:dyDescent="0.25">
      <c r="A2359" s="54"/>
      <c r="B2359" s="54"/>
      <c r="C2359" s="54"/>
      <c r="D2359" s="54"/>
      <c r="E2359" s="54"/>
      <c r="F2359" s="54"/>
      <c r="G2359" s="54"/>
      <c r="H2359" s="54"/>
      <c r="I2359" s="54"/>
      <c r="J2359" s="54"/>
      <c r="K2359" s="54"/>
    </row>
    <row r="2360" spans="1:11" x14ac:dyDescent="0.25">
      <c r="A2360" s="54"/>
      <c r="B2360" s="54"/>
      <c r="C2360" s="54"/>
      <c r="D2360" s="54"/>
      <c r="E2360" s="54"/>
      <c r="F2360" s="54"/>
      <c r="G2360" s="54"/>
      <c r="H2360" s="54"/>
      <c r="I2360" s="54"/>
      <c r="J2360" s="54"/>
      <c r="K2360" s="54"/>
    </row>
    <row r="2361" spans="1:11" x14ac:dyDescent="0.25">
      <c r="A2361" s="54"/>
      <c r="B2361" s="54"/>
      <c r="C2361" s="54"/>
      <c r="D2361" s="54"/>
      <c r="E2361" s="54"/>
      <c r="F2361" s="54"/>
      <c r="G2361" s="54"/>
      <c r="H2361" s="54"/>
      <c r="I2361" s="54"/>
      <c r="J2361" s="54"/>
      <c r="K2361" s="54"/>
    </row>
    <row r="2362" spans="1:11" x14ac:dyDescent="0.25">
      <c r="A2362" s="54"/>
      <c r="B2362" s="54"/>
      <c r="C2362" s="54"/>
      <c r="D2362" s="54"/>
      <c r="E2362" s="54"/>
      <c r="F2362" s="54"/>
      <c r="G2362" s="54"/>
      <c r="H2362" s="54"/>
      <c r="I2362" s="54"/>
      <c r="J2362" s="54"/>
      <c r="K2362" s="54"/>
    </row>
    <row r="2363" spans="1:11" x14ac:dyDescent="0.25">
      <c r="A2363" s="54"/>
      <c r="B2363" s="54"/>
      <c r="C2363" s="54"/>
      <c r="D2363" s="54"/>
      <c r="E2363" s="54"/>
      <c r="F2363" s="54"/>
      <c r="G2363" s="54"/>
      <c r="H2363" s="54"/>
      <c r="I2363" s="54"/>
      <c r="J2363" s="54"/>
      <c r="K2363" s="54"/>
    </row>
    <row r="2364" spans="1:11" x14ac:dyDescent="0.25">
      <c r="A2364" s="54"/>
      <c r="B2364" s="54"/>
      <c r="C2364" s="54"/>
      <c r="D2364" s="54"/>
      <c r="E2364" s="54"/>
      <c r="F2364" s="54"/>
      <c r="G2364" s="54"/>
      <c r="H2364" s="54"/>
      <c r="I2364" s="54"/>
      <c r="J2364" s="54"/>
      <c r="K2364" s="54"/>
    </row>
    <row r="2365" spans="1:11" x14ac:dyDescent="0.25">
      <c r="A2365" s="54"/>
      <c r="B2365" s="54"/>
      <c r="C2365" s="54"/>
      <c r="D2365" s="54"/>
      <c r="E2365" s="54"/>
      <c r="F2365" s="54"/>
      <c r="G2365" s="54"/>
      <c r="H2365" s="54"/>
      <c r="I2365" s="54"/>
      <c r="J2365" s="54"/>
      <c r="K2365" s="54"/>
    </row>
    <row r="2366" spans="1:11" x14ac:dyDescent="0.25">
      <c r="A2366" s="54"/>
      <c r="B2366" s="54"/>
      <c r="C2366" s="54"/>
      <c r="D2366" s="54"/>
      <c r="E2366" s="54"/>
      <c r="F2366" s="54"/>
      <c r="G2366" s="54"/>
      <c r="H2366" s="54"/>
      <c r="I2366" s="54"/>
      <c r="J2366" s="54"/>
      <c r="K2366" s="54"/>
    </row>
    <row r="2367" spans="1:11" x14ac:dyDescent="0.25">
      <c r="A2367" s="54"/>
      <c r="B2367" s="54"/>
      <c r="C2367" s="54"/>
      <c r="D2367" s="54"/>
      <c r="E2367" s="54"/>
      <c r="F2367" s="54"/>
      <c r="G2367" s="54"/>
      <c r="H2367" s="54"/>
      <c r="I2367" s="54"/>
      <c r="J2367" s="54"/>
      <c r="K2367" s="54"/>
    </row>
    <row r="2368" spans="1:11" x14ac:dyDescent="0.25">
      <c r="A2368" s="54"/>
      <c r="B2368" s="54"/>
      <c r="C2368" s="54"/>
      <c r="D2368" s="54"/>
      <c r="E2368" s="54"/>
      <c r="F2368" s="54"/>
      <c r="G2368" s="54"/>
      <c r="H2368" s="54"/>
      <c r="I2368" s="54"/>
      <c r="J2368" s="54"/>
      <c r="K2368" s="54"/>
    </row>
    <row r="2369" spans="1:11" x14ac:dyDescent="0.25">
      <c r="A2369" s="54"/>
      <c r="B2369" s="54"/>
      <c r="C2369" s="54"/>
      <c r="D2369" s="54"/>
      <c r="E2369" s="54"/>
      <c r="F2369" s="54"/>
      <c r="G2369" s="54"/>
      <c r="H2369" s="54"/>
      <c r="I2369" s="54"/>
      <c r="J2369" s="54"/>
      <c r="K2369" s="54"/>
    </row>
    <row r="2370" spans="1:11" x14ac:dyDescent="0.25">
      <c r="A2370" s="54"/>
      <c r="B2370" s="54"/>
      <c r="C2370" s="54"/>
      <c r="D2370" s="54"/>
      <c r="E2370" s="54"/>
      <c r="F2370" s="54"/>
      <c r="G2370" s="54"/>
      <c r="H2370" s="54"/>
      <c r="I2370" s="54"/>
      <c r="J2370" s="54"/>
      <c r="K2370" s="54"/>
    </row>
    <row r="2371" spans="1:11" x14ac:dyDescent="0.25">
      <c r="A2371" s="54"/>
      <c r="B2371" s="54"/>
      <c r="C2371" s="54"/>
      <c r="D2371" s="54"/>
      <c r="E2371" s="54"/>
      <c r="F2371" s="54"/>
      <c r="G2371" s="54"/>
      <c r="H2371" s="54"/>
      <c r="I2371" s="54"/>
      <c r="J2371" s="54"/>
      <c r="K2371" s="54"/>
    </row>
    <row r="2372" spans="1:11" x14ac:dyDescent="0.25">
      <c r="A2372" s="54"/>
      <c r="B2372" s="54"/>
      <c r="C2372" s="54"/>
      <c r="D2372" s="54"/>
      <c r="E2372" s="54"/>
      <c r="F2372" s="54"/>
      <c r="G2372" s="54"/>
      <c r="H2372" s="54"/>
      <c r="I2372" s="54"/>
      <c r="J2372" s="54"/>
      <c r="K2372" s="54"/>
    </row>
    <row r="2373" spans="1:11" x14ac:dyDescent="0.25">
      <c r="A2373" s="54"/>
      <c r="B2373" s="54"/>
      <c r="C2373" s="54"/>
      <c r="D2373" s="54"/>
      <c r="E2373" s="54"/>
      <c r="F2373" s="54"/>
      <c r="G2373" s="54"/>
      <c r="H2373" s="54"/>
      <c r="I2373" s="54"/>
      <c r="J2373" s="54"/>
      <c r="K2373" s="54"/>
    </row>
    <row r="2374" spans="1:11" x14ac:dyDescent="0.25">
      <c r="A2374" s="54"/>
      <c r="B2374" s="54"/>
      <c r="C2374" s="54"/>
      <c r="D2374" s="54"/>
      <c r="E2374" s="54"/>
      <c r="F2374" s="54"/>
      <c r="G2374" s="54"/>
      <c r="H2374" s="54"/>
      <c r="I2374" s="54"/>
      <c r="J2374" s="54"/>
      <c r="K2374" s="54"/>
    </row>
    <row r="2375" spans="1:11" x14ac:dyDescent="0.25">
      <c r="A2375" s="54"/>
      <c r="B2375" s="54"/>
      <c r="C2375" s="54"/>
      <c r="D2375" s="54"/>
      <c r="E2375" s="54"/>
      <c r="F2375" s="54"/>
      <c r="G2375" s="54"/>
      <c r="H2375" s="54"/>
      <c r="I2375" s="54"/>
      <c r="J2375" s="54"/>
      <c r="K2375" s="54"/>
    </row>
    <row r="2376" spans="1:11" x14ac:dyDescent="0.25">
      <c r="A2376" s="54"/>
      <c r="B2376" s="54"/>
      <c r="C2376" s="54"/>
      <c r="D2376" s="54"/>
      <c r="E2376" s="54"/>
      <c r="F2376" s="54"/>
      <c r="G2376" s="54"/>
      <c r="H2376" s="54"/>
      <c r="I2376" s="54"/>
      <c r="J2376" s="54"/>
      <c r="K2376" s="54"/>
    </row>
    <row r="2377" spans="1:11" x14ac:dyDescent="0.25">
      <c r="A2377" s="54"/>
      <c r="B2377" s="54"/>
      <c r="C2377" s="54"/>
      <c r="D2377" s="54"/>
      <c r="E2377" s="54"/>
      <c r="F2377" s="54"/>
      <c r="G2377" s="54"/>
      <c r="H2377" s="54"/>
      <c r="I2377" s="54"/>
      <c r="J2377" s="54"/>
      <c r="K2377" s="54"/>
    </row>
    <row r="2378" spans="1:11" x14ac:dyDescent="0.25">
      <c r="A2378" s="54"/>
      <c r="B2378" s="54"/>
      <c r="C2378" s="54"/>
      <c r="D2378" s="54"/>
      <c r="E2378" s="54"/>
      <c r="F2378" s="54"/>
      <c r="G2378" s="54"/>
      <c r="H2378" s="54"/>
      <c r="I2378" s="54"/>
      <c r="J2378" s="54"/>
      <c r="K2378" s="54"/>
    </row>
    <row r="2379" spans="1:11" x14ac:dyDescent="0.25">
      <c r="A2379" s="54"/>
      <c r="B2379" s="54"/>
      <c r="C2379" s="54"/>
      <c r="D2379" s="54"/>
      <c r="E2379" s="54"/>
      <c r="F2379" s="54"/>
      <c r="G2379" s="54"/>
      <c r="H2379" s="54"/>
      <c r="I2379" s="54"/>
      <c r="J2379" s="54"/>
      <c r="K2379" s="54"/>
    </row>
    <row r="2380" spans="1:11" x14ac:dyDescent="0.25">
      <c r="A2380" s="54"/>
      <c r="B2380" s="54"/>
      <c r="C2380" s="54"/>
      <c r="D2380" s="54"/>
      <c r="E2380" s="54"/>
      <c r="F2380" s="54"/>
      <c r="G2380" s="54"/>
      <c r="H2380" s="54"/>
      <c r="I2380" s="54"/>
      <c r="J2380" s="54"/>
      <c r="K2380" s="54"/>
    </row>
    <row r="2381" spans="1:11" x14ac:dyDescent="0.25">
      <c r="A2381" s="54"/>
      <c r="B2381" s="54"/>
      <c r="C2381" s="54"/>
      <c r="D2381" s="54"/>
      <c r="E2381" s="54"/>
      <c r="F2381" s="54"/>
      <c r="G2381" s="54"/>
      <c r="H2381" s="54"/>
      <c r="I2381" s="54"/>
      <c r="J2381" s="54"/>
      <c r="K2381" s="54"/>
    </row>
    <row r="2382" spans="1:11" x14ac:dyDescent="0.25">
      <c r="A2382" s="54"/>
      <c r="B2382" s="54"/>
      <c r="C2382" s="54"/>
      <c r="D2382" s="54"/>
      <c r="E2382" s="54"/>
      <c r="F2382" s="54"/>
      <c r="G2382" s="54"/>
      <c r="H2382" s="54"/>
      <c r="I2382" s="54"/>
      <c r="J2382" s="54"/>
      <c r="K2382" s="54"/>
    </row>
    <row r="2383" spans="1:11" x14ac:dyDescent="0.25">
      <c r="A2383" s="54"/>
      <c r="B2383" s="54"/>
      <c r="C2383" s="54"/>
      <c r="D2383" s="54"/>
      <c r="E2383" s="54"/>
      <c r="F2383" s="54"/>
      <c r="G2383" s="54"/>
      <c r="H2383" s="54"/>
      <c r="I2383" s="54"/>
      <c r="J2383" s="54"/>
      <c r="K2383" s="54"/>
    </row>
    <row r="2384" spans="1:11" x14ac:dyDescent="0.25">
      <c r="A2384" s="54"/>
      <c r="B2384" s="54"/>
      <c r="C2384" s="54"/>
      <c r="D2384" s="54"/>
      <c r="E2384" s="54"/>
      <c r="F2384" s="54"/>
      <c r="G2384" s="54"/>
      <c r="H2384" s="54"/>
      <c r="I2384" s="54"/>
      <c r="J2384" s="54"/>
      <c r="K2384" s="54"/>
    </row>
    <row r="2385" spans="1:11" x14ac:dyDescent="0.25">
      <c r="A2385" s="54"/>
      <c r="B2385" s="54"/>
      <c r="C2385" s="54"/>
      <c r="D2385" s="54"/>
      <c r="E2385" s="54"/>
      <c r="F2385" s="54"/>
      <c r="G2385" s="54"/>
      <c r="H2385" s="54"/>
      <c r="I2385" s="54"/>
      <c r="J2385" s="54"/>
      <c r="K2385" s="54"/>
    </row>
    <row r="2386" spans="1:11" x14ac:dyDescent="0.25">
      <c r="A2386" s="54"/>
      <c r="B2386" s="54"/>
      <c r="C2386" s="54"/>
      <c r="D2386" s="54"/>
      <c r="E2386" s="54"/>
      <c r="F2386" s="54"/>
      <c r="G2386" s="54"/>
      <c r="H2386" s="54"/>
      <c r="I2386" s="54"/>
      <c r="J2386" s="54"/>
      <c r="K2386" s="54"/>
    </row>
    <row r="2387" spans="1:11" x14ac:dyDescent="0.25">
      <c r="A2387" s="54"/>
      <c r="B2387" s="54"/>
      <c r="C2387" s="54"/>
      <c r="D2387" s="54"/>
      <c r="E2387" s="54"/>
      <c r="F2387" s="54"/>
      <c r="G2387" s="54"/>
      <c r="H2387" s="54"/>
      <c r="I2387" s="54"/>
      <c r="J2387" s="54"/>
      <c r="K2387" s="54"/>
    </row>
    <row r="2388" spans="1:11" x14ac:dyDescent="0.25">
      <c r="A2388" s="54"/>
      <c r="B2388" s="54"/>
      <c r="C2388" s="54"/>
      <c r="D2388" s="54"/>
      <c r="E2388" s="54"/>
      <c r="F2388" s="54"/>
      <c r="G2388" s="54"/>
      <c r="H2388" s="54"/>
      <c r="I2388" s="54"/>
      <c r="J2388" s="54"/>
      <c r="K2388" s="54"/>
    </row>
    <row r="2389" spans="1:11" x14ac:dyDescent="0.25">
      <c r="A2389" s="54"/>
      <c r="B2389" s="54"/>
      <c r="C2389" s="54"/>
      <c r="D2389" s="54"/>
      <c r="E2389" s="54"/>
      <c r="F2389" s="54"/>
      <c r="G2389" s="54"/>
      <c r="H2389" s="54"/>
      <c r="I2389" s="54"/>
      <c r="J2389" s="54"/>
      <c r="K2389" s="54"/>
    </row>
    <row r="2390" spans="1:11" x14ac:dyDescent="0.25">
      <c r="A2390" s="54"/>
      <c r="B2390" s="54"/>
      <c r="C2390" s="54"/>
      <c r="D2390" s="54"/>
      <c r="E2390" s="54"/>
      <c r="F2390" s="54"/>
      <c r="G2390" s="54"/>
      <c r="H2390" s="54"/>
      <c r="I2390" s="54"/>
      <c r="J2390" s="54"/>
      <c r="K2390" s="54"/>
    </row>
    <row r="2391" spans="1:11" x14ac:dyDescent="0.25">
      <c r="A2391" s="54"/>
      <c r="B2391" s="54"/>
      <c r="C2391" s="54"/>
      <c r="D2391" s="54"/>
      <c r="E2391" s="54"/>
      <c r="F2391" s="54"/>
      <c r="G2391" s="54"/>
      <c r="H2391" s="54"/>
      <c r="I2391" s="54"/>
      <c r="J2391" s="54"/>
      <c r="K2391" s="54"/>
    </row>
    <row r="2392" spans="1:11" x14ac:dyDescent="0.25">
      <c r="A2392" s="54"/>
      <c r="B2392" s="54"/>
      <c r="C2392" s="54"/>
      <c r="D2392" s="54"/>
      <c r="E2392" s="54"/>
      <c r="F2392" s="54"/>
      <c r="G2392" s="54"/>
      <c r="H2392" s="54"/>
      <c r="I2392" s="54"/>
      <c r="J2392" s="54"/>
      <c r="K2392" s="54"/>
    </row>
    <row r="2393" spans="1:11" x14ac:dyDescent="0.25">
      <c r="A2393" s="54"/>
      <c r="B2393" s="54"/>
      <c r="C2393" s="54"/>
      <c r="D2393" s="54"/>
      <c r="E2393" s="54"/>
      <c r="F2393" s="54"/>
      <c r="G2393" s="54"/>
      <c r="H2393" s="54"/>
      <c r="I2393" s="54"/>
      <c r="J2393" s="54"/>
      <c r="K2393" s="54"/>
    </row>
    <row r="2394" spans="1:11" x14ac:dyDescent="0.25">
      <c r="A2394" s="54"/>
      <c r="B2394" s="54"/>
      <c r="C2394" s="54"/>
      <c r="D2394" s="54"/>
      <c r="E2394" s="54"/>
      <c r="F2394" s="54"/>
      <c r="G2394" s="54"/>
      <c r="H2394" s="54"/>
      <c r="I2394" s="54"/>
      <c r="J2394" s="54"/>
      <c r="K2394" s="54"/>
    </row>
    <row r="2395" spans="1:11" x14ac:dyDescent="0.25">
      <c r="A2395" s="54"/>
      <c r="B2395" s="54"/>
      <c r="C2395" s="54"/>
      <c r="D2395" s="54"/>
      <c r="E2395" s="54"/>
      <c r="F2395" s="54"/>
      <c r="G2395" s="54"/>
      <c r="H2395" s="54"/>
      <c r="I2395" s="54"/>
      <c r="J2395" s="54"/>
      <c r="K2395" s="54"/>
    </row>
    <row r="2396" spans="1:11" x14ac:dyDescent="0.25">
      <c r="A2396" s="54"/>
      <c r="B2396" s="54"/>
      <c r="C2396" s="54"/>
      <c r="D2396" s="54"/>
      <c r="E2396" s="54"/>
      <c r="F2396" s="54"/>
      <c r="G2396" s="54"/>
      <c r="H2396" s="54"/>
      <c r="I2396" s="54"/>
      <c r="J2396" s="54"/>
      <c r="K2396" s="54"/>
    </row>
    <row r="2397" spans="1:11" x14ac:dyDescent="0.25">
      <c r="A2397" s="54"/>
      <c r="B2397" s="54"/>
      <c r="C2397" s="54"/>
      <c r="D2397" s="54"/>
      <c r="E2397" s="54"/>
      <c r="F2397" s="54"/>
      <c r="G2397" s="54"/>
      <c r="H2397" s="54"/>
      <c r="I2397" s="54"/>
      <c r="J2397" s="54"/>
      <c r="K2397" s="54"/>
    </row>
    <row r="2398" spans="1:11" x14ac:dyDescent="0.25">
      <c r="A2398" s="54"/>
      <c r="B2398" s="54"/>
      <c r="C2398" s="54"/>
      <c r="D2398" s="54"/>
      <c r="E2398" s="54"/>
      <c r="F2398" s="54"/>
      <c r="G2398" s="54"/>
      <c r="H2398" s="54"/>
      <c r="I2398" s="54"/>
      <c r="J2398" s="54"/>
      <c r="K2398" s="54"/>
    </row>
    <row r="2399" spans="1:11" x14ac:dyDescent="0.25">
      <c r="A2399" s="54"/>
      <c r="B2399" s="54"/>
      <c r="C2399" s="54"/>
      <c r="D2399" s="54"/>
      <c r="E2399" s="54"/>
      <c r="F2399" s="54"/>
      <c r="G2399" s="54"/>
      <c r="H2399" s="54"/>
      <c r="I2399" s="54"/>
      <c r="J2399" s="54"/>
      <c r="K2399" s="54"/>
    </row>
    <row r="2400" spans="1:11" x14ac:dyDescent="0.25">
      <c r="A2400" s="54"/>
      <c r="B2400" s="54"/>
      <c r="C2400" s="54"/>
      <c r="D2400" s="54"/>
      <c r="E2400" s="54"/>
      <c r="F2400" s="54"/>
      <c r="G2400" s="54"/>
      <c r="H2400" s="54"/>
      <c r="I2400" s="54"/>
      <c r="J2400" s="54"/>
      <c r="K2400" s="54"/>
    </row>
    <row r="2401" spans="1:11" x14ac:dyDescent="0.25">
      <c r="A2401" s="54"/>
      <c r="B2401" s="54"/>
      <c r="C2401" s="54"/>
      <c r="D2401" s="54"/>
      <c r="E2401" s="54"/>
      <c r="F2401" s="54"/>
      <c r="G2401" s="54"/>
      <c r="H2401" s="54"/>
      <c r="I2401" s="54"/>
      <c r="J2401" s="54"/>
      <c r="K2401" s="54"/>
    </row>
    <row r="2402" spans="1:11" x14ac:dyDescent="0.25">
      <c r="A2402" s="54"/>
      <c r="B2402" s="54"/>
      <c r="C2402" s="54"/>
      <c r="D2402" s="54"/>
      <c r="E2402" s="54"/>
      <c r="F2402" s="54"/>
      <c r="G2402" s="54"/>
      <c r="H2402" s="54"/>
      <c r="I2402" s="54"/>
      <c r="J2402" s="54"/>
      <c r="K2402" s="54"/>
    </row>
    <row r="2403" spans="1:11" x14ac:dyDescent="0.25">
      <c r="A2403" s="54"/>
      <c r="B2403" s="54"/>
      <c r="C2403" s="54"/>
      <c r="D2403" s="54"/>
      <c r="E2403" s="54"/>
      <c r="F2403" s="54"/>
      <c r="G2403" s="54"/>
      <c r="H2403" s="54"/>
      <c r="I2403" s="54"/>
      <c r="J2403" s="54"/>
      <c r="K2403" s="54"/>
    </row>
    <row r="2404" spans="1:11" x14ac:dyDescent="0.25">
      <c r="A2404" s="54"/>
      <c r="B2404" s="54"/>
      <c r="C2404" s="54"/>
      <c r="D2404" s="54"/>
      <c r="E2404" s="54"/>
      <c r="F2404" s="54"/>
      <c r="G2404" s="54"/>
      <c r="H2404" s="54"/>
      <c r="I2404" s="54"/>
      <c r="J2404" s="54"/>
      <c r="K2404" s="54"/>
    </row>
    <row r="2405" spans="1:11" x14ac:dyDescent="0.25">
      <c r="A2405" s="54"/>
      <c r="B2405" s="54"/>
      <c r="C2405" s="54"/>
      <c r="D2405" s="54"/>
      <c r="E2405" s="54"/>
      <c r="F2405" s="54"/>
      <c r="G2405" s="54"/>
      <c r="H2405" s="54"/>
      <c r="I2405" s="54"/>
      <c r="J2405" s="54"/>
      <c r="K2405" s="54"/>
    </row>
    <row r="2406" spans="1:11" x14ac:dyDescent="0.25">
      <c r="A2406" s="54"/>
      <c r="B2406" s="54"/>
      <c r="C2406" s="54"/>
      <c r="D2406" s="54"/>
      <c r="E2406" s="54"/>
      <c r="F2406" s="54"/>
      <c r="G2406" s="54"/>
      <c r="H2406" s="54"/>
      <c r="I2406" s="54"/>
      <c r="J2406" s="54"/>
      <c r="K2406" s="54"/>
    </row>
    <row r="2407" spans="1:11" x14ac:dyDescent="0.25">
      <c r="A2407" s="54"/>
      <c r="B2407" s="54"/>
      <c r="C2407" s="54"/>
      <c r="D2407" s="54"/>
      <c r="E2407" s="54"/>
      <c r="F2407" s="54"/>
      <c r="G2407" s="54"/>
      <c r="H2407" s="54"/>
      <c r="I2407" s="54"/>
      <c r="J2407" s="54"/>
      <c r="K2407" s="54"/>
    </row>
    <row r="2408" spans="1:11" x14ac:dyDescent="0.25">
      <c r="A2408" s="54"/>
      <c r="B2408" s="54"/>
      <c r="C2408" s="54"/>
      <c r="D2408" s="54"/>
      <c r="E2408" s="54"/>
      <c r="F2408" s="54"/>
      <c r="G2408" s="54"/>
      <c r="H2408" s="54"/>
      <c r="I2408" s="54"/>
      <c r="J2408" s="54"/>
      <c r="K2408" s="54"/>
    </row>
    <row r="2409" spans="1:11" x14ac:dyDescent="0.25">
      <c r="A2409" s="54"/>
      <c r="B2409" s="54"/>
      <c r="C2409" s="54"/>
      <c r="D2409" s="54"/>
      <c r="E2409" s="54"/>
      <c r="F2409" s="54"/>
      <c r="G2409" s="54"/>
      <c r="H2409" s="54"/>
      <c r="I2409" s="54"/>
      <c r="J2409" s="54"/>
      <c r="K2409" s="54"/>
    </row>
    <row r="2410" spans="1:11" x14ac:dyDescent="0.25">
      <c r="A2410" s="54"/>
      <c r="B2410" s="54"/>
      <c r="C2410" s="54"/>
      <c r="D2410" s="54"/>
      <c r="E2410" s="54"/>
      <c r="F2410" s="54"/>
      <c r="G2410" s="54"/>
      <c r="H2410" s="54"/>
      <c r="I2410" s="54"/>
      <c r="J2410" s="54"/>
      <c r="K2410" s="54"/>
    </row>
    <row r="2411" spans="1:11" x14ac:dyDescent="0.25">
      <c r="A2411" s="54"/>
      <c r="B2411" s="54"/>
      <c r="C2411" s="54"/>
      <c r="D2411" s="54"/>
      <c r="E2411" s="54"/>
      <c r="F2411" s="54"/>
      <c r="G2411" s="54"/>
      <c r="H2411" s="54"/>
      <c r="I2411" s="54"/>
      <c r="J2411" s="54"/>
      <c r="K2411" s="54"/>
    </row>
    <row r="2412" spans="1:11" x14ac:dyDescent="0.25">
      <c r="A2412" s="54"/>
      <c r="B2412" s="54"/>
      <c r="C2412" s="54"/>
      <c r="D2412" s="54"/>
      <c r="E2412" s="54"/>
      <c r="F2412" s="54"/>
      <c r="G2412" s="54"/>
      <c r="H2412" s="54"/>
      <c r="I2412" s="54"/>
      <c r="J2412" s="54"/>
      <c r="K2412" s="54"/>
    </row>
    <row r="2413" spans="1:11" x14ac:dyDescent="0.25">
      <c r="A2413" s="54"/>
      <c r="B2413" s="54"/>
      <c r="C2413" s="54"/>
      <c r="D2413" s="54"/>
      <c r="E2413" s="54"/>
      <c r="F2413" s="54"/>
      <c r="G2413" s="54"/>
      <c r="H2413" s="54"/>
      <c r="I2413" s="54"/>
      <c r="J2413" s="54"/>
      <c r="K2413" s="54"/>
    </row>
    <row r="2414" spans="1:11" x14ac:dyDescent="0.25">
      <c r="A2414" s="54"/>
      <c r="B2414" s="54"/>
      <c r="C2414" s="54"/>
      <c r="D2414" s="54"/>
      <c r="E2414" s="54"/>
      <c r="F2414" s="54"/>
      <c r="G2414" s="54"/>
      <c r="H2414" s="54"/>
      <c r="I2414" s="54"/>
      <c r="J2414" s="54"/>
      <c r="K2414" s="54"/>
    </row>
    <row r="2415" spans="1:11" x14ac:dyDescent="0.25">
      <c r="A2415" s="54"/>
      <c r="B2415" s="54"/>
      <c r="C2415" s="54"/>
      <c r="D2415" s="54"/>
      <c r="E2415" s="54"/>
      <c r="F2415" s="54"/>
      <c r="G2415" s="54"/>
      <c r="H2415" s="54"/>
      <c r="I2415" s="54"/>
      <c r="J2415" s="54"/>
      <c r="K2415" s="54"/>
    </row>
    <row r="2416" spans="1:11" x14ac:dyDescent="0.25">
      <c r="A2416" s="54"/>
      <c r="B2416" s="54"/>
      <c r="C2416" s="54"/>
      <c r="D2416" s="54"/>
      <c r="E2416" s="54"/>
      <c r="F2416" s="54"/>
      <c r="G2416" s="54"/>
      <c r="H2416" s="54"/>
      <c r="I2416" s="54"/>
      <c r="J2416" s="54"/>
      <c r="K2416" s="54"/>
    </row>
    <row r="2417" spans="1:11" x14ac:dyDescent="0.25">
      <c r="A2417" s="54"/>
      <c r="B2417" s="54"/>
      <c r="C2417" s="54"/>
      <c r="D2417" s="54"/>
      <c r="E2417" s="54"/>
      <c r="F2417" s="54"/>
      <c r="G2417" s="54"/>
      <c r="H2417" s="54"/>
      <c r="I2417" s="54"/>
      <c r="J2417" s="54"/>
      <c r="K2417" s="54"/>
    </row>
    <row r="2418" spans="1:11" x14ac:dyDescent="0.25">
      <c r="A2418" s="54"/>
      <c r="B2418" s="54"/>
      <c r="C2418" s="54"/>
      <c r="D2418" s="54"/>
      <c r="E2418" s="54"/>
      <c r="F2418" s="54"/>
      <c r="G2418" s="54"/>
      <c r="H2418" s="54"/>
      <c r="I2418" s="54"/>
      <c r="J2418" s="54"/>
      <c r="K2418" s="54"/>
    </row>
    <row r="2419" spans="1:11" x14ac:dyDescent="0.25">
      <c r="A2419" s="54"/>
      <c r="B2419" s="54"/>
      <c r="C2419" s="54"/>
      <c r="D2419" s="54"/>
      <c r="E2419" s="54"/>
      <c r="F2419" s="54"/>
      <c r="G2419" s="54"/>
      <c r="H2419" s="54"/>
      <c r="I2419" s="54"/>
      <c r="J2419" s="54"/>
      <c r="K2419" s="54"/>
    </row>
    <row r="2420" spans="1:11" x14ac:dyDescent="0.25">
      <c r="A2420" s="54"/>
      <c r="B2420" s="54"/>
      <c r="C2420" s="54"/>
      <c r="D2420" s="54"/>
      <c r="E2420" s="54"/>
      <c r="F2420" s="54"/>
      <c r="G2420" s="54"/>
      <c r="H2420" s="54"/>
      <c r="I2420" s="54"/>
      <c r="J2420" s="54"/>
      <c r="K2420" s="54"/>
    </row>
    <row r="2421" spans="1:11" x14ac:dyDescent="0.25">
      <c r="A2421" s="54"/>
      <c r="B2421" s="54"/>
      <c r="C2421" s="54"/>
      <c r="D2421" s="54"/>
      <c r="E2421" s="54"/>
      <c r="F2421" s="54"/>
      <c r="G2421" s="54"/>
      <c r="H2421" s="54"/>
      <c r="I2421" s="54"/>
      <c r="J2421" s="54"/>
      <c r="K2421" s="54"/>
    </row>
    <row r="2422" spans="1:11" x14ac:dyDescent="0.25">
      <c r="A2422" s="54"/>
      <c r="B2422" s="54"/>
      <c r="C2422" s="54"/>
      <c r="D2422" s="54"/>
      <c r="E2422" s="54"/>
      <c r="F2422" s="54"/>
      <c r="G2422" s="54"/>
      <c r="H2422" s="54"/>
      <c r="I2422" s="54"/>
      <c r="J2422" s="54"/>
      <c r="K2422" s="54"/>
    </row>
    <row r="2423" spans="1:11" x14ac:dyDescent="0.25">
      <c r="A2423" s="54"/>
      <c r="B2423" s="54"/>
      <c r="C2423" s="54"/>
      <c r="D2423" s="54"/>
      <c r="E2423" s="54"/>
      <c r="F2423" s="54"/>
      <c r="G2423" s="54"/>
      <c r="H2423" s="54"/>
      <c r="I2423" s="54"/>
      <c r="J2423" s="54"/>
      <c r="K2423" s="54"/>
    </row>
    <row r="2424" spans="1:11" x14ac:dyDescent="0.25">
      <c r="A2424" s="54"/>
      <c r="B2424" s="54"/>
      <c r="C2424" s="54"/>
      <c r="D2424" s="54"/>
      <c r="E2424" s="54"/>
      <c r="F2424" s="54"/>
      <c r="G2424" s="54"/>
      <c r="H2424" s="54"/>
      <c r="I2424" s="54"/>
      <c r="J2424" s="54"/>
      <c r="K2424" s="54"/>
    </row>
    <row r="2425" spans="1:11" x14ac:dyDescent="0.25">
      <c r="A2425" s="54"/>
      <c r="B2425" s="54"/>
      <c r="C2425" s="54"/>
      <c r="D2425" s="54"/>
      <c r="E2425" s="54"/>
      <c r="F2425" s="54"/>
      <c r="G2425" s="54"/>
      <c r="H2425" s="54"/>
      <c r="I2425" s="54"/>
      <c r="J2425" s="54"/>
      <c r="K2425" s="54"/>
    </row>
    <row r="2426" spans="1:11" x14ac:dyDescent="0.25">
      <c r="A2426" s="54"/>
      <c r="B2426" s="54"/>
      <c r="C2426" s="54"/>
      <c r="D2426" s="54"/>
      <c r="E2426" s="54"/>
      <c r="F2426" s="54"/>
      <c r="G2426" s="54"/>
      <c r="H2426" s="54"/>
      <c r="I2426" s="54"/>
      <c r="J2426" s="54"/>
      <c r="K2426" s="54"/>
    </row>
    <row r="2427" spans="1:11" x14ac:dyDescent="0.25">
      <c r="A2427" s="54"/>
      <c r="B2427" s="54"/>
      <c r="C2427" s="54"/>
      <c r="D2427" s="54"/>
      <c r="E2427" s="54"/>
      <c r="F2427" s="54"/>
      <c r="G2427" s="54"/>
      <c r="H2427" s="54"/>
      <c r="I2427" s="54"/>
      <c r="J2427" s="54"/>
      <c r="K2427" s="54"/>
    </row>
    <row r="2428" spans="1:11" x14ac:dyDescent="0.25">
      <c r="A2428" s="54"/>
      <c r="B2428" s="54"/>
      <c r="C2428" s="54"/>
      <c r="D2428" s="54"/>
      <c r="E2428" s="54"/>
      <c r="F2428" s="54"/>
      <c r="G2428" s="54"/>
      <c r="H2428" s="54"/>
      <c r="I2428" s="54"/>
      <c r="J2428" s="54"/>
      <c r="K2428" s="54"/>
    </row>
    <row r="2429" spans="1:11" x14ac:dyDescent="0.25">
      <c r="A2429" s="54"/>
      <c r="B2429" s="54"/>
      <c r="C2429" s="54"/>
      <c r="D2429" s="54"/>
      <c r="E2429" s="54"/>
      <c r="F2429" s="54"/>
      <c r="G2429" s="54"/>
      <c r="H2429" s="54"/>
      <c r="I2429" s="54"/>
      <c r="J2429" s="54"/>
      <c r="K2429" s="54"/>
    </row>
    <row r="2430" spans="1:11" x14ac:dyDescent="0.25">
      <c r="A2430" s="54"/>
      <c r="B2430" s="54"/>
      <c r="C2430" s="54"/>
      <c r="D2430" s="54"/>
      <c r="E2430" s="54"/>
      <c r="F2430" s="54"/>
      <c r="G2430" s="54"/>
      <c r="H2430" s="54"/>
      <c r="I2430" s="54"/>
      <c r="J2430" s="54"/>
      <c r="K2430" s="54"/>
    </row>
    <row r="2431" spans="1:11" x14ac:dyDescent="0.25">
      <c r="A2431" s="54"/>
      <c r="B2431" s="54"/>
      <c r="C2431" s="54"/>
      <c r="D2431" s="54"/>
      <c r="E2431" s="54"/>
      <c r="F2431" s="54"/>
      <c r="G2431" s="54"/>
      <c r="H2431" s="54"/>
      <c r="I2431" s="54"/>
      <c r="J2431" s="54"/>
      <c r="K2431" s="54"/>
    </row>
    <row r="2432" spans="1:11" x14ac:dyDescent="0.25">
      <c r="A2432" s="54"/>
      <c r="B2432" s="54"/>
      <c r="C2432" s="54"/>
      <c r="D2432" s="54"/>
      <c r="E2432" s="54"/>
      <c r="F2432" s="54"/>
      <c r="G2432" s="54"/>
      <c r="H2432" s="54"/>
      <c r="I2432" s="54"/>
      <c r="J2432" s="54"/>
      <c r="K2432" s="54"/>
    </row>
    <row r="2433" spans="1:11" x14ac:dyDescent="0.25">
      <c r="A2433" s="54"/>
      <c r="B2433" s="54"/>
      <c r="C2433" s="54"/>
      <c r="D2433" s="54"/>
      <c r="E2433" s="54"/>
      <c r="F2433" s="54"/>
      <c r="G2433" s="54"/>
      <c r="H2433" s="54"/>
      <c r="I2433" s="54"/>
      <c r="J2433" s="54"/>
      <c r="K2433" s="54"/>
    </row>
    <row r="2434" spans="1:11" x14ac:dyDescent="0.25">
      <c r="A2434" s="54"/>
      <c r="B2434" s="54"/>
      <c r="C2434" s="54"/>
      <c r="D2434" s="54"/>
      <c r="E2434" s="54"/>
      <c r="F2434" s="54"/>
      <c r="G2434" s="54"/>
      <c r="H2434" s="54"/>
      <c r="I2434" s="54"/>
      <c r="J2434" s="54"/>
      <c r="K2434" s="54"/>
    </row>
    <row r="2435" spans="1:11" x14ac:dyDescent="0.25">
      <c r="A2435" s="54"/>
      <c r="B2435" s="54"/>
      <c r="C2435" s="54"/>
      <c r="D2435" s="54"/>
      <c r="E2435" s="54"/>
      <c r="F2435" s="54"/>
      <c r="G2435" s="54"/>
      <c r="H2435" s="54"/>
      <c r="I2435" s="54"/>
      <c r="J2435" s="54"/>
      <c r="K2435" s="54"/>
    </row>
    <row r="2436" spans="1:11" x14ac:dyDescent="0.25">
      <c r="A2436" s="54"/>
      <c r="B2436" s="54"/>
      <c r="C2436" s="54"/>
      <c r="D2436" s="54"/>
      <c r="E2436" s="54"/>
      <c r="F2436" s="54"/>
      <c r="G2436" s="54"/>
      <c r="H2436" s="54"/>
      <c r="I2436" s="54"/>
      <c r="J2436" s="54"/>
      <c r="K2436" s="54"/>
    </row>
    <row r="2437" spans="1:11" x14ac:dyDescent="0.25">
      <c r="A2437" s="54"/>
      <c r="B2437" s="54"/>
      <c r="C2437" s="54"/>
      <c r="D2437" s="54"/>
      <c r="E2437" s="54"/>
      <c r="F2437" s="54"/>
      <c r="G2437" s="54"/>
      <c r="H2437" s="54"/>
      <c r="I2437" s="54"/>
      <c r="J2437" s="54"/>
      <c r="K2437" s="54"/>
    </row>
    <row r="2438" spans="1:11" x14ac:dyDescent="0.25">
      <c r="A2438" s="54"/>
      <c r="B2438" s="54"/>
      <c r="C2438" s="54"/>
      <c r="D2438" s="54"/>
      <c r="E2438" s="54"/>
      <c r="F2438" s="54"/>
      <c r="G2438" s="54"/>
      <c r="H2438" s="54"/>
      <c r="I2438" s="54"/>
      <c r="J2438" s="54"/>
      <c r="K2438" s="54"/>
    </row>
    <row r="2439" spans="1:11" x14ac:dyDescent="0.25">
      <c r="A2439" s="54"/>
      <c r="B2439" s="54"/>
      <c r="C2439" s="54"/>
      <c r="D2439" s="54"/>
      <c r="E2439" s="54"/>
      <c r="F2439" s="54"/>
      <c r="G2439" s="54"/>
      <c r="H2439" s="54"/>
      <c r="I2439" s="54"/>
      <c r="J2439" s="54"/>
      <c r="K2439" s="54"/>
    </row>
    <row r="2440" spans="1:11" x14ac:dyDescent="0.25">
      <c r="A2440" s="54"/>
      <c r="B2440" s="54"/>
      <c r="C2440" s="54"/>
      <c r="D2440" s="54"/>
      <c r="E2440" s="54"/>
      <c r="F2440" s="54"/>
      <c r="G2440" s="54"/>
      <c r="H2440" s="54"/>
      <c r="I2440" s="54"/>
      <c r="J2440" s="54"/>
      <c r="K2440" s="54"/>
    </row>
    <row r="2441" spans="1:11" x14ac:dyDescent="0.25">
      <c r="A2441" s="54"/>
      <c r="B2441" s="54"/>
      <c r="C2441" s="54"/>
      <c r="D2441" s="54"/>
      <c r="E2441" s="54"/>
      <c r="F2441" s="54"/>
      <c r="G2441" s="54"/>
      <c r="H2441" s="54"/>
      <c r="I2441" s="54"/>
      <c r="J2441" s="54"/>
      <c r="K2441" s="54"/>
    </row>
    <row r="2442" spans="1:11" x14ac:dyDescent="0.25">
      <c r="A2442" s="54"/>
      <c r="B2442" s="54"/>
      <c r="C2442" s="54"/>
      <c r="D2442" s="54"/>
      <c r="E2442" s="54"/>
      <c r="F2442" s="54"/>
      <c r="G2442" s="54"/>
      <c r="H2442" s="54"/>
      <c r="I2442" s="54"/>
      <c r="J2442" s="54"/>
      <c r="K2442" s="54"/>
    </row>
    <row r="2443" spans="1:11" x14ac:dyDescent="0.25">
      <c r="A2443" s="54"/>
      <c r="B2443" s="54"/>
      <c r="C2443" s="54"/>
      <c r="D2443" s="54"/>
      <c r="E2443" s="54"/>
      <c r="F2443" s="54"/>
      <c r="G2443" s="54"/>
      <c r="H2443" s="54"/>
      <c r="I2443" s="54"/>
      <c r="J2443" s="54"/>
      <c r="K2443" s="54"/>
    </row>
    <row r="2444" spans="1:11" x14ac:dyDescent="0.25">
      <c r="A2444" s="54"/>
      <c r="B2444" s="54"/>
      <c r="C2444" s="54"/>
      <c r="D2444" s="54"/>
      <c r="E2444" s="54"/>
      <c r="F2444" s="54"/>
      <c r="G2444" s="54"/>
      <c r="H2444" s="54"/>
      <c r="I2444" s="54"/>
      <c r="J2444" s="54"/>
      <c r="K2444" s="54"/>
    </row>
    <row r="2445" spans="1:11" x14ac:dyDescent="0.25">
      <c r="A2445" s="54"/>
      <c r="B2445" s="54"/>
      <c r="C2445" s="54"/>
      <c r="D2445" s="54"/>
      <c r="E2445" s="54"/>
      <c r="F2445" s="54"/>
      <c r="G2445" s="54"/>
      <c r="H2445" s="54"/>
      <c r="I2445" s="54"/>
      <c r="J2445" s="54"/>
      <c r="K2445" s="54"/>
    </row>
    <row r="2446" spans="1:11" x14ac:dyDescent="0.25">
      <c r="A2446" s="54"/>
      <c r="B2446" s="54"/>
      <c r="C2446" s="54"/>
      <c r="D2446" s="54"/>
      <c r="E2446" s="54"/>
      <c r="F2446" s="54"/>
      <c r="G2446" s="54"/>
      <c r="H2446" s="54"/>
      <c r="I2446" s="54"/>
      <c r="J2446" s="54"/>
      <c r="K2446" s="54"/>
    </row>
    <row r="2447" spans="1:11" x14ac:dyDescent="0.25">
      <c r="A2447" s="54"/>
      <c r="B2447" s="54"/>
      <c r="C2447" s="54"/>
      <c r="D2447" s="54"/>
      <c r="E2447" s="54"/>
      <c r="F2447" s="54"/>
      <c r="G2447" s="54"/>
      <c r="H2447" s="54"/>
      <c r="I2447" s="54"/>
      <c r="J2447" s="54"/>
      <c r="K2447" s="54"/>
    </row>
    <row r="2448" spans="1:11" x14ac:dyDescent="0.25">
      <c r="A2448" s="54"/>
      <c r="B2448" s="54"/>
      <c r="C2448" s="54"/>
      <c r="D2448" s="54"/>
      <c r="E2448" s="54"/>
      <c r="F2448" s="54"/>
      <c r="G2448" s="54"/>
      <c r="H2448" s="54"/>
      <c r="I2448" s="54"/>
      <c r="J2448" s="54"/>
      <c r="K2448" s="54"/>
    </row>
    <row r="2449" spans="1:11" x14ac:dyDescent="0.25">
      <c r="A2449" s="54"/>
      <c r="B2449" s="54"/>
      <c r="C2449" s="54"/>
      <c r="D2449" s="54"/>
      <c r="E2449" s="54"/>
      <c r="F2449" s="54"/>
      <c r="G2449" s="54"/>
      <c r="H2449" s="54"/>
      <c r="I2449" s="54"/>
      <c r="J2449" s="54"/>
      <c r="K2449" s="54"/>
    </row>
    <row r="2450" spans="1:11" x14ac:dyDescent="0.25">
      <c r="A2450" s="54"/>
      <c r="B2450" s="54"/>
      <c r="C2450" s="54"/>
      <c r="D2450" s="54"/>
      <c r="E2450" s="54"/>
      <c r="F2450" s="54"/>
      <c r="G2450" s="54"/>
      <c r="H2450" s="54"/>
      <c r="I2450" s="54"/>
      <c r="J2450" s="54"/>
      <c r="K2450" s="54"/>
    </row>
    <row r="2451" spans="1:11" x14ac:dyDescent="0.25">
      <c r="A2451" s="54"/>
      <c r="B2451" s="54"/>
      <c r="C2451" s="54"/>
      <c r="D2451" s="54"/>
      <c r="E2451" s="54"/>
      <c r="F2451" s="54"/>
      <c r="G2451" s="54"/>
      <c r="H2451" s="54"/>
      <c r="I2451" s="54"/>
      <c r="J2451" s="54"/>
      <c r="K2451" s="54"/>
    </row>
    <row r="2452" spans="1:11" x14ac:dyDescent="0.25">
      <c r="A2452" s="54"/>
      <c r="B2452" s="54"/>
      <c r="C2452" s="54"/>
      <c r="D2452" s="54"/>
      <c r="E2452" s="54"/>
      <c r="F2452" s="54"/>
      <c r="G2452" s="54"/>
      <c r="H2452" s="54"/>
      <c r="I2452" s="54"/>
      <c r="J2452" s="54"/>
      <c r="K2452" s="54"/>
    </row>
    <row r="2453" spans="1:11" x14ac:dyDescent="0.25">
      <c r="A2453" s="54"/>
      <c r="B2453" s="54"/>
      <c r="C2453" s="54"/>
      <c r="D2453" s="54"/>
      <c r="E2453" s="54"/>
      <c r="F2453" s="54"/>
      <c r="G2453" s="54"/>
      <c r="H2453" s="54"/>
      <c r="I2453" s="54"/>
      <c r="J2453" s="54"/>
      <c r="K2453" s="54"/>
    </row>
    <row r="2454" spans="1:11" x14ac:dyDescent="0.25">
      <c r="A2454" s="54"/>
      <c r="B2454" s="54"/>
      <c r="C2454" s="54"/>
      <c r="D2454" s="54"/>
      <c r="E2454" s="54"/>
      <c r="F2454" s="54"/>
      <c r="G2454" s="54"/>
      <c r="H2454" s="54"/>
      <c r="I2454" s="54"/>
      <c r="J2454" s="54"/>
      <c r="K2454" s="54"/>
    </row>
    <row r="2455" spans="1:11" x14ac:dyDescent="0.25">
      <c r="A2455" s="54"/>
      <c r="B2455" s="54"/>
      <c r="C2455" s="54"/>
      <c r="D2455" s="54"/>
      <c r="E2455" s="54"/>
      <c r="F2455" s="54"/>
      <c r="G2455" s="54"/>
      <c r="H2455" s="54"/>
      <c r="I2455" s="54"/>
      <c r="J2455" s="54"/>
      <c r="K2455" s="54"/>
    </row>
    <row r="2456" spans="1:11" x14ac:dyDescent="0.25">
      <c r="A2456" s="54"/>
      <c r="B2456" s="54"/>
      <c r="C2456" s="54"/>
      <c r="D2456" s="54"/>
      <c r="E2456" s="54"/>
      <c r="F2456" s="54"/>
      <c r="G2456" s="54"/>
      <c r="H2456" s="54"/>
      <c r="I2456" s="54"/>
      <c r="J2456" s="54"/>
      <c r="K2456" s="54"/>
    </row>
    <row r="2457" spans="1:11" x14ac:dyDescent="0.25">
      <c r="A2457" s="54"/>
      <c r="B2457" s="54"/>
      <c r="C2457" s="54"/>
      <c r="D2457" s="54"/>
      <c r="E2457" s="54"/>
      <c r="F2457" s="54"/>
      <c r="G2457" s="54"/>
      <c r="H2457" s="54"/>
      <c r="I2457" s="54"/>
      <c r="J2457" s="54"/>
      <c r="K2457" s="54"/>
    </row>
    <row r="2458" spans="1:11" x14ac:dyDescent="0.25">
      <c r="A2458" s="54"/>
      <c r="B2458" s="54"/>
      <c r="C2458" s="54"/>
      <c r="D2458" s="54"/>
      <c r="E2458" s="54"/>
      <c r="F2458" s="54"/>
      <c r="G2458" s="54"/>
      <c r="H2458" s="54"/>
      <c r="I2458" s="54"/>
      <c r="J2458" s="54"/>
      <c r="K2458" s="54"/>
    </row>
    <row r="2459" spans="1:11" x14ac:dyDescent="0.25">
      <c r="A2459" s="54"/>
      <c r="B2459" s="54"/>
      <c r="C2459" s="54"/>
      <c r="D2459" s="54"/>
      <c r="E2459" s="54"/>
      <c r="F2459" s="54"/>
      <c r="G2459" s="54"/>
      <c r="H2459" s="54"/>
      <c r="I2459" s="54"/>
      <c r="J2459" s="54"/>
      <c r="K2459" s="54"/>
    </row>
    <row r="2460" spans="1:11" x14ac:dyDescent="0.25">
      <c r="A2460" s="54"/>
      <c r="B2460" s="54"/>
      <c r="C2460" s="54"/>
      <c r="D2460" s="54"/>
      <c r="E2460" s="54"/>
      <c r="F2460" s="54"/>
      <c r="G2460" s="54"/>
      <c r="H2460" s="54"/>
      <c r="I2460" s="54"/>
      <c r="J2460" s="54"/>
      <c r="K2460" s="54"/>
    </row>
    <row r="2461" spans="1:11" x14ac:dyDescent="0.25">
      <c r="A2461" s="54"/>
      <c r="B2461" s="54"/>
      <c r="C2461" s="54"/>
      <c r="D2461" s="54"/>
      <c r="E2461" s="54"/>
      <c r="F2461" s="54"/>
      <c r="G2461" s="54"/>
      <c r="H2461" s="54"/>
      <c r="I2461" s="54"/>
      <c r="J2461" s="54"/>
      <c r="K2461" s="54"/>
    </row>
    <row r="2462" spans="1:11" x14ac:dyDescent="0.25">
      <c r="A2462" s="54"/>
      <c r="B2462" s="54"/>
      <c r="C2462" s="54"/>
      <c r="D2462" s="54"/>
      <c r="E2462" s="54"/>
      <c r="F2462" s="54"/>
      <c r="G2462" s="54"/>
      <c r="H2462" s="54"/>
      <c r="I2462" s="54"/>
      <c r="J2462" s="54"/>
      <c r="K2462" s="54"/>
    </row>
    <row r="2463" spans="1:11" x14ac:dyDescent="0.25">
      <c r="A2463" s="54"/>
      <c r="B2463" s="54"/>
      <c r="C2463" s="54"/>
      <c r="D2463" s="54"/>
      <c r="E2463" s="54"/>
      <c r="F2463" s="54"/>
      <c r="G2463" s="54"/>
      <c r="H2463" s="54"/>
      <c r="I2463" s="54"/>
      <c r="J2463" s="54"/>
      <c r="K2463" s="54"/>
    </row>
    <row r="2464" spans="1:11" x14ac:dyDescent="0.25">
      <c r="A2464" s="54"/>
      <c r="B2464" s="54"/>
      <c r="C2464" s="54"/>
      <c r="D2464" s="54"/>
      <c r="E2464" s="54"/>
      <c r="F2464" s="54"/>
      <c r="G2464" s="54"/>
      <c r="H2464" s="54"/>
      <c r="I2464" s="54"/>
      <c r="J2464" s="54"/>
      <c r="K2464" s="54"/>
    </row>
    <row r="2465" spans="1:11" x14ac:dyDescent="0.25">
      <c r="A2465" s="54"/>
      <c r="B2465" s="54"/>
      <c r="C2465" s="54"/>
      <c r="D2465" s="54"/>
      <c r="E2465" s="54"/>
      <c r="F2465" s="54"/>
      <c r="G2465" s="54"/>
      <c r="H2465" s="54"/>
      <c r="I2465" s="54"/>
      <c r="J2465" s="54"/>
      <c r="K2465" s="54"/>
    </row>
    <row r="2466" spans="1:11" x14ac:dyDescent="0.25">
      <c r="A2466" s="54"/>
      <c r="B2466" s="54"/>
      <c r="C2466" s="54"/>
      <c r="D2466" s="54"/>
      <c r="E2466" s="54"/>
      <c r="F2466" s="54"/>
      <c r="G2466" s="54"/>
      <c r="H2466" s="54"/>
      <c r="I2466" s="54"/>
      <c r="J2466" s="54"/>
      <c r="K2466" s="54"/>
    </row>
    <row r="2467" spans="1:11" x14ac:dyDescent="0.25">
      <c r="A2467" s="54"/>
      <c r="B2467" s="54"/>
      <c r="C2467" s="54"/>
      <c r="D2467" s="54"/>
      <c r="E2467" s="54"/>
      <c r="F2467" s="54"/>
      <c r="G2467" s="54"/>
      <c r="H2467" s="54"/>
      <c r="I2467" s="54"/>
      <c r="J2467" s="54"/>
      <c r="K2467" s="54"/>
    </row>
    <row r="2468" spans="1:11" x14ac:dyDescent="0.25">
      <c r="A2468" s="54"/>
      <c r="B2468" s="54"/>
      <c r="C2468" s="54"/>
      <c r="D2468" s="54"/>
      <c r="E2468" s="54"/>
      <c r="F2468" s="54"/>
      <c r="G2468" s="54"/>
      <c r="H2468" s="54"/>
      <c r="I2468" s="54"/>
      <c r="J2468" s="54"/>
      <c r="K2468" s="54"/>
    </row>
    <row r="2469" spans="1:11" x14ac:dyDescent="0.25">
      <c r="A2469" s="54"/>
      <c r="B2469" s="54"/>
      <c r="C2469" s="54"/>
      <c r="D2469" s="54"/>
      <c r="E2469" s="54"/>
      <c r="F2469" s="54"/>
      <c r="G2469" s="54"/>
      <c r="H2469" s="54"/>
      <c r="I2469" s="54"/>
      <c r="J2469" s="54"/>
      <c r="K2469" s="54"/>
    </row>
    <row r="2470" spans="1:11" x14ac:dyDescent="0.25">
      <c r="A2470" s="54"/>
      <c r="B2470" s="54"/>
      <c r="C2470" s="54"/>
      <c r="D2470" s="54"/>
      <c r="E2470" s="54"/>
      <c r="F2470" s="54"/>
      <c r="G2470" s="54"/>
      <c r="H2470" s="54"/>
      <c r="I2470" s="54"/>
      <c r="J2470" s="54"/>
      <c r="K2470" s="54"/>
    </row>
    <row r="2471" spans="1:11" x14ac:dyDescent="0.25">
      <c r="A2471" s="54"/>
      <c r="B2471" s="54"/>
      <c r="C2471" s="54"/>
      <c r="D2471" s="54"/>
      <c r="E2471" s="54"/>
      <c r="F2471" s="54"/>
      <c r="G2471" s="54"/>
      <c r="H2471" s="54"/>
      <c r="I2471" s="54"/>
      <c r="J2471" s="54"/>
      <c r="K2471" s="54"/>
    </row>
    <row r="2472" spans="1:11" x14ac:dyDescent="0.25">
      <c r="A2472" s="54"/>
      <c r="B2472" s="54"/>
      <c r="C2472" s="54"/>
      <c r="D2472" s="54"/>
      <c r="E2472" s="54"/>
      <c r="F2472" s="54"/>
      <c r="G2472" s="54"/>
      <c r="H2472" s="54"/>
      <c r="I2472" s="54"/>
      <c r="J2472" s="54"/>
      <c r="K2472" s="54"/>
    </row>
    <row r="2473" spans="1:11" x14ac:dyDescent="0.25">
      <c r="A2473" s="54"/>
      <c r="B2473" s="54"/>
      <c r="C2473" s="54"/>
      <c r="D2473" s="54"/>
      <c r="E2473" s="54"/>
      <c r="F2473" s="54"/>
      <c r="G2473" s="54"/>
      <c r="H2473" s="54"/>
      <c r="I2473" s="54"/>
      <c r="J2473" s="54"/>
      <c r="K2473" s="54"/>
    </row>
    <row r="2474" spans="1:11" x14ac:dyDescent="0.25">
      <c r="A2474" s="54"/>
      <c r="B2474" s="54"/>
      <c r="C2474" s="54"/>
      <c r="D2474" s="54"/>
      <c r="E2474" s="54"/>
      <c r="F2474" s="54"/>
      <c r="G2474" s="54"/>
      <c r="H2474" s="54"/>
      <c r="I2474" s="54"/>
      <c r="J2474" s="54"/>
      <c r="K2474" s="54"/>
    </row>
    <row r="2475" spans="1:11" x14ac:dyDescent="0.25">
      <c r="A2475" s="54"/>
      <c r="B2475" s="54"/>
      <c r="C2475" s="54"/>
      <c r="D2475" s="54"/>
      <c r="E2475" s="54"/>
      <c r="F2475" s="54"/>
      <c r="G2475" s="54"/>
      <c r="H2475" s="54"/>
      <c r="I2475" s="54"/>
      <c r="J2475" s="54"/>
      <c r="K2475" s="54"/>
    </row>
    <row r="2476" spans="1:11" x14ac:dyDescent="0.25">
      <c r="A2476" s="54"/>
      <c r="B2476" s="54"/>
      <c r="C2476" s="54"/>
      <c r="D2476" s="54"/>
      <c r="E2476" s="54"/>
      <c r="F2476" s="54"/>
      <c r="G2476" s="54"/>
      <c r="H2476" s="54"/>
      <c r="I2476" s="54"/>
      <c r="J2476" s="54"/>
      <c r="K2476" s="54"/>
    </row>
    <row r="2477" spans="1:11" x14ac:dyDescent="0.25">
      <c r="A2477" s="54"/>
      <c r="B2477" s="54"/>
      <c r="C2477" s="54"/>
      <c r="D2477" s="54"/>
      <c r="E2477" s="54"/>
      <c r="F2477" s="54"/>
      <c r="G2477" s="54"/>
      <c r="H2477" s="54"/>
      <c r="I2477" s="54"/>
      <c r="J2477" s="54"/>
      <c r="K2477" s="54"/>
    </row>
    <row r="2478" spans="1:11" x14ac:dyDescent="0.25">
      <c r="A2478" s="54"/>
      <c r="B2478" s="54"/>
      <c r="C2478" s="54"/>
      <c r="D2478" s="54"/>
      <c r="E2478" s="54"/>
      <c r="F2478" s="54"/>
      <c r="G2478" s="54"/>
      <c r="H2478" s="54"/>
      <c r="I2478" s="54"/>
      <c r="J2478" s="54"/>
      <c r="K2478" s="54"/>
    </row>
    <row r="2479" spans="1:11" x14ac:dyDescent="0.25">
      <c r="A2479" s="54"/>
      <c r="B2479" s="54"/>
      <c r="C2479" s="54"/>
      <c r="D2479" s="54"/>
      <c r="E2479" s="54"/>
      <c r="F2479" s="54"/>
      <c r="G2479" s="54"/>
      <c r="H2479" s="54"/>
      <c r="I2479" s="54"/>
      <c r="J2479" s="54"/>
      <c r="K2479" s="54"/>
    </row>
    <row r="2480" spans="1:11" x14ac:dyDescent="0.25">
      <c r="A2480" s="54"/>
      <c r="B2480" s="54"/>
      <c r="C2480" s="54"/>
      <c r="D2480" s="54"/>
      <c r="E2480" s="54"/>
      <c r="F2480" s="54"/>
      <c r="G2480" s="54"/>
      <c r="H2480" s="54"/>
      <c r="I2480" s="54"/>
      <c r="J2480" s="54"/>
      <c r="K2480" s="54"/>
    </row>
    <row r="2481" spans="1:11" x14ac:dyDescent="0.25">
      <c r="A2481" s="54"/>
      <c r="B2481" s="54"/>
      <c r="C2481" s="54"/>
      <c r="D2481" s="54"/>
      <c r="E2481" s="54"/>
      <c r="F2481" s="54"/>
      <c r="G2481" s="54"/>
      <c r="H2481" s="54"/>
      <c r="I2481" s="54"/>
      <c r="J2481" s="54"/>
      <c r="K2481" s="54"/>
    </row>
    <row r="2482" spans="1:11" x14ac:dyDescent="0.25">
      <c r="A2482" s="54"/>
      <c r="B2482" s="54"/>
      <c r="C2482" s="54"/>
      <c r="D2482" s="54"/>
      <c r="E2482" s="54"/>
      <c r="F2482" s="54"/>
      <c r="G2482" s="54"/>
      <c r="H2482" s="54"/>
      <c r="I2482" s="54"/>
      <c r="J2482" s="54"/>
      <c r="K2482" s="54"/>
    </row>
    <row r="2483" spans="1:11" x14ac:dyDescent="0.25">
      <c r="A2483" s="54"/>
      <c r="B2483" s="54"/>
      <c r="C2483" s="54"/>
      <c r="D2483" s="54"/>
      <c r="E2483" s="54"/>
      <c r="F2483" s="54"/>
      <c r="G2483" s="54"/>
      <c r="H2483" s="54"/>
      <c r="I2483" s="54"/>
      <c r="J2483" s="54"/>
      <c r="K2483" s="54"/>
    </row>
    <row r="2484" spans="1:11" x14ac:dyDescent="0.25">
      <c r="A2484" s="54"/>
      <c r="B2484" s="54"/>
      <c r="C2484" s="54"/>
      <c r="D2484" s="54"/>
      <c r="E2484" s="54"/>
      <c r="F2484" s="54"/>
      <c r="G2484" s="54"/>
      <c r="H2484" s="54"/>
      <c r="I2484" s="54"/>
      <c r="J2484" s="54"/>
      <c r="K2484" s="54"/>
    </row>
    <row r="2485" spans="1:11" x14ac:dyDescent="0.25">
      <c r="A2485" s="54"/>
      <c r="B2485" s="54"/>
      <c r="C2485" s="54"/>
      <c r="D2485" s="54"/>
      <c r="E2485" s="54"/>
      <c r="F2485" s="54"/>
      <c r="G2485" s="54"/>
      <c r="H2485" s="54"/>
      <c r="I2485" s="54"/>
      <c r="J2485" s="54"/>
      <c r="K2485" s="54"/>
    </row>
    <row r="2486" spans="1:11" x14ac:dyDescent="0.25">
      <c r="A2486" s="54"/>
      <c r="B2486" s="54"/>
      <c r="C2486" s="54"/>
      <c r="D2486" s="54"/>
      <c r="E2486" s="54"/>
      <c r="F2486" s="54"/>
      <c r="G2486" s="54"/>
      <c r="H2486" s="54"/>
      <c r="I2486" s="54"/>
      <c r="J2486" s="54"/>
      <c r="K2486" s="54"/>
    </row>
    <row r="2487" spans="1:11" x14ac:dyDescent="0.25">
      <c r="A2487" s="54"/>
      <c r="B2487" s="54"/>
      <c r="C2487" s="54"/>
      <c r="D2487" s="54"/>
      <c r="E2487" s="54"/>
      <c r="F2487" s="54"/>
      <c r="G2487" s="54"/>
      <c r="H2487" s="54"/>
      <c r="I2487" s="54"/>
      <c r="J2487" s="54"/>
      <c r="K2487" s="54"/>
    </row>
    <row r="2488" spans="1:11" x14ac:dyDescent="0.25">
      <c r="A2488" s="54"/>
      <c r="B2488" s="54"/>
      <c r="C2488" s="54"/>
      <c r="D2488" s="54"/>
      <c r="E2488" s="54"/>
      <c r="F2488" s="54"/>
      <c r="G2488" s="54"/>
      <c r="H2488" s="54"/>
      <c r="I2488" s="54"/>
      <c r="J2488" s="54"/>
      <c r="K2488" s="54"/>
    </row>
    <row r="2489" spans="1:11" x14ac:dyDescent="0.25">
      <c r="A2489" s="54"/>
      <c r="B2489" s="54"/>
      <c r="C2489" s="54"/>
      <c r="D2489" s="54"/>
      <c r="E2489" s="54"/>
      <c r="F2489" s="54"/>
      <c r="G2489" s="54"/>
      <c r="H2489" s="54"/>
      <c r="I2489" s="54"/>
      <c r="J2489" s="54"/>
      <c r="K2489" s="54"/>
    </row>
    <row r="2490" spans="1:11" x14ac:dyDescent="0.25">
      <c r="A2490" s="54"/>
      <c r="B2490" s="54"/>
      <c r="C2490" s="54"/>
      <c r="D2490" s="54"/>
      <c r="E2490" s="54"/>
      <c r="F2490" s="54"/>
      <c r="G2490" s="54"/>
      <c r="H2490" s="54"/>
      <c r="I2490" s="54"/>
      <c r="J2490" s="54"/>
      <c r="K2490" s="54"/>
    </row>
    <row r="2491" spans="1:11" x14ac:dyDescent="0.25">
      <c r="A2491" s="54"/>
      <c r="B2491" s="54"/>
      <c r="C2491" s="54"/>
      <c r="D2491" s="54"/>
      <c r="E2491" s="54"/>
      <c r="F2491" s="54"/>
      <c r="G2491" s="54"/>
      <c r="H2491" s="54"/>
      <c r="I2491" s="54"/>
      <c r="J2491" s="54"/>
      <c r="K2491" s="54"/>
    </row>
    <row r="2492" spans="1:11" x14ac:dyDescent="0.25">
      <c r="A2492" s="54"/>
      <c r="B2492" s="54"/>
      <c r="C2492" s="54"/>
      <c r="D2492" s="54"/>
      <c r="E2492" s="54"/>
      <c r="F2492" s="54"/>
      <c r="G2492" s="54"/>
      <c r="H2492" s="54"/>
      <c r="I2492" s="54"/>
      <c r="J2492" s="54"/>
      <c r="K2492" s="54"/>
    </row>
    <row r="2493" spans="1:11" x14ac:dyDescent="0.25">
      <c r="A2493" s="54"/>
      <c r="B2493" s="54"/>
      <c r="C2493" s="54"/>
      <c r="D2493" s="54"/>
      <c r="E2493" s="54"/>
      <c r="F2493" s="54"/>
      <c r="G2493" s="54"/>
      <c r="H2493" s="54"/>
      <c r="I2493" s="54"/>
      <c r="J2493" s="54"/>
      <c r="K2493" s="54"/>
    </row>
    <row r="2494" spans="1:11" x14ac:dyDescent="0.25">
      <c r="A2494" s="54"/>
      <c r="B2494" s="54"/>
      <c r="C2494" s="54"/>
      <c r="D2494" s="54"/>
      <c r="E2494" s="54"/>
      <c r="F2494" s="54"/>
      <c r="G2494" s="54"/>
      <c r="H2494" s="54"/>
      <c r="I2494" s="54"/>
      <c r="J2494" s="54"/>
      <c r="K2494" s="54"/>
    </row>
    <row r="2495" spans="1:11" x14ac:dyDescent="0.25">
      <c r="A2495" s="54"/>
      <c r="B2495" s="54"/>
      <c r="C2495" s="54"/>
      <c r="D2495" s="54"/>
      <c r="E2495" s="54"/>
      <c r="F2495" s="54"/>
      <c r="G2495" s="54"/>
      <c r="H2495" s="54"/>
      <c r="I2495" s="54"/>
      <c r="J2495" s="54"/>
      <c r="K2495" s="54"/>
    </row>
    <row r="2496" spans="1:11" x14ac:dyDescent="0.25">
      <c r="A2496" s="54"/>
      <c r="B2496" s="54"/>
      <c r="C2496" s="54"/>
      <c r="D2496" s="54"/>
      <c r="E2496" s="54"/>
      <c r="F2496" s="54"/>
      <c r="G2496" s="54"/>
      <c r="H2496" s="54"/>
      <c r="I2496" s="54"/>
      <c r="J2496" s="54"/>
      <c r="K2496" s="54"/>
    </row>
    <row r="2497" spans="1:11" x14ac:dyDescent="0.25">
      <c r="A2497" s="54"/>
      <c r="B2497" s="54"/>
      <c r="C2497" s="54"/>
      <c r="D2497" s="54"/>
      <c r="E2497" s="54"/>
      <c r="F2497" s="54"/>
      <c r="G2497" s="54"/>
      <c r="H2497" s="54"/>
      <c r="I2497" s="54"/>
      <c r="J2497" s="54"/>
      <c r="K2497" s="54"/>
    </row>
    <row r="2498" spans="1:11" x14ac:dyDescent="0.25">
      <c r="A2498" s="54"/>
      <c r="B2498" s="54"/>
      <c r="C2498" s="54"/>
      <c r="D2498" s="54"/>
      <c r="E2498" s="54"/>
      <c r="F2498" s="54"/>
      <c r="G2498" s="54"/>
      <c r="H2498" s="54"/>
      <c r="I2498" s="54"/>
      <c r="J2498" s="54"/>
      <c r="K2498" s="54"/>
    </row>
    <row r="2499" spans="1:11" x14ac:dyDescent="0.25">
      <c r="A2499" s="54"/>
      <c r="B2499" s="54"/>
      <c r="C2499" s="54"/>
      <c r="D2499" s="54"/>
      <c r="E2499" s="54"/>
      <c r="F2499" s="54"/>
      <c r="G2499" s="54"/>
      <c r="H2499" s="54"/>
      <c r="I2499" s="54"/>
      <c r="J2499" s="54"/>
      <c r="K2499" s="54"/>
    </row>
    <row r="2500" spans="1:11" x14ac:dyDescent="0.25">
      <c r="A2500" s="54"/>
      <c r="B2500" s="54"/>
      <c r="C2500" s="54"/>
      <c r="D2500" s="54"/>
      <c r="E2500" s="54"/>
      <c r="F2500" s="54"/>
      <c r="G2500" s="54"/>
      <c r="H2500" s="54"/>
      <c r="I2500" s="54"/>
      <c r="J2500" s="54"/>
      <c r="K2500" s="54"/>
    </row>
    <row r="2501" spans="1:11" x14ac:dyDescent="0.25">
      <c r="A2501" s="54"/>
      <c r="B2501" s="54"/>
      <c r="C2501" s="54"/>
      <c r="D2501" s="54"/>
      <c r="E2501" s="54"/>
      <c r="F2501" s="54"/>
      <c r="G2501" s="54"/>
      <c r="H2501" s="54"/>
      <c r="I2501" s="54"/>
      <c r="J2501" s="54"/>
      <c r="K2501" s="54"/>
    </row>
    <row r="2502" spans="1:11" x14ac:dyDescent="0.25">
      <c r="A2502" s="54"/>
      <c r="B2502" s="54"/>
      <c r="C2502" s="54"/>
      <c r="D2502" s="54"/>
      <c r="E2502" s="54"/>
      <c r="F2502" s="54"/>
      <c r="G2502" s="54"/>
      <c r="H2502" s="54"/>
      <c r="I2502" s="54"/>
      <c r="J2502" s="54"/>
      <c r="K2502" s="54"/>
    </row>
    <row r="2503" spans="1:11" x14ac:dyDescent="0.25">
      <c r="A2503" s="54"/>
      <c r="B2503" s="54"/>
      <c r="C2503" s="54"/>
      <c r="D2503" s="54"/>
      <c r="E2503" s="54"/>
      <c r="F2503" s="54"/>
      <c r="G2503" s="54"/>
      <c r="H2503" s="54"/>
      <c r="I2503" s="54"/>
      <c r="J2503" s="54"/>
      <c r="K2503" s="54"/>
    </row>
    <row r="2504" spans="1:11" x14ac:dyDescent="0.25">
      <c r="A2504" s="54"/>
      <c r="B2504" s="54"/>
      <c r="C2504" s="54"/>
      <c r="D2504" s="54"/>
      <c r="E2504" s="54"/>
      <c r="F2504" s="54"/>
      <c r="G2504" s="54"/>
      <c r="H2504" s="54"/>
      <c r="I2504" s="54"/>
      <c r="J2504" s="54"/>
      <c r="K2504" s="54"/>
    </row>
    <row r="2505" spans="1:11" x14ac:dyDescent="0.25">
      <c r="A2505" s="54"/>
      <c r="B2505" s="54"/>
      <c r="C2505" s="54"/>
      <c r="D2505" s="54"/>
      <c r="E2505" s="54"/>
      <c r="F2505" s="54"/>
      <c r="G2505" s="54"/>
      <c r="H2505" s="54"/>
      <c r="I2505" s="54"/>
      <c r="J2505" s="54"/>
      <c r="K2505" s="54"/>
    </row>
    <row r="2506" spans="1:11" x14ac:dyDescent="0.25">
      <c r="A2506" s="54"/>
      <c r="B2506" s="54"/>
      <c r="C2506" s="54"/>
      <c r="D2506" s="54"/>
      <c r="E2506" s="54"/>
      <c r="F2506" s="54"/>
      <c r="G2506" s="54"/>
      <c r="H2506" s="54"/>
      <c r="I2506" s="54"/>
      <c r="J2506" s="54"/>
      <c r="K2506" s="54"/>
    </row>
    <row r="2507" spans="1:11" x14ac:dyDescent="0.25">
      <c r="A2507" s="54"/>
      <c r="B2507" s="54"/>
      <c r="C2507" s="54"/>
      <c r="D2507" s="54"/>
      <c r="E2507" s="54"/>
      <c r="F2507" s="54"/>
      <c r="G2507" s="54"/>
      <c r="H2507" s="54"/>
      <c r="I2507" s="54"/>
      <c r="J2507" s="54"/>
      <c r="K2507" s="54"/>
    </row>
    <row r="2508" spans="1:11" x14ac:dyDescent="0.25">
      <c r="A2508" s="54"/>
      <c r="B2508" s="54"/>
      <c r="C2508" s="54"/>
      <c r="D2508" s="54"/>
      <c r="E2508" s="54"/>
      <c r="F2508" s="54"/>
      <c r="G2508" s="54"/>
      <c r="H2508" s="54"/>
      <c r="I2508" s="54"/>
      <c r="J2508" s="54"/>
      <c r="K2508" s="54"/>
    </row>
    <row r="2509" spans="1:11" x14ac:dyDescent="0.25">
      <c r="A2509" s="54"/>
      <c r="B2509" s="54"/>
      <c r="C2509" s="54"/>
      <c r="D2509" s="54"/>
      <c r="E2509" s="54"/>
      <c r="F2509" s="54"/>
      <c r="G2509" s="54"/>
      <c r="H2509" s="54"/>
      <c r="I2509" s="54"/>
      <c r="J2509" s="54"/>
      <c r="K2509" s="54"/>
    </row>
    <row r="2510" spans="1:11" x14ac:dyDescent="0.25">
      <c r="A2510" s="54"/>
      <c r="B2510" s="54"/>
      <c r="C2510" s="54"/>
      <c r="D2510" s="54"/>
      <c r="E2510" s="54"/>
      <c r="F2510" s="54"/>
      <c r="G2510" s="54"/>
      <c r="H2510" s="54"/>
      <c r="I2510" s="54"/>
      <c r="J2510" s="54"/>
      <c r="K2510" s="54"/>
    </row>
    <row r="2511" spans="1:11" x14ac:dyDescent="0.25">
      <c r="A2511" s="54"/>
      <c r="B2511" s="54"/>
      <c r="C2511" s="54"/>
      <c r="D2511" s="54"/>
      <c r="E2511" s="54"/>
      <c r="F2511" s="54"/>
      <c r="G2511" s="54"/>
      <c r="H2511" s="54"/>
      <c r="I2511" s="54"/>
      <c r="J2511" s="54"/>
      <c r="K2511" s="54"/>
    </row>
    <row r="2512" spans="1:11" x14ac:dyDescent="0.25">
      <c r="A2512" s="54"/>
      <c r="B2512" s="54"/>
      <c r="C2512" s="54"/>
      <c r="D2512" s="54"/>
      <c r="E2512" s="54"/>
      <c r="F2512" s="54"/>
      <c r="G2512" s="54"/>
      <c r="H2512" s="54"/>
      <c r="I2512" s="54"/>
      <c r="J2512" s="54"/>
      <c r="K2512" s="54"/>
    </row>
    <row r="2513" spans="1:11" x14ac:dyDescent="0.25">
      <c r="A2513" s="54"/>
      <c r="B2513" s="54"/>
      <c r="C2513" s="54"/>
      <c r="D2513" s="54"/>
      <c r="E2513" s="54"/>
      <c r="F2513" s="54"/>
      <c r="G2513" s="54"/>
      <c r="H2513" s="54"/>
      <c r="I2513" s="54"/>
      <c r="J2513" s="54"/>
      <c r="K2513" s="54"/>
    </row>
    <row r="2514" spans="1:11" x14ac:dyDescent="0.25">
      <c r="A2514" s="54"/>
      <c r="B2514" s="54"/>
      <c r="C2514" s="54"/>
      <c r="D2514" s="54"/>
      <c r="E2514" s="54"/>
      <c r="F2514" s="54"/>
      <c r="G2514" s="54"/>
      <c r="H2514" s="54"/>
      <c r="I2514" s="54"/>
      <c r="J2514" s="54"/>
      <c r="K2514" s="54"/>
    </row>
    <row r="2515" spans="1:11" x14ac:dyDescent="0.25">
      <c r="A2515" s="54"/>
      <c r="B2515" s="54"/>
      <c r="C2515" s="54"/>
      <c r="D2515" s="54"/>
      <c r="E2515" s="54"/>
      <c r="F2515" s="54"/>
      <c r="G2515" s="54"/>
      <c r="H2515" s="54"/>
      <c r="I2515" s="54"/>
      <c r="J2515" s="54"/>
      <c r="K2515" s="54"/>
    </row>
    <row r="2516" spans="1:11" x14ac:dyDescent="0.25">
      <c r="A2516" s="54"/>
      <c r="B2516" s="54"/>
      <c r="C2516" s="54"/>
      <c r="D2516" s="54"/>
      <c r="E2516" s="54"/>
      <c r="F2516" s="54"/>
      <c r="G2516" s="54"/>
      <c r="H2516" s="54"/>
      <c r="I2516" s="54"/>
      <c r="J2516" s="54"/>
      <c r="K2516" s="54"/>
    </row>
    <row r="2517" spans="1:11" x14ac:dyDescent="0.25">
      <c r="A2517" s="54"/>
      <c r="B2517" s="54"/>
      <c r="C2517" s="54"/>
      <c r="D2517" s="54"/>
      <c r="E2517" s="54"/>
      <c r="F2517" s="54"/>
      <c r="G2517" s="54"/>
      <c r="H2517" s="54"/>
      <c r="I2517" s="54"/>
      <c r="J2517" s="54"/>
      <c r="K2517" s="54"/>
    </row>
    <row r="2518" spans="1:11" x14ac:dyDescent="0.25">
      <c r="A2518" s="54"/>
      <c r="B2518" s="54"/>
      <c r="C2518" s="54"/>
      <c r="D2518" s="54"/>
      <c r="E2518" s="54"/>
      <c r="F2518" s="54"/>
      <c r="G2518" s="54"/>
      <c r="H2518" s="54"/>
      <c r="I2518" s="54"/>
      <c r="J2518" s="54"/>
      <c r="K2518" s="54"/>
    </row>
    <row r="2519" spans="1:11" x14ac:dyDescent="0.25">
      <c r="A2519" s="54"/>
      <c r="B2519" s="54"/>
      <c r="C2519" s="54"/>
      <c r="D2519" s="54"/>
      <c r="E2519" s="54"/>
      <c r="F2519" s="54"/>
      <c r="G2519" s="54"/>
      <c r="H2519" s="54"/>
      <c r="I2519" s="54"/>
      <c r="J2519" s="54"/>
      <c r="K2519" s="54"/>
    </row>
    <row r="2520" spans="1:11" x14ac:dyDescent="0.25">
      <c r="A2520" s="54"/>
      <c r="B2520" s="54"/>
      <c r="C2520" s="54"/>
      <c r="D2520" s="54"/>
      <c r="E2520" s="54"/>
      <c r="F2520" s="54"/>
      <c r="G2520" s="54"/>
      <c r="H2520" s="54"/>
      <c r="I2520" s="54"/>
      <c r="J2520" s="54"/>
      <c r="K2520" s="54"/>
    </row>
    <row r="2521" spans="1:11" x14ac:dyDescent="0.25">
      <c r="A2521" s="54"/>
      <c r="B2521" s="54"/>
      <c r="C2521" s="54"/>
      <c r="D2521" s="54"/>
      <c r="E2521" s="54"/>
      <c r="F2521" s="54"/>
      <c r="G2521" s="54"/>
      <c r="H2521" s="54"/>
      <c r="I2521" s="54"/>
      <c r="J2521" s="54"/>
      <c r="K2521" s="54"/>
    </row>
    <row r="2522" spans="1:11" x14ac:dyDescent="0.25">
      <c r="A2522" s="54"/>
      <c r="B2522" s="54"/>
      <c r="C2522" s="54"/>
      <c r="D2522" s="54"/>
      <c r="E2522" s="54"/>
      <c r="F2522" s="54"/>
      <c r="G2522" s="54"/>
      <c r="H2522" s="54"/>
      <c r="I2522" s="54"/>
      <c r="J2522" s="54"/>
      <c r="K2522" s="54"/>
    </row>
    <row r="2523" spans="1:11" x14ac:dyDescent="0.25">
      <c r="A2523" s="54"/>
      <c r="B2523" s="54"/>
      <c r="C2523" s="54"/>
      <c r="D2523" s="54"/>
      <c r="E2523" s="54"/>
      <c r="F2523" s="54"/>
      <c r="G2523" s="54"/>
      <c r="H2523" s="54"/>
      <c r="I2523" s="54"/>
      <c r="J2523" s="54"/>
      <c r="K2523" s="54"/>
    </row>
    <row r="2524" spans="1:11" x14ac:dyDescent="0.25">
      <c r="A2524" s="54"/>
      <c r="B2524" s="54"/>
      <c r="C2524" s="54"/>
      <c r="D2524" s="54"/>
      <c r="E2524" s="54"/>
      <c r="F2524" s="54"/>
      <c r="G2524" s="54"/>
      <c r="H2524" s="54"/>
      <c r="I2524" s="54"/>
      <c r="J2524" s="54"/>
      <c r="K2524" s="54"/>
    </row>
    <row r="2525" spans="1:11" x14ac:dyDescent="0.25">
      <c r="A2525" s="54"/>
      <c r="B2525" s="54"/>
      <c r="C2525" s="54"/>
      <c r="D2525" s="54"/>
      <c r="E2525" s="54"/>
      <c r="F2525" s="54"/>
      <c r="G2525" s="54"/>
      <c r="H2525" s="54"/>
      <c r="I2525" s="54"/>
      <c r="J2525" s="54"/>
      <c r="K2525" s="54"/>
    </row>
    <row r="2526" spans="1:11" x14ac:dyDescent="0.25">
      <c r="A2526" s="54"/>
      <c r="B2526" s="54"/>
      <c r="C2526" s="54"/>
      <c r="D2526" s="54"/>
      <c r="E2526" s="54"/>
      <c r="F2526" s="54"/>
      <c r="G2526" s="54"/>
      <c r="H2526" s="54"/>
      <c r="I2526" s="54"/>
      <c r="J2526" s="54"/>
      <c r="K2526" s="54"/>
    </row>
    <row r="2527" spans="1:11" x14ac:dyDescent="0.25">
      <c r="A2527" s="54"/>
      <c r="B2527" s="54"/>
      <c r="C2527" s="54"/>
      <c r="D2527" s="54"/>
      <c r="E2527" s="54"/>
      <c r="F2527" s="54"/>
      <c r="G2527" s="54"/>
      <c r="H2527" s="54"/>
      <c r="I2527" s="54"/>
      <c r="J2527" s="54"/>
      <c r="K2527" s="54"/>
    </row>
    <row r="2528" spans="1:11" x14ac:dyDescent="0.25">
      <c r="A2528" s="54"/>
      <c r="B2528" s="54"/>
      <c r="C2528" s="54"/>
      <c r="D2528" s="54"/>
      <c r="E2528" s="54"/>
      <c r="F2528" s="54"/>
      <c r="G2528" s="54"/>
      <c r="H2528" s="54"/>
      <c r="I2528" s="54"/>
      <c r="J2528" s="54"/>
      <c r="K2528" s="54"/>
    </row>
    <row r="2529" spans="1:11" x14ac:dyDescent="0.25">
      <c r="A2529" s="54"/>
      <c r="B2529" s="54"/>
      <c r="C2529" s="54"/>
      <c r="D2529" s="54"/>
      <c r="E2529" s="54"/>
      <c r="F2529" s="54"/>
      <c r="G2529" s="54"/>
      <c r="H2529" s="54"/>
      <c r="I2529" s="54"/>
      <c r="J2529" s="54"/>
      <c r="K2529" s="54"/>
    </row>
    <row r="2530" spans="1:11" x14ac:dyDescent="0.25">
      <c r="A2530" s="54"/>
      <c r="B2530" s="54"/>
      <c r="C2530" s="54"/>
      <c r="D2530" s="54"/>
      <c r="E2530" s="54"/>
      <c r="F2530" s="54"/>
      <c r="G2530" s="54"/>
      <c r="H2530" s="54"/>
      <c r="I2530" s="54"/>
      <c r="J2530" s="54"/>
      <c r="K2530" s="54"/>
    </row>
    <row r="2531" spans="1:11" x14ac:dyDescent="0.25">
      <c r="A2531" s="54"/>
      <c r="B2531" s="54"/>
      <c r="C2531" s="54"/>
      <c r="D2531" s="54"/>
      <c r="E2531" s="54"/>
      <c r="F2531" s="54"/>
      <c r="G2531" s="54"/>
      <c r="H2531" s="54"/>
      <c r="I2531" s="54"/>
      <c r="J2531" s="54"/>
      <c r="K2531" s="54"/>
    </row>
    <row r="2532" spans="1:11" x14ac:dyDescent="0.25">
      <c r="A2532" s="54"/>
      <c r="B2532" s="54"/>
      <c r="C2532" s="54"/>
      <c r="D2532" s="54"/>
      <c r="E2532" s="54"/>
      <c r="F2532" s="54"/>
      <c r="G2532" s="54"/>
      <c r="H2532" s="54"/>
      <c r="I2532" s="54"/>
      <c r="J2532" s="54"/>
      <c r="K2532" s="54"/>
    </row>
    <row r="2533" spans="1:11" x14ac:dyDescent="0.25">
      <c r="A2533" s="54"/>
      <c r="B2533" s="54"/>
      <c r="C2533" s="54"/>
      <c r="D2533" s="54"/>
      <c r="E2533" s="54"/>
      <c r="F2533" s="54"/>
      <c r="G2533" s="54"/>
      <c r="H2533" s="54"/>
      <c r="I2533" s="54"/>
      <c r="J2533" s="54"/>
      <c r="K2533" s="54"/>
    </row>
    <row r="2534" spans="1:11" x14ac:dyDescent="0.25">
      <c r="A2534" s="54"/>
      <c r="B2534" s="54"/>
      <c r="C2534" s="54"/>
      <c r="D2534" s="54"/>
      <c r="E2534" s="54"/>
      <c r="F2534" s="54"/>
      <c r="G2534" s="54"/>
      <c r="H2534" s="54"/>
      <c r="I2534" s="54"/>
      <c r="J2534" s="54"/>
      <c r="K2534" s="54"/>
    </row>
    <row r="2535" spans="1:11" x14ac:dyDescent="0.25">
      <c r="A2535" s="54"/>
      <c r="B2535" s="54"/>
      <c r="C2535" s="54"/>
      <c r="D2535" s="54"/>
      <c r="E2535" s="54"/>
      <c r="F2535" s="54"/>
      <c r="G2535" s="54"/>
      <c r="H2535" s="54"/>
      <c r="I2535" s="54"/>
      <c r="J2535" s="54"/>
      <c r="K2535" s="54"/>
    </row>
    <row r="2536" spans="1:11" x14ac:dyDescent="0.25">
      <c r="A2536" s="54"/>
      <c r="B2536" s="54"/>
      <c r="C2536" s="54"/>
      <c r="D2536" s="54"/>
      <c r="E2536" s="54"/>
      <c r="F2536" s="54"/>
      <c r="G2536" s="54"/>
      <c r="H2536" s="54"/>
      <c r="I2536" s="54"/>
      <c r="J2536" s="54"/>
      <c r="K2536" s="54"/>
    </row>
    <row r="2537" spans="1:11" x14ac:dyDescent="0.25">
      <c r="A2537" s="54"/>
      <c r="B2537" s="54"/>
      <c r="C2537" s="54"/>
      <c r="D2537" s="54"/>
      <c r="E2537" s="54"/>
      <c r="F2537" s="54"/>
      <c r="G2537" s="54"/>
      <c r="H2537" s="54"/>
      <c r="I2537" s="54"/>
      <c r="J2537" s="54"/>
      <c r="K2537" s="54"/>
    </row>
    <row r="2538" spans="1:11" x14ac:dyDescent="0.25">
      <c r="A2538" s="54"/>
      <c r="B2538" s="54"/>
      <c r="C2538" s="54"/>
      <c r="D2538" s="54"/>
      <c r="E2538" s="54"/>
      <c r="F2538" s="54"/>
      <c r="G2538" s="54"/>
      <c r="H2538" s="54"/>
      <c r="I2538" s="54"/>
      <c r="J2538" s="54"/>
      <c r="K2538" s="54"/>
    </row>
    <row r="2539" spans="1:11" x14ac:dyDescent="0.25">
      <c r="A2539" s="54"/>
      <c r="B2539" s="54"/>
      <c r="C2539" s="54"/>
      <c r="D2539" s="54"/>
      <c r="E2539" s="54"/>
      <c r="F2539" s="54"/>
      <c r="G2539" s="54"/>
      <c r="H2539" s="54"/>
      <c r="I2539" s="54"/>
      <c r="J2539" s="54"/>
      <c r="K2539" s="54"/>
    </row>
    <row r="2540" spans="1:11" x14ac:dyDescent="0.25">
      <c r="A2540" s="54"/>
      <c r="B2540" s="54"/>
      <c r="C2540" s="54"/>
      <c r="D2540" s="54"/>
      <c r="E2540" s="54"/>
      <c r="F2540" s="54"/>
      <c r="G2540" s="54"/>
      <c r="H2540" s="54"/>
      <c r="I2540" s="54"/>
      <c r="J2540" s="54"/>
      <c r="K2540" s="54"/>
    </row>
    <row r="2541" spans="1:11" x14ac:dyDescent="0.25">
      <c r="A2541" s="54"/>
      <c r="B2541" s="54"/>
      <c r="C2541" s="54"/>
      <c r="D2541" s="54"/>
      <c r="E2541" s="54"/>
      <c r="F2541" s="54"/>
      <c r="G2541" s="54"/>
      <c r="H2541" s="54"/>
      <c r="I2541" s="54"/>
      <c r="J2541" s="54"/>
      <c r="K2541" s="54"/>
    </row>
    <row r="2542" spans="1:11" x14ac:dyDescent="0.25">
      <c r="A2542" s="54"/>
      <c r="B2542" s="54"/>
      <c r="C2542" s="54"/>
      <c r="D2542" s="54"/>
      <c r="E2542" s="54"/>
      <c r="F2542" s="54"/>
      <c r="G2542" s="54"/>
      <c r="H2542" s="54"/>
      <c r="I2542" s="54"/>
      <c r="J2542" s="54"/>
      <c r="K2542" s="54"/>
    </row>
    <row r="2543" spans="1:11" x14ac:dyDescent="0.25">
      <c r="A2543" s="54"/>
      <c r="B2543" s="54"/>
      <c r="C2543" s="54"/>
      <c r="D2543" s="54"/>
      <c r="E2543" s="54"/>
      <c r="F2543" s="54"/>
      <c r="G2543" s="54"/>
      <c r="H2543" s="54"/>
      <c r="I2543" s="54"/>
      <c r="J2543" s="54"/>
      <c r="K2543" s="54"/>
    </row>
    <row r="2544" spans="1:11" x14ac:dyDescent="0.25">
      <c r="A2544" s="54"/>
      <c r="B2544" s="54"/>
      <c r="C2544" s="54"/>
      <c r="D2544" s="54"/>
      <c r="E2544" s="54"/>
      <c r="F2544" s="54"/>
      <c r="G2544" s="54"/>
      <c r="H2544" s="54"/>
      <c r="I2544" s="54"/>
      <c r="J2544" s="54"/>
      <c r="K2544" s="54"/>
    </row>
    <row r="2545" spans="1:11" x14ac:dyDescent="0.25">
      <c r="A2545" s="54"/>
      <c r="B2545" s="54"/>
      <c r="C2545" s="54"/>
      <c r="D2545" s="54"/>
      <c r="E2545" s="54"/>
      <c r="F2545" s="54"/>
      <c r="G2545" s="54"/>
      <c r="H2545" s="54"/>
      <c r="I2545" s="54"/>
      <c r="J2545" s="54"/>
      <c r="K2545" s="54"/>
    </row>
    <row r="2546" spans="1:11" x14ac:dyDescent="0.25">
      <c r="A2546" s="54"/>
      <c r="B2546" s="54"/>
      <c r="C2546" s="54"/>
      <c r="D2546" s="54"/>
      <c r="E2546" s="54"/>
      <c r="F2546" s="54"/>
      <c r="G2546" s="54"/>
      <c r="H2546" s="54"/>
      <c r="I2546" s="54"/>
      <c r="J2546" s="54"/>
      <c r="K2546" s="54"/>
    </row>
    <row r="2547" spans="1:11" x14ac:dyDescent="0.25">
      <c r="A2547" s="54"/>
      <c r="B2547" s="54"/>
      <c r="C2547" s="54"/>
      <c r="D2547" s="54"/>
      <c r="E2547" s="54"/>
      <c r="F2547" s="54"/>
      <c r="G2547" s="54"/>
      <c r="H2547" s="54"/>
      <c r="I2547" s="54"/>
      <c r="J2547" s="54"/>
      <c r="K2547" s="54"/>
    </row>
    <row r="2548" spans="1:11" x14ac:dyDescent="0.25">
      <c r="A2548" s="54"/>
      <c r="B2548" s="54"/>
      <c r="C2548" s="54"/>
      <c r="D2548" s="54"/>
      <c r="E2548" s="54"/>
      <c r="F2548" s="54"/>
      <c r="G2548" s="54"/>
      <c r="H2548" s="54"/>
      <c r="I2548" s="54"/>
      <c r="J2548" s="54"/>
      <c r="K2548" s="54"/>
    </row>
    <row r="2549" spans="1:11" x14ac:dyDescent="0.25">
      <c r="A2549" s="54"/>
      <c r="B2549" s="54"/>
      <c r="C2549" s="54"/>
      <c r="D2549" s="54"/>
      <c r="E2549" s="54"/>
      <c r="F2549" s="54"/>
      <c r="G2549" s="54"/>
      <c r="H2549" s="54"/>
      <c r="I2549" s="54"/>
      <c r="J2549" s="54"/>
      <c r="K2549" s="54"/>
    </row>
    <row r="2550" spans="1:11" x14ac:dyDescent="0.25">
      <c r="A2550" s="54"/>
      <c r="B2550" s="54"/>
      <c r="C2550" s="54"/>
      <c r="D2550" s="54"/>
      <c r="E2550" s="54"/>
      <c r="F2550" s="54"/>
      <c r="G2550" s="54"/>
      <c r="H2550" s="54"/>
      <c r="I2550" s="54"/>
      <c r="J2550" s="54"/>
      <c r="K2550" s="54"/>
    </row>
    <row r="2551" spans="1:11" x14ac:dyDescent="0.25">
      <c r="A2551" s="54"/>
      <c r="B2551" s="54"/>
      <c r="C2551" s="54"/>
      <c r="D2551" s="54"/>
      <c r="E2551" s="54"/>
      <c r="F2551" s="54"/>
      <c r="G2551" s="54"/>
      <c r="H2551" s="54"/>
      <c r="I2551" s="54"/>
      <c r="J2551" s="54"/>
      <c r="K2551" s="54"/>
    </row>
    <row r="2552" spans="1:11" x14ac:dyDescent="0.25">
      <c r="A2552" s="54"/>
      <c r="B2552" s="54"/>
      <c r="C2552" s="54"/>
      <c r="D2552" s="54"/>
      <c r="E2552" s="54"/>
      <c r="F2552" s="54"/>
      <c r="G2552" s="54"/>
      <c r="H2552" s="54"/>
      <c r="I2552" s="54"/>
      <c r="J2552" s="54"/>
      <c r="K2552" s="54"/>
    </row>
    <row r="2553" spans="1:11" x14ac:dyDescent="0.25">
      <c r="A2553" s="54"/>
      <c r="B2553" s="54"/>
      <c r="C2553" s="54"/>
      <c r="D2553" s="54"/>
      <c r="E2553" s="54"/>
      <c r="F2553" s="54"/>
      <c r="G2553" s="54"/>
      <c r="H2553" s="54"/>
      <c r="I2553" s="54"/>
      <c r="J2553" s="54"/>
      <c r="K2553" s="54"/>
    </row>
    <row r="2554" spans="1:11" x14ac:dyDescent="0.25">
      <c r="A2554" s="54"/>
      <c r="B2554" s="54"/>
      <c r="C2554" s="54"/>
      <c r="D2554" s="54"/>
      <c r="E2554" s="54"/>
      <c r="F2554" s="54"/>
      <c r="G2554" s="54"/>
      <c r="H2554" s="54"/>
      <c r="I2554" s="54"/>
      <c r="J2554" s="54"/>
      <c r="K2554" s="54"/>
    </row>
    <row r="2555" spans="1:11" x14ac:dyDescent="0.25">
      <c r="A2555" s="54"/>
      <c r="B2555" s="54"/>
      <c r="C2555" s="54"/>
      <c r="D2555" s="54"/>
      <c r="E2555" s="54"/>
      <c r="F2555" s="54"/>
      <c r="G2555" s="54"/>
      <c r="H2555" s="54"/>
      <c r="I2555" s="54"/>
      <c r="J2555" s="54"/>
      <c r="K2555" s="54"/>
    </row>
    <row r="2556" spans="1:11" x14ac:dyDescent="0.25">
      <c r="A2556" s="54"/>
      <c r="B2556" s="54"/>
      <c r="C2556" s="54"/>
      <c r="D2556" s="54"/>
      <c r="E2556" s="54"/>
      <c r="F2556" s="54"/>
      <c r="G2556" s="54"/>
      <c r="H2556" s="54"/>
      <c r="I2556" s="54"/>
      <c r="J2556" s="54"/>
      <c r="K2556" s="54"/>
    </row>
    <row r="2557" spans="1:11" x14ac:dyDescent="0.25">
      <c r="A2557" s="54"/>
      <c r="B2557" s="54"/>
      <c r="C2557" s="54"/>
      <c r="D2557" s="54"/>
      <c r="E2557" s="54"/>
      <c r="F2557" s="54"/>
      <c r="G2557" s="54"/>
      <c r="H2557" s="54"/>
      <c r="I2557" s="54"/>
      <c r="J2557" s="54"/>
      <c r="K2557" s="54"/>
    </row>
    <row r="2558" spans="1:11" x14ac:dyDescent="0.25">
      <c r="A2558" s="54"/>
      <c r="B2558" s="54"/>
      <c r="C2558" s="54"/>
      <c r="D2558" s="54"/>
      <c r="E2558" s="54"/>
      <c r="F2558" s="54"/>
      <c r="G2558" s="54"/>
      <c r="H2558" s="54"/>
      <c r="I2558" s="54"/>
      <c r="J2558" s="54"/>
      <c r="K2558" s="54"/>
    </row>
    <row r="2559" spans="1:11" x14ac:dyDescent="0.25">
      <c r="A2559" s="54"/>
      <c r="B2559" s="54"/>
      <c r="C2559" s="54"/>
      <c r="D2559" s="54"/>
      <c r="E2559" s="54"/>
      <c r="F2559" s="54"/>
      <c r="G2559" s="54"/>
      <c r="H2559" s="54"/>
      <c r="I2559" s="54"/>
      <c r="J2559" s="54"/>
      <c r="K2559" s="54"/>
    </row>
    <row r="2560" spans="1:11" x14ac:dyDescent="0.25">
      <c r="A2560" s="54"/>
      <c r="B2560" s="54"/>
      <c r="C2560" s="54"/>
      <c r="D2560" s="54"/>
      <c r="E2560" s="54"/>
      <c r="F2560" s="54"/>
      <c r="G2560" s="54"/>
      <c r="H2560" s="54"/>
      <c r="I2560" s="54"/>
      <c r="J2560" s="54"/>
      <c r="K2560" s="54"/>
    </row>
    <row r="2561" spans="1:11" x14ac:dyDescent="0.25">
      <c r="A2561" s="54"/>
      <c r="B2561" s="54"/>
      <c r="C2561" s="54"/>
      <c r="D2561" s="54"/>
      <c r="E2561" s="54"/>
      <c r="F2561" s="54"/>
      <c r="G2561" s="54"/>
      <c r="H2561" s="54"/>
      <c r="I2561" s="54"/>
      <c r="J2561" s="54"/>
      <c r="K2561" s="54"/>
    </row>
    <row r="2562" spans="1:11" x14ac:dyDescent="0.25">
      <c r="A2562" s="54"/>
      <c r="B2562" s="54"/>
      <c r="C2562" s="54"/>
      <c r="D2562" s="54"/>
      <c r="E2562" s="54"/>
      <c r="F2562" s="54"/>
      <c r="G2562" s="54"/>
      <c r="H2562" s="54"/>
      <c r="I2562" s="54"/>
      <c r="J2562" s="54"/>
      <c r="K2562" s="54"/>
    </row>
    <row r="2563" spans="1:11" x14ac:dyDescent="0.25">
      <c r="A2563" s="54"/>
      <c r="B2563" s="54"/>
      <c r="C2563" s="54"/>
      <c r="D2563" s="54"/>
      <c r="E2563" s="54"/>
      <c r="F2563" s="54"/>
      <c r="G2563" s="54"/>
      <c r="H2563" s="54"/>
      <c r="I2563" s="54"/>
      <c r="J2563" s="54"/>
      <c r="K2563" s="54"/>
    </row>
    <row r="2564" spans="1:11" x14ac:dyDescent="0.25">
      <c r="A2564" s="54"/>
      <c r="B2564" s="54"/>
      <c r="C2564" s="54"/>
      <c r="D2564" s="54"/>
      <c r="E2564" s="54"/>
      <c r="F2564" s="54"/>
      <c r="G2564" s="54"/>
      <c r="H2564" s="54"/>
      <c r="I2564" s="54"/>
      <c r="J2564" s="54"/>
      <c r="K2564" s="54"/>
    </row>
    <row r="2565" spans="1:11" x14ac:dyDescent="0.25">
      <c r="A2565" s="54"/>
      <c r="B2565" s="54"/>
      <c r="C2565" s="54"/>
      <c r="D2565" s="54"/>
      <c r="E2565" s="54"/>
      <c r="F2565" s="54"/>
      <c r="G2565" s="54"/>
      <c r="H2565" s="54"/>
      <c r="I2565" s="54"/>
      <c r="J2565" s="54"/>
      <c r="K2565" s="54"/>
    </row>
    <row r="2566" spans="1:11" x14ac:dyDescent="0.25">
      <c r="A2566" s="54"/>
      <c r="B2566" s="54"/>
      <c r="C2566" s="54"/>
      <c r="D2566" s="54"/>
      <c r="E2566" s="54"/>
      <c r="F2566" s="54"/>
      <c r="G2566" s="54"/>
      <c r="H2566" s="54"/>
      <c r="I2566" s="54"/>
      <c r="J2566" s="54"/>
      <c r="K2566" s="54"/>
    </row>
    <row r="2567" spans="1:11" x14ac:dyDescent="0.25">
      <c r="A2567" s="54"/>
      <c r="B2567" s="54"/>
      <c r="C2567" s="54"/>
      <c r="D2567" s="54"/>
      <c r="E2567" s="54"/>
      <c r="F2567" s="54"/>
      <c r="G2567" s="54"/>
      <c r="H2567" s="54"/>
      <c r="I2567" s="54"/>
      <c r="J2567" s="54"/>
      <c r="K2567" s="54"/>
    </row>
    <row r="2568" spans="1:11" x14ac:dyDescent="0.25">
      <c r="A2568" s="54"/>
      <c r="B2568" s="54"/>
      <c r="C2568" s="54"/>
      <c r="D2568" s="54"/>
      <c r="E2568" s="54"/>
      <c r="F2568" s="54"/>
      <c r="G2568" s="54"/>
      <c r="H2568" s="54"/>
      <c r="I2568" s="54"/>
      <c r="J2568" s="54"/>
      <c r="K2568" s="54"/>
    </row>
    <row r="2569" spans="1:11" x14ac:dyDescent="0.25">
      <c r="A2569" s="54"/>
      <c r="B2569" s="54"/>
      <c r="C2569" s="54"/>
      <c r="D2569" s="54"/>
      <c r="E2569" s="54"/>
      <c r="F2569" s="54"/>
      <c r="G2569" s="54"/>
      <c r="H2569" s="54"/>
      <c r="I2569" s="54"/>
      <c r="J2569" s="54"/>
      <c r="K2569" s="54"/>
    </row>
    <row r="2570" spans="1:11" x14ac:dyDescent="0.25">
      <c r="A2570" s="54"/>
      <c r="B2570" s="54"/>
      <c r="C2570" s="54"/>
      <c r="D2570" s="54"/>
      <c r="E2570" s="54"/>
      <c r="F2570" s="54"/>
      <c r="G2570" s="54"/>
      <c r="H2570" s="54"/>
      <c r="I2570" s="54"/>
      <c r="J2570" s="54"/>
      <c r="K2570" s="54"/>
    </row>
    <row r="2571" spans="1:11" x14ac:dyDescent="0.25">
      <c r="A2571" s="54"/>
      <c r="B2571" s="54"/>
      <c r="C2571" s="54"/>
      <c r="D2571" s="54"/>
      <c r="E2571" s="54"/>
      <c r="F2571" s="54"/>
      <c r="G2571" s="54"/>
      <c r="H2571" s="54"/>
      <c r="I2571" s="54"/>
      <c r="J2571" s="54"/>
      <c r="K2571" s="54"/>
    </row>
    <row r="2572" spans="1:11" x14ac:dyDescent="0.25">
      <c r="A2572" s="54"/>
      <c r="B2572" s="54"/>
      <c r="C2572" s="54"/>
      <c r="D2572" s="54"/>
      <c r="E2572" s="54"/>
      <c r="F2572" s="54"/>
      <c r="G2572" s="54"/>
      <c r="H2572" s="54"/>
      <c r="I2572" s="54"/>
      <c r="J2572" s="54"/>
      <c r="K2572" s="54"/>
    </row>
    <row r="2573" spans="1:11" x14ac:dyDescent="0.25">
      <c r="A2573" s="54"/>
      <c r="B2573" s="54"/>
      <c r="C2573" s="54"/>
      <c r="D2573" s="54"/>
      <c r="E2573" s="54"/>
      <c r="F2573" s="54"/>
      <c r="G2573" s="54"/>
      <c r="H2573" s="54"/>
      <c r="I2573" s="54"/>
      <c r="J2573" s="54"/>
      <c r="K2573" s="54"/>
    </row>
    <row r="2574" spans="1:11" x14ac:dyDescent="0.25">
      <c r="A2574" s="54"/>
      <c r="B2574" s="54"/>
      <c r="C2574" s="54"/>
      <c r="D2574" s="54"/>
      <c r="E2574" s="54"/>
      <c r="F2574" s="54"/>
      <c r="G2574" s="54"/>
      <c r="H2574" s="54"/>
      <c r="I2574" s="54"/>
      <c r="J2574" s="54"/>
      <c r="K2574" s="54"/>
    </row>
    <row r="2575" spans="1:11" x14ac:dyDescent="0.25">
      <c r="A2575" s="54"/>
      <c r="B2575" s="54"/>
      <c r="C2575" s="54"/>
      <c r="D2575" s="54"/>
      <c r="E2575" s="54"/>
      <c r="F2575" s="54"/>
      <c r="G2575" s="54"/>
      <c r="H2575" s="54"/>
      <c r="I2575" s="54"/>
      <c r="J2575" s="54"/>
      <c r="K2575" s="54"/>
    </row>
    <row r="2576" spans="1:11" x14ac:dyDescent="0.25">
      <c r="A2576" s="54"/>
      <c r="B2576" s="54"/>
      <c r="C2576" s="54"/>
      <c r="D2576" s="54"/>
      <c r="E2576" s="54"/>
      <c r="F2576" s="54"/>
      <c r="G2576" s="54"/>
      <c r="H2576" s="54"/>
      <c r="I2576" s="54"/>
      <c r="J2576" s="54"/>
      <c r="K2576" s="54"/>
    </row>
    <row r="2577" spans="1:11" x14ac:dyDescent="0.25">
      <c r="A2577" s="54"/>
      <c r="B2577" s="54"/>
      <c r="C2577" s="54"/>
      <c r="D2577" s="54"/>
      <c r="E2577" s="54"/>
      <c r="F2577" s="54"/>
      <c r="G2577" s="54"/>
      <c r="H2577" s="54"/>
      <c r="I2577" s="54"/>
      <c r="J2577" s="54"/>
      <c r="K2577" s="54"/>
    </row>
    <row r="2578" spans="1:11" x14ac:dyDescent="0.25">
      <c r="A2578" s="54"/>
      <c r="B2578" s="54"/>
      <c r="C2578" s="54"/>
      <c r="D2578" s="54"/>
      <c r="E2578" s="54"/>
      <c r="F2578" s="54"/>
      <c r="G2578" s="54"/>
      <c r="H2578" s="54"/>
      <c r="I2578" s="54"/>
      <c r="J2578" s="54"/>
      <c r="K2578" s="54"/>
    </row>
    <row r="2579" spans="1:11" x14ac:dyDescent="0.25">
      <c r="A2579" s="54"/>
      <c r="B2579" s="54"/>
      <c r="C2579" s="54"/>
      <c r="D2579" s="54"/>
      <c r="E2579" s="54"/>
      <c r="F2579" s="54"/>
      <c r="G2579" s="54"/>
      <c r="H2579" s="54"/>
      <c r="I2579" s="54"/>
      <c r="J2579" s="54"/>
      <c r="K2579" s="54"/>
    </row>
    <row r="2580" spans="1:11" x14ac:dyDescent="0.25">
      <c r="A2580" s="54"/>
      <c r="B2580" s="54"/>
      <c r="C2580" s="54"/>
      <c r="D2580" s="54"/>
      <c r="E2580" s="54"/>
      <c r="F2580" s="54"/>
      <c r="G2580" s="54"/>
      <c r="H2580" s="54"/>
      <c r="I2580" s="54"/>
      <c r="J2580" s="54"/>
      <c r="K2580" s="54"/>
    </row>
    <row r="2581" spans="1:11" x14ac:dyDescent="0.25">
      <c r="A2581" s="54"/>
      <c r="B2581" s="54"/>
      <c r="C2581" s="54"/>
      <c r="D2581" s="54"/>
      <c r="E2581" s="54"/>
      <c r="F2581" s="54"/>
      <c r="G2581" s="54"/>
      <c r="H2581" s="54"/>
      <c r="I2581" s="54"/>
      <c r="J2581" s="54"/>
      <c r="K2581" s="54"/>
    </row>
    <row r="2582" spans="1:11" x14ac:dyDescent="0.25">
      <c r="A2582" s="54"/>
      <c r="B2582" s="54"/>
      <c r="C2582" s="54"/>
      <c r="D2582" s="54"/>
      <c r="E2582" s="54"/>
      <c r="F2582" s="54"/>
      <c r="G2582" s="54"/>
      <c r="H2582" s="54"/>
      <c r="I2582" s="54"/>
      <c r="J2582" s="54"/>
      <c r="K2582" s="54"/>
    </row>
    <row r="2583" spans="1:11" x14ac:dyDescent="0.25">
      <c r="A2583" s="54"/>
      <c r="B2583" s="54"/>
      <c r="C2583" s="54"/>
      <c r="D2583" s="54"/>
      <c r="E2583" s="54"/>
      <c r="F2583" s="54"/>
      <c r="G2583" s="54"/>
      <c r="H2583" s="54"/>
      <c r="I2583" s="54"/>
      <c r="J2583" s="54"/>
      <c r="K2583" s="54"/>
    </row>
    <row r="2584" spans="1:11" x14ac:dyDescent="0.25">
      <c r="A2584" s="54"/>
      <c r="B2584" s="54"/>
      <c r="C2584" s="54"/>
      <c r="D2584" s="54"/>
      <c r="E2584" s="54"/>
      <c r="F2584" s="54"/>
      <c r="G2584" s="54"/>
      <c r="H2584" s="54"/>
      <c r="I2584" s="54"/>
      <c r="J2584" s="54"/>
      <c r="K2584" s="54"/>
    </row>
    <row r="2585" spans="1:11" x14ac:dyDescent="0.25">
      <c r="A2585" s="54"/>
      <c r="B2585" s="54"/>
      <c r="C2585" s="54"/>
      <c r="D2585" s="54"/>
      <c r="E2585" s="54"/>
      <c r="F2585" s="54"/>
      <c r="G2585" s="54"/>
      <c r="H2585" s="54"/>
      <c r="I2585" s="54"/>
      <c r="J2585" s="54"/>
      <c r="K2585" s="54"/>
    </row>
    <row r="2586" spans="1:11" x14ac:dyDescent="0.25">
      <c r="A2586" s="54"/>
      <c r="B2586" s="54"/>
      <c r="C2586" s="54"/>
      <c r="D2586" s="54"/>
      <c r="E2586" s="54"/>
      <c r="F2586" s="54"/>
      <c r="G2586" s="54"/>
      <c r="H2586" s="54"/>
      <c r="I2586" s="54"/>
      <c r="J2586" s="54"/>
      <c r="K2586" s="54"/>
    </row>
    <row r="2587" spans="1:11" x14ac:dyDescent="0.25">
      <c r="A2587" s="54"/>
      <c r="B2587" s="54"/>
      <c r="C2587" s="54"/>
      <c r="D2587" s="54"/>
      <c r="E2587" s="54"/>
      <c r="F2587" s="54"/>
      <c r="G2587" s="54"/>
      <c r="H2587" s="54"/>
      <c r="I2587" s="54"/>
      <c r="J2587" s="54"/>
      <c r="K2587" s="54"/>
    </row>
    <row r="2588" spans="1:11" x14ac:dyDescent="0.25">
      <c r="A2588" s="54"/>
      <c r="B2588" s="54"/>
      <c r="C2588" s="54"/>
      <c r="D2588" s="54"/>
      <c r="E2588" s="54"/>
      <c r="F2588" s="54"/>
      <c r="G2588" s="54"/>
      <c r="H2588" s="54"/>
      <c r="I2588" s="54"/>
      <c r="J2588" s="54"/>
      <c r="K2588" s="54"/>
    </row>
    <row r="2589" spans="1:11" x14ac:dyDescent="0.25">
      <c r="A2589" s="54"/>
      <c r="B2589" s="54"/>
      <c r="C2589" s="54"/>
      <c r="D2589" s="54"/>
      <c r="E2589" s="54"/>
      <c r="F2589" s="54"/>
      <c r="G2589" s="54"/>
      <c r="H2589" s="54"/>
      <c r="I2589" s="54"/>
      <c r="J2589" s="54"/>
      <c r="K2589" s="54"/>
    </row>
    <row r="2590" spans="1:11" x14ac:dyDescent="0.25">
      <c r="A2590" s="54"/>
      <c r="B2590" s="54"/>
      <c r="C2590" s="54"/>
      <c r="D2590" s="54"/>
      <c r="E2590" s="54"/>
      <c r="F2590" s="54"/>
      <c r="G2590" s="54"/>
      <c r="H2590" s="54"/>
      <c r="I2590" s="54"/>
      <c r="J2590" s="54"/>
      <c r="K2590" s="54"/>
    </row>
    <row r="2591" spans="1:11" x14ac:dyDescent="0.25">
      <c r="A2591" s="54"/>
      <c r="B2591" s="54"/>
      <c r="C2591" s="54"/>
      <c r="D2591" s="54"/>
      <c r="E2591" s="54"/>
      <c r="F2591" s="54"/>
      <c r="G2591" s="54"/>
      <c r="H2591" s="54"/>
      <c r="I2591" s="54"/>
      <c r="J2591" s="54"/>
      <c r="K2591" s="54"/>
    </row>
    <row r="2592" spans="1:11" x14ac:dyDescent="0.25">
      <c r="A2592" s="54"/>
      <c r="B2592" s="54"/>
      <c r="C2592" s="54"/>
      <c r="D2592" s="54"/>
      <c r="E2592" s="54"/>
      <c r="F2592" s="54"/>
      <c r="G2592" s="54"/>
      <c r="H2592" s="54"/>
      <c r="I2592" s="54"/>
      <c r="J2592" s="54"/>
      <c r="K2592" s="54"/>
    </row>
    <row r="2593" spans="1:11" x14ac:dyDescent="0.25">
      <c r="A2593" s="54"/>
      <c r="B2593" s="54"/>
      <c r="C2593" s="54"/>
      <c r="D2593" s="54"/>
      <c r="E2593" s="54"/>
      <c r="F2593" s="54"/>
      <c r="G2593" s="54"/>
      <c r="H2593" s="54"/>
      <c r="I2593" s="54"/>
      <c r="J2593" s="54"/>
      <c r="K2593" s="54"/>
    </row>
    <row r="2594" spans="1:11" x14ac:dyDescent="0.25">
      <c r="A2594" s="54"/>
      <c r="B2594" s="54"/>
      <c r="C2594" s="54"/>
      <c r="D2594" s="54"/>
      <c r="E2594" s="54"/>
      <c r="F2594" s="54"/>
      <c r="G2594" s="54"/>
      <c r="H2594" s="54"/>
      <c r="I2594" s="54"/>
      <c r="J2594" s="54"/>
      <c r="K2594" s="54"/>
    </row>
    <row r="2595" spans="1:11" x14ac:dyDescent="0.25">
      <c r="A2595" s="54"/>
      <c r="B2595" s="54"/>
      <c r="C2595" s="54"/>
      <c r="D2595" s="54"/>
      <c r="E2595" s="54"/>
      <c r="F2595" s="54"/>
      <c r="G2595" s="54"/>
      <c r="H2595" s="54"/>
      <c r="I2595" s="54"/>
      <c r="J2595" s="54"/>
      <c r="K2595" s="54"/>
    </row>
    <row r="2596" spans="1:11" x14ac:dyDescent="0.25">
      <c r="A2596" s="54"/>
      <c r="B2596" s="54"/>
      <c r="C2596" s="54"/>
      <c r="D2596" s="54"/>
      <c r="E2596" s="54"/>
      <c r="F2596" s="54"/>
      <c r="G2596" s="54"/>
      <c r="H2596" s="54"/>
      <c r="I2596" s="54"/>
      <c r="J2596" s="54"/>
      <c r="K2596" s="54"/>
    </row>
    <row r="2597" spans="1:11" x14ac:dyDescent="0.25">
      <c r="A2597" s="54"/>
      <c r="B2597" s="54"/>
      <c r="C2597" s="54"/>
      <c r="D2597" s="54"/>
      <c r="E2597" s="54"/>
      <c r="F2597" s="54"/>
      <c r="G2597" s="54"/>
      <c r="H2597" s="54"/>
      <c r="I2597" s="54"/>
      <c r="J2597" s="54"/>
      <c r="K2597" s="54"/>
    </row>
    <row r="2598" spans="1:11" x14ac:dyDescent="0.25">
      <c r="A2598" s="54"/>
      <c r="B2598" s="54"/>
      <c r="C2598" s="54"/>
      <c r="D2598" s="54"/>
      <c r="E2598" s="54"/>
      <c r="F2598" s="54"/>
      <c r="G2598" s="54"/>
      <c r="H2598" s="54"/>
      <c r="I2598" s="54"/>
      <c r="J2598" s="54"/>
      <c r="K2598" s="54"/>
    </row>
    <row r="2599" spans="1:11" x14ac:dyDescent="0.25">
      <c r="A2599" s="54"/>
      <c r="B2599" s="54"/>
      <c r="C2599" s="54"/>
      <c r="D2599" s="54"/>
      <c r="E2599" s="54"/>
      <c r="F2599" s="54"/>
      <c r="G2599" s="54"/>
      <c r="H2599" s="54"/>
      <c r="I2599" s="54"/>
      <c r="J2599" s="54"/>
      <c r="K2599" s="54"/>
    </row>
    <row r="2600" spans="1:11" x14ac:dyDescent="0.25">
      <c r="A2600" s="54"/>
      <c r="B2600" s="54"/>
      <c r="C2600" s="54"/>
      <c r="D2600" s="54"/>
      <c r="E2600" s="54"/>
      <c r="F2600" s="54"/>
      <c r="G2600" s="54"/>
      <c r="H2600" s="54"/>
      <c r="I2600" s="54"/>
      <c r="J2600" s="54"/>
      <c r="K2600" s="54"/>
    </row>
    <row r="2601" spans="1:11" x14ac:dyDescent="0.25">
      <c r="A2601" s="54"/>
      <c r="B2601" s="54"/>
      <c r="C2601" s="54"/>
      <c r="D2601" s="54"/>
      <c r="E2601" s="54"/>
      <c r="F2601" s="54"/>
      <c r="G2601" s="54"/>
      <c r="H2601" s="54"/>
      <c r="I2601" s="54"/>
      <c r="J2601" s="54"/>
      <c r="K2601" s="54"/>
    </row>
    <row r="2602" spans="1:11" x14ac:dyDescent="0.25">
      <c r="A2602" s="54"/>
      <c r="B2602" s="54"/>
      <c r="C2602" s="54"/>
      <c r="D2602" s="54"/>
      <c r="E2602" s="54"/>
      <c r="F2602" s="54"/>
      <c r="G2602" s="54"/>
      <c r="H2602" s="54"/>
      <c r="I2602" s="54"/>
      <c r="J2602" s="54"/>
      <c r="K2602" s="54"/>
    </row>
    <row r="2603" spans="1:11" x14ac:dyDescent="0.25">
      <c r="A2603" s="54"/>
      <c r="B2603" s="54"/>
      <c r="C2603" s="54"/>
      <c r="D2603" s="54"/>
      <c r="E2603" s="54"/>
      <c r="F2603" s="54"/>
      <c r="G2603" s="54"/>
      <c r="H2603" s="54"/>
      <c r="I2603" s="54"/>
      <c r="J2603" s="54"/>
      <c r="K2603" s="54"/>
    </row>
    <row r="2604" spans="1:11" x14ac:dyDescent="0.25">
      <c r="A2604" s="54"/>
      <c r="B2604" s="54"/>
      <c r="C2604" s="54"/>
      <c r="D2604" s="54"/>
      <c r="E2604" s="54"/>
      <c r="F2604" s="54"/>
      <c r="G2604" s="54"/>
      <c r="H2604" s="54"/>
      <c r="I2604" s="54"/>
      <c r="J2604" s="54"/>
      <c r="K2604" s="54"/>
    </row>
    <row r="2605" spans="1:11" x14ac:dyDescent="0.25">
      <c r="A2605" s="54"/>
      <c r="B2605" s="54"/>
      <c r="C2605" s="54"/>
      <c r="D2605" s="54"/>
      <c r="E2605" s="54"/>
      <c r="F2605" s="54"/>
      <c r="G2605" s="54"/>
      <c r="H2605" s="54"/>
      <c r="I2605" s="54"/>
      <c r="J2605" s="54"/>
      <c r="K2605" s="54"/>
    </row>
    <row r="2606" spans="1:11" x14ac:dyDescent="0.25">
      <c r="A2606" s="54"/>
      <c r="B2606" s="54"/>
      <c r="C2606" s="54"/>
      <c r="D2606" s="54"/>
      <c r="E2606" s="54"/>
      <c r="F2606" s="54"/>
      <c r="G2606" s="54"/>
      <c r="H2606" s="54"/>
      <c r="I2606" s="54"/>
      <c r="J2606" s="54"/>
      <c r="K2606" s="54"/>
    </row>
    <row r="2607" spans="1:11" x14ac:dyDescent="0.25">
      <c r="A2607" s="54"/>
      <c r="B2607" s="54"/>
      <c r="C2607" s="54"/>
      <c r="D2607" s="54"/>
      <c r="E2607" s="54"/>
      <c r="F2607" s="54"/>
      <c r="G2607" s="54"/>
      <c r="H2607" s="54"/>
      <c r="I2607" s="54"/>
      <c r="J2607" s="54"/>
      <c r="K2607" s="54"/>
    </row>
    <row r="2608" spans="1:11" x14ac:dyDescent="0.25">
      <c r="A2608" s="54"/>
      <c r="B2608" s="54"/>
      <c r="C2608" s="54"/>
      <c r="D2608" s="54"/>
      <c r="E2608" s="54"/>
      <c r="F2608" s="54"/>
      <c r="G2608" s="54"/>
      <c r="H2608" s="54"/>
      <c r="I2608" s="54"/>
      <c r="J2608" s="54"/>
      <c r="K2608" s="54"/>
    </row>
    <row r="2609" spans="1:11" x14ac:dyDescent="0.25">
      <c r="A2609" s="54"/>
      <c r="B2609" s="54"/>
      <c r="C2609" s="54"/>
      <c r="D2609" s="54"/>
      <c r="E2609" s="54"/>
      <c r="F2609" s="54"/>
      <c r="G2609" s="54"/>
      <c r="H2609" s="54"/>
      <c r="I2609" s="54"/>
      <c r="J2609" s="54"/>
      <c r="K2609" s="54"/>
    </row>
    <row r="2610" spans="1:11" x14ac:dyDescent="0.25">
      <c r="A2610" s="54"/>
      <c r="B2610" s="54"/>
      <c r="C2610" s="54"/>
      <c r="D2610" s="54"/>
      <c r="E2610" s="54"/>
      <c r="F2610" s="54"/>
      <c r="G2610" s="54"/>
      <c r="H2610" s="54"/>
      <c r="I2610" s="54"/>
      <c r="J2610" s="54"/>
      <c r="K2610" s="54"/>
    </row>
    <row r="2611" spans="1:11" x14ac:dyDescent="0.25">
      <c r="A2611" s="54"/>
      <c r="B2611" s="54"/>
      <c r="C2611" s="54"/>
      <c r="D2611" s="54"/>
      <c r="E2611" s="54"/>
      <c r="F2611" s="54"/>
      <c r="G2611" s="54"/>
      <c r="H2611" s="54"/>
      <c r="I2611" s="54"/>
      <c r="J2611" s="54"/>
      <c r="K2611" s="54"/>
    </row>
    <row r="2612" spans="1:11" x14ac:dyDescent="0.25">
      <c r="A2612" s="54"/>
      <c r="B2612" s="54"/>
      <c r="C2612" s="54"/>
      <c r="D2612" s="54"/>
      <c r="E2612" s="54"/>
      <c r="F2612" s="54"/>
      <c r="G2612" s="54"/>
      <c r="H2612" s="54"/>
      <c r="I2612" s="54"/>
      <c r="J2612" s="54"/>
      <c r="K2612" s="54"/>
    </row>
    <row r="2613" spans="1:11" x14ac:dyDescent="0.25">
      <c r="A2613" s="54"/>
      <c r="B2613" s="54"/>
      <c r="C2613" s="54"/>
      <c r="D2613" s="54"/>
      <c r="E2613" s="54"/>
      <c r="F2613" s="54"/>
      <c r="G2613" s="54"/>
      <c r="H2613" s="54"/>
      <c r="I2613" s="54"/>
      <c r="J2613" s="54"/>
      <c r="K2613" s="54"/>
    </row>
    <row r="2614" spans="1:11" x14ac:dyDescent="0.25">
      <c r="A2614" s="54"/>
      <c r="B2614" s="54"/>
      <c r="C2614" s="54"/>
      <c r="D2614" s="54"/>
      <c r="E2614" s="54"/>
      <c r="F2614" s="54"/>
      <c r="G2614" s="54"/>
      <c r="H2614" s="54"/>
      <c r="I2614" s="54"/>
      <c r="J2614" s="54"/>
      <c r="K2614" s="54"/>
    </row>
    <row r="2615" spans="1:11" x14ac:dyDescent="0.25">
      <c r="A2615" s="54"/>
      <c r="B2615" s="54"/>
      <c r="C2615" s="54"/>
      <c r="D2615" s="54"/>
      <c r="E2615" s="54"/>
      <c r="F2615" s="54"/>
      <c r="G2615" s="54"/>
      <c r="H2615" s="54"/>
      <c r="I2615" s="54"/>
      <c r="J2615" s="54"/>
      <c r="K2615" s="54"/>
    </row>
    <row r="2616" spans="1:11" x14ac:dyDescent="0.25">
      <c r="A2616" s="54"/>
      <c r="B2616" s="54"/>
      <c r="C2616" s="54"/>
      <c r="D2616" s="54"/>
      <c r="E2616" s="54"/>
      <c r="F2616" s="54"/>
      <c r="G2616" s="54"/>
      <c r="H2616" s="54"/>
      <c r="I2616" s="54"/>
      <c r="J2616" s="54"/>
      <c r="K2616" s="54"/>
    </row>
    <row r="2617" spans="1:11" x14ac:dyDescent="0.25">
      <c r="A2617" s="54"/>
      <c r="B2617" s="54"/>
      <c r="C2617" s="54"/>
      <c r="D2617" s="54"/>
      <c r="E2617" s="54"/>
      <c r="F2617" s="54"/>
      <c r="G2617" s="54"/>
      <c r="H2617" s="54"/>
      <c r="I2617" s="54"/>
      <c r="J2617" s="54"/>
      <c r="K2617" s="54"/>
    </row>
    <row r="2618" spans="1:11" x14ac:dyDescent="0.25">
      <c r="A2618" s="54"/>
      <c r="B2618" s="54"/>
      <c r="C2618" s="54"/>
      <c r="D2618" s="54"/>
      <c r="E2618" s="54"/>
      <c r="F2618" s="54"/>
      <c r="G2618" s="54"/>
      <c r="H2618" s="54"/>
      <c r="I2618" s="54"/>
      <c r="J2618" s="54"/>
      <c r="K2618" s="54"/>
    </row>
    <row r="2619" spans="1:11" x14ac:dyDescent="0.25">
      <c r="A2619" s="54"/>
      <c r="B2619" s="54"/>
      <c r="C2619" s="54"/>
      <c r="D2619" s="54"/>
      <c r="E2619" s="54"/>
      <c r="F2619" s="54"/>
      <c r="G2619" s="54"/>
      <c r="H2619" s="54"/>
      <c r="I2619" s="54"/>
      <c r="J2619" s="54"/>
      <c r="K2619" s="54"/>
    </row>
    <row r="2620" spans="1:11" x14ac:dyDescent="0.25">
      <c r="A2620" s="54"/>
      <c r="B2620" s="54"/>
      <c r="C2620" s="54"/>
      <c r="D2620" s="54"/>
      <c r="E2620" s="54"/>
      <c r="F2620" s="54"/>
      <c r="G2620" s="54"/>
      <c r="H2620" s="54"/>
      <c r="I2620" s="54"/>
      <c r="J2620" s="54"/>
      <c r="K2620" s="54"/>
    </row>
    <row r="2621" spans="1:11" x14ac:dyDescent="0.25">
      <c r="A2621" s="54"/>
      <c r="B2621" s="54"/>
      <c r="C2621" s="54"/>
      <c r="D2621" s="54"/>
      <c r="E2621" s="54"/>
      <c r="F2621" s="54"/>
      <c r="G2621" s="54"/>
      <c r="H2621" s="54"/>
      <c r="I2621" s="54"/>
      <c r="J2621" s="54"/>
      <c r="K2621" s="54"/>
    </row>
    <row r="2622" spans="1:11" x14ac:dyDescent="0.25">
      <c r="A2622" s="54"/>
      <c r="B2622" s="54"/>
      <c r="C2622" s="54"/>
      <c r="D2622" s="54"/>
      <c r="E2622" s="54"/>
      <c r="F2622" s="54"/>
      <c r="G2622" s="54"/>
      <c r="H2622" s="54"/>
      <c r="I2622" s="54"/>
      <c r="J2622" s="54"/>
      <c r="K2622" s="54"/>
    </row>
    <row r="2623" spans="1:11" x14ac:dyDescent="0.25">
      <c r="A2623" s="54"/>
      <c r="B2623" s="54"/>
      <c r="C2623" s="54"/>
      <c r="D2623" s="54"/>
      <c r="E2623" s="54"/>
      <c r="F2623" s="54"/>
      <c r="G2623" s="54"/>
      <c r="H2623" s="54"/>
      <c r="I2623" s="54"/>
      <c r="J2623" s="54"/>
      <c r="K2623" s="54"/>
    </row>
    <row r="2624" spans="1:11" x14ac:dyDescent="0.25">
      <c r="A2624" s="54"/>
      <c r="B2624" s="54"/>
      <c r="C2624" s="54"/>
      <c r="D2624" s="54"/>
      <c r="E2624" s="54"/>
      <c r="F2624" s="54"/>
      <c r="G2624" s="54"/>
      <c r="H2624" s="54"/>
      <c r="I2624" s="54"/>
      <c r="J2624" s="54"/>
      <c r="K2624" s="54"/>
    </row>
    <row r="2625" spans="1:11" x14ac:dyDescent="0.25">
      <c r="A2625" s="54"/>
      <c r="B2625" s="54"/>
      <c r="C2625" s="54"/>
      <c r="D2625" s="54"/>
      <c r="E2625" s="54"/>
      <c r="F2625" s="54"/>
      <c r="G2625" s="54"/>
      <c r="H2625" s="54"/>
      <c r="I2625" s="54"/>
      <c r="J2625" s="54"/>
      <c r="K2625" s="54"/>
    </row>
    <row r="2626" spans="1:11" x14ac:dyDescent="0.25">
      <c r="A2626" s="54"/>
      <c r="B2626" s="54"/>
      <c r="C2626" s="54"/>
      <c r="D2626" s="54"/>
      <c r="E2626" s="54"/>
      <c r="F2626" s="54"/>
      <c r="G2626" s="54"/>
      <c r="H2626" s="54"/>
      <c r="I2626" s="54"/>
      <c r="J2626" s="54"/>
      <c r="K2626" s="54"/>
    </row>
    <row r="2627" spans="1:11" x14ac:dyDescent="0.25">
      <c r="A2627" s="54"/>
      <c r="B2627" s="54"/>
      <c r="C2627" s="54"/>
      <c r="D2627" s="54"/>
      <c r="E2627" s="54"/>
      <c r="F2627" s="54"/>
      <c r="G2627" s="54"/>
      <c r="H2627" s="54"/>
      <c r="I2627" s="54"/>
      <c r="J2627" s="54"/>
      <c r="K2627" s="54"/>
    </row>
    <row r="2628" spans="1:11" x14ac:dyDescent="0.25">
      <c r="A2628" s="54"/>
      <c r="B2628" s="54"/>
      <c r="C2628" s="54"/>
      <c r="D2628" s="54"/>
      <c r="E2628" s="54"/>
      <c r="F2628" s="54"/>
      <c r="G2628" s="54"/>
      <c r="H2628" s="54"/>
      <c r="I2628" s="54"/>
      <c r="J2628" s="54"/>
      <c r="K2628" s="54"/>
    </row>
    <row r="2629" spans="1:11" x14ac:dyDescent="0.25">
      <c r="A2629" s="54"/>
      <c r="B2629" s="54"/>
      <c r="C2629" s="54"/>
      <c r="D2629" s="54"/>
      <c r="E2629" s="54"/>
      <c r="F2629" s="54"/>
      <c r="G2629" s="54"/>
      <c r="H2629" s="54"/>
      <c r="I2629" s="54"/>
      <c r="J2629" s="54"/>
      <c r="K2629" s="54"/>
    </row>
    <row r="2630" spans="1:11" x14ac:dyDescent="0.25">
      <c r="A2630" s="54"/>
      <c r="B2630" s="54"/>
      <c r="C2630" s="54"/>
      <c r="D2630" s="54"/>
      <c r="E2630" s="54"/>
      <c r="F2630" s="54"/>
      <c r="G2630" s="54"/>
      <c r="H2630" s="54"/>
      <c r="I2630" s="54"/>
      <c r="J2630" s="54"/>
      <c r="K2630" s="54"/>
    </row>
    <row r="2631" spans="1:11" x14ac:dyDescent="0.25">
      <c r="A2631" s="54"/>
      <c r="B2631" s="54"/>
      <c r="C2631" s="54"/>
      <c r="D2631" s="54"/>
      <c r="E2631" s="54"/>
      <c r="F2631" s="54"/>
      <c r="G2631" s="54"/>
      <c r="H2631" s="54"/>
      <c r="I2631" s="54"/>
      <c r="J2631" s="54"/>
      <c r="K2631" s="54"/>
    </row>
    <row r="2632" spans="1:11" x14ac:dyDescent="0.25">
      <c r="A2632" s="54"/>
      <c r="B2632" s="54"/>
      <c r="C2632" s="54"/>
      <c r="D2632" s="54"/>
      <c r="E2632" s="54"/>
      <c r="F2632" s="54"/>
      <c r="G2632" s="54"/>
      <c r="H2632" s="54"/>
      <c r="I2632" s="54"/>
      <c r="J2632" s="54"/>
      <c r="K2632" s="54"/>
    </row>
    <row r="2633" spans="1:11" x14ac:dyDescent="0.25">
      <c r="A2633" s="54"/>
      <c r="B2633" s="54"/>
      <c r="C2633" s="54"/>
      <c r="D2633" s="54"/>
      <c r="E2633" s="54"/>
      <c r="F2633" s="54"/>
      <c r="G2633" s="54"/>
      <c r="H2633" s="54"/>
      <c r="I2633" s="54"/>
      <c r="J2633" s="54"/>
      <c r="K2633" s="54"/>
    </row>
    <row r="2634" spans="1:11" x14ac:dyDescent="0.25">
      <c r="A2634" s="54"/>
      <c r="B2634" s="54"/>
      <c r="C2634" s="54"/>
      <c r="D2634" s="54"/>
      <c r="E2634" s="54"/>
      <c r="F2634" s="54"/>
      <c r="G2634" s="54"/>
      <c r="H2634" s="54"/>
      <c r="I2634" s="54"/>
      <c r="J2634" s="54"/>
      <c r="K2634" s="54"/>
    </row>
    <row r="2635" spans="1:11" x14ac:dyDescent="0.25">
      <c r="A2635" s="54"/>
      <c r="B2635" s="54"/>
      <c r="C2635" s="54"/>
      <c r="D2635" s="54"/>
      <c r="E2635" s="54"/>
      <c r="F2635" s="54"/>
      <c r="G2635" s="54"/>
      <c r="H2635" s="54"/>
      <c r="I2635" s="54"/>
      <c r="J2635" s="54"/>
      <c r="K2635" s="54"/>
    </row>
    <row r="2636" spans="1:11" x14ac:dyDescent="0.25">
      <c r="A2636" s="54"/>
      <c r="B2636" s="54"/>
      <c r="C2636" s="54"/>
      <c r="D2636" s="54"/>
      <c r="E2636" s="54"/>
      <c r="F2636" s="54"/>
      <c r="G2636" s="54"/>
      <c r="H2636" s="54"/>
      <c r="I2636" s="54"/>
      <c r="J2636" s="54"/>
      <c r="K2636" s="54"/>
    </row>
    <row r="2637" spans="1:11" x14ac:dyDescent="0.25">
      <c r="A2637" s="54"/>
      <c r="B2637" s="54"/>
      <c r="C2637" s="54"/>
      <c r="D2637" s="54"/>
      <c r="E2637" s="54"/>
      <c r="F2637" s="54"/>
      <c r="G2637" s="54"/>
      <c r="H2637" s="54"/>
      <c r="I2637" s="54"/>
      <c r="J2637" s="54"/>
      <c r="K2637" s="54"/>
    </row>
    <row r="2638" spans="1:11" x14ac:dyDescent="0.25">
      <c r="A2638" s="54"/>
      <c r="B2638" s="54"/>
      <c r="C2638" s="54"/>
      <c r="D2638" s="54"/>
      <c r="E2638" s="54"/>
      <c r="F2638" s="54"/>
      <c r="G2638" s="54"/>
      <c r="H2638" s="54"/>
      <c r="I2638" s="54"/>
      <c r="J2638" s="54"/>
      <c r="K2638" s="54"/>
    </row>
    <row r="2639" spans="1:11" x14ac:dyDescent="0.25">
      <c r="A2639" s="54"/>
      <c r="B2639" s="54"/>
      <c r="C2639" s="54"/>
      <c r="D2639" s="54"/>
      <c r="E2639" s="54"/>
      <c r="F2639" s="54"/>
      <c r="G2639" s="54"/>
      <c r="H2639" s="54"/>
      <c r="I2639" s="54"/>
      <c r="J2639" s="54"/>
      <c r="K2639" s="54"/>
    </row>
    <row r="2640" spans="1:11" x14ac:dyDescent="0.25">
      <c r="A2640" s="54"/>
      <c r="B2640" s="54"/>
      <c r="C2640" s="54"/>
      <c r="D2640" s="54"/>
      <c r="E2640" s="54"/>
      <c r="F2640" s="54"/>
      <c r="G2640" s="54"/>
      <c r="H2640" s="54"/>
      <c r="I2640" s="54"/>
      <c r="J2640" s="54"/>
      <c r="K2640" s="54"/>
    </row>
    <row r="2641" spans="1:11" x14ac:dyDescent="0.25">
      <c r="A2641" s="54"/>
      <c r="B2641" s="54"/>
      <c r="C2641" s="54"/>
      <c r="D2641" s="54"/>
      <c r="E2641" s="54"/>
      <c r="F2641" s="54"/>
      <c r="G2641" s="54"/>
      <c r="H2641" s="54"/>
      <c r="I2641" s="54"/>
      <c r="J2641" s="54"/>
      <c r="K2641" s="54"/>
    </row>
    <row r="2642" spans="1:11" x14ac:dyDescent="0.25">
      <c r="A2642" s="54"/>
      <c r="B2642" s="54"/>
      <c r="C2642" s="54"/>
      <c r="D2642" s="54"/>
      <c r="E2642" s="54"/>
      <c r="F2642" s="54"/>
      <c r="G2642" s="54"/>
      <c r="H2642" s="54"/>
      <c r="I2642" s="54"/>
      <c r="J2642" s="54"/>
      <c r="K2642" s="54"/>
    </row>
    <row r="2643" spans="1:11" x14ac:dyDescent="0.25">
      <c r="A2643" s="54"/>
      <c r="B2643" s="54"/>
      <c r="C2643" s="54"/>
      <c r="D2643" s="54"/>
      <c r="E2643" s="54"/>
      <c r="F2643" s="54"/>
      <c r="G2643" s="54"/>
      <c r="H2643" s="54"/>
      <c r="I2643" s="54"/>
      <c r="J2643" s="54"/>
      <c r="K2643" s="54"/>
    </row>
    <row r="2644" spans="1:11" x14ac:dyDescent="0.25">
      <c r="A2644" s="54"/>
      <c r="B2644" s="54"/>
      <c r="C2644" s="54"/>
      <c r="D2644" s="54"/>
      <c r="E2644" s="54"/>
      <c r="F2644" s="54"/>
      <c r="G2644" s="54"/>
      <c r="H2644" s="54"/>
      <c r="I2644" s="54"/>
      <c r="J2644" s="54"/>
      <c r="K2644" s="54"/>
    </row>
    <row r="2645" spans="1:11" x14ac:dyDescent="0.25">
      <c r="A2645" s="54"/>
      <c r="B2645" s="54"/>
      <c r="C2645" s="54"/>
      <c r="D2645" s="54"/>
      <c r="E2645" s="54"/>
      <c r="F2645" s="54"/>
      <c r="G2645" s="54"/>
      <c r="H2645" s="54"/>
      <c r="I2645" s="54"/>
      <c r="J2645" s="54"/>
      <c r="K2645" s="54"/>
    </row>
    <row r="2646" spans="1:11" x14ac:dyDescent="0.25">
      <c r="A2646" s="54"/>
      <c r="B2646" s="54"/>
      <c r="C2646" s="54"/>
      <c r="D2646" s="54"/>
      <c r="E2646" s="54"/>
      <c r="F2646" s="54"/>
      <c r="G2646" s="54"/>
      <c r="H2646" s="54"/>
      <c r="I2646" s="54"/>
      <c r="J2646" s="54"/>
      <c r="K2646" s="54"/>
    </row>
    <row r="2647" spans="1:11" x14ac:dyDescent="0.25">
      <c r="A2647" s="54"/>
      <c r="B2647" s="54"/>
      <c r="C2647" s="54"/>
      <c r="D2647" s="54"/>
      <c r="E2647" s="54"/>
      <c r="F2647" s="54"/>
      <c r="G2647" s="54"/>
      <c r="H2647" s="54"/>
      <c r="I2647" s="54"/>
      <c r="J2647" s="54"/>
      <c r="K2647" s="54"/>
    </row>
    <row r="2648" spans="1:11" x14ac:dyDescent="0.25">
      <c r="A2648" s="54"/>
      <c r="B2648" s="54"/>
      <c r="C2648" s="54"/>
      <c r="D2648" s="54"/>
      <c r="E2648" s="54"/>
      <c r="F2648" s="54"/>
      <c r="G2648" s="54"/>
      <c r="H2648" s="54"/>
      <c r="I2648" s="54"/>
      <c r="J2648" s="54"/>
      <c r="K2648" s="54"/>
    </row>
    <row r="2649" spans="1:11" x14ac:dyDescent="0.25">
      <c r="A2649" s="54"/>
      <c r="B2649" s="54"/>
      <c r="C2649" s="54"/>
      <c r="D2649" s="54"/>
      <c r="E2649" s="54"/>
      <c r="F2649" s="54"/>
      <c r="G2649" s="54"/>
      <c r="H2649" s="54"/>
      <c r="I2649" s="54"/>
      <c r="J2649" s="54"/>
      <c r="K2649" s="54"/>
    </row>
    <row r="2650" spans="1:11" x14ac:dyDescent="0.25">
      <c r="A2650" s="54"/>
      <c r="B2650" s="54"/>
      <c r="C2650" s="54"/>
      <c r="D2650" s="54"/>
      <c r="E2650" s="54"/>
      <c r="F2650" s="54"/>
      <c r="G2650" s="54"/>
      <c r="H2650" s="54"/>
      <c r="I2650" s="54"/>
      <c r="J2650" s="54"/>
      <c r="K2650" s="54"/>
    </row>
    <row r="2651" spans="1:11" x14ac:dyDescent="0.25">
      <c r="A2651" s="54"/>
      <c r="B2651" s="54"/>
      <c r="C2651" s="54"/>
      <c r="D2651" s="54"/>
      <c r="E2651" s="54"/>
      <c r="F2651" s="54"/>
      <c r="G2651" s="54"/>
      <c r="H2651" s="54"/>
      <c r="I2651" s="54"/>
      <c r="J2651" s="54"/>
      <c r="K2651" s="54"/>
    </row>
    <row r="2652" spans="1:11" x14ac:dyDescent="0.25">
      <c r="A2652" s="54"/>
      <c r="B2652" s="54"/>
      <c r="C2652" s="54"/>
      <c r="D2652" s="54"/>
      <c r="E2652" s="54"/>
      <c r="F2652" s="54"/>
      <c r="G2652" s="54"/>
      <c r="H2652" s="54"/>
      <c r="I2652" s="54"/>
      <c r="J2652" s="54"/>
      <c r="K2652" s="54"/>
    </row>
    <row r="2653" spans="1:11" x14ac:dyDescent="0.25">
      <c r="A2653" s="54"/>
      <c r="B2653" s="54"/>
      <c r="C2653" s="54"/>
      <c r="D2653" s="54"/>
      <c r="E2653" s="54"/>
      <c r="F2653" s="54"/>
      <c r="G2653" s="54"/>
      <c r="H2653" s="54"/>
      <c r="I2653" s="54"/>
      <c r="J2653" s="54"/>
      <c r="K2653" s="54"/>
    </row>
    <row r="2654" spans="1:11" x14ac:dyDescent="0.25">
      <c r="A2654" s="54"/>
      <c r="B2654" s="54"/>
      <c r="C2654" s="54"/>
      <c r="D2654" s="54"/>
      <c r="E2654" s="54"/>
      <c r="F2654" s="54"/>
      <c r="G2654" s="54"/>
      <c r="H2654" s="54"/>
      <c r="I2654" s="54"/>
      <c r="J2654" s="54"/>
      <c r="K2654" s="54"/>
    </row>
    <row r="2655" spans="1:11" x14ac:dyDescent="0.25">
      <c r="A2655" s="54"/>
      <c r="B2655" s="54"/>
      <c r="C2655" s="54"/>
      <c r="D2655" s="54"/>
      <c r="E2655" s="54"/>
      <c r="F2655" s="54"/>
      <c r="G2655" s="54"/>
      <c r="H2655" s="54"/>
      <c r="I2655" s="54"/>
      <c r="J2655" s="54"/>
      <c r="K2655" s="54"/>
    </row>
    <row r="2656" spans="1:11" x14ac:dyDescent="0.25">
      <c r="A2656" s="54"/>
      <c r="B2656" s="54"/>
      <c r="C2656" s="54"/>
      <c r="D2656" s="54"/>
      <c r="E2656" s="54"/>
      <c r="F2656" s="54"/>
      <c r="G2656" s="54"/>
      <c r="H2656" s="54"/>
      <c r="I2656" s="54"/>
      <c r="J2656" s="54"/>
      <c r="K2656" s="54"/>
    </row>
    <row r="2657" spans="1:11" x14ac:dyDescent="0.25">
      <c r="A2657" s="54"/>
      <c r="B2657" s="54"/>
      <c r="C2657" s="54"/>
      <c r="D2657" s="54"/>
      <c r="E2657" s="54"/>
      <c r="F2657" s="54"/>
      <c r="G2657" s="54"/>
      <c r="H2657" s="54"/>
      <c r="I2657" s="54"/>
      <c r="J2657" s="54"/>
      <c r="K2657" s="54"/>
    </row>
    <row r="2658" spans="1:11" x14ac:dyDescent="0.25">
      <c r="A2658" s="54"/>
      <c r="B2658" s="54"/>
      <c r="C2658" s="54"/>
      <c r="D2658" s="54"/>
      <c r="E2658" s="54"/>
      <c r="F2658" s="54"/>
      <c r="G2658" s="54"/>
      <c r="H2658" s="54"/>
      <c r="I2658" s="54"/>
      <c r="J2658" s="54"/>
      <c r="K2658" s="54"/>
    </row>
    <row r="2659" spans="1:11" x14ac:dyDescent="0.25">
      <c r="A2659" s="54"/>
      <c r="B2659" s="54"/>
      <c r="C2659" s="54"/>
      <c r="D2659" s="54"/>
      <c r="E2659" s="54"/>
      <c r="F2659" s="54"/>
      <c r="G2659" s="54"/>
      <c r="H2659" s="54"/>
      <c r="I2659" s="54"/>
      <c r="J2659" s="54"/>
      <c r="K2659" s="54"/>
    </row>
    <row r="2660" spans="1:11" x14ac:dyDescent="0.25">
      <c r="A2660" s="54"/>
      <c r="B2660" s="54"/>
      <c r="C2660" s="54"/>
      <c r="D2660" s="54"/>
      <c r="E2660" s="54"/>
      <c r="F2660" s="54"/>
      <c r="G2660" s="54"/>
      <c r="H2660" s="54"/>
      <c r="I2660" s="54"/>
      <c r="J2660" s="54"/>
      <c r="K2660" s="54"/>
    </row>
    <row r="2661" spans="1:11" x14ac:dyDescent="0.25">
      <c r="A2661" s="54"/>
      <c r="B2661" s="54"/>
      <c r="C2661" s="54"/>
      <c r="D2661" s="54"/>
      <c r="E2661" s="54"/>
      <c r="F2661" s="54"/>
      <c r="G2661" s="54"/>
      <c r="H2661" s="54"/>
      <c r="I2661" s="54"/>
      <c r="J2661" s="54"/>
      <c r="K2661" s="54"/>
    </row>
    <row r="2662" spans="1:11" x14ac:dyDescent="0.25">
      <c r="A2662" s="54"/>
      <c r="B2662" s="54"/>
      <c r="C2662" s="54"/>
      <c r="D2662" s="54"/>
      <c r="E2662" s="54"/>
      <c r="F2662" s="54"/>
      <c r="G2662" s="54"/>
      <c r="H2662" s="54"/>
      <c r="I2662" s="54"/>
      <c r="J2662" s="54"/>
      <c r="K2662" s="54"/>
    </row>
    <row r="2663" spans="1:11" x14ac:dyDescent="0.25">
      <c r="A2663" s="54"/>
      <c r="B2663" s="54"/>
      <c r="C2663" s="54"/>
      <c r="D2663" s="54"/>
      <c r="E2663" s="54"/>
      <c r="F2663" s="54"/>
      <c r="G2663" s="54"/>
      <c r="H2663" s="54"/>
      <c r="I2663" s="54"/>
      <c r="J2663" s="54"/>
      <c r="K2663" s="54"/>
    </row>
    <row r="2664" spans="1:11" x14ac:dyDescent="0.25">
      <c r="A2664" s="54"/>
      <c r="B2664" s="54"/>
      <c r="C2664" s="54"/>
      <c r="D2664" s="54"/>
      <c r="E2664" s="54"/>
      <c r="F2664" s="54"/>
      <c r="G2664" s="54"/>
      <c r="H2664" s="54"/>
      <c r="I2664" s="54"/>
      <c r="J2664" s="54"/>
      <c r="K2664" s="54"/>
    </row>
    <row r="2665" spans="1:11" x14ac:dyDescent="0.25">
      <c r="A2665" s="54"/>
      <c r="B2665" s="54"/>
      <c r="C2665" s="54"/>
      <c r="D2665" s="54"/>
      <c r="E2665" s="54"/>
      <c r="F2665" s="54"/>
      <c r="G2665" s="54"/>
      <c r="H2665" s="54"/>
      <c r="I2665" s="54"/>
      <c r="J2665" s="54"/>
      <c r="K2665" s="54"/>
    </row>
    <row r="2666" spans="1:11" x14ac:dyDescent="0.25">
      <c r="A2666" s="54"/>
      <c r="B2666" s="54"/>
      <c r="C2666" s="54"/>
      <c r="D2666" s="54"/>
      <c r="E2666" s="54"/>
      <c r="F2666" s="54"/>
      <c r="G2666" s="54"/>
      <c r="H2666" s="54"/>
      <c r="I2666" s="54"/>
      <c r="J2666" s="54"/>
      <c r="K2666" s="54"/>
    </row>
    <row r="2667" spans="1:11" x14ac:dyDescent="0.25">
      <c r="A2667" s="54"/>
      <c r="B2667" s="54"/>
      <c r="C2667" s="54"/>
      <c r="D2667" s="54"/>
      <c r="E2667" s="54"/>
      <c r="F2667" s="54"/>
      <c r="G2667" s="54"/>
      <c r="H2667" s="54"/>
      <c r="I2667" s="54"/>
      <c r="J2667" s="54"/>
      <c r="K2667" s="54"/>
    </row>
    <row r="2668" spans="1:11" x14ac:dyDescent="0.25">
      <c r="A2668" s="54"/>
      <c r="B2668" s="54"/>
      <c r="C2668" s="54"/>
      <c r="D2668" s="54"/>
      <c r="E2668" s="54"/>
      <c r="F2668" s="54"/>
      <c r="G2668" s="54"/>
      <c r="H2668" s="54"/>
      <c r="I2668" s="54"/>
      <c r="J2668" s="54"/>
      <c r="K2668" s="54"/>
    </row>
    <row r="2669" spans="1:11" x14ac:dyDescent="0.25">
      <c r="A2669" s="54"/>
      <c r="B2669" s="54"/>
      <c r="C2669" s="54"/>
      <c r="D2669" s="54"/>
      <c r="E2669" s="54"/>
      <c r="F2669" s="54"/>
      <c r="G2669" s="54"/>
      <c r="H2669" s="54"/>
      <c r="I2669" s="54"/>
      <c r="J2669" s="54"/>
      <c r="K2669" s="54"/>
    </row>
    <row r="2670" spans="1:11" x14ac:dyDescent="0.25">
      <c r="A2670" s="54"/>
      <c r="B2670" s="54"/>
      <c r="C2670" s="54"/>
      <c r="D2670" s="54"/>
      <c r="E2670" s="54"/>
      <c r="F2670" s="54"/>
      <c r="G2670" s="54"/>
      <c r="H2670" s="54"/>
      <c r="I2670" s="54"/>
      <c r="J2670" s="54"/>
      <c r="K2670" s="54"/>
    </row>
    <row r="2671" spans="1:11" x14ac:dyDescent="0.25">
      <c r="A2671" s="54"/>
      <c r="B2671" s="54"/>
      <c r="C2671" s="54"/>
      <c r="D2671" s="54"/>
      <c r="E2671" s="54"/>
      <c r="F2671" s="54"/>
      <c r="G2671" s="54"/>
      <c r="H2671" s="54"/>
      <c r="I2671" s="54"/>
      <c r="J2671" s="54"/>
      <c r="K2671" s="54"/>
    </row>
    <row r="2672" spans="1:11" x14ac:dyDescent="0.25">
      <c r="A2672" s="54"/>
      <c r="B2672" s="54"/>
      <c r="C2672" s="54"/>
      <c r="D2672" s="54"/>
      <c r="E2672" s="54"/>
      <c r="F2672" s="54"/>
      <c r="G2672" s="54"/>
      <c r="H2672" s="54"/>
      <c r="I2672" s="54"/>
      <c r="J2672" s="54"/>
      <c r="K2672" s="54"/>
    </row>
    <row r="2673" spans="1:11" x14ac:dyDescent="0.25">
      <c r="A2673" s="54"/>
      <c r="B2673" s="54"/>
      <c r="C2673" s="54"/>
      <c r="D2673" s="54"/>
      <c r="E2673" s="54"/>
      <c r="F2673" s="54"/>
      <c r="G2673" s="54"/>
      <c r="H2673" s="54"/>
      <c r="I2673" s="54"/>
      <c r="J2673" s="54"/>
      <c r="K2673" s="54"/>
    </row>
    <row r="2674" spans="1:11" x14ac:dyDescent="0.25">
      <c r="A2674" s="54"/>
      <c r="B2674" s="54"/>
      <c r="C2674" s="54"/>
      <c r="D2674" s="54"/>
      <c r="E2674" s="54"/>
      <c r="F2674" s="54"/>
      <c r="G2674" s="54"/>
      <c r="H2674" s="54"/>
      <c r="I2674" s="54"/>
      <c r="J2674" s="54"/>
      <c r="K2674" s="54"/>
    </row>
    <row r="2675" spans="1:11" x14ac:dyDescent="0.25">
      <c r="A2675" s="54"/>
      <c r="B2675" s="54"/>
      <c r="C2675" s="54"/>
      <c r="D2675" s="54"/>
      <c r="E2675" s="54"/>
      <c r="F2675" s="54"/>
      <c r="G2675" s="54"/>
      <c r="H2675" s="54"/>
      <c r="I2675" s="54"/>
      <c r="J2675" s="54"/>
      <c r="K2675" s="54"/>
    </row>
    <row r="2676" spans="1:11" x14ac:dyDescent="0.25">
      <c r="A2676" s="54"/>
      <c r="B2676" s="54"/>
      <c r="C2676" s="54"/>
      <c r="D2676" s="54"/>
      <c r="E2676" s="54"/>
      <c r="F2676" s="54"/>
      <c r="G2676" s="54"/>
      <c r="H2676" s="54"/>
      <c r="I2676" s="54"/>
      <c r="J2676" s="54"/>
      <c r="K2676" s="54"/>
    </row>
    <row r="2677" spans="1:11" x14ac:dyDescent="0.25">
      <c r="A2677" s="54"/>
      <c r="B2677" s="54"/>
      <c r="C2677" s="54"/>
      <c r="D2677" s="54"/>
      <c r="E2677" s="54"/>
      <c r="F2677" s="54"/>
      <c r="G2677" s="54"/>
      <c r="H2677" s="54"/>
      <c r="I2677" s="54"/>
      <c r="J2677" s="54"/>
      <c r="K2677" s="54"/>
    </row>
    <row r="2678" spans="1:11" x14ac:dyDescent="0.25">
      <c r="A2678" s="54"/>
      <c r="B2678" s="54"/>
      <c r="C2678" s="54"/>
      <c r="D2678" s="54"/>
      <c r="E2678" s="54"/>
      <c r="F2678" s="54"/>
      <c r="G2678" s="54"/>
      <c r="H2678" s="54"/>
      <c r="I2678" s="54"/>
      <c r="J2678" s="54"/>
      <c r="K2678" s="54"/>
    </row>
    <row r="2679" spans="1:11" x14ac:dyDescent="0.25">
      <c r="A2679" s="54"/>
      <c r="B2679" s="54"/>
      <c r="C2679" s="54"/>
      <c r="D2679" s="54"/>
      <c r="E2679" s="54"/>
      <c r="F2679" s="54"/>
      <c r="G2679" s="54"/>
      <c r="H2679" s="54"/>
      <c r="I2679" s="54"/>
      <c r="J2679" s="54"/>
      <c r="K2679" s="54"/>
    </row>
    <row r="2680" spans="1:11" x14ac:dyDescent="0.25">
      <c r="A2680" s="54"/>
      <c r="B2680" s="54"/>
      <c r="C2680" s="54"/>
      <c r="D2680" s="54"/>
      <c r="E2680" s="54"/>
      <c r="F2680" s="54"/>
      <c r="G2680" s="54"/>
      <c r="H2680" s="54"/>
      <c r="I2680" s="54"/>
      <c r="J2680" s="54"/>
      <c r="K2680" s="54"/>
    </row>
    <row r="2681" spans="1:11" x14ac:dyDescent="0.25">
      <c r="A2681" s="54"/>
      <c r="B2681" s="54"/>
      <c r="C2681" s="54"/>
      <c r="D2681" s="54"/>
      <c r="E2681" s="54"/>
      <c r="F2681" s="54"/>
      <c r="G2681" s="54"/>
      <c r="H2681" s="54"/>
      <c r="I2681" s="54"/>
      <c r="J2681" s="54"/>
      <c r="K2681" s="54"/>
    </row>
    <row r="2682" spans="1:11" x14ac:dyDescent="0.25">
      <c r="A2682" s="54"/>
      <c r="B2682" s="54"/>
      <c r="C2682" s="54"/>
      <c r="D2682" s="54"/>
      <c r="E2682" s="54"/>
      <c r="F2682" s="54"/>
      <c r="G2682" s="54"/>
      <c r="H2682" s="54"/>
      <c r="I2682" s="54"/>
      <c r="J2682" s="54"/>
      <c r="K2682" s="54"/>
    </row>
    <row r="2683" spans="1:11" x14ac:dyDescent="0.25">
      <c r="A2683" s="54"/>
      <c r="B2683" s="54"/>
      <c r="C2683" s="54"/>
      <c r="D2683" s="54"/>
      <c r="E2683" s="54"/>
      <c r="F2683" s="54"/>
      <c r="G2683" s="54"/>
      <c r="H2683" s="54"/>
      <c r="I2683" s="54"/>
      <c r="J2683" s="54"/>
      <c r="K2683" s="54"/>
    </row>
    <row r="2684" spans="1:11" x14ac:dyDescent="0.25">
      <c r="A2684" s="54"/>
      <c r="B2684" s="54"/>
      <c r="C2684" s="54"/>
      <c r="D2684" s="54"/>
      <c r="E2684" s="54"/>
      <c r="F2684" s="54"/>
      <c r="G2684" s="54"/>
      <c r="H2684" s="54"/>
      <c r="I2684" s="54"/>
      <c r="J2684" s="54"/>
      <c r="K2684" s="54"/>
    </row>
    <row r="2685" spans="1:11" x14ac:dyDescent="0.25">
      <c r="A2685" s="54"/>
      <c r="B2685" s="54"/>
      <c r="C2685" s="54"/>
      <c r="D2685" s="54"/>
      <c r="E2685" s="54"/>
      <c r="F2685" s="54"/>
      <c r="G2685" s="54"/>
      <c r="H2685" s="54"/>
      <c r="I2685" s="54"/>
      <c r="J2685" s="54"/>
      <c r="K2685" s="54"/>
    </row>
    <row r="2686" spans="1:11" x14ac:dyDescent="0.25">
      <c r="A2686" s="54"/>
      <c r="B2686" s="54"/>
      <c r="C2686" s="54"/>
      <c r="D2686" s="54"/>
      <c r="E2686" s="54"/>
      <c r="F2686" s="54"/>
      <c r="G2686" s="54"/>
      <c r="H2686" s="54"/>
      <c r="I2686" s="54"/>
      <c r="J2686" s="54"/>
      <c r="K2686" s="54"/>
    </row>
    <row r="2687" spans="1:11" x14ac:dyDescent="0.25">
      <c r="A2687" s="54"/>
      <c r="B2687" s="54"/>
      <c r="C2687" s="54"/>
      <c r="D2687" s="54"/>
      <c r="E2687" s="54"/>
      <c r="F2687" s="54"/>
      <c r="G2687" s="54"/>
      <c r="H2687" s="54"/>
      <c r="I2687" s="54"/>
      <c r="J2687" s="54"/>
      <c r="K2687" s="54"/>
    </row>
    <row r="2688" spans="1:11" x14ac:dyDescent="0.25">
      <c r="A2688" s="54"/>
      <c r="B2688" s="54"/>
      <c r="C2688" s="54"/>
      <c r="D2688" s="54"/>
      <c r="E2688" s="54"/>
      <c r="F2688" s="54"/>
      <c r="G2688" s="54"/>
      <c r="H2688" s="54"/>
      <c r="I2688" s="54"/>
      <c r="J2688" s="54"/>
      <c r="K2688" s="54"/>
    </row>
    <row r="2689" spans="1:11" x14ac:dyDescent="0.25">
      <c r="A2689" s="54"/>
      <c r="B2689" s="54"/>
      <c r="C2689" s="54"/>
      <c r="D2689" s="54"/>
      <c r="E2689" s="54"/>
      <c r="F2689" s="54"/>
      <c r="G2689" s="54"/>
      <c r="H2689" s="54"/>
      <c r="I2689" s="54"/>
      <c r="J2689" s="54"/>
      <c r="K2689" s="54"/>
    </row>
    <row r="2690" spans="1:11" x14ac:dyDescent="0.25">
      <c r="A2690" s="54"/>
      <c r="B2690" s="54"/>
      <c r="C2690" s="54"/>
      <c r="D2690" s="54"/>
      <c r="E2690" s="54"/>
      <c r="F2690" s="54"/>
      <c r="G2690" s="54"/>
      <c r="H2690" s="54"/>
      <c r="I2690" s="54"/>
      <c r="J2690" s="54"/>
      <c r="K2690" s="54"/>
    </row>
    <row r="2691" spans="1:11" x14ac:dyDescent="0.25">
      <c r="A2691" s="54"/>
      <c r="B2691" s="54"/>
      <c r="C2691" s="54"/>
      <c r="D2691" s="54"/>
      <c r="E2691" s="54"/>
      <c r="F2691" s="54"/>
      <c r="G2691" s="54"/>
      <c r="H2691" s="54"/>
      <c r="I2691" s="54"/>
      <c r="J2691" s="54"/>
      <c r="K2691" s="54"/>
    </row>
    <row r="2692" spans="1:11" x14ac:dyDescent="0.25">
      <c r="A2692" s="54"/>
      <c r="B2692" s="54"/>
      <c r="C2692" s="54"/>
      <c r="D2692" s="54"/>
      <c r="E2692" s="54"/>
      <c r="F2692" s="54"/>
      <c r="G2692" s="54"/>
      <c r="H2692" s="54"/>
      <c r="I2692" s="54"/>
      <c r="J2692" s="54"/>
      <c r="K2692" s="54"/>
    </row>
    <row r="2693" spans="1:11" x14ac:dyDescent="0.25">
      <c r="A2693" s="54"/>
      <c r="B2693" s="54"/>
      <c r="C2693" s="54"/>
      <c r="D2693" s="54"/>
      <c r="E2693" s="54"/>
      <c r="F2693" s="54"/>
      <c r="G2693" s="54"/>
      <c r="H2693" s="54"/>
      <c r="I2693" s="54"/>
      <c r="J2693" s="54"/>
      <c r="K2693" s="54"/>
    </row>
    <row r="2694" spans="1:11" x14ac:dyDescent="0.25">
      <c r="A2694" s="54"/>
      <c r="B2694" s="54"/>
      <c r="C2694" s="54"/>
      <c r="D2694" s="54"/>
      <c r="E2694" s="54"/>
      <c r="F2694" s="54"/>
      <c r="G2694" s="54"/>
      <c r="H2694" s="54"/>
      <c r="I2694" s="54"/>
      <c r="J2694" s="54"/>
      <c r="K2694" s="54"/>
    </row>
    <row r="2695" spans="1:11" x14ac:dyDescent="0.25">
      <c r="A2695" s="54"/>
      <c r="B2695" s="54"/>
      <c r="C2695" s="54"/>
      <c r="D2695" s="54"/>
      <c r="E2695" s="54"/>
      <c r="F2695" s="54"/>
      <c r="G2695" s="54"/>
      <c r="H2695" s="54"/>
      <c r="I2695" s="54"/>
      <c r="J2695" s="54"/>
      <c r="K2695" s="54"/>
    </row>
    <row r="2696" spans="1:11" x14ac:dyDescent="0.25">
      <c r="A2696" s="54"/>
      <c r="B2696" s="54"/>
      <c r="C2696" s="54"/>
      <c r="D2696" s="54"/>
      <c r="E2696" s="54"/>
      <c r="F2696" s="54"/>
      <c r="G2696" s="54"/>
      <c r="H2696" s="54"/>
      <c r="I2696" s="54"/>
      <c r="J2696" s="54"/>
      <c r="K2696" s="54"/>
    </row>
    <row r="2697" spans="1:11" x14ac:dyDescent="0.25">
      <c r="A2697" s="54"/>
      <c r="B2697" s="54"/>
      <c r="C2697" s="54"/>
      <c r="D2697" s="54"/>
      <c r="E2697" s="54"/>
      <c r="F2697" s="54"/>
      <c r="G2697" s="54"/>
      <c r="H2697" s="54"/>
      <c r="I2697" s="54"/>
      <c r="J2697" s="54"/>
      <c r="K2697" s="54"/>
    </row>
    <row r="2698" spans="1:11" x14ac:dyDescent="0.25">
      <c r="A2698" s="54"/>
      <c r="B2698" s="54"/>
      <c r="C2698" s="54"/>
      <c r="D2698" s="54"/>
      <c r="E2698" s="54"/>
      <c r="F2698" s="54"/>
      <c r="G2698" s="54"/>
      <c r="H2698" s="54"/>
      <c r="I2698" s="54"/>
      <c r="J2698" s="54"/>
      <c r="K2698" s="54"/>
    </row>
    <row r="2699" spans="1:11" x14ac:dyDescent="0.25">
      <c r="A2699" s="54"/>
      <c r="B2699" s="54"/>
      <c r="C2699" s="54"/>
      <c r="D2699" s="54"/>
      <c r="E2699" s="54"/>
      <c r="F2699" s="54"/>
      <c r="G2699" s="54"/>
      <c r="H2699" s="54"/>
      <c r="I2699" s="54"/>
      <c r="J2699" s="54"/>
      <c r="K2699" s="54"/>
    </row>
    <row r="2700" spans="1:11" x14ac:dyDescent="0.25">
      <c r="A2700" s="54"/>
      <c r="B2700" s="54"/>
      <c r="C2700" s="54"/>
      <c r="D2700" s="54"/>
      <c r="E2700" s="54"/>
      <c r="F2700" s="54"/>
      <c r="G2700" s="54"/>
      <c r="H2700" s="54"/>
      <c r="I2700" s="54"/>
      <c r="J2700" s="54"/>
      <c r="K2700" s="54"/>
    </row>
    <row r="2701" spans="1:11" x14ac:dyDescent="0.25">
      <c r="A2701" s="54"/>
      <c r="B2701" s="54"/>
      <c r="C2701" s="54"/>
      <c r="D2701" s="54"/>
      <c r="E2701" s="54"/>
      <c r="F2701" s="54"/>
      <c r="G2701" s="54"/>
      <c r="H2701" s="54"/>
      <c r="I2701" s="54"/>
      <c r="J2701" s="54"/>
      <c r="K2701" s="54"/>
    </row>
    <row r="2702" spans="1:11" x14ac:dyDescent="0.25">
      <c r="A2702" s="54"/>
      <c r="B2702" s="54"/>
      <c r="C2702" s="54"/>
      <c r="D2702" s="54"/>
      <c r="E2702" s="54"/>
      <c r="F2702" s="54"/>
      <c r="G2702" s="54"/>
      <c r="H2702" s="54"/>
      <c r="I2702" s="54"/>
      <c r="J2702" s="54"/>
      <c r="K2702" s="54"/>
    </row>
    <row r="2703" spans="1:11" x14ac:dyDescent="0.25">
      <c r="A2703" s="54"/>
      <c r="B2703" s="54"/>
      <c r="C2703" s="54"/>
      <c r="D2703" s="54"/>
      <c r="E2703" s="54"/>
      <c r="F2703" s="54"/>
      <c r="G2703" s="54"/>
      <c r="H2703" s="54"/>
      <c r="I2703" s="54"/>
      <c r="J2703" s="54"/>
      <c r="K2703" s="54"/>
    </row>
    <row r="2704" spans="1:11" x14ac:dyDescent="0.25">
      <c r="A2704" s="54"/>
      <c r="B2704" s="54"/>
      <c r="C2704" s="54"/>
      <c r="D2704" s="54"/>
      <c r="E2704" s="54"/>
      <c r="F2704" s="54"/>
      <c r="G2704" s="54"/>
      <c r="H2704" s="54"/>
      <c r="I2704" s="54"/>
      <c r="J2704" s="54"/>
      <c r="K2704" s="54"/>
    </row>
    <row r="2705" spans="1:11" x14ac:dyDescent="0.25">
      <c r="A2705" s="54"/>
      <c r="B2705" s="54"/>
      <c r="C2705" s="54"/>
      <c r="D2705" s="54"/>
      <c r="E2705" s="54"/>
      <c r="F2705" s="54"/>
      <c r="G2705" s="54"/>
      <c r="H2705" s="54"/>
      <c r="I2705" s="54"/>
      <c r="J2705" s="54"/>
      <c r="K2705" s="54"/>
    </row>
    <row r="2706" spans="1:11" x14ac:dyDescent="0.25">
      <c r="A2706" s="54"/>
      <c r="B2706" s="54"/>
      <c r="C2706" s="54"/>
      <c r="D2706" s="54"/>
      <c r="E2706" s="54"/>
      <c r="F2706" s="54"/>
      <c r="G2706" s="54"/>
      <c r="H2706" s="54"/>
      <c r="I2706" s="54"/>
      <c r="J2706" s="54"/>
      <c r="K2706" s="54"/>
    </row>
    <row r="2707" spans="1:11" x14ac:dyDescent="0.25">
      <c r="A2707" s="54"/>
      <c r="B2707" s="54"/>
      <c r="C2707" s="54"/>
      <c r="D2707" s="54"/>
      <c r="E2707" s="54"/>
      <c r="F2707" s="54"/>
      <c r="G2707" s="54"/>
      <c r="H2707" s="54"/>
      <c r="I2707" s="54"/>
      <c r="J2707" s="54"/>
      <c r="K2707" s="54"/>
    </row>
    <row r="2708" spans="1:11" x14ac:dyDescent="0.25">
      <c r="A2708" s="54"/>
      <c r="B2708" s="54"/>
      <c r="C2708" s="54"/>
      <c r="D2708" s="54"/>
      <c r="E2708" s="54"/>
      <c r="F2708" s="54"/>
      <c r="G2708" s="54"/>
      <c r="H2708" s="54"/>
      <c r="I2708" s="54"/>
      <c r="J2708" s="54"/>
      <c r="K2708" s="54"/>
    </row>
    <row r="2709" spans="1:11" x14ac:dyDescent="0.25">
      <c r="A2709" s="54"/>
      <c r="B2709" s="54"/>
      <c r="C2709" s="54"/>
      <c r="D2709" s="54"/>
      <c r="E2709" s="54"/>
      <c r="F2709" s="54"/>
      <c r="G2709" s="54"/>
      <c r="H2709" s="54"/>
      <c r="I2709" s="54"/>
      <c r="J2709" s="54"/>
      <c r="K2709" s="54"/>
    </row>
    <row r="2710" spans="1:11" x14ac:dyDescent="0.25">
      <c r="A2710" s="54"/>
      <c r="B2710" s="54"/>
      <c r="C2710" s="54"/>
      <c r="D2710" s="54"/>
      <c r="E2710" s="54"/>
      <c r="F2710" s="54"/>
      <c r="G2710" s="54"/>
      <c r="H2710" s="54"/>
      <c r="I2710" s="54"/>
      <c r="J2710" s="54"/>
      <c r="K2710" s="54"/>
    </row>
    <row r="2711" spans="1:11" x14ac:dyDescent="0.25">
      <c r="A2711" s="54"/>
      <c r="B2711" s="54"/>
      <c r="C2711" s="54"/>
      <c r="D2711" s="54"/>
      <c r="E2711" s="54"/>
      <c r="F2711" s="54"/>
      <c r="G2711" s="54"/>
      <c r="H2711" s="54"/>
      <c r="I2711" s="54"/>
      <c r="J2711" s="54"/>
      <c r="K2711" s="54"/>
    </row>
    <row r="2712" spans="1:11" x14ac:dyDescent="0.25">
      <c r="A2712" s="54"/>
      <c r="B2712" s="54"/>
      <c r="C2712" s="54"/>
      <c r="D2712" s="54"/>
      <c r="E2712" s="54"/>
      <c r="F2712" s="54"/>
      <c r="G2712" s="54"/>
      <c r="H2712" s="54"/>
      <c r="I2712" s="54"/>
      <c r="J2712" s="54"/>
      <c r="K2712" s="54"/>
    </row>
    <row r="2713" spans="1:11" x14ac:dyDescent="0.25">
      <c r="A2713" s="54"/>
      <c r="B2713" s="54"/>
      <c r="C2713" s="54"/>
      <c r="D2713" s="54"/>
      <c r="E2713" s="54"/>
      <c r="F2713" s="54"/>
      <c r="G2713" s="54"/>
      <c r="H2713" s="54"/>
      <c r="I2713" s="54"/>
      <c r="J2713" s="54"/>
      <c r="K2713" s="54"/>
    </row>
    <row r="2714" spans="1:11" x14ac:dyDescent="0.25">
      <c r="A2714" s="54"/>
      <c r="B2714" s="54"/>
      <c r="C2714" s="54"/>
      <c r="D2714" s="54"/>
      <c r="E2714" s="54"/>
      <c r="F2714" s="54"/>
      <c r="G2714" s="54"/>
      <c r="H2714" s="54"/>
      <c r="I2714" s="54"/>
      <c r="J2714" s="54"/>
      <c r="K2714" s="54"/>
    </row>
    <row r="2715" spans="1:11" x14ac:dyDescent="0.25">
      <c r="A2715" s="54"/>
      <c r="B2715" s="54"/>
      <c r="C2715" s="54"/>
      <c r="D2715" s="54"/>
      <c r="E2715" s="54"/>
      <c r="F2715" s="54"/>
      <c r="G2715" s="54"/>
      <c r="H2715" s="54"/>
      <c r="I2715" s="54"/>
      <c r="J2715" s="54"/>
      <c r="K2715" s="54"/>
    </row>
    <row r="2716" spans="1:11" x14ac:dyDescent="0.25">
      <c r="A2716" s="54"/>
      <c r="B2716" s="54"/>
      <c r="C2716" s="54"/>
      <c r="D2716" s="54"/>
      <c r="E2716" s="54"/>
      <c r="F2716" s="54"/>
      <c r="G2716" s="54"/>
      <c r="H2716" s="54"/>
      <c r="I2716" s="54"/>
      <c r="J2716" s="54"/>
      <c r="K2716" s="54"/>
    </row>
    <row r="2717" spans="1:11" x14ac:dyDescent="0.25">
      <c r="A2717" s="54"/>
      <c r="B2717" s="54"/>
      <c r="C2717" s="54"/>
      <c r="D2717" s="54"/>
      <c r="E2717" s="54"/>
      <c r="F2717" s="54"/>
      <c r="G2717" s="54"/>
      <c r="H2717" s="54"/>
      <c r="I2717" s="54"/>
      <c r="J2717" s="54"/>
      <c r="K2717" s="54"/>
    </row>
    <row r="2718" spans="1:11" x14ac:dyDescent="0.25">
      <c r="A2718" s="54"/>
      <c r="B2718" s="54"/>
      <c r="C2718" s="54"/>
      <c r="D2718" s="54"/>
      <c r="E2718" s="54"/>
      <c r="F2718" s="54"/>
      <c r="G2718" s="54"/>
      <c r="H2718" s="54"/>
      <c r="I2718" s="54"/>
      <c r="J2718" s="54"/>
      <c r="K2718" s="54"/>
    </row>
    <row r="2719" spans="1:11" x14ac:dyDescent="0.25">
      <c r="A2719" s="54"/>
      <c r="B2719" s="54"/>
      <c r="C2719" s="54"/>
      <c r="D2719" s="54"/>
      <c r="E2719" s="54"/>
      <c r="F2719" s="54"/>
      <c r="G2719" s="54"/>
      <c r="H2719" s="54"/>
      <c r="I2719" s="54"/>
      <c r="J2719" s="54"/>
      <c r="K2719" s="54"/>
    </row>
    <row r="2720" spans="1:11" x14ac:dyDescent="0.25">
      <c r="A2720" s="54"/>
      <c r="B2720" s="54"/>
      <c r="C2720" s="54"/>
      <c r="D2720" s="54"/>
      <c r="E2720" s="54"/>
      <c r="F2720" s="54"/>
      <c r="G2720" s="54"/>
      <c r="H2720" s="54"/>
      <c r="I2720" s="54"/>
      <c r="J2720" s="54"/>
      <c r="K2720" s="54"/>
    </row>
    <row r="2721" spans="1:11" x14ac:dyDescent="0.25">
      <c r="A2721" s="54"/>
      <c r="B2721" s="54"/>
      <c r="C2721" s="54"/>
      <c r="D2721" s="54"/>
      <c r="E2721" s="54"/>
      <c r="F2721" s="54"/>
      <c r="G2721" s="54"/>
      <c r="H2721" s="54"/>
      <c r="I2721" s="54"/>
      <c r="J2721" s="54"/>
      <c r="K2721" s="54"/>
    </row>
    <row r="2722" spans="1:11" x14ac:dyDescent="0.25">
      <c r="A2722" s="54"/>
      <c r="B2722" s="54"/>
      <c r="C2722" s="54"/>
      <c r="D2722" s="54"/>
      <c r="E2722" s="54"/>
      <c r="F2722" s="54"/>
      <c r="G2722" s="54"/>
      <c r="H2722" s="54"/>
      <c r="I2722" s="54"/>
      <c r="J2722" s="54"/>
      <c r="K2722" s="54"/>
    </row>
    <row r="2723" spans="1:11" x14ac:dyDescent="0.25">
      <c r="A2723" s="54"/>
      <c r="B2723" s="54"/>
      <c r="C2723" s="54"/>
      <c r="D2723" s="54"/>
      <c r="E2723" s="54"/>
      <c r="F2723" s="54"/>
      <c r="G2723" s="54"/>
      <c r="H2723" s="54"/>
      <c r="I2723" s="54"/>
      <c r="J2723" s="54"/>
      <c r="K2723" s="54"/>
    </row>
    <row r="2724" spans="1:11" x14ac:dyDescent="0.25">
      <c r="A2724" s="54"/>
      <c r="B2724" s="54"/>
      <c r="C2724" s="54"/>
      <c r="D2724" s="54"/>
      <c r="E2724" s="54"/>
      <c r="F2724" s="54"/>
      <c r="G2724" s="54"/>
      <c r="H2724" s="54"/>
      <c r="I2724" s="54"/>
      <c r="J2724" s="54"/>
      <c r="K2724" s="54"/>
    </row>
    <row r="2725" spans="1:11" x14ac:dyDescent="0.25">
      <c r="A2725" s="54"/>
      <c r="B2725" s="54"/>
      <c r="C2725" s="54"/>
      <c r="D2725" s="54"/>
      <c r="E2725" s="54"/>
      <c r="F2725" s="54"/>
      <c r="G2725" s="54"/>
      <c r="H2725" s="54"/>
      <c r="I2725" s="54"/>
      <c r="J2725" s="54"/>
      <c r="K2725" s="54"/>
    </row>
    <row r="2726" spans="1:11" x14ac:dyDescent="0.25">
      <c r="A2726" s="54"/>
      <c r="B2726" s="54"/>
      <c r="C2726" s="54"/>
      <c r="D2726" s="54"/>
      <c r="E2726" s="54"/>
      <c r="F2726" s="54"/>
      <c r="G2726" s="54"/>
      <c r="H2726" s="54"/>
      <c r="I2726" s="54"/>
      <c r="J2726" s="54"/>
      <c r="K2726" s="54"/>
    </row>
    <row r="2727" spans="1:11" x14ac:dyDescent="0.25">
      <c r="A2727" s="54"/>
      <c r="B2727" s="54"/>
      <c r="C2727" s="54"/>
      <c r="D2727" s="54"/>
      <c r="E2727" s="54"/>
      <c r="F2727" s="54"/>
      <c r="G2727" s="54"/>
      <c r="H2727" s="54"/>
      <c r="I2727" s="54"/>
      <c r="J2727" s="54"/>
      <c r="K2727" s="54"/>
    </row>
    <row r="2728" spans="1:11" x14ac:dyDescent="0.25">
      <c r="A2728" s="54"/>
      <c r="B2728" s="54"/>
      <c r="C2728" s="54"/>
      <c r="D2728" s="54"/>
      <c r="E2728" s="54"/>
      <c r="F2728" s="54"/>
      <c r="G2728" s="54"/>
      <c r="H2728" s="54"/>
      <c r="I2728" s="54"/>
      <c r="J2728" s="54"/>
      <c r="K2728" s="54"/>
    </row>
    <row r="2729" spans="1:11" x14ac:dyDescent="0.25">
      <c r="A2729" s="54"/>
      <c r="B2729" s="54"/>
      <c r="C2729" s="54"/>
      <c r="D2729" s="54"/>
      <c r="E2729" s="54"/>
      <c r="F2729" s="54"/>
      <c r="G2729" s="54"/>
      <c r="H2729" s="54"/>
      <c r="I2729" s="54"/>
      <c r="J2729" s="54"/>
      <c r="K2729" s="54"/>
    </row>
    <row r="2730" spans="1:11" x14ac:dyDescent="0.25">
      <c r="A2730" s="54"/>
      <c r="B2730" s="54"/>
      <c r="C2730" s="54"/>
      <c r="D2730" s="54"/>
      <c r="E2730" s="54"/>
      <c r="F2730" s="54"/>
      <c r="G2730" s="54"/>
      <c r="H2730" s="54"/>
      <c r="I2730" s="54"/>
      <c r="J2730" s="54"/>
      <c r="K2730" s="54"/>
    </row>
    <row r="2731" spans="1:11" x14ac:dyDescent="0.25">
      <c r="A2731" s="54"/>
      <c r="B2731" s="54"/>
      <c r="C2731" s="54"/>
      <c r="D2731" s="54"/>
      <c r="E2731" s="54"/>
      <c r="F2731" s="54"/>
      <c r="G2731" s="54"/>
      <c r="H2731" s="54"/>
      <c r="I2731" s="54"/>
      <c r="J2731" s="54"/>
      <c r="K2731" s="54"/>
    </row>
    <row r="2732" spans="1:11" x14ac:dyDescent="0.25">
      <c r="A2732" s="54"/>
      <c r="B2732" s="54"/>
      <c r="C2732" s="54"/>
      <c r="D2732" s="54"/>
      <c r="E2732" s="54"/>
      <c r="F2732" s="54"/>
      <c r="G2732" s="54"/>
      <c r="H2732" s="54"/>
      <c r="I2732" s="54"/>
      <c r="J2732" s="54"/>
      <c r="K2732" s="54"/>
    </row>
    <row r="2733" spans="1:11" x14ac:dyDescent="0.25">
      <c r="A2733" s="54"/>
      <c r="B2733" s="54"/>
      <c r="C2733" s="54"/>
      <c r="D2733" s="54"/>
      <c r="E2733" s="54"/>
      <c r="F2733" s="54"/>
      <c r="G2733" s="54"/>
      <c r="H2733" s="54"/>
      <c r="I2733" s="54"/>
      <c r="J2733" s="54"/>
      <c r="K2733" s="54"/>
    </row>
    <row r="2734" spans="1:11" x14ac:dyDescent="0.25">
      <c r="A2734" s="54"/>
      <c r="B2734" s="54"/>
      <c r="C2734" s="54"/>
      <c r="D2734" s="54"/>
      <c r="E2734" s="54"/>
      <c r="F2734" s="54"/>
      <c r="G2734" s="54"/>
      <c r="H2734" s="54"/>
      <c r="I2734" s="54"/>
      <c r="J2734" s="54"/>
      <c r="K2734" s="54"/>
    </row>
    <row r="2735" spans="1:11" x14ac:dyDescent="0.25">
      <c r="A2735" s="54"/>
      <c r="B2735" s="54"/>
      <c r="C2735" s="54"/>
      <c r="D2735" s="54"/>
      <c r="E2735" s="54"/>
      <c r="F2735" s="54"/>
      <c r="G2735" s="54"/>
      <c r="H2735" s="54"/>
      <c r="I2735" s="54"/>
      <c r="J2735" s="54"/>
      <c r="K2735" s="54"/>
    </row>
    <row r="2736" spans="1:11" x14ac:dyDescent="0.25">
      <c r="A2736" s="54"/>
      <c r="B2736" s="54"/>
      <c r="C2736" s="54"/>
      <c r="D2736" s="54"/>
      <c r="E2736" s="54"/>
      <c r="F2736" s="54"/>
      <c r="G2736" s="54"/>
      <c r="H2736" s="54"/>
      <c r="I2736" s="54"/>
      <c r="J2736" s="54"/>
      <c r="K2736" s="54"/>
    </row>
    <row r="2737" spans="1:11" x14ac:dyDescent="0.25">
      <c r="A2737" s="54"/>
      <c r="B2737" s="54"/>
      <c r="C2737" s="54"/>
      <c r="D2737" s="54"/>
      <c r="E2737" s="54"/>
      <c r="F2737" s="54"/>
      <c r="G2737" s="54"/>
      <c r="H2737" s="54"/>
      <c r="I2737" s="54"/>
      <c r="J2737" s="54"/>
      <c r="K2737" s="54"/>
    </row>
    <row r="2738" spans="1:11" x14ac:dyDescent="0.25">
      <c r="A2738" s="54"/>
      <c r="B2738" s="54"/>
      <c r="C2738" s="54"/>
      <c r="D2738" s="54"/>
      <c r="E2738" s="54"/>
      <c r="F2738" s="54"/>
      <c r="G2738" s="54"/>
      <c r="H2738" s="54"/>
      <c r="I2738" s="54"/>
      <c r="J2738" s="54"/>
      <c r="K2738" s="54"/>
    </row>
    <row r="2739" spans="1:11" x14ac:dyDescent="0.25">
      <c r="A2739" s="54"/>
      <c r="B2739" s="54"/>
      <c r="C2739" s="54"/>
      <c r="D2739" s="54"/>
      <c r="E2739" s="54"/>
      <c r="F2739" s="54"/>
      <c r="G2739" s="54"/>
      <c r="H2739" s="54"/>
      <c r="I2739" s="54"/>
      <c r="J2739" s="54"/>
      <c r="K2739" s="54"/>
    </row>
    <row r="2740" spans="1:11" x14ac:dyDescent="0.25">
      <c r="A2740" s="54"/>
      <c r="B2740" s="54"/>
      <c r="C2740" s="54"/>
      <c r="D2740" s="54"/>
      <c r="E2740" s="54"/>
      <c r="F2740" s="54"/>
      <c r="G2740" s="54"/>
      <c r="H2740" s="54"/>
      <c r="I2740" s="54"/>
      <c r="J2740" s="54"/>
      <c r="K2740" s="54"/>
    </row>
    <row r="2741" spans="1:11" x14ac:dyDescent="0.25">
      <c r="A2741" s="54"/>
      <c r="B2741" s="54"/>
      <c r="C2741" s="54"/>
      <c r="D2741" s="54"/>
      <c r="E2741" s="54"/>
      <c r="F2741" s="54"/>
      <c r="G2741" s="54"/>
      <c r="H2741" s="54"/>
      <c r="I2741" s="54"/>
      <c r="J2741" s="54"/>
      <c r="K2741" s="54"/>
    </row>
    <row r="2742" spans="1:11" x14ac:dyDescent="0.25">
      <c r="A2742" s="54"/>
      <c r="B2742" s="54"/>
      <c r="C2742" s="54"/>
      <c r="D2742" s="54"/>
      <c r="E2742" s="54"/>
      <c r="F2742" s="54"/>
      <c r="G2742" s="54"/>
      <c r="H2742" s="54"/>
      <c r="I2742" s="54"/>
      <c r="J2742" s="54"/>
      <c r="K2742" s="54"/>
    </row>
    <row r="2743" spans="1:11" x14ac:dyDescent="0.25">
      <c r="A2743" s="54"/>
      <c r="B2743" s="54"/>
      <c r="C2743" s="54"/>
      <c r="D2743" s="54"/>
      <c r="E2743" s="54"/>
      <c r="F2743" s="54"/>
      <c r="G2743" s="54"/>
      <c r="H2743" s="54"/>
      <c r="I2743" s="54"/>
      <c r="J2743" s="54"/>
      <c r="K2743" s="54"/>
    </row>
    <row r="2744" spans="1:11" x14ac:dyDescent="0.25">
      <c r="A2744" s="54"/>
      <c r="B2744" s="54"/>
      <c r="C2744" s="54"/>
      <c r="D2744" s="54"/>
      <c r="E2744" s="54"/>
      <c r="F2744" s="54"/>
      <c r="G2744" s="54"/>
      <c r="H2744" s="54"/>
      <c r="I2744" s="54"/>
      <c r="J2744" s="54"/>
      <c r="K2744" s="54"/>
    </row>
    <row r="2745" spans="1:11" x14ac:dyDescent="0.25">
      <c r="A2745" s="54"/>
      <c r="B2745" s="54"/>
      <c r="C2745" s="54"/>
      <c r="D2745" s="54"/>
      <c r="E2745" s="54"/>
      <c r="F2745" s="54"/>
      <c r="G2745" s="54"/>
      <c r="H2745" s="54"/>
      <c r="I2745" s="54"/>
      <c r="J2745" s="54"/>
      <c r="K2745" s="54"/>
    </row>
    <row r="2746" spans="1:11" x14ac:dyDescent="0.25">
      <c r="A2746" s="54"/>
      <c r="B2746" s="54"/>
      <c r="C2746" s="54"/>
      <c r="D2746" s="54"/>
      <c r="E2746" s="54"/>
      <c r="F2746" s="54"/>
      <c r="G2746" s="54"/>
      <c r="H2746" s="54"/>
      <c r="I2746" s="54"/>
      <c r="J2746" s="54"/>
      <c r="K2746" s="54"/>
    </row>
    <row r="2747" spans="1:11" x14ac:dyDescent="0.25">
      <c r="A2747" s="54"/>
      <c r="B2747" s="54"/>
      <c r="C2747" s="54"/>
      <c r="D2747" s="54"/>
      <c r="E2747" s="54"/>
      <c r="F2747" s="54"/>
      <c r="G2747" s="54"/>
      <c r="H2747" s="54"/>
      <c r="I2747" s="54"/>
      <c r="J2747" s="54"/>
      <c r="K2747" s="54"/>
    </row>
    <row r="2748" spans="1:11" x14ac:dyDescent="0.25">
      <c r="A2748" s="54"/>
      <c r="B2748" s="54"/>
      <c r="C2748" s="54"/>
      <c r="D2748" s="54"/>
      <c r="E2748" s="54"/>
      <c r="F2748" s="54"/>
      <c r="G2748" s="54"/>
      <c r="H2748" s="54"/>
      <c r="I2748" s="54"/>
      <c r="J2748" s="54"/>
      <c r="K2748" s="54"/>
    </row>
    <row r="2749" spans="1:11" x14ac:dyDescent="0.25">
      <c r="A2749" s="54"/>
      <c r="B2749" s="54"/>
      <c r="C2749" s="54"/>
      <c r="D2749" s="54"/>
      <c r="E2749" s="54"/>
      <c r="F2749" s="54"/>
      <c r="G2749" s="54"/>
      <c r="H2749" s="54"/>
      <c r="I2749" s="54"/>
      <c r="J2749" s="54"/>
      <c r="K2749" s="54"/>
    </row>
    <row r="2750" spans="1:11" x14ac:dyDescent="0.25">
      <c r="A2750" s="54"/>
      <c r="B2750" s="54"/>
      <c r="C2750" s="54"/>
      <c r="D2750" s="54"/>
      <c r="E2750" s="54"/>
      <c r="F2750" s="54"/>
      <c r="G2750" s="54"/>
      <c r="H2750" s="54"/>
      <c r="I2750" s="54"/>
      <c r="J2750" s="54"/>
      <c r="K2750" s="54"/>
    </row>
    <row r="2751" spans="1:11" x14ac:dyDescent="0.25">
      <c r="A2751" s="54"/>
      <c r="B2751" s="54"/>
      <c r="C2751" s="54"/>
      <c r="D2751" s="54"/>
      <c r="E2751" s="54"/>
      <c r="F2751" s="54"/>
      <c r="G2751" s="54"/>
      <c r="H2751" s="54"/>
      <c r="I2751" s="54"/>
      <c r="J2751" s="54"/>
      <c r="K2751" s="54"/>
    </row>
    <row r="2752" spans="1:11" x14ac:dyDescent="0.25">
      <c r="A2752" s="54"/>
      <c r="B2752" s="54"/>
      <c r="C2752" s="54"/>
      <c r="D2752" s="54"/>
      <c r="E2752" s="54"/>
      <c r="F2752" s="54"/>
      <c r="G2752" s="54"/>
      <c r="H2752" s="54"/>
      <c r="I2752" s="54"/>
      <c r="J2752" s="54"/>
      <c r="K2752" s="54"/>
    </row>
    <row r="2753" spans="1:11" x14ac:dyDescent="0.25">
      <c r="A2753" s="54"/>
      <c r="B2753" s="54"/>
      <c r="C2753" s="54"/>
      <c r="D2753" s="54"/>
      <c r="E2753" s="54"/>
      <c r="F2753" s="54"/>
      <c r="G2753" s="54"/>
      <c r="H2753" s="54"/>
      <c r="I2753" s="54"/>
      <c r="J2753" s="54"/>
      <c r="K2753" s="54"/>
    </row>
    <row r="2754" spans="1:11" x14ac:dyDescent="0.25">
      <c r="A2754" s="54"/>
      <c r="B2754" s="54"/>
      <c r="C2754" s="54"/>
      <c r="D2754" s="54"/>
      <c r="E2754" s="54"/>
      <c r="F2754" s="54"/>
      <c r="G2754" s="54"/>
      <c r="H2754" s="54"/>
      <c r="I2754" s="54"/>
      <c r="J2754" s="54"/>
      <c r="K2754" s="54"/>
    </row>
    <row r="2755" spans="1:11" x14ac:dyDescent="0.25">
      <c r="A2755" s="54"/>
      <c r="B2755" s="54"/>
      <c r="C2755" s="54"/>
      <c r="D2755" s="54"/>
      <c r="E2755" s="54"/>
      <c r="F2755" s="54"/>
      <c r="G2755" s="54"/>
      <c r="H2755" s="54"/>
      <c r="I2755" s="54"/>
      <c r="J2755" s="54"/>
      <c r="K2755" s="54"/>
    </row>
    <row r="2756" spans="1:11" x14ac:dyDescent="0.25">
      <c r="A2756" s="54"/>
      <c r="B2756" s="54"/>
      <c r="C2756" s="54"/>
      <c r="D2756" s="54"/>
      <c r="E2756" s="54"/>
      <c r="F2756" s="54"/>
      <c r="G2756" s="54"/>
      <c r="H2756" s="54"/>
      <c r="I2756" s="54"/>
      <c r="J2756" s="54"/>
      <c r="K2756" s="54"/>
    </row>
    <row r="2757" spans="1:11" x14ac:dyDescent="0.25">
      <c r="A2757" s="54"/>
      <c r="B2757" s="54"/>
      <c r="C2757" s="54"/>
      <c r="D2757" s="54"/>
      <c r="E2757" s="54"/>
      <c r="F2757" s="54"/>
      <c r="G2757" s="54"/>
      <c r="H2757" s="54"/>
      <c r="I2757" s="54"/>
      <c r="J2757" s="54"/>
      <c r="K2757" s="54"/>
    </row>
    <row r="2758" spans="1:11" x14ac:dyDescent="0.25">
      <c r="A2758" s="54"/>
      <c r="B2758" s="54"/>
      <c r="C2758" s="54"/>
      <c r="D2758" s="54"/>
      <c r="E2758" s="54"/>
      <c r="F2758" s="54"/>
      <c r="G2758" s="54"/>
      <c r="H2758" s="54"/>
      <c r="I2758" s="54"/>
      <c r="J2758" s="54"/>
      <c r="K2758" s="54"/>
    </row>
    <row r="2759" spans="1:11" x14ac:dyDescent="0.25">
      <c r="A2759" s="54"/>
      <c r="B2759" s="54"/>
      <c r="C2759" s="54"/>
      <c r="D2759" s="54"/>
      <c r="E2759" s="54"/>
      <c r="F2759" s="54"/>
      <c r="G2759" s="54"/>
      <c r="H2759" s="54"/>
      <c r="I2759" s="54"/>
      <c r="J2759" s="54"/>
      <c r="K2759" s="54"/>
    </row>
    <row r="2760" spans="1:11" x14ac:dyDescent="0.25">
      <c r="A2760" s="54"/>
      <c r="B2760" s="54"/>
      <c r="C2760" s="54"/>
      <c r="D2760" s="54"/>
      <c r="E2760" s="54"/>
      <c r="F2760" s="54"/>
      <c r="G2760" s="54"/>
      <c r="H2760" s="54"/>
      <c r="I2760" s="54"/>
      <c r="J2760" s="54"/>
      <c r="K2760" s="54"/>
    </row>
    <row r="2761" spans="1:11" x14ac:dyDescent="0.25">
      <c r="A2761" s="54"/>
      <c r="B2761" s="54"/>
      <c r="C2761" s="54"/>
      <c r="D2761" s="54"/>
      <c r="E2761" s="54"/>
      <c r="F2761" s="54"/>
      <c r="G2761" s="54"/>
      <c r="H2761" s="54"/>
      <c r="I2761" s="54"/>
      <c r="J2761" s="54"/>
      <c r="K2761" s="54"/>
    </row>
    <row r="2762" spans="1:11" x14ac:dyDescent="0.25">
      <c r="A2762" s="54"/>
      <c r="B2762" s="54"/>
      <c r="C2762" s="54"/>
      <c r="D2762" s="54"/>
      <c r="E2762" s="54"/>
      <c r="F2762" s="54"/>
      <c r="G2762" s="54"/>
      <c r="H2762" s="54"/>
      <c r="I2762" s="54"/>
      <c r="J2762" s="54"/>
      <c r="K2762" s="54"/>
    </row>
    <row r="2763" spans="1:11" x14ac:dyDescent="0.25">
      <c r="A2763" s="54"/>
      <c r="B2763" s="54"/>
      <c r="C2763" s="54"/>
      <c r="D2763" s="54"/>
      <c r="E2763" s="54"/>
      <c r="F2763" s="54"/>
      <c r="G2763" s="54"/>
      <c r="H2763" s="54"/>
      <c r="I2763" s="54"/>
      <c r="J2763" s="54"/>
      <c r="K2763" s="54"/>
    </row>
    <row r="2764" spans="1:11" x14ac:dyDescent="0.25">
      <c r="A2764" s="54"/>
      <c r="B2764" s="54"/>
      <c r="C2764" s="54"/>
      <c r="D2764" s="54"/>
      <c r="E2764" s="54"/>
      <c r="F2764" s="54"/>
      <c r="G2764" s="54"/>
      <c r="H2764" s="54"/>
      <c r="I2764" s="54"/>
      <c r="J2764" s="54"/>
      <c r="K2764" s="54"/>
    </row>
    <row r="2765" spans="1:11" x14ac:dyDescent="0.25">
      <c r="A2765" s="54"/>
      <c r="B2765" s="54"/>
      <c r="C2765" s="54"/>
      <c r="D2765" s="54"/>
      <c r="E2765" s="54"/>
      <c r="F2765" s="54"/>
      <c r="G2765" s="54"/>
      <c r="H2765" s="54"/>
      <c r="I2765" s="54"/>
      <c r="J2765" s="54"/>
      <c r="K2765" s="54"/>
    </row>
    <row r="2766" spans="1:11" x14ac:dyDescent="0.25">
      <c r="A2766" s="54"/>
      <c r="B2766" s="54"/>
      <c r="C2766" s="54"/>
      <c r="D2766" s="54"/>
      <c r="E2766" s="54"/>
      <c r="F2766" s="54"/>
      <c r="G2766" s="54"/>
      <c r="H2766" s="54"/>
      <c r="I2766" s="54"/>
      <c r="J2766" s="54"/>
      <c r="K2766" s="54"/>
    </row>
    <row r="2767" spans="1:11" x14ac:dyDescent="0.25">
      <c r="A2767" s="54"/>
      <c r="B2767" s="54"/>
      <c r="C2767" s="54"/>
      <c r="D2767" s="54"/>
      <c r="E2767" s="54"/>
      <c r="F2767" s="54"/>
      <c r="G2767" s="54"/>
      <c r="H2767" s="54"/>
      <c r="I2767" s="54"/>
      <c r="J2767" s="54"/>
      <c r="K2767" s="54"/>
    </row>
    <row r="2768" spans="1:11" x14ac:dyDescent="0.25">
      <c r="A2768" s="54"/>
      <c r="B2768" s="54"/>
      <c r="C2768" s="54"/>
      <c r="D2768" s="54"/>
      <c r="E2768" s="54"/>
      <c r="F2768" s="54"/>
      <c r="G2768" s="54"/>
      <c r="H2768" s="54"/>
      <c r="I2768" s="54"/>
      <c r="J2768" s="54"/>
      <c r="K2768" s="54"/>
    </row>
    <row r="2769" spans="1:11" x14ac:dyDescent="0.25">
      <c r="A2769" s="54"/>
      <c r="B2769" s="54"/>
      <c r="C2769" s="54"/>
      <c r="D2769" s="54"/>
      <c r="E2769" s="54"/>
      <c r="F2769" s="54"/>
      <c r="G2769" s="54"/>
      <c r="H2769" s="54"/>
      <c r="I2769" s="54"/>
      <c r="J2769" s="54"/>
      <c r="K2769" s="54"/>
    </row>
    <row r="2770" spans="1:11" x14ac:dyDescent="0.25">
      <c r="A2770" s="54"/>
      <c r="B2770" s="54"/>
      <c r="C2770" s="54"/>
      <c r="D2770" s="54"/>
      <c r="E2770" s="54"/>
      <c r="F2770" s="54"/>
      <c r="G2770" s="54"/>
      <c r="H2770" s="54"/>
      <c r="I2770" s="54"/>
      <c r="J2770" s="54"/>
      <c r="K2770" s="54"/>
    </row>
    <row r="2771" spans="1:11" x14ac:dyDescent="0.25">
      <c r="A2771" s="54"/>
      <c r="B2771" s="54"/>
      <c r="C2771" s="54"/>
      <c r="D2771" s="54"/>
      <c r="E2771" s="54"/>
      <c r="F2771" s="54"/>
      <c r="G2771" s="54"/>
      <c r="H2771" s="54"/>
      <c r="I2771" s="54"/>
      <c r="J2771" s="54"/>
      <c r="K2771" s="54"/>
    </row>
    <row r="2772" spans="1:11" x14ac:dyDescent="0.25">
      <c r="A2772" s="54"/>
      <c r="B2772" s="54"/>
      <c r="C2772" s="54"/>
      <c r="D2772" s="54"/>
      <c r="E2772" s="54"/>
      <c r="F2772" s="54"/>
      <c r="G2772" s="54"/>
      <c r="H2772" s="54"/>
      <c r="I2772" s="54"/>
      <c r="J2772" s="54"/>
      <c r="K2772" s="54"/>
    </row>
    <row r="2773" spans="1:11" x14ac:dyDescent="0.25">
      <c r="A2773" s="54"/>
      <c r="B2773" s="54"/>
      <c r="C2773" s="54"/>
      <c r="D2773" s="54"/>
      <c r="E2773" s="54"/>
      <c r="F2773" s="54"/>
      <c r="G2773" s="54"/>
      <c r="H2773" s="54"/>
      <c r="I2773" s="54"/>
      <c r="J2773" s="54"/>
      <c r="K2773" s="54"/>
    </row>
    <row r="2774" spans="1:11" x14ac:dyDescent="0.25">
      <c r="A2774" s="54"/>
      <c r="B2774" s="54"/>
      <c r="C2774" s="54"/>
      <c r="D2774" s="54"/>
      <c r="E2774" s="54"/>
      <c r="F2774" s="54"/>
      <c r="G2774" s="54"/>
      <c r="H2774" s="54"/>
      <c r="I2774" s="54"/>
      <c r="J2774" s="54"/>
      <c r="K2774" s="54"/>
    </row>
    <row r="2775" spans="1:11" x14ac:dyDescent="0.25">
      <c r="A2775" s="54"/>
      <c r="B2775" s="54"/>
      <c r="C2775" s="54"/>
      <c r="D2775" s="54"/>
      <c r="E2775" s="54"/>
      <c r="F2775" s="54"/>
      <c r="G2775" s="54"/>
      <c r="H2775" s="54"/>
      <c r="I2775" s="54"/>
      <c r="J2775" s="54"/>
      <c r="K2775" s="54"/>
    </row>
    <row r="2776" spans="1:11" x14ac:dyDescent="0.25">
      <c r="A2776" s="54"/>
      <c r="B2776" s="54"/>
      <c r="C2776" s="54"/>
      <c r="D2776" s="54"/>
      <c r="E2776" s="54"/>
      <c r="F2776" s="54"/>
      <c r="G2776" s="54"/>
      <c r="H2776" s="54"/>
      <c r="I2776" s="54"/>
      <c r="J2776" s="54"/>
      <c r="K2776" s="54"/>
    </row>
    <row r="2777" spans="1:11" x14ac:dyDescent="0.25">
      <c r="A2777" s="54"/>
      <c r="B2777" s="54"/>
      <c r="C2777" s="54"/>
      <c r="D2777" s="54"/>
      <c r="E2777" s="54"/>
      <c r="F2777" s="54"/>
      <c r="G2777" s="54"/>
      <c r="H2777" s="54"/>
      <c r="I2777" s="54"/>
      <c r="J2777" s="54"/>
      <c r="K2777" s="54"/>
    </row>
    <row r="2778" spans="1:11" x14ac:dyDescent="0.25">
      <c r="A2778" s="54"/>
      <c r="B2778" s="54"/>
      <c r="C2778" s="54"/>
      <c r="D2778" s="54"/>
      <c r="E2778" s="54"/>
      <c r="F2778" s="54"/>
      <c r="G2778" s="54"/>
      <c r="H2778" s="54"/>
      <c r="I2778" s="54"/>
      <c r="J2778" s="54"/>
      <c r="K2778" s="54"/>
    </row>
    <row r="2779" spans="1:11" x14ac:dyDescent="0.25">
      <c r="A2779" s="54"/>
      <c r="B2779" s="54"/>
      <c r="C2779" s="54"/>
      <c r="D2779" s="54"/>
      <c r="E2779" s="54"/>
      <c r="F2779" s="54"/>
      <c r="G2779" s="54"/>
      <c r="H2779" s="54"/>
      <c r="I2779" s="54"/>
      <c r="J2779" s="54"/>
      <c r="K2779" s="54"/>
    </row>
    <row r="2780" spans="1:11" x14ac:dyDescent="0.25">
      <c r="A2780" s="54"/>
      <c r="B2780" s="54"/>
      <c r="C2780" s="54"/>
      <c r="D2780" s="54"/>
      <c r="E2780" s="54"/>
      <c r="F2780" s="54"/>
      <c r="G2780" s="54"/>
      <c r="H2780" s="54"/>
      <c r="I2780" s="54"/>
      <c r="J2780" s="54"/>
      <c r="K2780" s="54"/>
    </row>
    <row r="2781" spans="1:11" x14ac:dyDescent="0.25">
      <c r="A2781" s="54"/>
      <c r="B2781" s="54"/>
      <c r="C2781" s="54"/>
      <c r="D2781" s="54"/>
      <c r="E2781" s="54"/>
      <c r="F2781" s="54"/>
      <c r="G2781" s="54"/>
      <c r="H2781" s="54"/>
      <c r="I2781" s="54"/>
      <c r="J2781" s="54"/>
      <c r="K2781" s="54"/>
    </row>
    <row r="2782" spans="1:11" x14ac:dyDescent="0.25">
      <c r="A2782" s="54"/>
      <c r="B2782" s="54"/>
      <c r="C2782" s="54"/>
      <c r="D2782" s="54"/>
      <c r="E2782" s="54"/>
      <c r="F2782" s="54"/>
      <c r="G2782" s="54"/>
      <c r="H2782" s="54"/>
      <c r="I2782" s="54"/>
      <c r="J2782" s="54"/>
      <c r="K2782" s="54"/>
    </row>
    <row r="2783" spans="1:11" x14ac:dyDescent="0.25">
      <c r="A2783" s="54"/>
      <c r="B2783" s="54"/>
      <c r="C2783" s="54"/>
      <c r="D2783" s="54"/>
      <c r="E2783" s="54"/>
      <c r="F2783" s="54"/>
      <c r="G2783" s="54"/>
      <c r="H2783" s="54"/>
      <c r="I2783" s="54"/>
      <c r="J2783" s="54"/>
      <c r="K2783" s="54"/>
    </row>
    <row r="2784" spans="1:11" x14ac:dyDescent="0.25">
      <c r="A2784" s="54"/>
      <c r="B2784" s="54"/>
      <c r="C2784" s="54"/>
      <c r="D2784" s="54"/>
      <c r="E2784" s="54"/>
      <c r="F2784" s="54"/>
      <c r="G2784" s="54"/>
      <c r="H2784" s="54"/>
      <c r="I2784" s="54"/>
      <c r="J2784" s="54"/>
      <c r="K2784" s="54"/>
    </row>
    <row r="2785" spans="1:11" x14ac:dyDescent="0.25">
      <c r="A2785" s="54"/>
      <c r="B2785" s="54"/>
      <c r="C2785" s="54"/>
      <c r="D2785" s="54"/>
      <c r="E2785" s="54"/>
      <c r="F2785" s="54"/>
      <c r="G2785" s="54"/>
      <c r="H2785" s="54"/>
      <c r="I2785" s="54"/>
      <c r="J2785" s="54"/>
      <c r="K2785" s="54"/>
    </row>
    <row r="2786" spans="1:11" x14ac:dyDescent="0.25">
      <c r="A2786" s="54"/>
      <c r="B2786" s="54"/>
      <c r="C2786" s="54"/>
      <c r="D2786" s="54"/>
      <c r="E2786" s="54"/>
      <c r="F2786" s="54"/>
      <c r="G2786" s="54"/>
      <c r="H2786" s="54"/>
      <c r="I2786" s="54"/>
      <c r="J2786" s="54"/>
      <c r="K2786" s="54"/>
    </row>
    <row r="2787" spans="1:11" x14ac:dyDescent="0.25">
      <c r="A2787" s="54"/>
      <c r="B2787" s="54"/>
      <c r="C2787" s="54"/>
      <c r="D2787" s="54"/>
      <c r="E2787" s="54"/>
      <c r="F2787" s="54"/>
      <c r="G2787" s="54"/>
      <c r="H2787" s="54"/>
      <c r="I2787" s="54"/>
      <c r="J2787" s="54"/>
      <c r="K2787" s="54"/>
    </row>
    <row r="2788" spans="1:11" x14ac:dyDescent="0.25">
      <c r="A2788" s="54"/>
      <c r="B2788" s="54"/>
      <c r="C2788" s="54"/>
      <c r="D2788" s="54"/>
      <c r="E2788" s="54"/>
      <c r="F2788" s="54"/>
      <c r="G2788" s="54"/>
      <c r="H2788" s="54"/>
      <c r="I2788" s="54"/>
      <c r="J2788" s="54"/>
      <c r="K2788" s="54"/>
    </row>
    <row r="2789" spans="1:11" x14ac:dyDescent="0.25">
      <c r="A2789" s="54"/>
      <c r="B2789" s="54"/>
      <c r="C2789" s="54"/>
      <c r="D2789" s="54"/>
      <c r="E2789" s="54"/>
      <c r="F2789" s="54"/>
      <c r="G2789" s="54"/>
      <c r="H2789" s="54"/>
      <c r="I2789" s="54"/>
      <c r="J2789" s="54"/>
      <c r="K2789" s="54"/>
    </row>
    <row r="2790" spans="1:11" x14ac:dyDescent="0.25">
      <c r="A2790" s="54"/>
      <c r="B2790" s="54"/>
      <c r="C2790" s="54"/>
      <c r="D2790" s="54"/>
      <c r="E2790" s="54"/>
      <c r="F2790" s="54"/>
      <c r="G2790" s="54"/>
      <c r="H2790" s="54"/>
      <c r="I2790" s="54"/>
      <c r="J2790" s="54"/>
      <c r="K2790" s="54"/>
    </row>
    <row r="2791" spans="1:11" x14ac:dyDescent="0.25">
      <c r="A2791" s="54"/>
      <c r="B2791" s="54"/>
      <c r="C2791" s="54"/>
      <c r="D2791" s="54"/>
      <c r="E2791" s="54"/>
      <c r="F2791" s="54"/>
      <c r="G2791" s="54"/>
      <c r="H2791" s="54"/>
      <c r="I2791" s="54"/>
      <c r="J2791" s="54"/>
      <c r="K2791" s="54"/>
    </row>
    <row r="2792" spans="1:11" x14ac:dyDescent="0.25">
      <c r="A2792" s="54"/>
      <c r="B2792" s="54"/>
      <c r="C2792" s="54"/>
      <c r="D2792" s="54"/>
      <c r="E2792" s="54"/>
      <c r="F2792" s="54"/>
      <c r="G2792" s="54"/>
      <c r="H2792" s="54"/>
      <c r="I2792" s="54"/>
      <c r="J2792" s="54"/>
      <c r="K2792" s="54"/>
    </row>
    <row r="2793" spans="1:11" x14ac:dyDescent="0.25">
      <c r="A2793" s="54"/>
      <c r="B2793" s="54"/>
      <c r="C2793" s="54"/>
      <c r="D2793" s="54"/>
      <c r="E2793" s="54"/>
      <c r="F2793" s="54"/>
      <c r="G2793" s="54"/>
      <c r="H2793" s="54"/>
      <c r="I2793" s="54"/>
      <c r="J2793" s="54"/>
      <c r="K2793" s="54"/>
    </row>
    <row r="2794" spans="1:11" x14ac:dyDescent="0.25">
      <c r="A2794" s="54"/>
      <c r="B2794" s="54"/>
      <c r="C2794" s="54"/>
      <c r="D2794" s="54"/>
      <c r="E2794" s="54"/>
      <c r="F2794" s="54"/>
      <c r="G2794" s="54"/>
      <c r="H2794" s="54"/>
      <c r="I2794" s="54"/>
      <c r="J2794" s="54"/>
      <c r="K2794" s="54"/>
    </row>
    <row r="2795" spans="1:11" x14ac:dyDescent="0.25">
      <c r="A2795" s="54"/>
      <c r="B2795" s="54"/>
      <c r="C2795" s="54"/>
      <c r="D2795" s="54"/>
      <c r="E2795" s="54"/>
      <c r="F2795" s="54"/>
      <c r="G2795" s="54"/>
      <c r="H2795" s="54"/>
      <c r="I2795" s="54"/>
      <c r="J2795" s="54"/>
      <c r="K2795" s="54"/>
    </row>
    <row r="2796" spans="1:11" x14ac:dyDescent="0.25">
      <c r="A2796" s="54"/>
      <c r="B2796" s="54"/>
      <c r="C2796" s="54"/>
      <c r="D2796" s="54"/>
      <c r="E2796" s="54"/>
      <c r="F2796" s="54"/>
      <c r="G2796" s="54"/>
      <c r="H2796" s="54"/>
      <c r="I2796" s="54"/>
      <c r="J2796" s="54"/>
      <c r="K2796" s="54"/>
    </row>
    <row r="2797" spans="1:11" x14ac:dyDescent="0.25">
      <c r="A2797" s="54"/>
      <c r="B2797" s="54"/>
      <c r="C2797" s="54"/>
      <c r="D2797" s="54"/>
      <c r="E2797" s="54"/>
      <c r="F2797" s="54"/>
      <c r="G2797" s="54"/>
      <c r="H2797" s="54"/>
      <c r="I2797" s="54"/>
      <c r="J2797" s="54"/>
      <c r="K2797" s="54"/>
    </row>
    <row r="2798" spans="1:11" x14ac:dyDescent="0.25">
      <c r="A2798" s="54"/>
      <c r="B2798" s="54"/>
      <c r="C2798" s="54"/>
      <c r="D2798" s="54"/>
      <c r="E2798" s="54"/>
      <c r="F2798" s="54"/>
      <c r="G2798" s="54"/>
      <c r="H2798" s="54"/>
      <c r="I2798" s="54"/>
      <c r="J2798" s="54"/>
      <c r="K2798" s="54"/>
    </row>
    <row r="2799" spans="1:11" x14ac:dyDescent="0.25">
      <c r="A2799" s="54"/>
      <c r="B2799" s="54"/>
      <c r="C2799" s="54"/>
      <c r="D2799" s="54"/>
      <c r="E2799" s="54"/>
      <c r="F2799" s="54"/>
      <c r="G2799" s="54"/>
      <c r="H2799" s="54"/>
      <c r="I2799" s="54"/>
      <c r="J2799" s="54"/>
      <c r="K2799" s="54"/>
    </row>
    <row r="2800" spans="1:11" x14ac:dyDescent="0.25">
      <c r="A2800" s="54"/>
      <c r="B2800" s="54"/>
      <c r="C2800" s="54"/>
      <c r="D2800" s="54"/>
      <c r="E2800" s="54"/>
      <c r="F2800" s="54"/>
      <c r="G2800" s="54"/>
      <c r="H2800" s="54"/>
      <c r="I2800" s="54"/>
      <c r="J2800" s="54"/>
      <c r="K2800" s="54"/>
    </row>
    <row r="2801" spans="1:11" x14ac:dyDescent="0.25">
      <c r="A2801" s="54"/>
      <c r="B2801" s="54"/>
      <c r="C2801" s="54"/>
      <c r="D2801" s="54"/>
      <c r="E2801" s="54"/>
      <c r="F2801" s="54"/>
      <c r="G2801" s="54"/>
      <c r="H2801" s="54"/>
      <c r="I2801" s="54"/>
      <c r="J2801" s="54"/>
      <c r="K2801" s="54"/>
    </row>
    <row r="2802" spans="1:11" x14ac:dyDescent="0.25">
      <c r="A2802" s="54"/>
      <c r="B2802" s="54"/>
      <c r="C2802" s="54"/>
      <c r="D2802" s="54"/>
      <c r="E2802" s="54"/>
      <c r="F2802" s="54"/>
      <c r="G2802" s="54"/>
      <c r="H2802" s="54"/>
      <c r="I2802" s="54"/>
      <c r="J2802" s="54"/>
      <c r="K2802" s="54"/>
    </row>
    <row r="2803" spans="1:11" x14ac:dyDescent="0.25">
      <c r="A2803" s="54"/>
      <c r="B2803" s="54"/>
      <c r="C2803" s="54"/>
      <c r="D2803" s="54"/>
      <c r="E2803" s="54"/>
      <c r="F2803" s="54"/>
      <c r="G2803" s="54"/>
      <c r="H2803" s="54"/>
      <c r="I2803" s="54"/>
      <c r="J2803" s="54"/>
      <c r="K2803" s="54"/>
    </row>
    <row r="2804" spans="1:11" x14ac:dyDescent="0.25">
      <c r="A2804" s="54"/>
      <c r="B2804" s="54"/>
      <c r="C2804" s="54"/>
      <c r="D2804" s="54"/>
      <c r="E2804" s="54"/>
      <c r="F2804" s="54"/>
      <c r="G2804" s="54"/>
      <c r="H2804" s="54"/>
      <c r="I2804" s="54"/>
      <c r="J2804" s="54"/>
      <c r="K2804" s="54"/>
    </row>
    <row r="2805" spans="1:11" x14ac:dyDescent="0.25">
      <c r="A2805" s="54"/>
      <c r="B2805" s="54"/>
      <c r="C2805" s="54"/>
      <c r="D2805" s="54"/>
      <c r="E2805" s="54"/>
      <c r="F2805" s="54"/>
      <c r="G2805" s="54"/>
      <c r="H2805" s="54"/>
      <c r="I2805" s="54"/>
      <c r="J2805" s="54"/>
      <c r="K2805" s="54"/>
    </row>
    <row r="2806" spans="1:11" x14ac:dyDescent="0.25">
      <c r="A2806" s="54"/>
      <c r="B2806" s="54"/>
      <c r="C2806" s="54"/>
      <c r="D2806" s="54"/>
      <c r="E2806" s="54"/>
      <c r="F2806" s="54"/>
      <c r="G2806" s="54"/>
      <c r="H2806" s="54"/>
      <c r="I2806" s="54"/>
      <c r="J2806" s="54"/>
      <c r="K2806" s="54"/>
    </row>
    <row r="2807" spans="1:11" x14ac:dyDescent="0.25">
      <c r="A2807" s="54"/>
      <c r="B2807" s="54"/>
      <c r="C2807" s="54"/>
      <c r="D2807" s="54"/>
      <c r="E2807" s="54"/>
      <c r="F2807" s="54"/>
      <c r="G2807" s="54"/>
      <c r="H2807" s="54"/>
      <c r="I2807" s="54"/>
      <c r="J2807" s="54"/>
      <c r="K2807" s="54"/>
    </row>
    <row r="2808" spans="1:11" x14ac:dyDescent="0.25">
      <c r="A2808" s="54"/>
      <c r="B2808" s="54"/>
      <c r="C2808" s="54"/>
      <c r="D2808" s="54"/>
      <c r="E2808" s="54"/>
      <c r="F2808" s="54"/>
      <c r="G2808" s="54"/>
      <c r="H2808" s="54"/>
      <c r="I2808" s="54"/>
      <c r="J2808" s="54"/>
      <c r="K2808" s="54"/>
    </row>
    <row r="2809" spans="1:11" x14ac:dyDescent="0.25">
      <c r="A2809" s="54"/>
      <c r="B2809" s="54"/>
      <c r="C2809" s="54"/>
      <c r="D2809" s="54"/>
      <c r="E2809" s="54"/>
      <c r="F2809" s="54"/>
      <c r="G2809" s="54"/>
      <c r="H2809" s="54"/>
      <c r="I2809" s="54"/>
      <c r="J2809" s="54"/>
      <c r="K2809" s="54"/>
    </row>
    <row r="2810" spans="1:11" x14ac:dyDescent="0.25">
      <c r="A2810" s="54"/>
      <c r="B2810" s="54"/>
      <c r="C2810" s="54"/>
      <c r="D2810" s="54"/>
      <c r="E2810" s="54"/>
      <c r="F2810" s="54"/>
      <c r="G2810" s="54"/>
      <c r="H2810" s="54"/>
      <c r="I2810" s="54"/>
      <c r="J2810" s="54"/>
      <c r="K2810" s="54"/>
    </row>
    <row r="2811" spans="1:11" x14ac:dyDescent="0.25">
      <c r="A2811" s="54"/>
      <c r="B2811" s="54"/>
      <c r="C2811" s="54"/>
      <c r="D2811" s="54"/>
      <c r="E2811" s="54"/>
      <c r="F2811" s="54"/>
      <c r="G2811" s="54"/>
      <c r="H2811" s="54"/>
      <c r="I2811" s="54"/>
      <c r="J2811" s="54"/>
      <c r="K2811" s="54"/>
    </row>
    <row r="2812" spans="1:11" x14ac:dyDescent="0.25">
      <c r="A2812" s="54"/>
      <c r="B2812" s="54"/>
      <c r="C2812" s="54"/>
      <c r="D2812" s="54"/>
      <c r="E2812" s="54"/>
      <c r="F2812" s="54"/>
      <c r="G2812" s="54"/>
      <c r="H2812" s="54"/>
      <c r="I2812" s="54"/>
      <c r="J2812" s="54"/>
      <c r="K2812" s="54"/>
    </row>
    <row r="2813" spans="1:11" x14ac:dyDescent="0.25">
      <c r="A2813" s="54"/>
      <c r="B2813" s="54"/>
      <c r="C2813" s="54"/>
      <c r="D2813" s="54"/>
      <c r="E2813" s="54"/>
      <c r="F2813" s="54"/>
      <c r="G2813" s="54"/>
      <c r="H2813" s="54"/>
      <c r="I2813" s="54"/>
      <c r="J2813" s="54"/>
      <c r="K2813" s="54"/>
    </row>
    <row r="2814" spans="1:11" x14ac:dyDescent="0.25">
      <c r="A2814" s="54"/>
      <c r="B2814" s="54"/>
      <c r="C2814" s="54"/>
      <c r="D2814" s="54"/>
      <c r="E2814" s="54"/>
      <c r="F2814" s="54"/>
      <c r="G2814" s="54"/>
      <c r="H2814" s="54"/>
      <c r="I2814" s="54"/>
      <c r="J2814" s="54"/>
      <c r="K2814" s="54"/>
    </row>
    <row r="2815" spans="1:11" x14ac:dyDescent="0.25">
      <c r="A2815" s="54"/>
      <c r="B2815" s="54"/>
      <c r="C2815" s="54"/>
      <c r="D2815" s="54"/>
      <c r="E2815" s="54"/>
      <c r="F2815" s="54"/>
      <c r="G2815" s="54"/>
      <c r="H2815" s="54"/>
      <c r="I2815" s="54"/>
      <c r="J2815" s="54"/>
      <c r="K2815" s="54"/>
    </row>
    <row r="2816" spans="1:11" x14ac:dyDescent="0.25">
      <c r="A2816" s="54"/>
      <c r="B2816" s="54"/>
      <c r="C2816" s="54"/>
      <c r="D2816" s="54"/>
      <c r="E2816" s="54"/>
      <c r="F2816" s="54"/>
      <c r="G2816" s="54"/>
      <c r="H2816" s="54"/>
      <c r="I2816" s="54"/>
      <c r="J2816" s="54"/>
      <c r="K2816" s="54"/>
    </row>
    <row r="2817" spans="1:11" x14ac:dyDescent="0.25">
      <c r="A2817" s="54"/>
      <c r="B2817" s="54"/>
      <c r="C2817" s="54"/>
      <c r="D2817" s="54"/>
      <c r="E2817" s="54"/>
      <c r="F2817" s="54"/>
      <c r="G2817" s="54"/>
      <c r="H2817" s="54"/>
      <c r="I2817" s="54"/>
      <c r="J2817" s="54"/>
      <c r="K2817" s="54"/>
    </row>
    <row r="2818" spans="1:11" x14ac:dyDescent="0.25">
      <c r="A2818" s="54"/>
      <c r="B2818" s="54"/>
      <c r="C2818" s="54"/>
      <c r="D2818" s="54"/>
      <c r="E2818" s="54"/>
      <c r="F2818" s="54"/>
      <c r="G2818" s="54"/>
      <c r="H2818" s="54"/>
      <c r="I2818" s="54"/>
      <c r="J2818" s="54"/>
      <c r="K2818" s="54"/>
    </row>
    <row r="2819" spans="1:11" x14ac:dyDescent="0.25">
      <c r="A2819" s="54"/>
      <c r="B2819" s="54"/>
      <c r="C2819" s="54"/>
      <c r="D2819" s="54"/>
      <c r="E2819" s="54"/>
      <c r="F2819" s="54"/>
      <c r="G2819" s="54"/>
      <c r="H2819" s="54"/>
      <c r="I2819" s="54"/>
      <c r="J2819" s="54"/>
      <c r="K2819" s="54"/>
    </row>
    <row r="2820" spans="1:11" x14ac:dyDescent="0.25">
      <c r="A2820" s="54"/>
      <c r="B2820" s="54"/>
      <c r="C2820" s="54"/>
      <c r="D2820" s="54"/>
      <c r="E2820" s="54"/>
      <c r="F2820" s="54"/>
      <c r="G2820" s="54"/>
      <c r="H2820" s="54"/>
      <c r="I2820" s="54"/>
      <c r="J2820" s="54"/>
      <c r="K2820" s="54"/>
    </row>
    <row r="2821" spans="1:11" x14ac:dyDescent="0.25">
      <c r="A2821" s="54"/>
      <c r="B2821" s="54"/>
      <c r="C2821" s="54"/>
      <c r="D2821" s="54"/>
      <c r="E2821" s="54"/>
      <c r="F2821" s="54"/>
      <c r="G2821" s="54"/>
      <c r="H2821" s="54"/>
      <c r="I2821" s="54"/>
      <c r="J2821" s="54"/>
      <c r="K2821" s="54"/>
    </row>
    <row r="2822" spans="1:11" x14ac:dyDescent="0.25">
      <c r="A2822" s="54"/>
      <c r="B2822" s="54"/>
      <c r="C2822" s="54"/>
      <c r="D2822" s="54"/>
      <c r="E2822" s="54"/>
      <c r="F2822" s="54"/>
      <c r="G2822" s="54"/>
      <c r="H2822" s="54"/>
      <c r="I2822" s="54"/>
      <c r="J2822" s="54"/>
      <c r="K2822" s="54"/>
    </row>
    <row r="2823" spans="1:11" x14ac:dyDescent="0.25">
      <c r="A2823" s="54"/>
      <c r="B2823" s="54"/>
      <c r="C2823" s="54"/>
      <c r="D2823" s="54"/>
      <c r="E2823" s="54"/>
      <c r="F2823" s="54"/>
      <c r="G2823" s="54"/>
      <c r="H2823" s="54"/>
      <c r="I2823" s="54"/>
      <c r="J2823" s="54"/>
      <c r="K2823" s="54"/>
    </row>
    <row r="2824" spans="1:11" x14ac:dyDescent="0.25">
      <c r="A2824" s="54"/>
      <c r="B2824" s="54"/>
      <c r="C2824" s="54"/>
      <c r="D2824" s="54"/>
      <c r="E2824" s="54"/>
      <c r="F2824" s="54"/>
      <c r="G2824" s="54"/>
      <c r="H2824" s="54"/>
      <c r="I2824" s="54"/>
      <c r="J2824" s="54"/>
      <c r="K2824" s="54"/>
    </row>
    <row r="2825" spans="1:11" x14ac:dyDescent="0.25">
      <c r="A2825" s="54"/>
      <c r="B2825" s="54"/>
      <c r="C2825" s="54"/>
      <c r="D2825" s="54"/>
      <c r="E2825" s="54"/>
      <c r="F2825" s="54"/>
      <c r="G2825" s="54"/>
      <c r="H2825" s="54"/>
      <c r="I2825" s="54"/>
      <c r="J2825" s="54"/>
      <c r="K2825" s="54"/>
    </row>
    <row r="2826" spans="1:11" x14ac:dyDescent="0.25">
      <c r="A2826" s="54"/>
      <c r="B2826" s="54"/>
      <c r="C2826" s="54"/>
      <c r="D2826" s="54"/>
      <c r="E2826" s="54"/>
      <c r="F2826" s="54"/>
      <c r="G2826" s="54"/>
      <c r="H2826" s="54"/>
      <c r="I2826" s="54"/>
      <c r="J2826" s="54"/>
      <c r="K2826" s="54"/>
    </row>
    <row r="2827" spans="1:11" x14ac:dyDescent="0.25">
      <c r="A2827" s="54"/>
      <c r="B2827" s="54"/>
      <c r="C2827" s="54"/>
      <c r="D2827" s="54"/>
      <c r="E2827" s="54"/>
      <c r="F2827" s="54"/>
      <c r="G2827" s="54"/>
      <c r="H2827" s="54"/>
      <c r="I2827" s="54"/>
      <c r="J2827" s="54"/>
      <c r="K2827" s="54"/>
    </row>
    <row r="2828" spans="1:11" x14ac:dyDescent="0.25">
      <c r="A2828" s="54"/>
      <c r="B2828" s="54"/>
      <c r="C2828" s="54"/>
      <c r="D2828" s="54"/>
      <c r="E2828" s="54"/>
      <c r="F2828" s="54"/>
      <c r="G2828" s="54"/>
      <c r="H2828" s="54"/>
      <c r="I2828" s="54"/>
      <c r="J2828" s="54"/>
      <c r="K2828" s="54"/>
    </row>
    <row r="2829" spans="1:11" x14ac:dyDescent="0.25">
      <c r="A2829" s="54"/>
      <c r="B2829" s="54"/>
      <c r="C2829" s="54"/>
      <c r="D2829" s="54"/>
      <c r="E2829" s="54"/>
      <c r="F2829" s="54"/>
      <c r="G2829" s="54"/>
      <c r="H2829" s="54"/>
      <c r="I2829" s="54"/>
      <c r="J2829" s="54"/>
      <c r="K2829" s="54"/>
    </row>
    <row r="2830" spans="1:11" x14ac:dyDescent="0.25">
      <c r="A2830" s="54"/>
      <c r="B2830" s="54"/>
      <c r="C2830" s="54"/>
      <c r="D2830" s="54"/>
      <c r="E2830" s="54"/>
      <c r="F2830" s="54"/>
      <c r="G2830" s="54"/>
      <c r="H2830" s="54"/>
      <c r="I2830" s="54"/>
      <c r="J2830" s="54"/>
      <c r="K2830" s="54"/>
    </row>
    <row r="2831" spans="1:11" x14ac:dyDescent="0.25">
      <c r="A2831" s="54"/>
      <c r="B2831" s="54"/>
      <c r="C2831" s="54"/>
      <c r="D2831" s="54"/>
      <c r="E2831" s="54"/>
      <c r="F2831" s="54"/>
      <c r="G2831" s="54"/>
      <c r="H2831" s="54"/>
      <c r="I2831" s="54"/>
      <c r="J2831" s="54"/>
      <c r="K2831" s="54"/>
    </row>
    <row r="2832" spans="1:11" x14ac:dyDescent="0.25">
      <c r="A2832" s="54"/>
      <c r="B2832" s="54"/>
      <c r="C2832" s="54"/>
      <c r="D2832" s="54"/>
      <c r="E2832" s="54"/>
      <c r="F2832" s="54"/>
      <c r="G2832" s="54"/>
      <c r="H2832" s="54"/>
      <c r="I2832" s="54"/>
      <c r="J2832" s="54"/>
      <c r="K2832" s="54"/>
    </row>
    <row r="2833" spans="1:11" x14ac:dyDescent="0.25">
      <c r="A2833" s="54"/>
      <c r="B2833" s="54"/>
      <c r="C2833" s="54"/>
      <c r="D2833" s="54"/>
      <c r="E2833" s="54"/>
      <c r="F2833" s="54"/>
      <c r="G2833" s="54"/>
      <c r="H2833" s="54"/>
      <c r="I2833" s="54"/>
      <c r="J2833" s="54"/>
      <c r="K2833" s="54"/>
    </row>
    <row r="2834" spans="1:11" x14ac:dyDescent="0.25">
      <c r="A2834" s="54"/>
      <c r="B2834" s="54"/>
      <c r="C2834" s="54"/>
      <c r="D2834" s="54"/>
      <c r="E2834" s="54"/>
      <c r="F2834" s="54"/>
      <c r="G2834" s="54"/>
      <c r="H2834" s="54"/>
      <c r="I2834" s="54"/>
      <c r="J2834" s="54"/>
      <c r="K2834" s="54"/>
    </row>
    <row r="2835" spans="1:11" x14ac:dyDescent="0.25">
      <c r="A2835" s="54"/>
      <c r="B2835" s="54"/>
      <c r="C2835" s="54"/>
      <c r="D2835" s="54"/>
      <c r="E2835" s="54"/>
      <c r="F2835" s="54"/>
      <c r="G2835" s="54"/>
      <c r="H2835" s="54"/>
      <c r="I2835" s="54"/>
      <c r="J2835" s="54"/>
      <c r="K2835" s="54"/>
    </row>
    <row r="2836" spans="1:11" x14ac:dyDescent="0.25">
      <c r="A2836" s="54"/>
      <c r="B2836" s="54"/>
      <c r="C2836" s="54"/>
      <c r="D2836" s="54"/>
      <c r="E2836" s="54"/>
      <c r="F2836" s="54"/>
      <c r="G2836" s="54"/>
      <c r="H2836" s="54"/>
      <c r="I2836" s="54"/>
      <c r="J2836" s="54"/>
      <c r="K2836" s="54"/>
    </row>
    <row r="2837" spans="1:11" x14ac:dyDescent="0.25">
      <c r="A2837" s="54"/>
      <c r="B2837" s="54"/>
      <c r="C2837" s="54"/>
      <c r="D2837" s="54"/>
      <c r="E2837" s="54"/>
      <c r="F2837" s="54"/>
      <c r="G2837" s="54"/>
      <c r="H2837" s="54"/>
      <c r="I2837" s="54"/>
      <c r="J2837" s="54"/>
      <c r="K2837" s="54"/>
    </row>
    <row r="2838" spans="1:11" x14ac:dyDescent="0.25">
      <c r="A2838" s="54"/>
      <c r="B2838" s="54"/>
      <c r="C2838" s="54"/>
      <c r="D2838" s="54"/>
      <c r="E2838" s="54"/>
      <c r="F2838" s="54"/>
      <c r="G2838" s="54"/>
      <c r="H2838" s="54"/>
      <c r="I2838" s="54"/>
      <c r="J2838" s="54"/>
      <c r="K2838" s="54"/>
    </row>
    <row r="2839" spans="1:11" x14ac:dyDescent="0.25">
      <c r="A2839" s="54"/>
      <c r="B2839" s="54"/>
      <c r="C2839" s="54"/>
      <c r="D2839" s="54"/>
      <c r="E2839" s="54"/>
      <c r="F2839" s="54"/>
      <c r="G2839" s="54"/>
      <c r="H2839" s="54"/>
      <c r="I2839" s="54"/>
      <c r="J2839" s="54"/>
      <c r="K2839" s="54"/>
    </row>
    <row r="2840" spans="1:11" x14ac:dyDescent="0.25">
      <c r="A2840" s="54"/>
      <c r="B2840" s="54"/>
      <c r="C2840" s="54"/>
      <c r="D2840" s="54"/>
      <c r="E2840" s="54"/>
      <c r="F2840" s="54"/>
      <c r="G2840" s="54"/>
      <c r="H2840" s="54"/>
      <c r="I2840" s="54"/>
      <c r="J2840" s="54"/>
      <c r="K2840" s="54"/>
    </row>
    <row r="2841" spans="1:11" x14ac:dyDescent="0.25">
      <c r="A2841" s="54"/>
      <c r="B2841" s="54"/>
      <c r="C2841" s="54"/>
      <c r="D2841" s="54"/>
      <c r="E2841" s="54"/>
      <c r="F2841" s="54"/>
      <c r="G2841" s="54"/>
      <c r="H2841" s="54"/>
      <c r="I2841" s="54"/>
      <c r="J2841" s="54"/>
      <c r="K2841" s="54"/>
    </row>
    <row r="2842" spans="1:11" x14ac:dyDescent="0.25">
      <c r="A2842" s="54"/>
      <c r="B2842" s="54"/>
      <c r="C2842" s="54"/>
      <c r="D2842" s="54"/>
      <c r="E2842" s="54"/>
      <c r="F2842" s="54"/>
      <c r="G2842" s="54"/>
      <c r="H2842" s="54"/>
      <c r="I2842" s="54"/>
      <c r="J2842" s="54"/>
      <c r="K2842" s="54"/>
    </row>
    <row r="2843" spans="1:11" x14ac:dyDescent="0.25">
      <c r="A2843" s="54"/>
      <c r="B2843" s="54"/>
      <c r="C2843" s="54"/>
      <c r="D2843" s="54"/>
      <c r="E2843" s="54"/>
      <c r="F2843" s="54"/>
      <c r="G2843" s="54"/>
      <c r="H2843" s="54"/>
      <c r="I2843" s="54"/>
      <c r="J2843" s="54"/>
      <c r="K2843" s="54"/>
    </row>
    <row r="2844" spans="1:11" x14ac:dyDescent="0.25">
      <c r="A2844" s="54"/>
      <c r="B2844" s="54"/>
      <c r="C2844" s="54"/>
      <c r="D2844" s="54"/>
      <c r="E2844" s="54"/>
      <c r="F2844" s="54"/>
      <c r="G2844" s="54"/>
      <c r="H2844" s="54"/>
      <c r="I2844" s="54"/>
      <c r="J2844" s="54"/>
      <c r="K2844" s="54"/>
    </row>
    <row r="2845" spans="1:11" x14ac:dyDescent="0.25">
      <c r="A2845" s="54"/>
      <c r="B2845" s="54"/>
      <c r="C2845" s="54"/>
      <c r="D2845" s="54"/>
      <c r="E2845" s="54"/>
      <c r="F2845" s="54"/>
      <c r="G2845" s="54"/>
      <c r="H2845" s="54"/>
      <c r="I2845" s="54"/>
      <c r="J2845" s="54"/>
      <c r="K2845" s="54"/>
    </row>
    <row r="2846" spans="1:11" x14ac:dyDescent="0.25">
      <c r="A2846" s="54"/>
      <c r="B2846" s="54"/>
      <c r="C2846" s="54"/>
      <c r="D2846" s="54"/>
      <c r="E2846" s="54"/>
      <c r="F2846" s="54"/>
      <c r="G2846" s="54"/>
      <c r="H2846" s="54"/>
      <c r="I2846" s="54"/>
      <c r="J2846" s="54"/>
      <c r="K2846" s="54"/>
    </row>
    <row r="2847" spans="1:11" x14ac:dyDescent="0.25">
      <c r="A2847" s="54"/>
      <c r="B2847" s="54"/>
      <c r="C2847" s="54"/>
      <c r="D2847" s="54"/>
      <c r="E2847" s="54"/>
      <c r="F2847" s="54"/>
      <c r="G2847" s="54"/>
      <c r="H2847" s="54"/>
      <c r="I2847" s="54"/>
      <c r="J2847" s="54"/>
      <c r="K2847" s="54"/>
    </row>
    <row r="2848" spans="1:11" x14ac:dyDescent="0.25">
      <c r="A2848" s="54"/>
      <c r="B2848" s="54"/>
      <c r="C2848" s="54"/>
      <c r="D2848" s="54"/>
      <c r="E2848" s="54"/>
      <c r="F2848" s="54"/>
      <c r="G2848" s="54"/>
      <c r="H2848" s="54"/>
      <c r="I2848" s="54"/>
      <c r="J2848" s="54"/>
      <c r="K2848" s="54"/>
    </row>
    <row r="2849" spans="1:11" x14ac:dyDescent="0.25">
      <c r="A2849" s="54"/>
      <c r="B2849" s="54"/>
      <c r="C2849" s="54"/>
      <c r="D2849" s="54"/>
      <c r="E2849" s="54"/>
      <c r="F2849" s="54"/>
      <c r="G2849" s="54"/>
      <c r="H2849" s="54"/>
      <c r="I2849" s="54"/>
      <c r="J2849" s="54"/>
      <c r="K2849" s="54"/>
    </row>
    <row r="2850" spans="1:11" x14ac:dyDescent="0.25">
      <c r="A2850" s="54"/>
      <c r="B2850" s="54"/>
      <c r="C2850" s="54"/>
      <c r="D2850" s="54"/>
      <c r="E2850" s="54"/>
      <c r="F2850" s="54"/>
      <c r="G2850" s="54"/>
      <c r="H2850" s="54"/>
      <c r="I2850" s="54"/>
      <c r="J2850" s="54"/>
      <c r="K2850" s="54"/>
    </row>
    <row r="2851" spans="1:11" x14ac:dyDescent="0.25">
      <c r="A2851" s="54"/>
      <c r="B2851" s="54"/>
      <c r="C2851" s="54"/>
      <c r="D2851" s="54"/>
      <c r="E2851" s="54"/>
      <c r="F2851" s="54"/>
      <c r="G2851" s="54"/>
      <c r="H2851" s="54"/>
      <c r="I2851" s="54"/>
      <c r="J2851" s="54"/>
      <c r="K2851" s="54"/>
    </row>
    <row r="2852" spans="1:11" x14ac:dyDescent="0.25">
      <c r="A2852" s="54"/>
      <c r="B2852" s="54"/>
      <c r="C2852" s="54"/>
      <c r="D2852" s="54"/>
      <c r="E2852" s="54"/>
      <c r="F2852" s="54"/>
      <c r="G2852" s="54"/>
      <c r="H2852" s="54"/>
      <c r="I2852" s="54"/>
      <c r="J2852" s="54"/>
      <c r="K2852" s="54"/>
    </row>
    <row r="2853" spans="1:11" x14ac:dyDescent="0.25">
      <c r="A2853" s="54"/>
      <c r="B2853" s="54"/>
      <c r="C2853" s="54"/>
      <c r="D2853" s="54"/>
      <c r="E2853" s="54"/>
      <c r="F2853" s="54"/>
      <c r="G2853" s="54"/>
      <c r="H2853" s="54"/>
      <c r="I2853" s="54"/>
      <c r="J2853" s="54"/>
      <c r="K2853" s="54"/>
    </row>
    <row r="2854" spans="1:11" x14ac:dyDescent="0.25">
      <c r="A2854" s="54"/>
      <c r="B2854" s="54"/>
      <c r="C2854" s="54"/>
      <c r="D2854" s="54"/>
      <c r="E2854" s="54"/>
      <c r="F2854" s="54"/>
      <c r="G2854" s="54"/>
      <c r="H2854" s="54"/>
      <c r="I2854" s="54"/>
      <c r="J2854" s="54"/>
      <c r="K2854" s="54"/>
    </row>
    <row r="2855" spans="1:11" x14ac:dyDescent="0.25">
      <c r="A2855" s="54"/>
      <c r="B2855" s="54"/>
      <c r="C2855" s="54"/>
      <c r="D2855" s="54"/>
      <c r="E2855" s="54"/>
      <c r="F2855" s="54"/>
      <c r="G2855" s="54"/>
      <c r="H2855" s="54"/>
      <c r="I2855" s="54"/>
      <c r="J2855" s="54"/>
      <c r="K2855" s="54"/>
    </row>
    <row r="2856" spans="1:11" x14ac:dyDescent="0.25">
      <c r="A2856" s="54"/>
      <c r="B2856" s="54"/>
      <c r="C2856" s="54"/>
      <c r="D2856" s="54"/>
      <c r="E2856" s="54"/>
      <c r="F2856" s="54"/>
      <c r="G2856" s="54"/>
      <c r="H2856" s="54"/>
      <c r="I2856" s="54"/>
      <c r="J2856" s="54"/>
      <c r="K2856" s="54"/>
    </row>
    <row r="2857" spans="1:11" x14ac:dyDescent="0.25">
      <c r="A2857" s="54"/>
      <c r="B2857" s="54"/>
      <c r="C2857" s="54"/>
      <c r="D2857" s="54"/>
      <c r="E2857" s="54"/>
      <c r="F2857" s="54"/>
      <c r="G2857" s="54"/>
      <c r="H2857" s="54"/>
      <c r="I2857" s="54"/>
      <c r="J2857" s="54"/>
      <c r="K2857" s="54"/>
    </row>
    <row r="2858" spans="1:11" x14ac:dyDescent="0.25">
      <c r="A2858" s="54"/>
      <c r="B2858" s="54"/>
      <c r="C2858" s="54"/>
      <c r="D2858" s="54"/>
      <c r="E2858" s="54"/>
      <c r="F2858" s="54"/>
      <c r="G2858" s="54"/>
      <c r="H2858" s="54"/>
      <c r="I2858" s="54"/>
      <c r="J2858" s="54"/>
      <c r="K2858" s="54"/>
    </row>
    <row r="2859" spans="1:11" x14ac:dyDescent="0.25">
      <c r="A2859" s="54"/>
      <c r="B2859" s="54"/>
      <c r="C2859" s="54"/>
      <c r="D2859" s="54"/>
      <c r="E2859" s="54"/>
      <c r="F2859" s="54"/>
      <c r="G2859" s="54"/>
      <c r="H2859" s="54"/>
      <c r="I2859" s="54"/>
      <c r="J2859" s="54"/>
      <c r="K2859" s="54"/>
    </row>
    <row r="2860" spans="1:11" x14ac:dyDescent="0.25">
      <c r="A2860" s="54"/>
      <c r="B2860" s="54"/>
      <c r="C2860" s="54"/>
      <c r="D2860" s="54"/>
      <c r="E2860" s="54"/>
      <c r="F2860" s="54"/>
      <c r="G2860" s="54"/>
      <c r="H2860" s="54"/>
      <c r="I2860" s="54"/>
      <c r="J2860" s="54"/>
      <c r="K2860" s="54"/>
    </row>
    <row r="2861" spans="1:11" x14ac:dyDescent="0.25">
      <c r="A2861" s="54"/>
      <c r="B2861" s="54"/>
      <c r="C2861" s="54"/>
      <c r="D2861" s="54"/>
      <c r="E2861" s="54"/>
      <c r="F2861" s="54"/>
      <c r="G2861" s="54"/>
      <c r="H2861" s="54"/>
      <c r="I2861" s="54"/>
      <c r="J2861" s="54"/>
      <c r="K2861" s="54"/>
    </row>
    <row r="2862" spans="1:11" x14ac:dyDescent="0.25">
      <c r="A2862" s="54"/>
      <c r="B2862" s="54"/>
      <c r="C2862" s="54"/>
      <c r="D2862" s="54"/>
      <c r="E2862" s="54"/>
      <c r="F2862" s="54"/>
      <c r="G2862" s="54"/>
      <c r="H2862" s="54"/>
      <c r="I2862" s="54"/>
      <c r="J2862" s="54"/>
      <c r="K2862" s="54"/>
    </row>
    <row r="2863" spans="1:11" x14ac:dyDescent="0.25">
      <c r="A2863" s="54"/>
      <c r="B2863" s="54"/>
      <c r="C2863" s="54"/>
      <c r="D2863" s="54"/>
      <c r="E2863" s="54"/>
      <c r="F2863" s="54"/>
      <c r="G2863" s="54"/>
      <c r="H2863" s="54"/>
      <c r="I2863" s="54"/>
      <c r="J2863" s="54"/>
      <c r="K2863" s="54"/>
    </row>
    <row r="2864" spans="1:11" x14ac:dyDescent="0.25">
      <c r="A2864" s="54"/>
      <c r="B2864" s="54"/>
      <c r="C2864" s="54"/>
      <c r="D2864" s="54"/>
      <c r="E2864" s="54"/>
      <c r="F2864" s="54"/>
      <c r="G2864" s="54"/>
      <c r="H2864" s="54"/>
      <c r="I2864" s="54"/>
      <c r="J2864" s="54"/>
      <c r="K2864" s="54"/>
    </row>
    <row r="2865" spans="1:11" x14ac:dyDescent="0.25">
      <c r="A2865" s="54"/>
      <c r="B2865" s="54"/>
      <c r="C2865" s="54"/>
      <c r="D2865" s="54"/>
      <c r="E2865" s="54"/>
      <c r="F2865" s="54"/>
      <c r="G2865" s="54"/>
      <c r="H2865" s="54"/>
      <c r="I2865" s="54"/>
      <c r="J2865" s="54"/>
      <c r="K2865" s="54"/>
    </row>
    <row r="2866" spans="1:11" x14ac:dyDescent="0.25">
      <c r="A2866" s="54"/>
      <c r="B2866" s="54"/>
      <c r="C2866" s="54"/>
      <c r="D2866" s="54"/>
      <c r="E2866" s="54"/>
      <c r="F2866" s="54"/>
      <c r="G2866" s="54"/>
      <c r="H2866" s="54"/>
      <c r="I2866" s="54"/>
      <c r="J2866" s="54"/>
      <c r="K2866" s="54"/>
    </row>
    <row r="2867" spans="1:11" x14ac:dyDescent="0.25">
      <c r="A2867" s="54"/>
      <c r="B2867" s="54"/>
      <c r="C2867" s="54"/>
      <c r="D2867" s="54"/>
      <c r="E2867" s="54"/>
      <c r="F2867" s="54"/>
      <c r="G2867" s="54"/>
      <c r="H2867" s="54"/>
      <c r="I2867" s="54"/>
      <c r="J2867" s="54"/>
      <c r="K2867" s="54"/>
    </row>
    <row r="2868" spans="1:11" x14ac:dyDescent="0.25">
      <c r="A2868" s="54"/>
      <c r="B2868" s="54"/>
      <c r="C2868" s="54"/>
      <c r="D2868" s="54"/>
      <c r="E2868" s="54"/>
      <c r="F2868" s="54"/>
      <c r="G2868" s="54"/>
      <c r="H2868" s="54"/>
      <c r="I2868" s="54"/>
      <c r="J2868" s="54"/>
      <c r="K2868" s="54"/>
    </row>
    <row r="2869" spans="1:11" x14ac:dyDescent="0.25">
      <c r="A2869" s="54"/>
      <c r="B2869" s="54"/>
      <c r="C2869" s="54"/>
      <c r="D2869" s="54"/>
      <c r="E2869" s="54"/>
      <c r="F2869" s="54"/>
      <c r="G2869" s="54"/>
      <c r="H2869" s="54"/>
      <c r="I2869" s="54"/>
      <c r="J2869" s="54"/>
      <c r="K2869" s="54"/>
    </row>
    <row r="2870" spans="1:11" x14ac:dyDescent="0.25">
      <c r="A2870" s="54"/>
      <c r="B2870" s="54"/>
      <c r="C2870" s="54"/>
      <c r="D2870" s="54"/>
      <c r="E2870" s="54"/>
      <c r="F2870" s="54"/>
      <c r="G2870" s="54"/>
      <c r="H2870" s="54"/>
      <c r="I2870" s="54"/>
      <c r="J2870" s="54"/>
      <c r="K2870" s="54"/>
    </row>
    <row r="2871" spans="1:11" x14ac:dyDescent="0.25">
      <c r="A2871" s="54"/>
      <c r="B2871" s="54"/>
      <c r="C2871" s="54"/>
      <c r="D2871" s="54"/>
      <c r="E2871" s="54"/>
      <c r="F2871" s="54"/>
      <c r="G2871" s="54"/>
      <c r="H2871" s="54"/>
      <c r="I2871" s="54"/>
      <c r="J2871" s="54"/>
      <c r="K2871" s="54"/>
    </row>
    <row r="2872" spans="1:11" x14ac:dyDescent="0.25">
      <c r="A2872" s="54"/>
      <c r="B2872" s="54"/>
      <c r="C2872" s="54"/>
      <c r="D2872" s="54"/>
      <c r="E2872" s="54"/>
      <c r="F2872" s="54"/>
      <c r="G2872" s="54"/>
      <c r="H2872" s="54"/>
      <c r="I2872" s="54"/>
      <c r="J2872" s="54"/>
      <c r="K2872" s="54"/>
    </row>
    <row r="2873" spans="1:11" x14ac:dyDescent="0.25">
      <c r="A2873" s="54"/>
      <c r="B2873" s="54"/>
      <c r="C2873" s="54"/>
      <c r="D2873" s="54"/>
      <c r="E2873" s="54"/>
      <c r="F2873" s="54"/>
      <c r="G2873" s="54"/>
      <c r="H2873" s="54"/>
      <c r="I2873" s="54"/>
      <c r="J2873" s="54"/>
      <c r="K2873" s="54"/>
    </row>
    <row r="2874" spans="1:11" x14ac:dyDescent="0.25">
      <c r="A2874" s="54"/>
      <c r="B2874" s="54"/>
      <c r="C2874" s="54"/>
      <c r="D2874" s="54"/>
      <c r="E2874" s="54"/>
      <c r="F2874" s="54"/>
      <c r="G2874" s="54"/>
      <c r="H2874" s="54"/>
      <c r="I2874" s="54"/>
      <c r="J2874" s="54"/>
      <c r="K2874" s="54"/>
    </row>
    <row r="2875" spans="1:11" x14ac:dyDescent="0.25">
      <c r="A2875" s="54"/>
      <c r="B2875" s="54"/>
      <c r="C2875" s="54"/>
      <c r="D2875" s="54"/>
      <c r="E2875" s="54"/>
      <c r="F2875" s="54"/>
      <c r="G2875" s="54"/>
      <c r="H2875" s="54"/>
      <c r="I2875" s="54"/>
      <c r="J2875" s="54"/>
      <c r="K2875" s="54"/>
    </row>
    <row r="2876" spans="1:11" x14ac:dyDescent="0.25">
      <c r="A2876" s="54"/>
      <c r="B2876" s="54"/>
      <c r="C2876" s="54"/>
      <c r="D2876" s="54"/>
      <c r="E2876" s="54"/>
      <c r="F2876" s="54"/>
      <c r="G2876" s="54"/>
      <c r="H2876" s="54"/>
      <c r="I2876" s="54"/>
      <c r="J2876" s="54"/>
      <c r="K2876" s="54"/>
    </row>
    <row r="2877" spans="1:11" x14ac:dyDescent="0.25">
      <c r="A2877" s="54"/>
      <c r="B2877" s="54"/>
      <c r="C2877" s="54"/>
      <c r="D2877" s="54"/>
      <c r="E2877" s="54"/>
      <c r="F2877" s="54"/>
      <c r="G2877" s="54"/>
      <c r="H2877" s="54"/>
      <c r="I2877" s="54"/>
      <c r="J2877" s="54"/>
      <c r="K2877" s="54"/>
    </row>
    <row r="2878" spans="1:11" x14ac:dyDescent="0.25">
      <c r="A2878" s="54"/>
      <c r="B2878" s="54"/>
      <c r="C2878" s="54"/>
      <c r="D2878" s="54"/>
      <c r="E2878" s="54"/>
      <c r="F2878" s="54"/>
      <c r="G2878" s="54"/>
      <c r="H2878" s="54"/>
      <c r="I2878" s="54"/>
      <c r="J2878" s="54"/>
      <c r="K2878" s="54"/>
    </row>
    <row r="2879" spans="1:11" x14ac:dyDescent="0.25">
      <c r="A2879" s="54"/>
      <c r="B2879" s="54"/>
      <c r="C2879" s="54"/>
      <c r="D2879" s="54"/>
      <c r="E2879" s="54"/>
      <c r="F2879" s="54"/>
      <c r="G2879" s="54"/>
      <c r="H2879" s="54"/>
      <c r="I2879" s="54"/>
      <c r="J2879" s="54"/>
      <c r="K2879" s="54"/>
    </row>
    <row r="2880" spans="1:11" x14ac:dyDescent="0.25">
      <c r="A2880" s="54"/>
      <c r="B2880" s="54"/>
      <c r="C2880" s="54"/>
      <c r="D2880" s="54"/>
      <c r="E2880" s="54"/>
      <c r="F2880" s="54"/>
      <c r="G2880" s="54"/>
      <c r="H2880" s="54"/>
      <c r="I2880" s="54"/>
      <c r="J2880" s="54"/>
      <c r="K2880" s="54"/>
    </row>
    <row r="2881" spans="1:11" x14ac:dyDescent="0.25">
      <c r="A2881" s="54"/>
      <c r="B2881" s="54"/>
      <c r="C2881" s="54"/>
      <c r="D2881" s="54"/>
      <c r="E2881" s="54"/>
      <c r="F2881" s="54"/>
      <c r="G2881" s="54"/>
      <c r="H2881" s="54"/>
      <c r="I2881" s="54"/>
      <c r="J2881" s="54"/>
      <c r="K2881" s="54"/>
    </row>
    <row r="2882" spans="1:11" x14ac:dyDescent="0.25">
      <c r="A2882" s="54"/>
      <c r="B2882" s="54"/>
      <c r="C2882" s="54"/>
      <c r="D2882" s="54"/>
      <c r="E2882" s="54"/>
      <c r="F2882" s="54"/>
      <c r="G2882" s="54"/>
      <c r="H2882" s="54"/>
      <c r="I2882" s="54"/>
      <c r="J2882" s="54"/>
      <c r="K2882" s="54"/>
    </row>
    <row r="2883" spans="1:11" x14ac:dyDescent="0.25">
      <c r="A2883" s="54"/>
      <c r="B2883" s="54"/>
      <c r="C2883" s="54"/>
      <c r="D2883" s="54"/>
      <c r="E2883" s="54"/>
      <c r="F2883" s="54"/>
      <c r="G2883" s="54"/>
      <c r="H2883" s="54"/>
      <c r="I2883" s="54"/>
      <c r="J2883" s="54"/>
      <c r="K2883" s="54"/>
    </row>
    <row r="2884" spans="1:11" x14ac:dyDescent="0.25">
      <c r="A2884" s="54"/>
      <c r="B2884" s="54"/>
      <c r="C2884" s="54"/>
      <c r="D2884" s="54"/>
      <c r="E2884" s="54"/>
      <c r="F2884" s="54"/>
      <c r="G2884" s="54"/>
      <c r="H2884" s="54"/>
      <c r="I2884" s="54"/>
      <c r="J2884" s="54"/>
      <c r="K2884" s="54"/>
    </row>
    <row r="2885" spans="1:11" x14ac:dyDescent="0.25">
      <c r="A2885" s="54"/>
      <c r="B2885" s="54"/>
      <c r="C2885" s="54"/>
      <c r="D2885" s="54"/>
      <c r="E2885" s="54"/>
      <c r="F2885" s="54"/>
      <c r="G2885" s="54"/>
      <c r="H2885" s="54"/>
      <c r="I2885" s="54"/>
      <c r="J2885" s="54"/>
      <c r="K2885" s="54"/>
    </row>
    <row r="2886" spans="1:11" x14ac:dyDescent="0.25">
      <c r="A2886" s="54"/>
      <c r="B2886" s="54"/>
      <c r="C2886" s="54"/>
      <c r="D2886" s="54"/>
      <c r="E2886" s="54"/>
      <c r="F2886" s="54"/>
      <c r="G2886" s="54"/>
      <c r="H2886" s="54"/>
      <c r="I2886" s="54"/>
      <c r="J2886" s="54"/>
      <c r="K2886" s="54"/>
    </row>
    <row r="2887" spans="1:11" x14ac:dyDescent="0.25">
      <c r="A2887" s="54"/>
      <c r="B2887" s="54"/>
      <c r="C2887" s="54"/>
      <c r="D2887" s="54"/>
      <c r="E2887" s="54"/>
      <c r="F2887" s="54"/>
      <c r="G2887" s="54"/>
      <c r="H2887" s="54"/>
      <c r="I2887" s="54"/>
      <c r="J2887" s="54"/>
      <c r="K2887" s="54"/>
    </row>
    <row r="2888" spans="1:11" x14ac:dyDescent="0.25">
      <c r="A2888" s="54"/>
      <c r="B2888" s="54"/>
      <c r="C2888" s="54"/>
      <c r="D2888" s="54"/>
      <c r="E2888" s="54"/>
      <c r="F2888" s="54"/>
      <c r="G2888" s="54"/>
      <c r="H2888" s="54"/>
      <c r="I2888" s="54"/>
      <c r="J2888" s="54"/>
      <c r="K2888" s="54"/>
    </row>
    <row r="2889" spans="1:11" x14ac:dyDescent="0.25">
      <c r="A2889" s="54"/>
      <c r="B2889" s="54"/>
      <c r="C2889" s="54"/>
      <c r="D2889" s="54"/>
      <c r="E2889" s="54"/>
      <c r="F2889" s="54"/>
      <c r="G2889" s="54"/>
      <c r="H2889" s="54"/>
      <c r="I2889" s="54"/>
      <c r="J2889" s="54"/>
      <c r="K2889" s="54"/>
    </row>
    <row r="2890" spans="1:11" x14ac:dyDescent="0.25">
      <c r="A2890" s="54"/>
      <c r="B2890" s="54"/>
      <c r="C2890" s="54"/>
      <c r="D2890" s="54"/>
      <c r="E2890" s="54"/>
      <c r="F2890" s="54"/>
      <c r="G2890" s="54"/>
      <c r="H2890" s="54"/>
      <c r="I2890" s="54"/>
      <c r="J2890" s="54"/>
      <c r="K2890" s="54"/>
    </row>
    <row r="2891" spans="1:11" x14ac:dyDescent="0.25">
      <c r="A2891" s="54"/>
      <c r="B2891" s="54"/>
      <c r="C2891" s="54"/>
      <c r="D2891" s="54"/>
      <c r="E2891" s="54"/>
      <c r="F2891" s="54"/>
      <c r="G2891" s="54"/>
      <c r="H2891" s="54"/>
      <c r="I2891" s="54"/>
      <c r="J2891" s="54"/>
      <c r="K2891" s="54"/>
    </row>
    <row r="2892" spans="1:11" x14ac:dyDescent="0.25">
      <c r="A2892" s="54"/>
      <c r="B2892" s="54"/>
      <c r="C2892" s="54"/>
      <c r="D2892" s="54"/>
      <c r="E2892" s="54"/>
      <c r="F2892" s="54"/>
      <c r="G2892" s="54"/>
      <c r="H2892" s="54"/>
      <c r="I2892" s="54"/>
      <c r="J2892" s="54"/>
      <c r="K2892" s="54"/>
    </row>
    <row r="2893" spans="1:11" x14ac:dyDescent="0.25">
      <c r="A2893" s="54"/>
      <c r="B2893" s="54"/>
      <c r="C2893" s="54"/>
      <c r="D2893" s="54"/>
      <c r="E2893" s="54"/>
      <c r="F2893" s="54"/>
      <c r="G2893" s="54"/>
      <c r="H2893" s="54"/>
      <c r="I2893" s="54"/>
      <c r="J2893" s="54"/>
      <c r="K2893" s="54"/>
    </row>
    <row r="2894" spans="1:11" x14ac:dyDescent="0.25">
      <c r="A2894" s="54"/>
      <c r="B2894" s="54"/>
      <c r="C2894" s="54"/>
      <c r="D2894" s="54"/>
      <c r="E2894" s="54"/>
      <c r="F2894" s="54"/>
      <c r="G2894" s="54"/>
      <c r="H2894" s="54"/>
      <c r="I2894" s="54"/>
      <c r="J2894" s="54"/>
      <c r="K2894" s="54"/>
    </row>
    <row r="2895" spans="1:11" x14ac:dyDescent="0.25">
      <c r="A2895" s="54"/>
      <c r="B2895" s="54"/>
      <c r="C2895" s="54"/>
      <c r="D2895" s="54"/>
      <c r="E2895" s="54"/>
      <c r="F2895" s="54"/>
      <c r="G2895" s="54"/>
      <c r="H2895" s="54"/>
      <c r="I2895" s="54"/>
      <c r="J2895" s="54"/>
      <c r="K2895" s="54"/>
    </row>
    <row r="2896" spans="1:11" x14ac:dyDescent="0.25">
      <c r="A2896" s="54"/>
      <c r="B2896" s="54"/>
      <c r="C2896" s="54"/>
      <c r="D2896" s="54"/>
      <c r="E2896" s="54"/>
      <c r="F2896" s="54"/>
      <c r="G2896" s="54"/>
      <c r="H2896" s="54"/>
      <c r="I2896" s="54"/>
      <c r="J2896" s="54"/>
      <c r="K2896" s="54"/>
    </row>
    <row r="2897" spans="1:11" x14ac:dyDescent="0.25">
      <c r="A2897" s="54"/>
      <c r="B2897" s="54"/>
      <c r="C2897" s="54"/>
      <c r="D2897" s="54"/>
      <c r="E2897" s="54"/>
      <c r="F2897" s="54"/>
      <c r="G2897" s="54"/>
      <c r="H2897" s="54"/>
      <c r="I2897" s="54"/>
      <c r="J2897" s="54"/>
      <c r="K2897" s="54"/>
    </row>
    <row r="2898" spans="1:11" x14ac:dyDescent="0.25">
      <c r="A2898" s="54"/>
      <c r="B2898" s="54"/>
      <c r="C2898" s="54"/>
      <c r="D2898" s="54"/>
      <c r="E2898" s="54"/>
      <c r="F2898" s="54"/>
      <c r="G2898" s="54"/>
      <c r="H2898" s="54"/>
      <c r="I2898" s="54"/>
      <c r="J2898" s="54"/>
      <c r="K2898" s="54"/>
    </row>
    <row r="2899" spans="1:11" x14ac:dyDescent="0.25">
      <c r="A2899" s="54"/>
      <c r="B2899" s="54"/>
      <c r="C2899" s="54"/>
      <c r="D2899" s="54"/>
      <c r="E2899" s="54"/>
      <c r="F2899" s="54"/>
      <c r="G2899" s="54"/>
      <c r="H2899" s="54"/>
      <c r="I2899" s="54"/>
      <c r="J2899" s="54"/>
      <c r="K2899" s="54"/>
    </row>
    <row r="2900" spans="1:11" x14ac:dyDescent="0.25">
      <c r="A2900" s="54"/>
      <c r="B2900" s="54"/>
      <c r="C2900" s="54"/>
      <c r="D2900" s="54"/>
      <c r="E2900" s="54"/>
      <c r="F2900" s="54"/>
      <c r="G2900" s="54"/>
      <c r="H2900" s="54"/>
      <c r="I2900" s="54"/>
      <c r="J2900" s="54"/>
      <c r="K2900" s="54"/>
    </row>
    <row r="2901" spans="1:11" x14ac:dyDescent="0.25">
      <c r="A2901" s="54"/>
      <c r="B2901" s="54"/>
      <c r="C2901" s="54"/>
      <c r="D2901" s="54"/>
      <c r="E2901" s="54"/>
      <c r="F2901" s="54"/>
      <c r="G2901" s="54"/>
      <c r="H2901" s="54"/>
      <c r="I2901" s="54"/>
      <c r="J2901" s="54"/>
      <c r="K2901" s="54"/>
    </row>
    <row r="2902" spans="1:11" x14ac:dyDescent="0.25">
      <c r="A2902" s="54"/>
      <c r="B2902" s="54"/>
      <c r="C2902" s="54"/>
      <c r="D2902" s="54"/>
      <c r="E2902" s="54"/>
      <c r="F2902" s="54"/>
      <c r="G2902" s="54"/>
      <c r="H2902" s="54"/>
      <c r="I2902" s="54"/>
      <c r="J2902" s="54"/>
      <c r="K2902" s="54"/>
    </row>
    <row r="2903" spans="1:11" x14ac:dyDescent="0.25">
      <c r="A2903" s="54"/>
      <c r="B2903" s="54"/>
      <c r="C2903" s="54"/>
      <c r="D2903" s="54"/>
      <c r="E2903" s="54"/>
      <c r="F2903" s="54"/>
      <c r="G2903" s="54"/>
      <c r="H2903" s="54"/>
      <c r="I2903" s="54"/>
      <c r="J2903" s="54"/>
      <c r="K2903" s="54"/>
    </row>
    <row r="2904" spans="1:11" x14ac:dyDescent="0.25">
      <c r="A2904" s="54"/>
      <c r="B2904" s="54"/>
      <c r="C2904" s="54"/>
      <c r="D2904" s="54"/>
      <c r="E2904" s="54"/>
      <c r="F2904" s="54"/>
      <c r="G2904" s="54"/>
      <c r="H2904" s="54"/>
      <c r="I2904" s="54"/>
      <c r="J2904" s="54"/>
      <c r="K2904" s="54"/>
    </row>
    <row r="2905" spans="1:11" x14ac:dyDescent="0.25">
      <c r="A2905" s="54"/>
      <c r="B2905" s="54"/>
      <c r="C2905" s="54"/>
      <c r="D2905" s="54"/>
      <c r="E2905" s="54"/>
      <c r="F2905" s="54"/>
      <c r="G2905" s="54"/>
      <c r="H2905" s="54"/>
      <c r="I2905" s="54"/>
      <c r="J2905" s="54"/>
      <c r="K2905" s="54"/>
    </row>
    <row r="2906" spans="1:11" x14ac:dyDescent="0.25">
      <c r="A2906" s="54"/>
      <c r="B2906" s="54"/>
      <c r="C2906" s="54"/>
      <c r="D2906" s="54"/>
      <c r="E2906" s="54"/>
      <c r="F2906" s="54"/>
      <c r="G2906" s="54"/>
      <c r="H2906" s="54"/>
      <c r="I2906" s="54"/>
      <c r="J2906" s="54"/>
      <c r="K2906" s="54"/>
    </row>
    <row r="2907" spans="1:11" x14ac:dyDescent="0.25">
      <c r="A2907" s="54"/>
      <c r="B2907" s="54"/>
      <c r="C2907" s="54"/>
      <c r="D2907" s="54"/>
      <c r="E2907" s="54"/>
      <c r="F2907" s="54"/>
      <c r="G2907" s="54"/>
      <c r="H2907" s="54"/>
      <c r="I2907" s="54"/>
      <c r="J2907" s="54"/>
      <c r="K2907" s="54"/>
    </row>
    <row r="2908" spans="1:11" x14ac:dyDescent="0.25">
      <c r="A2908" s="54"/>
      <c r="B2908" s="54"/>
      <c r="C2908" s="54"/>
      <c r="D2908" s="54"/>
      <c r="E2908" s="54"/>
      <c r="F2908" s="54"/>
      <c r="G2908" s="54"/>
      <c r="H2908" s="54"/>
      <c r="I2908" s="54"/>
      <c r="J2908" s="54"/>
      <c r="K2908" s="54"/>
    </row>
    <row r="2909" spans="1:11" x14ac:dyDescent="0.25">
      <c r="A2909" s="54"/>
      <c r="B2909" s="54"/>
      <c r="C2909" s="54"/>
      <c r="D2909" s="54"/>
      <c r="E2909" s="54"/>
      <c r="F2909" s="54"/>
      <c r="G2909" s="54"/>
      <c r="H2909" s="54"/>
      <c r="I2909" s="54"/>
      <c r="J2909" s="54"/>
      <c r="K2909" s="54"/>
    </row>
    <row r="2910" spans="1:11" x14ac:dyDescent="0.25">
      <c r="A2910" s="54"/>
      <c r="B2910" s="54"/>
      <c r="C2910" s="54"/>
      <c r="D2910" s="54"/>
      <c r="E2910" s="54"/>
      <c r="F2910" s="54"/>
      <c r="G2910" s="54"/>
      <c r="H2910" s="54"/>
      <c r="I2910" s="54"/>
      <c r="J2910" s="54"/>
      <c r="K2910" s="54"/>
    </row>
    <row r="2911" spans="1:11" x14ac:dyDescent="0.25">
      <c r="A2911" s="54"/>
      <c r="B2911" s="54"/>
      <c r="C2911" s="54"/>
      <c r="D2911" s="54"/>
      <c r="E2911" s="54"/>
      <c r="F2911" s="54"/>
      <c r="G2911" s="54"/>
      <c r="H2911" s="54"/>
      <c r="I2911" s="54"/>
      <c r="J2911" s="54"/>
      <c r="K2911" s="54"/>
    </row>
    <row r="2912" spans="1:11" x14ac:dyDescent="0.25">
      <c r="A2912" s="54"/>
      <c r="B2912" s="54"/>
      <c r="C2912" s="54"/>
      <c r="D2912" s="54"/>
      <c r="E2912" s="54"/>
      <c r="F2912" s="54"/>
      <c r="G2912" s="54"/>
      <c r="H2912" s="54"/>
      <c r="I2912" s="54"/>
      <c r="J2912" s="54"/>
      <c r="K2912" s="54"/>
    </row>
    <row r="2913" spans="1:11" x14ac:dyDescent="0.25">
      <c r="A2913" s="54"/>
      <c r="B2913" s="54"/>
      <c r="C2913" s="54"/>
      <c r="D2913" s="54"/>
      <c r="E2913" s="54"/>
      <c r="F2913" s="54"/>
      <c r="G2913" s="54"/>
      <c r="H2913" s="54"/>
      <c r="I2913" s="54"/>
      <c r="J2913" s="54"/>
      <c r="K2913" s="54"/>
    </row>
    <row r="2914" spans="1:11" x14ac:dyDescent="0.25">
      <c r="A2914" s="54"/>
      <c r="B2914" s="54"/>
      <c r="C2914" s="54"/>
      <c r="D2914" s="54"/>
      <c r="E2914" s="54"/>
      <c r="F2914" s="54"/>
      <c r="G2914" s="54"/>
      <c r="H2914" s="54"/>
      <c r="I2914" s="54"/>
      <c r="J2914" s="54"/>
      <c r="K2914" s="54"/>
    </row>
    <row r="2915" spans="1:11" x14ac:dyDescent="0.25">
      <c r="A2915" s="54"/>
      <c r="B2915" s="54"/>
      <c r="C2915" s="54"/>
      <c r="D2915" s="54"/>
      <c r="E2915" s="54"/>
      <c r="F2915" s="54"/>
      <c r="G2915" s="54"/>
      <c r="H2915" s="54"/>
      <c r="I2915" s="54"/>
      <c r="J2915" s="54"/>
      <c r="K2915" s="54"/>
    </row>
    <row r="2916" spans="1:11" x14ac:dyDescent="0.25">
      <c r="A2916" s="54"/>
      <c r="B2916" s="54"/>
      <c r="C2916" s="54"/>
      <c r="D2916" s="54"/>
      <c r="E2916" s="54"/>
      <c r="F2916" s="54"/>
      <c r="G2916" s="54"/>
      <c r="H2916" s="54"/>
      <c r="I2916" s="54"/>
      <c r="J2916" s="54"/>
      <c r="K2916" s="54"/>
    </row>
    <row r="2917" spans="1:11" x14ac:dyDescent="0.25">
      <c r="A2917" s="54"/>
      <c r="B2917" s="54"/>
      <c r="C2917" s="54"/>
      <c r="D2917" s="54"/>
      <c r="E2917" s="54"/>
      <c r="F2917" s="54"/>
      <c r="G2917" s="54"/>
      <c r="H2917" s="54"/>
      <c r="I2917" s="54"/>
      <c r="J2917" s="54"/>
      <c r="K2917" s="54"/>
    </row>
    <row r="2918" spans="1:11" x14ac:dyDescent="0.25">
      <c r="A2918" s="54"/>
      <c r="B2918" s="54"/>
      <c r="C2918" s="54"/>
      <c r="D2918" s="54"/>
      <c r="E2918" s="54"/>
      <c r="F2918" s="54"/>
      <c r="G2918" s="54"/>
      <c r="H2918" s="54"/>
      <c r="I2918" s="54"/>
      <c r="J2918" s="54"/>
      <c r="K2918" s="54"/>
    </row>
    <row r="2919" spans="1:11" x14ac:dyDescent="0.25">
      <c r="A2919" s="54"/>
      <c r="B2919" s="54"/>
      <c r="C2919" s="54"/>
      <c r="D2919" s="54"/>
      <c r="E2919" s="54"/>
      <c r="F2919" s="54"/>
      <c r="G2919" s="54"/>
      <c r="H2919" s="54"/>
      <c r="I2919" s="54"/>
      <c r="J2919" s="54"/>
      <c r="K2919" s="54"/>
    </row>
    <row r="2920" spans="1:11" x14ac:dyDescent="0.25">
      <c r="A2920" s="54"/>
      <c r="B2920" s="54"/>
      <c r="C2920" s="54"/>
      <c r="D2920" s="54"/>
      <c r="E2920" s="54"/>
      <c r="F2920" s="54"/>
      <c r="G2920" s="54"/>
      <c r="H2920" s="54"/>
      <c r="I2920" s="54"/>
      <c r="J2920" s="54"/>
      <c r="K2920" s="54"/>
    </row>
    <row r="2921" spans="1:11" x14ac:dyDescent="0.25">
      <c r="A2921" s="54"/>
      <c r="B2921" s="54"/>
      <c r="C2921" s="54"/>
      <c r="D2921" s="54"/>
      <c r="E2921" s="54"/>
      <c r="F2921" s="54"/>
      <c r="G2921" s="54"/>
      <c r="H2921" s="54"/>
      <c r="I2921" s="54"/>
      <c r="J2921" s="54"/>
      <c r="K2921" s="54"/>
    </row>
    <row r="2922" spans="1:11" x14ac:dyDescent="0.25">
      <c r="A2922" s="54"/>
      <c r="B2922" s="54"/>
      <c r="C2922" s="54"/>
      <c r="D2922" s="54"/>
      <c r="E2922" s="54"/>
      <c r="F2922" s="54"/>
      <c r="G2922" s="54"/>
      <c r="H2922" s="54"/>
      <c r="I2922" s="54"/>
      <c r="J2922" s="54"/>
      <c r="K2922" s="54"/>
    </row>
    <row r="2923" spans="1:11" x14ac:dyDescent="0.25">
      <c r="A2923" s="54"/>
      <c r="B2923" s="54"/>
      <c r="C2923" s="54"/>
      <c r="D2923" s="54"/>
      <c r="E2923" s="54"/>
      <c r="F2923" s="54"/>
      <c r="G2923" s="54"/>
      <c r="H2923" s="54"/>
      <c r="I2923" s="54"/>
      <c r="J2923" s="54"/>
      <c r="K2923" s="54"/>
    </row>
    <row r="2924" spans="1:11" x14ac:dyDescent="0.25">
      <c r="A2924" s="54"/>
      <c r="B2924" s="54"/>
      <c r="C2924" s="54"/>
      <c r="D2924" s="54"/>
      <c r="E2924" s="54"/>
      <c r="F2924" s="54"/>
      <c r="G2924" s="54"/>
      <c r="H2924" s="54"/>
      <c r="I2924" s="54"/>
      <c r="J2924" s="54"/>
      <c r="K2924" s="54"/>
    </row>
    <row r="2925" spans="1:11" x14ac:dyDescent="0.25">
      <c r="A2925" s="54"/>
      <c r="B2925" s="54"/>
      <c r="C2925" s="54"/>
      <c r="D2925" s="54"/>
      <c r="E2925" s="54"/>
      <c r="F2925" s="54"/>
      <c r="G2925" s="54"/>
      <c r="H2925" s="54"/>
      <c r="I2925" s="54"/>
      <c r="J2925" s="54"/>
      <c r="K2925" s="54"/>
    </row>
    <row r="2926" spans="1:11" x14ac:dyDescent="0.25">
      <c r="A2926" s="54"/>
      <c r="B2926" s="54"/>
      <c r="C2926" s="54"/>
      <c r="D2926" s="54"/>
      <c r="E2926" s="54"/>
      <c r="F2926" s="54"/>
      <c r="G2926" s="54"/>
      <c r="H2926" s="54"/>
      <c r="I2926" s="54"/>
      <c r="J2926" s="54"/>
      <c r="K2926" s="54"/>
    </row>
    <row r="2927" spans="1:11" x14ac:dyDescent="0.25">
      <c r="A2927" s="54"/>
      <c r="B2927" s="54"/>
      <c r="C2927" s="54"/>
      <c r="D2927" s="54"/>
      <c r="E2927" s="54"/>
      <c r="F2927" s="54"/>
      <c r="G2927" s="54"/>
      <c r="H2927" s="54"/>
      <c r="I2927" s="54"/>
      <c r="J2927" s="54"/>
      <c r="K2927" s="54"/>
    </row>
    <row r="2928" spans="1:11" x14ac:dyDescent="0.25">
      <c r="A2928" s="54"/>
      <c r="B2928" s="54"/>
      <c r="C2928" s="54"/>
      <c r="D2928" s="54"/>
      <c r="E2928" s="54"/>
      <c r="F2928" s="54"/>
      <c r="G2928" s="54"/>
      <c r="H2928" s="54"/>
      <c r="I2928" s="54"/>
      <c r="J2928" s="54"/>
      <c r="K2928" s="54"/>
    </row>
    <row r="2929" spans="1:11" x14ac:dyDescent="0.25">
      <c r="A2929" s="54"/>
      <c r="B2929" s="54"/>
      <c r="C2929" s="54"/>
      <c r="D2929" s="54"/>
      <c r="E2929" s="54"/>
      <c r="F2929" s="54"/>
      <c r="G2929" s="54"/>
      <c r="H2929" s="54"/>
      <c r="I2929" s="54"/>
      <c r="J2929" s="54"/>
      <c r="K2929" s="54"/>
    </row>
    <row r="2930" spans="1:11" x14ac:dyDescent="0.25">
      <c r="A2930" s="54"/>
      <c r="B2930" s="54"/>
      <c r="C2930" s="54"/>
      <c r="D2930" s="54"/>
      <c r="E2930" s="54"/>
      <c r="F2930" s="54"/>
      <c r="G2930" s="54"/>
      <c r="H2930" s="54"/>
      <c r="I2930" s="54"/>
      <c r="J2930" s="54"/>
      <c r="K2930" s="54"/>
    </row>
    <row r="2931" spans="1:11" x14ac:dyDescent="0.25">
      <c r="A2931" s="54"/>
      <c r="B2931" s="54"/>
      <c r="C2931" s="54"/>
      <c r="D2931" s="54"/>
      <c r="E2931" s="54"/>
      <c r="F2931" s="54"/>
      <c r="G2931" s="54"/>
      <c r="H2931" s="54"/>
      <c r="I2931" s="54"/>
      <c r="J2931" s="54"/>
      <c r="K2931" s="54"/>
    </row>
    <row r="2932" spans="1:11" x14ac:dyDescent="0.25">
      <c r="A2932" s="54"/>
      <c r="B2932" s="54"/>
      <c r="C2932" s="54"/>
      <c r="D2932" s="54"/>
      <c r="E2932" s="54"/>
      <c r="F2932" s="54"/>
      <c r="G2932" s="54"/>
      <c r="H2932" s="54"/>
      <c r="I2932" s="54"/>
      <c r="J2932" s="54"/>
      <c r="K2932" s="54"/>
    </row>
    <row r="2933" spans="1:11" x14ac:dyDescent="0.25">
      <c r="A2933" s="54"/>
      <c r="B2933" s="54"/>
      <c r="C2933" s="54"/>
      <c r="D2933" s="54"/>
      <c r="E2933" s="54"/>
      <c r="F2933" s="54"/>
      <c r="G2933" s="54"/>
      <c r="H2933" s="54"/>
      <c r="I2933" s="54"/>
      <c r="J2933" s="54"/>
      <c r="K2933" s="54"/>
    </row>
    <row r="2934" spans="1:11" x14ac:dyDescent="0.25">
      <c r="A2934" s="54"/>
      <c r="B2934" s="54"/>
      <c r="C2934" s="54"/>
      <c r="D2934" s="54"/>
      <c r="E2934" s="54"/>
      <c r="F2934" s="54"/>
      <c r="G2934" s="54"/>
      <c r="H2934" s="54"/>
      <c r="I2934" s="54"/>
      <c r="J2934" s="54"/>
      <c r="K2934" s="54"/>
    </row>
    <row r="2935" spans="1:11" x14ac:dyDescent="0.25">
      <c r="A2935" s="54"/>
      <c r="B2935" s="54"/>
      <c r="C2935" s="54"/>
      <c r="D2935" s="54"/>
      <c r="E2935" s="54"/>
      <c r="F2935" s="54"/>
      <c r="G2935" s="54"/>
      <c r="H2935" s="54"/>
      <c r="I2935" s="54"/>
      <c r="J2935" s="54"/>
      <c r="K2935" s="54"/>
    </row>
    <row r="2936" spans="1:11" x14ac:dyDescent="0.25">
      <c r="A2936" s="54"/>
      <c r="B2936" s="54"/>
      <c r="C2936" s="54"/>
      <c r="D2936" s="54"/>
      <c r="E2936" s="54"/>
      <c r="F2936" s="54"/>
      <c r="G2936" s="54"/>
      <c r="H2936" s="54"/>
      <c r="I2936" s="54"/>
      <c r="J2936" s="54"/>
      <c r="K2936" s="54"/>
    </row>
    <row r="2937" spans="1:11" x14ac:dyDescent="0.25">
      <c r="A2937" s="54"/>
      <c r="B2937" s="54"/>
      <c r="C2937" s="54"/>
      <c r="D2937" s="54"/>
      <c r="E2937" s="54"/>
      <c r="F2937" s="54"/>
      <c r="G2937" s="54"/>
      <c r="H2937" s="54"/>
      <c r="I2937" s="54"/>
      <c r="J2937" s="54"/>
      <c r="K2937" s="54"/>
    </row>
    <row r="2938" spans="1:11" x14ac:dyDescent="0.25">
      <c r="A2938" s="54"/>
      <c r="B2938" s="54"/>
      <c r="C2938" s="54"/>
      <c r="D2938" s="54"/>
      <c r="E2938" s="54"/>
      <c r="F2938" s="54"/>
      <c r="G2938" s="54"/>
      <c r="H2938" s="54"/>
      <c r="I2938" s="54"/>
      <c r="J2938" s="54"/>
      <c r="K2938" s="54"/>
    </row>
    <row r="2939" spans="1:11" x14ac:dyDescent="0.25">
      <c r="A2939" s="54"/>
      <c r="B2939" s="54"/>
      <c r="C2939" s="54"/>
      <c r="D2939" s="54"/>
      <c r="E2939" s="54"/>
      <c r="F2939" s="54"/>
      <c r="G2939" s="54"/>
      <c r="H2939" s="54"/>
      <c r="I2939" s="54"/>
      <c r="J2939" s="54"/>
      <c r="K2939" s="54"/>
    </row>
    <row r="2940" spans="1:11" x14ac:dyDescent="0.25">
      <c r="A2940" s="54"/>
      <c r="B2940" s="54"/>
      <c r="C2940" s="54"/>
      <c r="D2940" s="54"/>
      <c r="E2940" s="54"/>
      <c r="F2940" s="54"/>
      <c r="G2940" s="54"/>
      <c r="H2940" s="54"/>
      <c r="I2940" s="54"/>
      <c r="J2940" s="54"/>
      <c r="K2940" s="54"/>
    </row>
    <row r="2941" spans="1:11" x14ac:dyDescent="0.25">
      <c r="A2941" s="54"/>
      <c r="B2941" s="54"/>
      <c r="C2941" s="54"/>
      <c r="D2941" s="54"/>
      <c r="E2941" s="54"/>
      <c r="F2941" s="54"/>
      <c r="G2941" s="54"/>
      <c r="H2941" s="54"/>
      <c r="I2941" s="54"/>
      <c r="J2941" s="54"/>
      <c r="K2941" s="54"/>
    </row>
    <row r="2942" spans="1:11" x14ac:dyDescent="0.25">
      <c r="A2942" s="54"/>
      <c r="B2942" s="54"/>
      <c r="C2942" s="54"/>
      <c r="D2942" s="54"/>
      <c r="E2942" s="54"/>
      <c r="F2942" s="54"/>
      <c r="G2942" s="54"/>
      <c r="H2942" s="54"/>
      <c r="I2942" s="54"/>
      <c r="J2942" s="54"/>
      <c r="K2942" s="54"/>
    </row>
    <row r="2943" spans="1:11" x14ac:dyDescent="0.25">
      <c r="A2943" s="54"/>
      <c r="B2943" s="54"/>
      <c r="C2943" s="54"/>
      <c r="D2943" s="54"/>
      <c r="E2943" s="54"/>
      <c r="F2943" s="54"/>
      <c r="G2943" s="54"/>
      <c r="H2943" s="54"/>
      <c r="I2943" s="54"/>
      <c r="J2943" s="54"/>
      <c r="K2943" s="54"/>
    </row>
    <row r="2944" spans="1:11" x14ac:dyDescent="0.25">
      <c r="A2944" s="54"/>
      <c r="B2944" s="54"/>
      <c r="C2944" s="54"/>
      <c r="D2944" s="54"/>
      <c r="E2944" s="54"/>
      <c r="F2944" s="54"/>
      <c r="G2944" s="54"/>
      <c r="H2944" s="54"/>
      <c r="I2944" s="54"/>
      <c r="J2944" s="54"/>
      <c r="K2944" s="54"/>
    </row>
    <row r="2945" spans="1:11" x14ac:dyDescent="0.25">
      <c r="A2945" s="54"/>
      <c r="B2945" s="54"/>
      <c r="C2945" s="54"/>
      <c r="D2945" s="54"/>
      <c r="E2945" s="54"/>
      <c r="F2945" s="54"/>
      <c r="G2945" s="54"/>
      <c r="H2945" s="54"/>
      <c r="I2945" s="54"/>
      <c r="J2945" s="54"/>
      <c r="K2945" s="54"/>
    </row>
    <row r="2946" spans="1:11" x14ac:dyDescent="0.25">
      <c r="A2946" s="54"/>
      <c r="B2946" s="54"/>
      <c r="C2946" s="54"/>
      <c r="D2946" s="54"/>
      <c r="E2946" s="54"/>
      <c r="F2946" s="54"/>
      <c r="G2946" s="54"/>
      <c r="H2946" s="54"/>
      <c r="I2946" s="54"/>
      <c r="J2946" s="54"/>
      <c r="K2946" s="54"/>
    </row>
    <row r="2947" spans="1:11" x14ac:dyDescent="0.25">
      <c r="A2947" s="54"/>
      <c r="B2947" s="54"/>
      <c r="C2947" s="54"/>
      <c r="D2947" s="54"/>
      <c r="E2947" s="54"/>
      <c r="F2947" s="54"/>
      <c r="G2947" s="54"/>
      <c r="H2947" s="54"/>
      <c r="I2947" s="54"/>
      <c r="J2947" s="54"/>
      <c r="K2947" s="54"/>
    </row>
    <row r="2948" spans="1:11" x14ac:dyDescent="0.25">
      <c r="A2948" s="54"/>
      <c r="B2948" s="54"/>
      <c r="C2948" s="54"/>
      <c r="D2948" s="54"/>
      <c r="E2948" s="54"/>
      <c r="F2948" s="54"/>
      <c r="G2948" s="54"/>
      <c r="H2948" s="54"/>
      <c r="I2948" s="54"/>
      <c r="J2948" s="54"/>
      <c r="K2948" s="54"/>
    </row>
    <row r="2949" spans="1:11" x14ac:dyDescent="0.25">
      <c r="A2949" s="54"/>
      <c r="B2949" s="54"/>
      <c r="C2949" s="54"/>
      <c r="D2949" s="54"/>
      <c r="E2949" s="54"/>
      <c r="F2949" s="54"/>
      <c r="G2949" s="54"/>
      <c r="H2949" s="54"/>
      <c r="I2949" s="54"/>
      <c r="J2949" s="54"/>
      <c r="K2949" s="54"/>
    </row>
    <row r="2950" spans="1:11" x14ac:dyDescent="0.25">
      <c r="A2950" s="54"/>
      <c r="B2950" s="54"/>
      <c r="C2950" s="54"/>
      <c r="D2950" s="54"/>
      <c r="E2950" s="54"/>
      <c r="F2950" s="54"/>
      <c r="G2950" s="54"/>
      <c r="H2950" s="54"/>
      <c r="I2950" s="54"/>
      <c r="J2950" s="54"/>
      <c r="K2950" s="54"/>
    </row>
    <row r="2951" spans="1:11" x14ac:dyDescent="0.25">
      <c r="A2951" s="54"/>
      <c r="B2951" s="54"/>
      <c r="C2951" s="54"/>
      <c r="D2951" s="54"/>
      <c r="E2951" s="54"/>
      <c r="F2951" s="54"/>
      <c r="G2951" s="54"/>
      <c r="H2951" s="54"/>
      <c r="I2951" s="54"/>
      <c r="J2951" s="54"/>
      <c r="K2951" s="54"/>
    </row>
    <row r="2952" spans="1:11" x14ac:dyDescent="0.25">
      <c r="A2952" s="54"/>
      <c r="B2952" s="54"/>
      <c r="C2952" s="54"/>
      <c r="D2952" s="54"/>
      <c r="E2952" s="54"/>
      <c r="F2952" s="54"/>
      <c r="G2952" s="54"/>
      <c r="H2952" s="54"/>
      <c r="I2952" s="54"/>
      <c r="J2952" s="54"/>
      <c r="K2952" s="54"/>
    </row>
    <row r="2953" spans="1:11" x14ac:dyDescent="0.25">
      <c r="A2953" s="54"/>
      <c r="B2953" s="54"/>
      <c r="C2953" s="54"/>
      <c r="D2953" s="54"/>
      <c r="E2953" s="54"/>
      <c r="F2953" s="54"/>
      <c r="G2953" s="54"/>
      <c r="H2953" s="54"/>
      <c r="I2953" s="54"/>
      <c r="J2953" s="54"/>
      <c r="K2953" s="54"/>
    </row>
    <row r="2954" spans="1:11" x14ac:dyDescent="0.25">
      <c r="A2954" s="54"/>
      <c r="B2954" s="54"/>
      <c r="C2954" s="54"/>
      <c r="D2954" s="54"/>
      <c r="E2954" s="54"/>
      <c r="F2954" s="54"/>
      <c r="G2954" s="54"/>
      <c r="H2954" s="54"/>
      <c r="I2954" s="54"/>
      <c r="J2954" s="54"/>
      <c r="K2954" s="54"/>
    </row>
    <row r="2955" spans="1:11" x14ac:dyDescent="0.25">
      <c r="A2955" s="54"/>
      <c r="B2955" s="54"/>
      <c r="C2955" s="54"/>
      <c r="D2955" s="54"/>
      <c r="E2955" s="54"/>
      <c r="F2955" s="54"/>
      <c r="G2955" s="54"/>
      <c r="H2955" s="54"/>
      <c r="I2955" s="54"/>
      <c r="J2955" s="54"/>
      <c r="K2955" s="54"/>
    </row>
    <row r="2956" spans="1:11" x14ac:dyDescent="0.25">
      <c r="A2956" s="54"/>
      <c r="B2956" s="54"/>
      <c r="C2956" s="54"/>
      <c r="D2956" s="54"/>
      <c r="E2956" s="54"/>
      <c r="F2956" s="54"/>
      <c r="G2956" s="54"/>
      <c r="H2956" s="54"/>
      <c r="I2956" s="54"/>
      <c r="J2956" s="54"/>
      <c r="K2956" s="54"/>
    </row>
    <row r="2957" spans="1:11" x14ac:dyDescent="0.25">
      <c r="A2957" s="54"/>
      <c r="B2957" s="54"/>
      <c r="C2957" s="54"/>
      <c r="D2957" s="54"/>
      <c r="E2957" s="54"/>
      <c r="F2957" s="54"/>
      <c r="G2957" s="54"/>
      <c r="H2957" s="54"/>
      <c r="I2957" s="54"/>
      <c r="J2957" s="54"/>
      <c r="K2957" s="54"/>
    </row>
    <row r="2958" spans="1:11" x14ac:dyDescent="0.25">
      <c r="A2958" s="54"/>
      <c r="B2958" s="54"/>
      <c r="C2958" s="54"/>
      <c r="D2958" s="54"/>
      <c r="E2958" s="54"/>
      <c r="F2958" s="54"/>
      <c r="G2958" s="54"/>
      <c r="H2958" s="54"/>
      <c r="I2958" s="54"/>
      <c r="J2958" s="54"/>
      <c r="K2958" s="54"/>
    </row>
    <row r="2959" spans="1:11" x14ac:dyDescent="0.25">
      <c r="A2959" s="54"/>
      <c r="B2959" s="54"/>
      <c r="C2959" s="54"/>
      <c r="D2959" s="54"/>
      <c r="E2959" s="54"/>
      <c r="F2959" s="54"/>
      <c r="G2959" s="54"/>
      <c r="H2959" s="54"/>
      <c r="I2959" s="54"/>
      <c r="J2959" s="54"/>
      <c r="K2959" s="54"/>
    </row>
    <row r="2960" spans="1:11" x14ac:dyDescent="0.25">
      <c r="A2960" s="54"/>
      <c r="B2960" s="54"/>
      <c r="C2960" s="54"/>
      <c r="D2960" s="54"/>
      <c r="E2960" s="54"/>
      <c r="F2960" s="54"/>
      <c r="G2960" s="54"/>
      <c r="H2960" s="54"/>
      <c r="I2960" s="54"/>
      <c r="J2960" s="54"/>
      <c r="K2960" s="54"/>
    </row>
    <row r="2961" spans="1:11" x14ac:dyDescent="0.25">
      <c r="A2961" s="54"/>
      <c r="B2961" s="54"/>
      <c r="C2961" s="54"/>
      <c r="D2961" s="54"/>
      <c r="E2961" s="54"/>
      <c r="F2961" s="54"/>
      <c r="G2961" s="54"/>
      <c r="H2961" s="54"/>
      <c r="I2961" s="54"/>
      <c r="J2961" s="54"/>
      <c r="K2961" s="54"/>
    </row>
    <row r="2962" spans="1:11" x14ac:dyDescent="0.25">
      <c r="A2962" s="54"/>
      <c r="B2962" s="54"/>
      <c r="C2962" s="54"/>
      <c r="D2962" s="54"/>
      <c r="E2962" s="54"/>
      <c r="F2962" s="54"/>
      <c r="G2962" s="54"/>
      <c r="H2962" s="54"/>
      <c r="I2962" s="54"/>
      <c r="J2962" s="54"/>
      <c r="K2962" s="54"/>
    </row>
    <row r="2963" spans="1:11" x14ac:dyDescent="0.25">
      <c r="A2963" s="54"/>
      <c r="B2963" s="54"/>
      <c r="C2963" s="54"/>
      <c r="D2963" s="54"/>
      <c r="E2963" s="54"/>
      <c r="F2963" s="54"/>
      <c r="G2963" s="54"/>
      <c r="H2963" s="54"/>
      <c r="I2963" s="54"/>
      <c r="J2963" s="54"/>
      <c r="K2963" s="54"/>
    </row>
    <row r="2964" spans="1:11" x14ac:dyDescent="0.25">
      <c r="A2964" s="54"/>
      <c r="B2964" s="54"/>
      <c r="C2964" s="54"/>
      <c r="D2964" s="54"/>
      <c r="E2964" s="54"/>
      <c r="F2964" s="54"/>
      <c r="G2964" s="54"/>
      <c r="H2964" s="54"/>
      <c r="I2964" s="54"/>
      <c r="J2964" s="54"/>
      <c r="K2964" s="54"/>
    </row>
    <row r="2965" spans="1:11" x14ac:dyDescent="0.25">
      <c r="A2965" s="54"/>
      <c r="B2965" s="54"/>
      <c r="C2965" s="54"/>
      <c r="D2965" s="54"/>
      <c r="E2965" s="54"/>
      <c r="F2965" s="54"/>
      <c r="G2965" s="54"/>
      <c r="H2965" s="54"/>
      <c r="I2965" s="54"/>
      <c r="J2965" s="54"/>
      <c r="K2965" s="54"/>
    </row>
    <row r="2966" spans="1:11" x14ac:dyDescent="0.25">
      <c r="A2966" s="54"/>
      <c r="B2966" s="54"/>
      <c r="C2966" s="54"/>
      <c r="D2966" s="54"/>
      <c r="E2966" s="54"/>
      <c r="F2966" s="54"/>
      <c r="G2966" s="54"/>
      <c r="H2966" s="54"/>
      <c r="I2966" s="54"/>
      <c r="J2966" s="54"/>
      <c r="K2966" s="54"/>
    </row>
    <row r="2967" spans="1:11" x14ac:dyDescent="0.25">
      <c r="A2967" s="54"/>
      <c r="B2967" s="54"/>
      <c r="C2967" s="54"/>
      <c r="D2967" s="54"/>
      <c r="E2967" s="54"/>
      <c r="F2967" s="54"/>
      <c r="G2967" s="54"/>
      <c r="H2967" s="54"/>
      <c r="I2967" s="54"/>
      <c r="J2967" s="54"/>
      <c r="K2967" s="54"/>
    </row>
    <row r="2968" spans="1:11" x14ac:dyDescent="0.25">
      <c r="A2968" s="54"/>
      <c r="B2968" s="54"/>
      <c r="C2968" s="54"/>
      <c r="D2968" s="54"/>
      <c r="E2968" s="54"/>
      <c r="F2968" s="54"/>
      <c r="G2968" s="54"/>
      <c r="H2968" s="54"/>
      <c r="I2968" s="54"/>
      <c r="J2968" s="54"/>
      <c r="K2968" s="54"/>
    </row>
    <row r="2969" spans="1:11" x14ac:dyDescent="0.25">
      <c r="A2969" s="54"/>
      <c r="B2969" s="54"/>
      <c r="C2969" s="54"/>
      <c r="D2969" s="54"/>
      <c r="E2969" s="54"/>
      <c r="F2969" s="54"/>
      <c r="G2969" s="54"/>
      <c r="H2969" s="54"/>
      <c r="I2969" s="54"/>
      <c r="J2969" s="54"/>
      <c r="K2969" s="54"/>
    </row>
    <row r="2970" spans="1:11" x14ac:dyDescent="0.25">
      <c r="A2970" s="54"/>
      <c r="B2970" s="54"/>
      <c r="C2970" s="54"/>
      <c r="D2970" s="54"/>
      <c r="E2970" s="54"/>
      <c r="F2970" s="54"/>
      <c r="G2970" s="54"/>
      <c r="H2970" s="54"/>
      <c r="I2970" s="54"/>
      <c r="J2970" s="54"/>
      <c r="K2970" s="54"/>
    </row>
    <row r="2971" spans="1:11" x14ac:dyDescent="0.25">
      <c r="A2971" s="54"/>
      <c r="B2971" s="54"/>
      <c r="C2971" s="54"/>
      <c r="D2971" s="54"/>
      <c r="E2971" s="54"/>
      <c r="F2971" s="54"/>
      <c r="G2971" s="54"/>
      <c r="H2971" s="54"/>
      <c r="I2971" s="54"/>
      <c r="J2971" s="54"/>
      <c r="K2971" s="54"/>
    </row>
    <row r="2972" spans="1:11" x14ac:dyDescent="0.25">
      <c r="A2972" s="54"/>
      <c r="B2972" s="54"/>
      <c r="C2972" s="54"/>
      <c r="D2972" s="54"/>
      <c r="E2972" s="54"/>
      <c r="F2972" s="54"/>
      <c r="G2972" s="54"/>
      <c r="H2972" s="54"/>
      <c r="I2972" s="54"/>
      <c r="J2972" s="54"/>
      <c r="K2972" s="54"/>
    </row>
    <row r="2973" spans="1:11" x14ac:dyDescent="0.25">
      <c r="A2973" s="54"/>
      <c r="B2973" s="54"/>
      <c r="C2973" s="54"/>
      <c r="D2973" s="54"/>
      <c r="E2973" s="54"/>
      <c r="F2973" s="54"/>
      <c r="G2973" s="54"/>
      <c r="H2973" s="54"/>
      <c r="I2973" s="54"/>
      <c r="J2973" s="54"/>
      <c r="K2973" s="54"/>
    </row>
    <row r="2974" spans="1:11" x14ac:dyDescent="0.25">
      <c r="A2974" s="54"/>
      <c r="B2974" s="54"/>
      <c r="C2974" s="54"/>
      <c r="D2974" s="54"/>
      <c r="E2974" s="54"/>
      <c r="F2974" s="54"/>
      <c r="G2974" s="54"/>
      <c r="H2974" s="54"/>
      <c r="I2974" s="54"/>
      <c r="J2974" s="54"/>
      <c r="K2974" s="54"/>
    </row>
    <row r="2975" spans="1:11" x14ac:dyDescent="0.25">
      <c r="A2975" s="54"/>
      <c r="B2975" s="54"/>
      <c r="C2975" s="54"/>
      <c r="D2975" s="54"/>
      <c r="E2975" s="54"/>
      <c r="F2975" s="54"/>
      <c r="G2975" s="54"/>
      <c r="H2975" s="54"/>
      <c r="I2975" s="54"/>
      <c r="J2975" s="54"/>
      <c r="K2975" s="54"/>
    </row>
    <row r="2976" spans="1:11" x14ac:dyDescent="0.25">
      <c r="A2976" s="54"/>
      <c r="B2976" s="54"/>
      <c r="C2976" s="54"/>
      <c r="D2976" s="54"/>
      <c r="E2976" s="54"/>
      <c r="F2976" s="54"/>
      <c r="G2976" s="54"/>
      <c r="H2976" s="54"/>
      <c r="I2976" s="54"/>
      <c r="J2976" s="54"/>
      <c r="K2976" s="54"/>
    </row>
    <row r="2977" spans="1:11" x14ac:dyDescent="0.25">
      <c r="A2977" s="54"/>
      <c r="B2977" s="54"/>
      <c r="C2977" s="54"/>
      <c r="D2977" s="54"/>
      <c r="E2977" s="54"/>
      <c r="F2977" s="54"/>
      <c r="G2977" s="54"/>
      <c r="H2977" s="54"/>
      <c r="I2977" s="54"/>
      <c r="J2977" s="54"/>
      <c r="K2977" s="54"/>
    </row>
    <row r="2978" spans="1:11" x14ac:dyDescent="0.25">
      <c r="A2978" s="54"/>
      <c r="B2978" s="54"/>
      <c r="C2978" s="54"/>
      <c r="D2978" s="54"/>
      <c r="E2978" s="54"/>
      <c r="F2978" s="54"/>
      <c r="G2978" s="54"/>
      <c r="H2978" s="54"/>
      <c r="I2978" s="54"/>
      <c r="J2978" s="54"/>
      <c r="K2978" s="54"/>
    </row>
    <row r="2979" spans="1:11" x14ac:dyDescent="0.25">
      <c r="A2979" s="54"/>
      <c r="B2979" s="54"/>
      <c r="C2979" s="54"/>
      <c r="D2979" s="54"/>
      <c r="E2979" s="54"/>
      <c r="F2979" s="54"/>
      <c r="G2979" s="54"/>
      <c r="H2979" s="54"/>
      <c r="I2979" s="54"/>
      <c r="J2979" s="54"/>
      <c r="K2979" s="54"/>
    </row>
    <row r="2980" spans="1:11" x14ac:dyDescent="0.25">
      <c r="A2980" s="54"/>
      <c r="B2980" s="54"/>
      <c r="C2980" s="54"/>
      <c r="D2980" s="54"/>
      <c r="E2980" s="54"/>
      <c r="F2980" s="54"/>
      <c r="G2980" s="54"/>
      <c r="H2980" s="54"/>
      <c r="I2980" s="54"/>
      <c r="J2980" s="54"/>
      <c r="K2980" s="54"/>
    </row>
    <row r="2981" spans="1:11" x14ac:dyDescent="0.25">
      <c r="A2981" s="54"/>
      <c r="B2981" s="54"/>
      <c r="C2981" s="54"/>
      <c r="D2981" s="54"/>
      <c r="E2981" s="54"/>
      <c r="F2981" s="54"/>
      <c r="G2981" s="54"/>
      <c r="H2981" s="54"/>
      <c r="I2981" s="54"/>
      <c r="J2981" s="54"/>
      <c r="K2981" s="54"/>
    </row>
    <row r="2982" spans="1:11" x14ac:dyDescent="0.25">
      <c r="A2982" s="54"/>
      <c r="B2982" s="54"/>
      <c r="C2982" s="54"/>
      <c r="D2982" s="54"/>
      <c r="E2982" s="54"/>
      <c r="F2982" s="54"/>
      <c r="G2982" s="54"/>
      <c r="H2982" s="54"/>
      <c r="I2982" s="54"/>
      <c r="J2982" s="54"/>
      <c r="K2982" s="54"/>
    </row>
    <row r="2983" spans="1:11" x14ac:dyDescent="0.25">
      <c r="A2983" s="54"/>
      <c r="B2983" s="54"/>
      <c r="C2983" s="54"/>
      <c r="D2983" s="54"/>
      <c r="E2983" s="54"/>
      <c r="F2983" s="54"/>
      <c r="G2983" s="54"/>
      <c r="H2983" s="54"/>
      <c r="I2983" s="54"/>
      <c r="J2983" s="54"/>
      <c r="K2983" s="54"/>
    </row>
    <row r="2984" spans="1:11" x14ac:dyDescent="0.25">
      <c r="A2984" s="54"/>
      <c r="B2984" s="54"/>
      <c r="C2984" s="54"/>
      <c r="D2984" s="54"/>
      <c r="E2984" s="54"/>
      <c r="F2984" s="54"/>
      <c r="G2984" s="54"/>
      <c r="H2984" s="54"/>
      <c r="I2984" s="54"/>
      <c r="J2984" s="54"/>
      <c r="K2984" s="54"/>
    </row>
    <row r="2985" spans="1:11" x14ac:dyDescent="0.25">
      <c r="A2985" s="54"/>
      <c r="B2985" s="54"/>
      <c r="C2985" s="54"/>
      <c r="D2985" s="54"/>
      <c r="E2985" s="54"/>
      <c r="F2985" s="54"/>
      <c r="G2985" s="54"/>
      <c r="H2985" s="54"/>
      <c r="I2985" s="54"/>
      <c r="J2985" s="54"/>
      <c r="K2985" s="54"/>
    </row>
    <row r="2986" spans="1:11" x14ac:dyDescent="0.25">
      <c r="A2986" s="54"/>
      <c r="B2986" s="54"/>
      <c r="C2986" s="54"/>
      <c r="D2986" s="54"/>
      <c r="E2986" s="54"/>
      <c r="F2986" s="54"/>
      <c r="G2986" s="54"/>
      <c r="H2986" s="54"/>
      <c r="I2986" s="54"/>
      <c r="J2986" s="54"/>
      <c r="K2986" s="54"/>
    </row>
    <row r="2987" spans="1:11" x14ac:dyDescent="0.25">
      <c r="A2987" s="54"/>
      <c r="B2987" s="54"/>
      <c r="C2987" s="54"/>
      <c r="D2987" s="54"/>
      <c r="E2987" s="54"/>
      <c r="F2987" s="54"/>
      <c r="G2987" s="54"/>
      <c r="H2987" s="54"/>
      <c r="I2987" s="54"/>
      <c r="J2987" s="54"/>
      <c r="K2987" s="54"/>
    </row>
    <row r="2988" spans="1:11" x14ac:dyDescent="0.25">
      <c r="A2988" s="54"/>
      <c r="B2988" s="54"/>
      <c r="C2988" s="54"/>
      <c r="D2988" s="54"/>
      <c r="E2988" s="54"/>
      <c r="F2988" s="54"/>
      <c r="G2988" s="54"/>
      <c r="H2988" s="54"/>
      <c r="I2988" s="54"/>
      <c r="J2988" s="54"/>
      <c r="K2988" s="54"/>
    </row>
    <row r="2989" spans="1:11" x14ac:dyDescent="0.25">
      <c r="A2989" s="54"/>
      <c r="B2989" s="54"/>
      <c r="C2989" s="54"/>
      <c r="D2989" s="54"/>
      <c r="E2989" s="54"/>
      <c r="F2989" s="54"/>
      <c r="G2989" s="54"/>
      <c r="H2989" s="54"/>
      <c r="I2989" s="54"/>
      <c r="J2989" s="54"/>
      <c r="K2989" s="54"/>
    </row>
    <row r="2990" spans="1:11" x14ac:dyDescent="0.25">
      <c r="A2990" s="54"/>
      <c r="B2990" s="54"/>
      <c r="C2990" s="54"/>
      <c r="D2990" s="54"/>
      <c r="E2990" s="54"/>
      <c r="F2990" s="54"/>
      <c r="G2990" s="54"/>
      <c r="H2990" s="54"/>
      <c r="I2990" s="54"/>
      <c r="J2990" s="54"/>
      <c r="K2990" s="54"/>
    </row>
    <row r="2991" spans="1:11" x14ac:dyDescent="0.25">
      <c r="A2991" s="54"/>
      <c r="B2991" s="54"/>
      <c r="C2991" s="54"/>
      <c r="D2991" s="54"/>
      <c r="E2991" s="54"/>
      <c r="F2991" s="54"/>
      <c r="G2991" s="54"/>
      <c r="H2991" s="54"/>
      <c r="I2991" s="54"/>
      <c r="J2991" s="54"/>
      <c r="K2991" s="54"/>
    </row>
    <row r="2992" spans="1:11" x14ac:dyDescent="0.25">
      <c r="A2992" s="54"/>
      <c r="B2992" s="54"/>
      <c r="C2992" s="54"/>
      <c r="D2992" s="54"/>
      <c r="E2992" s="54"/>
      <c r="F2992" s="54"/>
      <c r="G2992" s="54"/>
      <c r="H2992" s="54"/>
      <c r="I2992" s="54"/>
      <c r="J2992" s="54"/>
      <c r="K2992" s="54"/>
    </row>
    <row r="2993" spans="1:11" x14ac:dyDescent="0.25">
      <c r="A2993" s="54"/>
      <c r="B2993" s="54"/>
      <c r="C2993" s="54"/>
      <c r="D2993" s="54"/>
      <c r="E2993" s="54"/>
      <c r="F2993" s="54"/>
      <c r="G2993" s="54"/>
      <c r="H2993" s="54"/>
      <c r="I2993" s="54"/>
      <c r="J2993" s="54"/>
      <c r="K2993" s="54"/>
    </row>
    <row r="2994" spans="1:11" x14ac:dyDescent="0.25">
      <c r="A2994" s="54"/>
      <c r="B2994" s="54"/>
      <c r="C2994" s="54"/>
      <c r="D2994" s="54"/>
      <c r="E2994" s="54"/>
      <c r="F2994" s="54"/>
      <c r="G2994" s="54"/>
      <c r="H2994" s="54"/>
      <c r="I2994" s="54"/>
      <c r="J2994" s="54"/>
      <c r="K2994" s="54"/>
    </row>
    <row r="2995" spans="1:11" x14ac:dyDescent="0.25">
      <c r="A2995" s="54"/>
      <c r="B2995" s="54"/>
      <c r="C2995" s="54"/>
      <c r="D2995" s="54"/>
      <c r="E2995" s="54"/>
      <c r="F2995" s="54"/>
      <c r="G2995" s="54"/>
      <c r="H2995" s="54"/>
      <c r="I2995" s="54"/>
      <c r="J2995" s="54"/>
      <c r="K2995" s="54"/>
    </row>
    <row r="2996" spans="1:11" x14ac:dyDescent="0.25">
      <c r="A2996" s="54"/>
      <c r="B2996" s="54"/>
      <c r="C2996" s="54"/>
      <c r="D2996" s="54"/>
      <c r="E2996" s="54"/>
      <c r="F2996" s="54"/>
      <c r="G2996" s="54"/>
      <c r="H2996" s="54"/>
      <c r="I2996" s="54"/>
      <c r="J2996" s="54"/>
      <c r="K2996" s="54"/>
    </row>
    <row r="2997" spans="1:11" x14ac:dyDescent="0.25">
      <c r="A2997" s="54"/>
      <c r="B2997" s="54"/>
      <c r="C2997" s="54"/>
      <c r="D2997" s="54"/>
      <c r="E2997" s="54"/>
      <c r="F2997" s="54"/>
      <c r="G2997" s="54"/>
      <c r="H2997" s="54"/>
      <c r="I2997" s="54"/>
      <c r="J2997" s="54"/>
      <c r="K2997" s="54"/>
    </row>
    <row r="2998" spans="1:11" x14ac:dyDescent="0.25">
      <c r="A2998" s="54"/>
      <c r="B2998" s="54"/>
      <c r="C2998" s="54"/>
      <c r="D2998" s="54"/>
      <c r="E2998" s="54"/>
      <c r="F2998" s="54"/>
      <c r="G2998" s="54"/>
      <c r="H2998" s="54"/>
      <c r="I2998" s="54"/>
      <c r="J2998" s="54"/>
      <c r="K2998" s="54"/>
    </row>
    <row r="2999" spans="1:11" x14ac:dyDescent="0.25">
      <c r="A2999" s="54"/>
      <c r="B2999" s="54"/>
      <c r="C2999" s="54"/>
      <c r="D2999" s="54"/>
      <c r="E2999" s="54"/>
      <c r="F2999" s="54"/>
      <c r="G2999" s="54"/>
      <c r="H2999" s="54"/>
      <c r="I2999" s="54"/>
      <c r="J2999" s="54"/>
      <c r="K2999" s="54"/>
    </row>
    <row r="3000" spans="1:11" x14ac:dyDescent="0.25">
      <c r="A3000" s="54"/>
      <c r="B3000" s="54"/>
      <c r="C3000" s="54"/>
      <c r="D3000" s="54"/>
      <c r="E3000" s="54"/>
      <c r="F3000" s="54"/>
      <c r="G3000" s="54"/>
      <c r="H3000" s="54"/>
      <c r="I3000" s="54"/>
      <c r="J3000" s="54"/>
      <c r="K3000" s="54"/>
    </row>
    <row r="3001" spans="1:11" x14ac:dyDescent="0.25">
      <c r="A3001" s="54"/>
      <c r="B3001" s="54"/>
      <c r="C3001" s="54"/>
      <c r="D3001" s="54"/>
      <c r="E3001" s="54"/>
      <c r="F3001" s="54"/>
      <c r="G3001" s="54"/>
      <c r="H3001" s="54"/>
      <c r="I3001" s="54"/>
      <c r="J3001" s="54"/>
      <c r="K3001" s="54"/>
    </row>
    <row r="3002" spans="1:11" x14ac:dyDescent="0.25">
      <c r="A3002" s="54"/>
      <c r="B3002" s="54"/>
      <c r="C3002" s="54"/>
      <c r="D3002" s="54"/>
      <c r="E3002" s="54"/>
      <c r="F3002" s="54"/>
      <c r="G3002" s="54"/>
      <c r="H3002" s="54"/>
      <c r="I3002" s="54"/>
      <c r="J3002" s="54"/>
      <c r="K3002" s="54"/>
    </row>
    <row r="3003" spans="1:11" x14ac:dyDescent="0.25">
      <c r="A3003" s="54"/>
      <c r="B3003" s="54"/>
      <c r="C3003" s="54"/>
      <c r="D3003" s="54"/>
      <c r="E3003" s="54"/>
      <c r="F3003" s="54"/>
      <c r="G3003" s="54"/>
      <c r="H3003" s="54"/>
      <c r="I3003" s="54"/>
      <c r="J3003" s="54"/>
      <c r="K3003" s="54"/>
    </row>
    <row r="3004" spans="1:11" x14ac:dyDescent="0.25">
      <c r="A3004" s="54"/>
      <c r="B3004" s="54"/>
      <c r="C3004" s="54"/>
      <c r="D3004" s="54"/>
      <c r="E3004" s="54"/>
      <c r="F3004" s="54"/>
      <c r="G3004" s="54"/>
      <c r="H3004" s="54"/>
      <c r="I3004" s="54"/>
      <c r="J3004" s="54"/>
      <c r="K3004" s="54"/>
    </row>
    <row r="3005" spans="1:11" x14ac:dyDescent="0.25">
      <c r="A3005" s="54"/>
      <c r="B3005" s="54"/>
      <c r="C3005" s="54"/>
      <c r="D3005" s="54"/>
      <c r="E3005" s="54"/>
      <c r="F3005" s="54"/>
      <c r="G3005" s="54"/>
      <c r="H3005" s="54"/>
      <c r="I3005" s="54"/>
      <c r="J3005" s="54"/>
      <c r="K3005" s="54"/>
    </row>
    <row r="3006" spans="1:11" x14ac:dyDescent="0.25">
      <c r="A3006" s="54"/>
      <c r="B3006" s="54"/>
      <c r="C3006" s="54"/>
      <c r="D3006" s="54"/>
      <c r="E3006" s="54"/>
      <c r="F3006" s="54"/>
      <c r="G3006" s="54"/>
      <c r="H3006" s="54"/>
      <c r="I3006" s="54"/>
      <c r="J3006" s="54"/>
      <c r="K3006" s="54"/>
    </row>
    <row r="3007" spans="1:11" x14ac:dyDescent="0.25">
      <c r="A3007" s="54"/>
      <c r="B3007" s="54"/>
      <c r="C3007" s="54"/>
      <c r="D3007" s="54"/>
      <c r="E3007" s="54"/>
      <c r="F3007" s="54"/>
      <c r="G3007" s="54"/>
      <c r="H3007" s="54"/>
      <c r="I3007" s="54"/>
      <c r="J3007" s="54"/>
      <c r="K3007" s="54"/>
    </row>
    <row r="3008" spans="1:11" x14ac:dyDescent="0.25">
      <c r="A3008" s="54"/>
      <c r="B3008" s="54"/>
      <c r="C3008" s="54"/>
      <c r="D3008" s="54"/>
      <c r="E3008" s="54"/>
      <c r="F3008" s="54"/>
      <c r="G3008" s="54"/>
      <c r="H3008" s="54"/>
      <c r="I3008" s="54"/>
      <c r="J3008" s="54"/>
      <c r="K3008" s="54"/>
    </row>
    <row r="3009" spans="1:11" x14ac:dyDescent="0.25">
      <c r="A3009" s="54"/>
      <c r="B3009" s="54"/>
      <c r="C3009" s="54"/>
      <c r="D3009" s="54"/>
      <c r="E3009" s="54"/>
      <c r="F3009" s="54"/>
      <c r="G3009" s="54"/>
      <c r="H3009" s="54"/>
      <c r="I3009" s="54"/>
      <c r="J3009" s="54"/>
      <c r="K3009" s="54"/>
    </row>
    <row r="3010" spans="1:11" x14ac:dyDescent="0.25">
      <c r="A3010" s="54"/>
      <c r="B3010" s="54"/>
      <c r="C3010" s="54"/>
      <c r="D3010" s="54"/>
      <c r="E3010" s="54"/>
      <c r="F3010" s="54"/>
      <c r="G3010" s="54"/>
      <c r="H3010" s="54"/>
      <c r="I3010" s="54"/>
      <c r="J3010" s="54"/>
      <c r="K3010" s="54"/>
    </row>
    <row r="3011" spans="1:11" x14ac:dyDescent="0.25">
      <c r="A3011" s="54"/>
      <c r="B3011" s="54"/>
      <c r="C3011" s="54"/>
      <c r="D3011" s="54"/>
      <c r="E3011" s="54"/>
      <c r="F3011" s="54"/>
      <c r="G3011" s="54"/>
      <c r="H3011" s="54"/>
      <c r="I3011" s="54"/>
      <c r="J3011" s="54"/>
      <c r="K3011" s="54"/>
    </row>
    <row r="3012" spans="1:11" x14ac:dyDescent="0.25">
      <c r="A3012" s="54"/>
      <c r="B3012" s="54"/>
      <c r="C3012" s="54"/>
      <c r="D3012" s="54"/>
      <c r="E3012" s="54"/>
      <c r="F3012" s="54"/>
      <c r="G3012" s="54"/>
      <c r="H3012" s="54"/>
      <c r="I3012" s="54"/>
      <c r="J3012" s="54"/>
      <c r="K3012" s="54"/>
    </row>
    <row r="3013" spans="1:11" x14ac:dyDescent="0.25">
      <c r="A3013" s="54"/>
      <c r="B3013" s="54"/>
      <c r="C3013" s="54"/>
      <c r="D3013" s="54"/>
      <c r="E3013" s="54"/>
      <c r="F3013" s="54"/>
      <c r="G3013" s="54"/>
      <c r="H3013" s="54"/>
      <c r="I3013" s="54"/>
      <c r="J3013" s="54"/>
      <c r="K3013" s="54"/>
    </row>
    <row r="3014" spans="1:11" x14ac:dyDescent="0.25">
      <c r="A3014" s="54"/>
      <c r="B3014" s="54"/>
      <c r="C3014" s="54"/>
      <c r="D3014" s="54"/>
      <c r="E3014" s="54"/>
      <c r="F3014" s="54"/>
      <c r="G3014" s="54"/>
      <c r="H3014" s="54"/>
      <c r="I3014" s="54"/>
      <c r="J3014" s="54"/>
      <c r="K3014" s="54"/>
    </row>
    <row r="3015" spans="1:11" x14ac:dyDescent="0.25">
      <c r="A3015" s="54"/>
      <c r="B3015" s="54"/>
      <c r="C3015" s="54"/>
      <c r="D3015" s="54"/>
      <c r="E3015" s="54"/>
      <c r="F3015" s="54"/>
      <c r="G3015" s="54"/>
      <c r="H3015" s="54"/>
      <c r="I3015" s="54"/>
      <c r="J3015" s="54"/>
      <c r="K3015" s="54"/>
    </row>
    <row r="3016" spans="1:11" x14ac:dyDescent="0.25">
      <c r="A3016" s="54"/>
      <c r="B3016" s="54"/>
      <c r="C3016" s="54"/>
      <c r="D3016" s="54"/>
      <c r="E3016" s="54"/>
      <c r="F3016" s="54"/>
      <c r="G3016" s="54"/>
      <c r="H3016" s="54"/>
      <c r="I3016" s="54"/>
      <c r="J3016" s="54"/>
      <c r="K3016" s="54"/>
    </row>
    <row r="3017" spans="1:11" x14ac:dyDescent="0.25">
      <c r="A3017" s="54"/>
      <c r="B3017" s="54"/>
      <c r="C3017" s="54"/>
      <c r="D3017" s="54"/>
      <c r="E3017" s="54"/>
      <c r="F3017" s="54"/>
      <c r="G3017" s="54"/>
      <c r="H3017" s="54"/>
      <c r="I3017" s="54"/>
      <c r="J3017" s="54"/>
      <c r="K3017" s="54"/>
    </row>
    <row r="3018" spans="1:11" x14ac:dyDescent="0.25">
      <c r="A3018" s="54"/>
      <c r="B3018" s="54"/>
      <c r="C3018" s="54"/>
      <c r="D3018" s="54"/>
      <c r="E3018" s="54"/>
      <c r="F3018" s="54"/>
      <c r="G3018" s="54"/>
      <c r="H3018" s="54"/>
      <c r="I3018" s="54"/>
      <c r="J3018" s="54"/>
      <c r="K3018" s="54"/>
    </row>
    <row r="3019" spans="1:11" x14ac:dyDescent="0.25">
      <c r="A3019" s="54"/>
      <c r="B3019" s="54"/>
      <c r="C3019" s="54"/>
      <c r="D3019" s="54"/>
      <c r="E3019" s="54"/>
      <c r="F3019" s="54"/>
      <c r="G3019" s="54"/>
      <c r="H3019" s="54"/>
      <c r="I3019" s="54"/>
      <c r="J3019" s="54"/>
      <c r="K3019" s="54"/>
    </row>
    <row r="3020" spans="1:11" x14ac:dyDescent="0.25">
      <c r="A3020" s="54"/>
      <c r="B3020" s="54"/>
      <c r="C3020" s="54"/>
      <c r="D3020" s="54"/>
      <c r="E3020" s="54"/>
      <c r="F3020" s="54"/>
      <c r="G3020" s="54"/>
      <c r="H3020" s="54"/>
      <c r="I3020" s="54"/>
      <c r="J3020" s="54"/>
      <c r="K3020" s="54"/>
    </row>
    <row r="3021" spans="1:11" x14ac:dyDescent="0.25">
      <c r="A3021" s="54"/>
      <c r="B3021" s="54"/>
      <c r="C3021" s="54"/>
      <c r="D3021" s="54"/>
      <c r="E3021" s="54"/>
      <c r="F3021" s="54"/>
      <c r="G3021" s="54"/>
      <c r="H3021" s="54"/>
      <c r="I3021" s="54"/>
      <c r="J3021" s="54"/>
      <c r="K3021" s="54"/>
    </row>
    <row r="3022" spans="1:11" x14ac:dyDescent="0.25">
      <c r="A3022" s="54"/>
      <c r="B3022" s="54"/>
      <c r="C3022" s="54"/>
      <c r="D3022" s="54"/>
      <c r="E3022" s="54"/>
      <c r="F3022" s="54"/>
      <c r="G3022" s="54"/>
      <c r="H3022" s="54"/>
      <c r="I3022" s="54"/>
      <c r="J3022" s="54"/>
      <c r="K3022" s="54"/>
    </row>
    <row r="3023" spans="1:11" x14ac:dyDescent="0.25">
      <c r="A3023" s="54"/>
      <c r="B3023" s="54"/>
      <c r="C3023" s="54"/>
      <c r="D3023" s="54"/>
      <c r="E3023" s="54"/>
      <c r="F3023" s="54"/>
      <c r="G3023" s="54"/>
      <c r="H3023" s="54"/>
      <c r="I3023" s="54"/>
      <c r="J3023" s="54"/>
      <c r="K3023" s="54"/>
    </row>
    <row r="3024" spans="1:11" x14ac:dyDescent="0.25">
      <c r="A3024" s="54"/>
      <c r="B3024" s="54"/>
      <c r="C3024" s="54"/>
      <c r="D3024" s="54"/>
      <c r="E3024" s="54"/>
      <c r="F3024" s="54"/>
      <c r="G3024" s="54"/>
      <c r="H3024" s="54"/>
      <c r="I3024" s="54"/>
      <c r="J3024" s="54"/>
      <c r="K3024" s="54"/>
    </row>
    <row r="3025" spans="1:11" x14ac:dyDescent="0.25">
      <c r="A3025" s="54"/>
      <c r="B3025" s="54"/>
      <c r="C3025" s="54"/>
      <c r="D3025" s="54"/>
      <c r="E3025" s="54"/>
      <c r="F3025" s="54"/>
      <c r="G3025" s="54"/>
      <c r="H3025" s="54"/>
      <c r="I3025" s="54"/>
      <c r="J3025" s="54"/>
      <c r="K3025" s="54"/>
    </row>
    <row r="3026" spans="1:11" x14ac:dyDescent="0.25">
      <c r="A3026" s="54"/>
      <c r="B3026" s="54"/>
      <c r="C3026" s="54"/>
      <c r="D3026" s="54"/>
      <c r="E3026" s="54"/>
      <c r="F3026" s="54"/>
      <c r="G3026" s="54"/>
      <c r="H3026" s="54"/>
      <c r="I3026" s="54"/>
      <c r="J3026" s="54"/>
      <c r="K3026" s="54"/>
    </row>
    <row r="3027" spans="1:11" x14ac:dyDescent="0.25">
      <c r="A3027" s="54"/>
      <c r="B3027" s="54"/>
      <c r="C3027" s="54"/>
      <c r="D3027" s="54"/>
      <c r="E3027" s="54"/>
      <c r="F3027" s="54"/>
      <c r="G3027" s="54"/>
      <c r="H3027" s="54"/>
      <c r="I3027" s="54"/>
      <c r="J3027" s="54"/>
      <c r="K3027" s="54"/>
    </row>
    <row r="3028" spans="1:11" x14ac:dyDescent="0.25">
      <c r="A3028" s="54"/>
      <c r="B3028" s="54"/>
      <c r="C3028" s="54"/>
      <c r="D3028" s="54"/>
      <c r="E3028" s="54"/>
      <c r="F3028" s="54"/>
      <c r="G3028" s="54"/>
      <c r="H3028" s="54"/>
      <c r="I3028" s="54"/>
      <c r="J3028" s="54"/>
      <c r="K3028" s="54"/>
    </row>
    <row r="3029" spans="1:11" x14ac:dyDescent="0.25">
      <c r="A3029" s="54"/>
      <c r="B3029" s="54"/>
      <c r="C3029" s="54"/>
      <c r="D3029" s="54"/>
      <c r="E3029" s="54"/>
      <c r="F3029" s="54"/>
      <c r="G3029" s="54"/>
      <c r="H3029" s="54"/>
      <c r="I3029" s="54"/>
      <c r="J3029" s="54"/>
      <c r="K3029" s="54"/>
    </row>
    <row r="3030" spans="1:11" x14ac:dyDescent="0.25">
      <c r="A3030" s="54"/>
      <c r="B3030" s="54"/>
      <c r="C3030" s="54"/>
      <c r="D3030" s="54"/>
      <c r="E3030" s="54"/>
      <c r="F3030" s="54"/>
      <c r="G3030" s="54"/>
      <c r="H3030" s="54"/>
      <c r="I3030" s="54"/>
      <c r="J3030" s="54"/>
      <c r="K3030" s="54"/>
    </row>
    <row r="3031" spans="1:11" x14ac:dyDescent="0.25">
      <c r="A3031" s="54"/>
      <c r="B3031" s="54"/>
      <c r="C3031" s="54"/>
      <c r="D3031" s="54"/>
      <c r="E3031" s="54"/>
      <c r="F3031" s="54"/>
      <c r="G3031" s="54"/>
      <c r="H3031" s="54"/>
      <c r="I3031" s="54"/>
      <c r="J3031" s="54"/>
      <c r="K3031" s="54"/>
    </row>
    <row r="3032" spans="1:11" x14ac:dyDescent="0.25">
      <c r="A3032" s="54"/>
      <c r="B3032" s="54"/>
      <c r="C3032" s="54"/>
      <c r="D3032" s="54"/>
      <c r="E3032" s="54"/>
      <c r="F3032" s="54"/>
      <c r="G3032" s="54"/>
      <c r="H3032" s="54"/>
      <c r="I3032" s="54"/>
      <c r="J3032" s="54"/>
      <c r="K3032" s="54"/>
    </row>
    <row r="3033" spans="1:11" x14ac:dyDescent="0.25">
      <c r="A3033" s="54"/>
      <c r="B3033" s="54"/>
      <c r="C3033" s="54"/>
      <c r="D3033" s="54"/>
      <c r="E3033" s="54"/>
      <c r="F3033" s="54"/>
      <c r="G3033" s="54"/>
      <c r="H3033" s="54"/>
      <c r="I3033" s="54"/>
      <c r="J3033" s="54"/>
      <c r="K3033" s="54"/>
    </row>
    <row r="3034" spans="1:11" x14ac:dyDescent="0.25">
      <c r="A3034" s="54"/>
      <c r="B3034" s="54"/>
      <c r="C3034" s="54"/>
      <c r="D3034" s="54"/>
      <c r="E3034" s="54"/>
      <c r="F3034" s="54"/>
      <c r="G3034" s="54"/>
      <c r="H3034" s="54"/>
      <c r="I3034" s="54"/>
      <c r="J3034" s="54"/>
      <c r="K3034" s="54"/>
    </row>
    <row r="3035" spans="1:11" x14ac:dyDescent="0.25">
      <c r="A3035" s="54"/>
      <c r="B3035" s="54"/>
      <c r="C3035" s="54"/>
      <c r="D3035" s="54"/>
      <c r="E3035" s="54"/>
      <c r="F3035" s="54"/>
      <c r="G3035" s="54"/>
      <c r="H3035" s="54"/>
      <c r="I3035" s="54"/>
      <c r="J3035" s="54"/>
      <c r="K3035" s="54"/>
    </row>
    <row r="3036" spans="1:11" x14ac:dyDescent="0.25">
      <c r="A3036" s="54"/>
      <c r="B3036" s="54"/>
      <c r="C3036" s="54"/>
      <c r="D3036" s="54"/>
      <c r="E3036" s="54"/>
      <c r="F3036" s="54"/>
      <c r="G3036" s="54"/>
      <c r="H3036" s="54"/>
      <c r="I3036" s="54"/>
      <c r="J3036" s="54"/>
      <c r="K3036" s="54"/>
    </row>
    <row r="3037" spans="1:11" x14ac:dyDescent="0.25">
      <c r="A3037" s="54"/>
      <c r="B3037" s="54"/>
      <c r="C3037" s="54"/>
      <c r="D3037" s="54"/>
      <c r="E3037" s="54"/>
      <c r="F3037" s="54"/>
      <c r="G3037" s="54"/>
      <c r="H3037" s="54"/>
      <c r="I3037" s="54"/>
      <c r="J3037" s="54"/>
      <c r="K3037" s="54"/>
    </row>
    <row r="3038" spans="1:11" x14ac:dyDescent="0.25">
      <c r="A3038" s="54"/>
      <c r="B3038" s="54"/>
      <c r="C3038" s="54"/>
      <c r="D3038" s="54"/>
      <c r="E3038" s="54"/>
      <c r="F3038" s="54"/>
      <c r="G3038" s="54"/>
      <c r="H3038" s="54"/>
      <c r="I3038" s="54"/>
      <c r="J3038" s="54"/>
      <c r="K3038" s="54"/>
    </row>
    <row r="3039" spans="1:11" x14ac:dyDescent="0.25">
      <c r="A3039" s="54"/>
      <c r="B3039" s="54"/>
      <c r="C3039" s="54"/>
      <c r="D3039" s="54"/>
      <c r="E3039" s="54"/>
      <c r="F3039" s="54"/>
      <c r="G3039" s="54"/>
      <c r="H3039" s="54"/>
      <c r="I3039" s="54"/>
      <c r="J3039" s="54"/>
      <c r="K3039" s="54"/>
    </row>
    <row r="3040" spans="1:11" x14ac:dyDescent="0.25">
      <c r="A3040" s="54"/>
      <c r="B3040" s="54"/>
      <c r="C3040" s="54"/>
      <c r="D3040" s="54"/>
      <c r="E3040" s="54"/>
      <c r="F3040" s="54"/>
      <c r="G3040" s="54"/>
      <c r="H3040" s="54"/>
      <c r="I3040" s="54"/>
      <c r="J3040" s="54"/>
      <c r="K3040" s="54"/>
    </row>
    <row r="3041" spans="1:11" x14ac:dyDescent="0.25">
      <c r="A3041" s="54"/>
      <c r="B3041" s="54"/>
      <c r="C3041" s="54"/>
      <c r="D3041" s="54"/>
      <c r="E3041" s="54"/>
      <c r="F3041" s="54"/>
      <c r="G3041" s="54"/>
      <c r="H3041" s="54"/>
      <c r="I3041" s="54"/>
      <c r="J3041" s="54"/>
      <c r="K3041" s="54"/>
    </row>
    <row r="3042" spans="1:11" x14ac:dyDescent="0.25">
      <c r="A3042" s="54"/>
      <c r="B3042" s="54"/>
      <c r="C3042" s="54"/>
      <c r="D3042" s="54"/>
      <c r="E3042" s="54"/>
      <c r="F3042" s="54"/>
      <c r="G3042" s="54"/>
      <c r="H3042" s="54"/>
      <c r="I3042" s="54"/>
      <c r="J3042" s="54"/>
      <c r="K3042" s="54"/>
    </row>
    <row r="3043" spans="1:11" x14ac:dyDescent="0.25">
      <c r="A3043" s="54"/>
      <c r="B3043" s="54"/>
      <c r="C3043" s="54"/>
      <c r="D3043" s="54"/>
      <c r="E3043" s="54"/>
      <c r="F3043" s="54"/>
      <c r="G3043" s="54"/>
      <c r="H3043" s="54"/>
      <c r="I3043" s="54"/>
      <c r="J3043" s="54"/>
      <c r="K3043" s="54"/>
    </row>
    <row r="3044" spans="1:11" x14ac:dyDescent="0.25">
      <c r="A3044" s="54"/>
      <c r="B3044" s="54"/>
      <c r="C3044" s="54"/>
      <c r="D3044" s="54"/>
      <c r="E3044" s="54"/>
      <c r="F3044" s="54"/>
      <c r="G3044" s="54"/>
      <c r="H3044" s="54"/>
      <c r="I3044" s="54"/>
      <c r="J3044" s="54"/>
      <c r="K3044" s="54"/>
    </row>
    <row r="3045" spans="1:11" x14ac:dyDescent="0.25">
      <c r="A3045" s="54"/>
      <c r="B3045" s="54"/>
      <c r="C3045" s="54"/>
      <c r="D3045" s="54"/>
      <c r="E3045" s="54"/>
      <c r="F3045" s="54"/>
      <c r="G3045" s="54"/>
      <c r="H3045" s="54"/>
      <c r="I3045" s="54"/>
      <c r="J3045" s="54"/>
      <c r="K3045" s="54"/>
    </row>
    <row r="3046" spans="1:11" x14ac:dyDescent="0.25">
      <c r="A3046" s="54"/>
      <c r="B3046" s="54"/>
      <c r="C3046" s="54"/>
      <c r="D3046" s="54"/>
      <c r="E3046" s="54"/>
      <c r="F3046" s="54"/>
      <c r="G3046" s="54"/>
      <c r="H3046" s="54"/>
      <c r="I3046" s="54"/>
      <c r="J3046" s="54"/>
      <c r="K3046" s="54"/>
    </row>
    <row r="3047" spans="1:11" x14ac:dyDescent="0.25">
      <c r="A3047" s="54"/>
      <c r="B3047" s="54"/>
      <c r="C3047" s="54"/>
      <c r="D3047" s="54"/>
      <c r="E3047" s="54"/>
      <c r="F3047" s="54"/>
      <c r="G3047" s="54"/>
      <c r="H3047" s="54"/>
      <c r="I3047" s="54"/>
      <c r="J3047" s="54"/>
      <c r="K3047" s="54"/>
    </row>
    <row r="3048" spans="1:11" x14ac:dyDescent="0.25">
      <c r="A3048" s="54"/>
      <c r="B3048" s="54"/>
      <c r="C3048" s="54"/>
      <c r="D3048" s="54"/>
      <c r="E3048" s="54"/>
      <c r="F3048" s="54"/>
      <c r="G3048" s="54"/>
      <c r="H3048" s="54"/>
      <c r="I3048" s="54"/>
      <c r="J3048" s="54"/>
      <c r="K3048" s="54"/>
    </row>
    <row r="3049" spans="1:11" x14ac:dyDescent="0.25">
      <c r="A3049" s="54"/>
      <c r="B3049" s="54"/>
      <c r="C3049" s="54"/>
      <c r="D3049" s="54"/>
      <c r="E3049" s="54"/>
      <c r="F3049" s="54"/>
      <c r="G3049" s="54"/>
      <c r="H3049" s="54"/>
      <c r="I3049" s="54"/>
      <c r="J3049" s="54"/>
      <c r="K3049" s="54"/>
    </row>
    <row r="3050" spans="1:11" x14ac:dyDescent="0.25">
      <c r="A3050" s="54"/>
      <c r="B3050" s="54"/>
      <c r="C3050" s="54"/>
      <c r="D3050" s="54"/>
      <c r="E3050" s="54"/>
      <c r="F3050" s="54"/>
      <c r="G3050" s="54"/>
      <c r="H3050" s="54"/>
      <c r="I3050" s="54"/>
      <c r="J3050" s="54"/>
      <c r="K3050" s="54"/>
    </row>
    <row r="3051" spans="1:11" x14ac:dyDescent="0.25">
      <c r="A3051" s="54"/>
      <c r="B3051" s="54"/>
      <c r="C3051" s="54"/>
      <c r="D3051" s="54"/>
      <c r="E3051" s="54"/>
      <c r="F3051" s="54"/>
      <c r="G3051" s="54"/>
      <c r="H3051" s="54"/>
      <c r="I3051" s="54"/>
      <c r="J3051" s="54"/>
      <c r="K3051" s="54"/>
    </row>
    <row r="3052" spans="1:11" x14ac:dyDescent="0.25">
      <c r="A3052" s="54"/>
      <c r="B3052" s="54"/>
      <c r="C3052" s="54"/>
      <c r="D3052" s="54"/>
      <c r="E3052" s="54"/>
      <c r="F3052" s="54"/>
      <c r="G3052" s="54"/>
      <c r="H3052" s="54"/>
      <c r="I3052" s="54"/>
      <c r="J3052" s="54"/>
      <c r="K3052" s="54"/>
    </row>
    <row r="3053" spans="1:11" x14ac:dyDescent="0.25">
      <c r="A3053" s="54"/>
      <c r="B3053" s="54"/>
      <c r="C3053" s="54"/>
      <c r="D3053" s="54"/>
      <c r="E3053" s="54"/>
      <c r="F3053" s="54"/>
      <c r="G3053" s="54"/>
      <c r="H3053" s="54"/>
      <c r="I3053" s="54"/>
      <c r="J3053" s="54"/>
      <c r="K3053" s="54"/>
    </row>
    <row r="3054" spans="1:11" x14ac:dyDescent="0.25">
      <c r="A3054" s="54"/>
      <c r="B3054" s="54"/>
      <c r="C3054" s="54"/>
      <c r="D3054" s="54"/>
      <c r="E3054" s="54"/>
      <c r="F3054" s="54"/>
      <c r="G3054" s="54"/>
      <c r="H3054" s="54"/>
      <c r="I3054" s="54"/>
      <c r="J3054" s="54"/>
      <c r="K3054" s="54"/>
    </row>
    <row r="3055" spans="1:11" x14ac:dyDescent="0.25">
      <c r="A3055" s="54"/>
      <c r="B3055" s="54"/>
      <c r="C3055" s="54"/>
      <c r="D3055" s="54"/>
      <c r="E3055" s="54"/>
      <c r="F3055" s="54"/>
      <c r="G3055" s="54"/>
      <c r="H3055" s="54"/>
      <c r="I3055" s="54"/>
      <c r="J3055" s="54"/>
      <c r="K3055" s="54"/>
    </row>
    <row r="3056" spans="1:11" x14ac:dyDescent="0.25">
      <c r="A3056" s="54"/>
      <c r="B3056" s="54"/>
      <c r="C3056" s="54"/>
      <c r="D3056" s="54"/>
      <c r="E3056" s="54"/>
      <c r="F3056" s="54"/>
      <c r="G3056" s="54"/>
      <c r="H3056" s="54"/>
      <c r="I3056" s="54"/>
      <c r="J3056" s="54"/>
      <c r="K3056" s="54"/>
    </row>
    <row r="3057" spans="1:11" x14ac:dyDescent="0.25">
      <c r="A3057" s="54"/>
      <c r="B3057" s="54"/>
      <c r="C3057" s="54"/>
      <c r="D3057" s="54"/>
      <c r="E3057" s="54"/>
      <c r="F3057" s="54"/>
      <c r="G3057" s="54"/>
      <c r="H3057" s="54"/>
      <c r="I3057" s="54"/>
      <c r="J3057" s="54"/>
      <c r="K3057" s="54"/>
    </row>
    <row r="3058" spans="1:11" x14ac:dyDescent="0.25">
      <c r="A3058" s="54"/>
      <c r="B3058" s="54"/>
      <c r="C3058" s="54"/>
      <c r="D3058" s="54"/>
      <c r="E3058" s="54"/>
      <c r="F3058" s="54"/>
      <c r="G3058" s="54"/>
      <c r="H3058" s="54"/>
      <c r="I3058" s="54"/>
      <c r="J3058" s="54"/>
      <c r="K3058" s="54"/>
    </row>
    <row r="3059" spans="1:11" x14ac:dyDescent="0.25">
      <c r="A3059" s="54"/>
      <c r="B3059" s="54"/>
      <c r="C3059" s="54"/>
      <c r="D3059" s="54"/>
      <c r="E3059" s="54"/>
      <c r="F3059" s="54"/>
      <c r="G3059" s="54"/>
      <c r="H3059" s="54"/>
      <c r="I3059" s="54"/>
      <c r="J3059" s="54"/>
      <c r="K3059" s="54"/>
    </row>
    <row r="3060" spans="1:11" x14ac:dyDescent="0.25">
      <c r="A3060" s="54"/>
      <c r="B3060" s="54"/>
      <c r="C3060" s="54"/>
      <c r="D3060" s="54"/>
      <c r="E3060" s="54"/>
      <c r="F3060" s="54"/>
      <c r="G3060" s="54"/>
      <c r="H3060" s="54"/>
      <c r="I3060" s="54"/>
      <c r="J3060" s="54"/>
      <c r="K3060" s="54"/>
    </row>
    <row r="3061" spans="1:11" x14ac:dyDescent="0.25">
      <c r="A3061" s="54"/>
      <c r="B3061" s="54"/>
      <c r="C3061" s="54"/>
      <c r="D3061" s="54"/>
      <c r="E3061" s="54"/>
      <c r="F3061" s="54"/>
      <c r="G3061" s="54"/>
      <c r="H3061" s="54"/>
      <c r="I3061" s="54"/>
      <c r="J3061" s="54"/>
      <c r="K3061" s="54"/>
    </row>
    <row r="3062" spans="1:11" x14ac:dyDescent="0.25">
      <c r="A3062" s="54"/>
      <c r="B3062" s="54"/>
      <c r="C3062" s="54"/>
      <c r="D3062" s="54"/>
      <c r="E3062" s="54"/>
      <c r="F3062" s="54"/>
      <c r="G3062" s="54"/>
      <c r="H3062" s="54"/>
      <c r="I3062" s="54"/>
      <c r="J3062" s="54"/>
      <c r="K3062" s="54"/>
    </row>
    <row r="3063" spans="1:11" x14ac:dyDescent="0.25">
      <c r="A3063" s="54"/>
      <c r="B3063" s="54"/>
      <c r="C3063" s="54"/>
      <c r="D3063" s="54"/>
      <c r="E3063" s="54"/>
      <c r="F3063" s="54"/>
      <c r="G3063" s="54"/>
      <c r="H3063" s="54"/>
      <c r="I3063" s="54"/>
      <c r="J3063" s="54"/>
      <c r="K3063" s="54"/>
    </row>
    <row r="3064" spans="1:11" x14ac:dyDescent="0.25">
      <c r="A3064" s="54"/>
      <c r="B3064" s="54"/>
      <c r="C3064" s="54"/>
      <c r="D3064" s="54"/>
      <c r="E3064" s="54"/>
      <c r="F3064" s="54"/>
      <c r="G3064" s="54"/>
      <c r="H3064" s="54"/>
      <c r="I3064" s="54"/>
      <c r="J3064" s="54"/>
      <c r="K3064" s="54"/>
    </row>
    <row r="3065" spans="1:11" x14ac:dyDescent="0.25">
      <c r="A3065" s="54"/>
      <c r="B3065" s="54"/>
      <c r="C3065" s="54"/>
      <c r="D3065" s="54"/>
      <c r="E3065" s="54"/>
      <c r="F3065" s="54"/>
      <c r="G3065" s="54"/>
      <c r="H3065" s="54"/>
      <c r="I3065" s="54"/>
      <c r="J3065" s="54"/>
      <c r="K3065" s="54"/>
    </row>
    <row r="3066" spans="1:11" x14ac:dyDescent="0.25">
      <c r="A3066" s="54"/>
      <c r="B3066" s="54"/>
      <c r="C3066" s="54"/>
      <c r="D3066" s="54"/>
      <c r="E3066" s="54"/>
      <c r="F3066" s="54"/>
      <c r="G3066" s="54"/>
      <c r="H3066" s="54"/>
      <c r="I3066" s="54"/>
      <c r="J3066" s="54"/>
      <c r="K3066" s="54"/>
    </row>
    <row r="3067" spans="1:11" x14ac:dyDescent="0.25">
      <c r="A3067" s="54"/>
      <c r="B3067" s="54"/>
      <c r="C3067" s="54"/>
      <c r="D3067" s="54"/>
      <c r="E3067" s="54"/>
      <c r="F3067" s="54"/>
      <c r="G3067" s="54"/>
      <c r="H3067" s="54"/>
      <c r="I3067" s="54"/>
      <c r="J3067" s="54"/>
      <c r="K3067" s="54"/>
    </row>
    <row r="3068" spans="1:11" x14ac:dyDescent="0.25">
      <c r="A3068" s="54"/>
      <c r="B3068" s="54"/>
      <c r="C3068" s="54"/>
      <c r="D3068" s="54"/>
      <c r="E3068" s="54"/>
      <c r="F3068" s="54"/>
      <c r="G3068" s="54"/>
      <c r="H3068" s="54"/>
      <c r="I3068" s="54"/>
      <c r="J3068" s="54"/>
      <c r="K3068" s="54"/>
    </row>
    <row r="3069" spans="1:11" x14ac:dyDescent="0.25">
      <c r="A3069" s="54"/>
      <c r="B3069" s="54"/>
      <c r="C3069" s="54"/>
      <c r="D3069" s="54"/>
      <c r="E3069" s="54"/>
      <c r="F3069" s="54"/>
      <c r="G3069" s="54"/>
      <c r="H3069" s="54"/>
      <c r="I3069" s="54"/>
      <c r="J3069" s="54"/>
      <c r="K3069" s="54"/>
    </row>
    <row r="3070" spans="1:11" x14ac:dyDescent="0.25">
      <c r="A3070" s="54"/>
      <c r="B3070" s="54"/>
      <c r="C3070" s="54"/>
      <c r="D3070" s="54"/>
      <c r="E3070" s="54"/>
      <c r="F3070" s="54"/>
      <c r="G3070" s="54"/>
      <c r="H3070" s="54"/>
      <c r="I3070" s="54"/>
      <c r="J3070" s="54"/>
      <c r="K3070" s="54"/>
    </row>
    <row r="3071" spans="1:11" x14ac:dyDescent="0.25">
      <c r="A3071" s="54"/>
      <c r="B3071" s="54"/>
      <c r="C3071" s="54"/>
      <c r="D3071" s="54"/>
      <c r="E3071" s="54"/>
      <c r="F3071" s="54"/>
      <c r="G3071" s="54"/>
      <c r="H3071" s="54"/>
      <c r="I3071" s="54"/>
      <c r="J3071" s="54"/>
      <c r="K3071" s="54"/>
    </row>
    <row r="3072" spans="1:11" x14ac:dyDescent="0.25">
      <c r="A3072" s="54"/>
      <c r="B3072" s="54"/>
      <c r="C3072" s="54"/>
      <c r="D3072" s="54"/>
      <c r="E3072" s="54"/>
      <c r="F3072" s="54"/>
      <c r="G3072" s="54"/>
      <c r="H3072" s="54"/>
      <c r="I3072" s="54"/>
      <c r="J3072" s="54"/>
      <c r="K3072" s="54"/>
    </row>
    <row r="3073" spans="1:11" x14ac:dyDescent="0.25">
      <c r="A3073" s="54"/>
      <c r="B3073" s="54"/>
      <c r="C3073" s="54"/>
      <c r="D3073" s="54"/>
      <c r="E3073" s="54"/>
      <c r="F3073" s="54"/>
      <c r="G3073" s="54"/>
      <c r="H3073" s="54"/>
      <c r="I3073" s="54"/>
      <c r="J3073" s="54"/>
      <c r="K3073" s="54"/>
    </row>
    <row r="3074" spans="1:11" x14ac:dyDescent="0.25">
      <c r="A3074" s="54"/>
      <c r="B3074" s="54"/>
      <c r="C3074" s="54"/>
      <c r="D3074" s="54"/>
      <c r="E3074" s="54"/>
      <c r="F3074" s="54"/>
      <c r="G3074" s="54"/>
      <c r="H3074" s="54"/>
      <c r="I3074" s="54"/>
      <c r="J3074" s="54"/>
      <c r="K3074" s="54"/>
    </row>
    <row r="3075" spans="1:11" x14ac:dyDescent="0.25">
      <c r="A3075" s="54"/>
      <c r="B3075" s="54"/>
      <c r="C3075" s="54"/>
      <c r="D3075" s="54"/>
      <c r="E3075" s="54"/>
      <c r="F3075" s="54"/>
      <c r="G3075" s="54"/>
      <c r="H3075" s="54"/>
      <c r="I3075" s="54"/>
      <c r="J3075" s="54"/>
      <c r="K3075" s="54"/>
    </row>
    <row r="3076" spans="1:11" x14ac:dyDescent="0.25">
      <c r="A3076" s="54"/>
      <c r="B3076" s="54"/>
      <c r="C3076" s="54"/>
      <c r="D3076" s="54"/>
      <c r="E3076" s="54"/>
      <c r="F3076" s="54"/>
      <c r="G3076" s="54"/>
      <c r="H3076" s="54"/>
      <c r="I3076" s="54"/>
      <c r="J3076" s="54"/>
      <c r="K3076" s="54"/>
    </row>
    <row r="3077" spans="1:11" x14ac:dyDescent="0.25">
      <c r="A3077" s="54"/>
      <c r="B3077" s="54"/>
      <c r="C3077" s="54"/>
      <c r="D3077" s="54"/>
      <c r="E3077" s="54"/>
      <c r="F3077" s="54"/>
      <c r="G3077" s="54"/>
      <c r="H3077" s="54"/>
      <c r="I3077" s="54"/>
      <c r="J3077" s="54"/>
      <c r="K3077" s="54"/>
    </row>
    <row r="3078" spans="1:11" x14ac:dyDescent="0.25">
      <c r="A3078" s="54"/>
      <c r="B3078" s="54"/>
      <c r="C3078" s="54"/>
      <c r="D3078" s="54"/>
      <c r="E3078" s="54"/>
      <c r="F3078" s="54"/>
      <c r="G3078" s="54"/>
      <c r="H3078" s="54"/>
      <c r="I3078" s="54"/>
      <c r="J3078" s="54"/>
      <c r="K3078" s="54"/>
    </row>
    <row r="3079" spans="1:11" x14ac:dyDescent="0.25">
      <c r="A3079" s="54"/>
      <c r="B3079" s="54"/>
      <c r="C3079" s="54"/>
      <c r="D3079" s="54"/>
      <c r="E3079" s="54"/>
      <c r="F3079" s="54"/>
      <c r="G3079" s="54"/>
      <c r="H3079" s="54"/>
      <c r="I3079" s="54"/>
      <c r="J3079" s="54"/>
      <c r="K3079" s="54"/>
    </row>
    <row r="3080" spans="1:11" x14ac:dyDescent="0.25">
      <c r="A3080" s="54"/>
      <c r="B3080" s="54"/>
      <c r="C3080" s="54"/>
      <c r="D3080" s="54"/>
      <c r="E3080" s="54"/>
      <c r="F3080" s="54"/>
      <c r="G3080" s="54"/>
      <c r="H3080" s="54"/>
      <c r="I3080" s="54"/>
      <c r="J3080" s="54"/>
      <c r="K3080" s="54"/>
    </row>
    <row r="3081" spans="1:11" x14ac:dyDescent="0.25">
      <c r="A3081" s="54"/>
      <c r="B3081" s="54"/>
      <c r="C3081" s="54"/>
      <c r="D3081" s="54"/>
      <c r="E3081" s="54"/>
      <c r="F3081" s="54"/>
      <c r="G3081" s="54"/>
      <c r="H3081" s="54"/>
      <c r="I3081" s="54"/>
      <c r="J3081" s="54"/>
      <c r="K3081" s="54"/>
    </row>
    <row r="3082" spans="1:11" x14ac:dyDescent="0.25">
      <c r="A3082" s="54"/>
      <c r="B3082" s="54"/>
      <c r="C3082" s="54"/>
      <c r="D3082" s="54"/>
      <c r="E3082" s="54"/>
      <c r="F3082" s="54"/>
      <c r="G3082" s="54"/>
      <c r="H3082" s="54"/>
      <c r="I3082" s="54"/>
      <c r="J3082" s="54"/>
      <c r="K3082" s="54"/>
    </row>
    <row r="3083" spans="1:11" x14ac:dyDescent="0.25">
      <c r="A3083" s="54"/>
      <c r="B3083" s="54"/>
      <c r="C3083" s="54"/>
      <c r="D3083" s="54"/>
      <c r="E3083" s="54"/>
      <c r="F3083" s="54"/>
      <c r="G3083" s="54"/>
      <c r="H3083" s="54"/>
      <c r="I3083" s="54"/>
      <c r="J3083" s="54"/>
      <c r="K3083" s="54"/>
    </row>
    <row r="3084" spans="1:11" x14ac:dyDescent="0.25">
      <c r="A3084" s="54"/>
      <c r="B3084" s="54"/>
      <c r="C3084" s="54"/>
      <c r="D3084" s="54"/>
      <c r="E3084" s="54"/>
      <c r="F3084" s="54"/>
      <c r="G3084" s="54"/>
      <c r="H3084" s="54"/>
      <c r="I3084" s="54"/>
      <c r="J3084" s="54"/>
      <c r="K3084" s="54"/>
    </row>
    <row r="3085" spans="1:11" x14ac:dyDescent="0.25">
      <c r="A3085" s="54"/>
      <c r="B3085" s="54"/>
      <c r="C3085" s="54"/>
      <c r="D3085" s="54"/>
      <c r="E3085" s="54"/>
      <c r="F3085" s="54"/>
      <c r="G3085" s="54"/>
      <c r="H3085" s="54"/>
      <c r="I3085" s="54"/>
      <c r="J3085" s="54"/>
      <c r="K3085" s="54"/>
    </row>
    <row r="3086" spans="1:11" x14ac:dyDescent="0.25">
      <c r="A3086" s="54"/>
      <c r="B3086" s="54"/>
      <c r="C3086" s="54"/>
      <c r="D3086" s="54"/>
      <c r="E3086" s="54"/>
      <c r="F3086" s="54"/>
      <c r="G3086" s="54"/>
      <c r="H3086" s="54"/>
      <c r="I3086" s="54"/>
      <c r="J3086" s="54"/>
      <c r="K3086" s="54"/>
    </row>
    <row r="3087" spans="1:11" x14ac:dyDescent="0.25">
      <c r="A3087" s="54"/>
      <c r="B3087" s="54"/>
      <c r="C3087" s="54"/>
      <c r="D3087" s="54"/>
      <c r="E3087" s="54"/>
      <c r="F3087" s="54"/>
      <c r="G3087" s="54"/>
      <c r="H3087" s="54"/>
      <c r="I3087" s="54"/>
      <c r="J3087" s="54"/>
      <c r="K3087" s="54"/>
    </row>
    <row r="3088" spans="1:11" x14ac:dyDescent="0.25">
      <c r="A3088" s="54"/>
      <c r="B3088" s="54"/>
      <c r="C3088" s="54"/>
      <c r="D3088" s="54"/>
      <c r="E3088" s="54"/>
      <c r="F3088" s="54"/>
      <c r="G3088" s="54"/>
      <c r="H3088" s="54"/>
      <c r="I3088" s="54"/>
      <c r="J3088" s="54"/>
      <c r="K3088" s="54"/>
    </row>
    <row r="3089" spans="1:11" x14ac:dyDescent="0.25">
      <c r="A3089" s="54"/>
      <c r="B3089" s="54"/>
      <c r="C3089" s="54"/>
      <c r="D3089" s="54"/>
      <c r="E3089" s="54"/>
      <c r="F3089" s="54"/>
      <c r="G3089" s="54"/>
      <c r="H3089" s="54"/>
      <c r="I3089" s="54"/>
      <c r="J3089" s="54"/>
      <c r="K3089" s="54"/>
    </row>
    <row r="3090" spans="1:11" x14ac:dyDescent="0.25">
      <c r="A3090" s="54"/>
      <c r="B3090" s="54"/>
      <c r="C3090" s="54"/>
      <c r="D3090" s="54"/>
      <c r="E3090" s="54"/>
      <c r="F3090" s="54"/>
      <c r="G3090" s="54"/>
      <c r="H3090" s="54"/>
      <c r="I3090" s="54"/>
      <c r="J3090" s="54"/>
      <c r="K3090" s="54"/>
    </row>
    <row r="3091" spans="1:11" x14ac:dyDescent="0.25">
      <c r="A3091" s="54"/>
      <c r="B3091" s="54"/>
      <c r="C3091" s="54"/>
      <c r="D3091" s="54"/>
      <c r="E3091" s="54"/>
      <c r="F3091" s="54"/>
      <c r="G3091" s="54"/>
      <c r="H3091" s="54"/>
      <c r="I3091" s="54"/>
      <c r="J3091" s="54"/>
      <c r="K3091" s="54"/>
    </row>
    <row r="3092" spans="1:11" x14ac:dyDescent="0.25">
      <c r="A3092" s="54"/>
      <c r="B3092" s="54"/>
      <c r="C3092" s="54"/>
      <c r="D3092" s="54"/>
      <c r="E3092" s="54"/>
      <c r="F3092" s="54"/>
      <c r="G3092" s="54"/>
      <c r="H3092" s="54"/>
      <c r="I3092" s="54"/>
      <c r="J3092" s="54"/>
      <c r="K3092" s="54"/>
    </row>
    <row r="3093" spans="1:11" x14ac:dyDescent="0.25">
      <c r="A3093" s="54"/>
      <c r="B3093" s="54"/>
      <c r="C3093" s="54"/>
      <c r="D3093" s="54"/>
      <c r="E3093" s="54"/>
      <c r="F3093" s="54"/>
      <c r="G3093" s="54"/>
      <c r="H3093" s="54"/>
      <c r="I3093" s="54"/>
      <c r="J3093" s="54"/>
      <c r="K3093" s="54"/>
    </row>
    <row r="3094" spans="1:11" x14ac:dyDescent="0.25">
      <c r="A3094" s="54"/>
      <c r="B3094" s="54"/>
      <c r="C3094" s="54"/>
      <c r="D3094" s="54"/>
      <c r="E3094" s="54"/>
      <c r="F3094" s="54"/>
      <c r="G3094" s="54"/>
      <c r="H3094" s="54"/>
      <c r="I3094" s="54"/>
      <c r="J3094" s="54"/>
      <c r="K3094" s="54"/>
    </row>
    <row r="3095" spans="1:11" x14ac:dyDescent="0.25">
      <c r="A3095" s="54"/>
      <c r="B3095" s="54"/>
      <c r="C3095" s="54"/>
      <c r="D3095" s="54"/>
      <c r="E3095" s="54"/>
      <c r="F3095" s="54"/>
      <c r="G3095" s="54"/>
      <c r="H3095" s="54"/>
      <c r="I3095" s="54"/>
      <c r="J3095" s="54"/>
      <c r="K3095" s="54"/>
    </row>
    <row r="3096" spans="1:11" x14ac:dyDescent="0.25">
      <c r="A3096" s="54"/>
      <c r="B3096" s="54"/>
      <c r="C3096" s="54"/>
      <c r="D3096" s="54"/>
      <c r="E3096" s="54"/>
      <c r="F3096" s="54"/>
      <c r="G3096" s="54"/>
      <c r="H3096" s="54"/>
      <c r="I3096" s="54"/>
      <c r="J3096" s="54"/>
      <c r="K3096" s="54"/>
    </row>
    <row r="3097" spans="1:11" x14ac:dyDescent="0.25">
      <c r="A3097" s="54"/>
      <c r="B3097" s="54"/>
      <c r="C3097" s="54"/>
      <c r="D3097" s="54"/>
      <c r="E3097" s="54"/>
      <c r="F3097" s="54"/>
      <c r="G3097" s="54"/>
      <c r="H3097" s="54"/>
      <c r="I3097" s="54"/>
      <c r="J3097" s="54"/>
      <c r="K3097" s="54"/>
    </row>
    <row r="3098" spans="1:11" x14ac:dyDescent="0.25">
      <c r="A3098" s="54"/>
      <c r="B3098" s="54"/>
      <c r="C3098" s="54"/>
      <c r="D3098" s="54"/>
      <c r="E3098" s="54"/>
      <c r="F3098" s="54"/>
      <c r="G3098" s="54"/>
      <c r="H3098" s="54"/>
      <c r="I3098" s="54"/>
      <c r="J3098" s="54"/>
      <c r="K3098" s="54"/>
    </row>
    <row r="3099" spans="1:11" x14ac:dyDescent="0.25">
      <c r="A3099" s="54"/>
      <c r="B3099" s="54"/>
      <c r="C3099" s="54"/>
      <c r="D3099" s="54"/>
      <c r="E3099" s="54"/>
      <c r="F3099" s="54"/>
      <c r="G3099" s="54"/>
      <c r="H3099" s="54"/>
      <c r="I3099" s="54"/>
      <c r="J3099" s="54"/>
      <c r="K3099" s="54"/>
    </row>
    <row r="3100" spans="1:11" x14ac:dyDescent="0.25">
      <c r="A3100" s="54"/>
      <c r="B3100" s="54"/>
      <c r="C3100" s="54"/>
      <c r="D3100" s="54"/>
      <c r="E3100" s="54"/>
      <c r="F3100" s="54"/>
      <c r="G3100" s="54"/>
      <c r="H3100" s="54"/>
      <c r="I3100" s="54"/>
      <c r="J3100" s="54"/>
      <c r="K3100" s="54"/>
    </row>
    <row r="3101" spans="1:11" x14ac:dyDescent="0.25">
      <c r="A3101" s="54"/>
      <c r="B3101" s="54"/>
      <c r="C3101" s="54"/>
      <c r="D3101" s="54"/>
      <c r="E3101" s="54"/>
      <c r="F3101" s="54"/>
      <c r="G3101" s="54"/>
      <c r="H3101" s="54"/>
      <c r="I3101" s="54"/>
      <c r="J3101" s="54"/>
      <c r="K3101" s="54"/>
    </row>
    <row r="3102" spans="1:11" x14ac:dyDescent="0.25">
      <c r="A3102" s="54"/>
      <c r="B3102" s="54"/>
      <c r="C3102" s="54"/>
      <c r="D3102" s="54"/>
      <c r="E3102" s="54"/>
      <c r="F3102" s="54"/>
      <c r="G3102" s="54"/>
      <c r="H3102" s="54"/>
      <c r="I3102" s="54"/>
      <c r="J3102" s="54"/>
      <c r="K3102" s="54"/>
    </row>
    <row r="3103" spans="1:11" x14ac:dyDescent="0.25">
      <c r="A3103" s="54"/>
      <c r="B3103" s="54"/>
      <c r="C3103" s="54"/>
      <c r="D3103" s="54"/>
      <c r="E3103" s="54"/>
      <c r="F3103" s="54"/>
      <c r="G3103" s="54"/>
      <c r="H3103" s="54"/>
      <c r="I3103" s="54"/>
      <c r="J3103" s="54"/>
      <c r="K3103" s="54"/>
    </row>
    <row r="3104" spans="1:11" x14ac:dyDescent="0.25">
      <c r="A3104" s="54"/>
      <c r="B3104" s="54"/>
      <c r="C3104" s="54"/>
      <c r="D3104" s="54"/>
      <c r="E3104" s="54"/>
      <c r="F3104" s="54"/>
      <c r="G3104" s="54"/>
      <c r="H3104" s="54"/>
      <c r="I3104" s="54"/>
      <c r="J3104" s="54"/>
      <c r="K3104" s="54"/>
    </row>
    <row r="3105" spans="1:11" x14ac:dyDescent="0.25">
      <c r="A3105" s="54"/>
      <c r="B3105" s="54"/>
      <c r="C3105" s="54"/>
      <c r="D3105" s="54"/>
      <c r="E3105" s="54"/>
      <c r="F3105" s="54"/>
      <c r="G3105" s="54"/>
      <c r="H3105" s="54"/>
      <c r="I3105" s="54"/>
      <c r="J3105" s="54"/>
      <c r="K3105" s="54"/>
    </row>
    <row r="3106" spans="1:11" x14ac:dyDescent="0.25">
      <c r="A3106" s="54"/>
      <c r="B3106" s="54"/>
      <c r="C3106" s="54"/>
      <c r="D3106" s="54"/>
      <c r="E3106" s="54"/>
      <c r="F3106" s="54"/>
      <c r="G3106" s="54"/>
      <c r="H3106" s="54"/>
      <c r="I3106" s="54"/>
      <c r="J3106" s="54"/>
      <c r="K3106" s="54"/>
    </row>
    <row r="3107" spans="1:11" x14ac:dyDescent="0.25">
      <c r="A3107" s="54"/>
      <c r="B3107" s="54"/>
      <c r="C3107" s="54"/>
      <c r="D3107" s="54"/>
      <c r="E3107" s="54"/>
      <c r="F3107" s="54"/>
      <c r="G3107" s="54"/>
      <c r="H3107" s="54"/>
      <c r="I3107" s="54"/>
      <c r="J3107" s="54"/>
      <c r="K3107" s="54"/>
    </row>
    <row r="3108" spans="1:11" x14ac:dyDescent="0.25">
      <c r="A3108" s="54"/>
      <c r="B3108" s="54"/>
      <c r="C3108" s="54"/>
      <c r="D3108" s="54"/>
      <c r="E3108" s="54"/>
      <c r="F3108" s="54"/>
      <c r="G3108" s="54"/>
      <c r="H3108" s="54"/>
      <c r="I3108" s="54"/>
      <c r="J3108" s="54"/>
      <c r="K3108" s="54"/>
    </row>
    <row r="3109" spans="1:11" x14ac:dyDescent="0.25">
      <c r="A3109" s="54"/>
      <c r="B3109" s="54"/>
      <c r="C3109" s="54"/>
      <c r="D3109" s="54"/>
      <c r="E3109" s="54"/>
      <c r="F3109" s="54"/>
      <c r="G3109" s="54"/>
      <c r="H3109" s="54"/>
      <c r="I3109" s="54"/>
      <c r="J3109" s="54"/>
      <c r="K3109" s="54"/>
    </row>
    <row r="3110" spans="1:11" x14ac:dyDescent="0.25">
      <c r="A3110" s="54"/>
      <c r="B3110" s="54"/>
      <c r="C3110" s="54"/>
      <c r="D3110" s="54"/>
      <c r="E3110" s="54"/>
      <c r="F3110" s="54"/>
      <c r="G3110" s="54"/>
      <c r="H3110" s="54"/>
      <c r="I3110" s="54"/>
      <c r="J3110" s="54"/>
      <c r="K3110" s="54"/>
    </row>
    <row r="3111" spans="1:11" x14ac:dyDescent="0.25">
      <c r="A3111" s="54"/>
      <c r="B3111" s="54"/>
      <c r="C3111" s="54"/>
      <c r="D3111" s="54"/>
      <c r="E3111" s="54"/>
      <c r="F3111" s="54"/>
      <c r="G3111" s="54"/>
      <c r="H3111" s="54"/>
      <c r="I3111" s="54"/>
      <c r="J3111" s="54"/>
      <c r="K3111" s="54"/>
    </row>
    <row r="3112" spans="1:11" x14ac:dyDescent="0.25">
      <c r="A3112" s="54"/>
      <c r="B3112" s="54"/>
      <c r="C3112" s="54"/>
      <c r="D3112" s="54"/>
      <c r="E3112" s="54"/>
      <c r="F3112" s="54"/>
      <c r="G3112" s="54"/>
      <c r="H3112" s="54"/>
      <c r="I3112" s="54"/>
      <c r="J3112" s="54"/>
      <c r="K3112" s="54"/>
    </row>
    <row r="3113" spans="1:11" x14ac:dyDescent="0.25">
      <c r="A3113" s="54"/>
      <c r="B3113" s="54"/>
      <c r="C3113" s="54"/>
      <c r="D3113" s="54"/>
      <c r="E3113" s="54"/>
      <c r="F3113" s="54"/>
      <c r="G3113" s="54"/>
      <c r="H3113" s="54"/>
      <c r="I3113" s="54"/>
      <c r="J3113" s="54"/>
      <c r="K3113" s="54"/>
    </row>
    <row r="3114" spans="1:11" x14ac:dyDescent="0.25">
      <c r="A3114" s="54"/>
      <c r="B3114" s="54"/>
      <c r="C3114" s="54"/>
      <c r="D3114" s="54"/>
      <c r="E3114" s="54"/>
      <c r="F3114" s="54"/>
      <c r="G3114" s="54"/>
      <c r="H3114" s="54"/>
      <c r="I3114" s="54"/>
      <c r="J3114" s="54"/>
      <c r="K3114" s="54"/>
    </row>
    <row r="3115" spans="1:11" x14ac:dyDescent="0.25">
      <c r="A3115" s="54"/>
      <c r="B3115" s="54"/>
      <c r="C3115" s="54"/>
      <c r="D3115" s="54"/>
      <c r="E3115" s="54"/>
      <c r="F3115" s="54"/>
      <c r="G3115" s="54"/>
      <c r="H3115" s="54"/>
      <c r="I3115" s="54"/>
      <c r="J3115" s="54"/>
      <c r="K3115" s="54"/>
    </row>
    <row r="3116" spans="1:11" x14ac:dyDescent="0.25">
      <c r="A3116" s="54"/>
      <c r="B3116" s="54"/>
      <c r="C3116" s="54"/>
      <c r="D3116" s="54"/>
      <c r="E3116" s="54"/>
      <c r="F3116" s="54"/>
      <c r="G3116" s="54"/>
      <c r="H3116" s="54"/>
      <c r="I3116" s="54"/>
      <c r="J3116" s="54"/>
      <c r="K3116" s="54"/>
    </row>
    <row r="3117" spans="1:11" x14ac:dyDescent="0.25">
      <c r="A3117" s="54"/>
      <c r="B3117" s="54"/>
      <c r="C3117" s="54"/>
      <c r="D3117" s="54"/>
      <c r="E3117" s="54"/>
      <c r="F3117" s="54"/>
      <c r="G3117" s="54"/>
      <c r="H3117" s="54"/>
      <c r="I3117" s="54"/>
      <c r="J3117" s="54"/>
      <c r="K3117" s="54"/>
    </row>
    <row r="3118" spans="1:11" x14ac:dyDescent="0.25">
      <c r="A3118" s="54"/>
      <c r="B3118" s="54"/>
      <c r="C3118" s="54"/>
      <c r="D3118" s="54"/>
      <c r="E3118" s="54"/>
      <c r="F3118" s="54"/>
      <c r="G3118" s="54"/>
      <c r="H3118" s="54"/>
      <c r="I3118" s="54"/>
      <c r="J3118" s="54"/>
      <c r="K3118" s="54"/>
    </row>
    <row r="3119" spans="1:11" x14ac:dyDescent="0.25">
      <c r="A3119" s="54"/>
      <c r="B3119" s="54"/>
      <c r="C3119" s="54"/>
      <c r="D3119" s="54"/>
      <c r="E3119" s="54"/>
      <c r="F3119" s="54"/>
      <c r="G3119" s="54"/>
      <c r="H3119" s="54"/>
      <c r="I3119" s="54"/>
      <c r="J3119" s="54"/>
      <c r="K3119" s="54"/>
    </row>
    <row r="3120" spans="1:11" x14ac:dyDescent="0.25">
      <c r="A3120" s="54"/>
      <c r="B3120" s="54"/>
      <c r="C3120" s="54"/>
      <c r="D3120" s="54"/>
      <c r="E3120" s="54"/>
      <c r="F3120" s="54"/>
      <c r="G3120" s="54"/>
      <c r="H3120" s="54"/>
      <c r="I3120" s="54"/>
      <c r="J3120" s="54"/>
      <c r="K3120" s="54"/>
    </row>
    <row r="3121" spans="1:11" x14ac:dyDescent="0.25">
      <c r="A3121" s="54"/>
      <c r="B3121" s="54"/>
      <c r="C3121" s="54"/>
      <c r="D3121" s="54"/>
      <c r="E3121" s="54"/>
      <c r="F3121" s="54"/>
      <c r="G3121" s="54"/>
      <c r="H3121" s="54"/>
      <c r="I3121" s="54"/>
      <c r="J3121" s="54"/>
      <c r="K3121" s="54"/>
    </row>
    <row r="3122" spans="1:11" x14ac:dyDescent="0.25">
      <c r="A3122" s="54"/>
      <c r="B3122" s="54"/>
      <c r="C3122" s="54"/>
      <c r="D3122" s="54"/>
      <c r="E3122" s="54"/>
      <c r="F3122" s="54"/>
      <c r="G3122" s="54"/>
      <c r="H3122" s="54"/>
      <c r="I3122" s="54"/>
      <c r="J3122" s="54"/>
      <c r="K3122" s="54"/>
    </row>
    <row r="3123" spans="1:11" x14ac:dyDescent="0.25">
      <c r="A3123" s="54"/>
      <c r="B3123" s="54"/>
      <c r="C3123" s="54"/>
      <c r="D3123" s="54"/>
      <c r="E3123" s="54"/>
      <c r="F3123" s="54"/>
      <c r="G3123" s="54"/>
      <c r="H3123" s="54"/>
      <c r="I3123" s="54"/>
      <c r="J3123" s="54"/>
      <c r="K3123" s="54"/>
    </row>
    <row r="3124" spans="1:11" x14ac:dyDescent="0.25">
      <c r="A3124" s="54"/>
      <c r="B3124" s="54"/>
      <c r="C3124" s="54"/>
      <c r="D3124" s="54"/>
      <c r="E3124" s="54"/>
      <c r="F3124" s="54"/>
      <c r="G3124" s="54"/>
      <c r="H3124" s="54"/>
      <c r="I3124" s="54"/>
      <c r="J3124" s="54"/>
      <c r="K3124" s="54"/>
    </row>
    <row r="3125" spans="1:11" x14ac:dyDescent="0.25">
      <c r="A3125" s="54"/>
      <c r="B3125" s="54"/>
      <c r="C3125" s="54"/>
      <c r="D3125" s="54"/>
      <c r="E3125" s="54"/>
      <c r="F3125" s="54"/>
      <c r="G3125" s="54"/>
      <c r="H3125" s="54"/>
      <c r="I3125" s="54"/>
      <c r="J3125" s="54"/>
      <c r="K3125" s="54"/>
    </row>
    <row r="3126" spans="1:11" x14ac:dyDescent="0.25">
      <c r="A3126" s="54"/>
      <c r="B3126" s="54"/>
      <c r="C3126" s="54"/>
      <c r="D3126" s="54"/>
      <c r="E3126" s="54"/>
      <c r="F3126" s="54"/>
      <c r="G3126" s="54"/>
      <c r="H3126" s="54"/>
      <c r="I3126" s="54"/>
      <c r="J3126" s="54"/>
      <c r="K3126" s="54"/>
    </row>
    <row r="3127" spans="1:11" x14ac:dyDescent="0.25">
      <c r="A3127" s="54"/>
      <c r="B3127" s="54"/>
      <c r="C3127" s="54"/>
      <c r="D3127" s="54"/>
      <c r="E3127" s="54"/>
      <c r="F3127" s="54"/>
      <c r="G3127" s="54"/>
      <c r="H3127" s="54"/>
      <c r="I3127" s="54"/>
      <c r="J3127" s="54"/>
      <c r="K3127" s="54"/>
    </row>
    <row r="3128" spans="1:11" x14ac:dyDescent="0.25">
      <c r="A3128" s="54"/>
      <c r="B3128" s="54"/>
      <c r="C3128" s="54"/>
      <c r="D3128" s="54"/>
      <c r="E3128" s="54"/>
      <c r="F3128" s="54"/>
      <c r="G3128" s="54"/>
      <c r="H3128" s="54"/>
      <c r="I3128" s="54"/>
      <c r="J3128" s="54"/>
      <c r="K3128" s="54"/>
    </row>
    <row r="3129" spans="1:11" x14ac:dyDescent="0.25">
      <c r="A3129" s="54"/>
      <c r="B3129" s="54"/>
      <c r="C3129" s="54"/>
      <c r="D3129" s="54"/>
      <c r="E3129" s="54"/>
      <c r="F3129" s="54"/>
      <c r="G3129" s="54"/>
      <c r="H3129" s="54"/>
      <c r="I3129" s="54"/>
      <c r="J3129" s="54"/>
      <c r="K3129" s="54"/>
    </row>
    <row r="3130" spans="1:11" x14ac:dyDescent="0.25">
      <c r="A3130" s="54"/>
      <c r="B3130" s="54"/>
      <c r="C3130" s="54"/>
      <c r="D3130" s="54"/>
      <c r="E3130" s="54"/>
      <c r="F3130" s="54"/>
      <c r="G3130" s="54"/>
      <c r="H3130" s="54"/>
      <c r="I3130" s="54"/>
      <c r="J3130" s="54"/>
      <c r="K3130" s="54"/>
    </row>
    <row r="3131" spans="1:11" x14ac:dyDescent="0.25">
      <c r="A3131" s="54"/>
      <c r="B3131" s="54"/>
      <c r="C3131" s="54"/>
      <c r="D3131" s="54"/>
      <c r="E3131" s="54"/>
      <c r="F3131" s="54"/>
      <c r="G3131" s="54"/>
      <c r="H3131" s="54"/>
      <c r="I3131" s="54"/>
      <c r="J3131" s="54"/>
      <c r="K3131" s="54"/>
    </row>
    <row r="3132" spans="1:11" x14ac:dyDescent="0.25">
      <c r="A3132" s="54"/>
      <c r="B3132" s="54"/>
      <c r="C3132" s="54"/>
      <c r="D3132" s="54"/>
      <c r="E3132" s="54"/>
      <c r="F3132" s="54"/>
      <c r="G3132" s="54"/>
      <c r="H3132" s="54"/>
      <c r="I3132" s="54"/>
      <c r="J3132" s="54"/>
      <c r="K3132" s="54"/>
    </row>
    <row r="3133" spans="1:11" x14ac:dyDescent="0.25">
      <c r="A3133" s="54"/>
      <c r="B3133" s="54"/>
      <c r="C3133" s="54"/>
      <c r="D3133" s="54"/>
      <c r="E3133" s="54"/>
      <c r="F3133" s="54"/>
      <c r="G3133" s="54"/>
      <c r="H3133" s="54"/>
      <c r="I3133" s="54"/>
      <c r="J3133" s="54"/>
      <c r="K3133" s="54"/>
    </row>
    <row r="3134" spans="1:11" x14ac:dyDescent="0.25">
      <c r="A3134" s="54"/>
      <c r="B3134" s="54"/>
      <c r="C3134" s="54"/>
      <c r="D3134" s="54"/>
      <c r="E3134" s="54"/>
      <c r="F3134" s="54"/>
      <c r="G3134" s="54"/>
      <c r="H3134" s="54"/>
      <c r="I3134" s="54"/>
      <c r="J3134" s="54"/>
      <c r="K3134" s="54"/>
    </row>
    <row r="3135" spans="1:11" x14ac:dyDescent="0.25">
      <c r="A3135" s="54"/>
      <c r="B3135" s="54"/>
      <c r="C3135" s="54"/>
      <c r="D3135" s="54"/>
      <c r="E3135" s="54"/>
      <c r="F3135" s="54"/>
      <c r="G3135" s="54"/>
      <c r="H3135" s="54"/>
      <c r="I3135" s="54"/>
      <c r="J3135" s="54"/>
      <c r="K3135" s="54"/>
    </row>
    <row r="3136" spans="1:11" x14ac:dyDescent="0.25">
      <c r="A3136" s="54"/>
      <c r="B3136" s="54"/>
      <c r="C3136" s="54"/>
      <c r="D3136" s="54"/>
      <c r="E3136" s="54"/>
      <c r="F3136" s="54"/>
      <c r="G3136" s="54"/>
      <c r="H3136" s="54"/>
      <c r="I3136" s="54"/>
      <c r="J3136" s="54"/>
      <c r="K3136" s="54"/>
    </row>
    <row r="3137" spans="1:11" x14ac:dyDescent="0.25">
      <c r="A3137" s="54"/>
      <c r="B3137" s="54"/>
      <c r="C3137" s="54"/>
      <c r="D3137" s="54"/>
      <c r="E3137" s="54"/>
      <c r="F3137" s="54"/>
      <c r="G3137" s="54"/>
      <c r="H3137" s="54"/>
      <c r="I3137" s="54"/>
      <c r="J3137" s="54"/>
      <c r="K3137" s="54"/>
    </row>
    <row r="3138" spans="1:11" x14ac:dyDescent="0.25">
      <c r="A3138" s="54"/>
      <c r="B3138" s="54"/>
      <c r="C3138" s="54"/>
      <c r="D3138" s="54"/>
      <c r="E3138" s="54"/>
      <c r="F3138" s="54"/>
      <c r="G3138" s="54"/>
      <c r="H3138" s="54"/>
      <c r="I3138" s="54"/>
      <c r="J3138" s="54"/>
      <c r="K3138" s="54"/>
    </row>
    <row r="3139" spans="1:11" x14ac:dyDescent="0.25">
      <c r="A3139" s="54"/>
      <c r="B3139" s="54"/>
      <c r="C3139" s="54"/>
      <c r="D3139" s="54"/>
      <c r="E3139" s="54"/>
      <c r="F3139" s="54"/>
      <c r="G3139" s="54"/>
      <c r="H3139" s="54"/>
      <c r="I3139" s="54"/>
      <c r="J3139" s="54"/>
      <c r="K3139" s="54"/>
    </row>
    <row r="3140" spans="1:11" x14ac:dyDescent="0.25">
      <c r="A3140" s="54"/>
      <c r="B3140" s="54"/>
      <c r="C3140" s="54"/>
      <c r="D3140" s="54"/>
      <c r="E3140" s="54"/>
      <c r="F3140" s="54"/>
      <c r="G3140" s="54"/>
      <c r="H3140" s="54"/>
      <c r="I3140" s="54"/>
      <c r="J3140" s="54"/>
      <c r="K3140" s="54"/>
    </row>
    <row r="3141" spans="1:11" x14ac:dyDescent="0.25">
      <c r="A3141" s="54"/>
      <c r="B3141" s="54"/>
      <c r="C3141" s="54"/>
      <c r="D3141" s="54"/>
      <c r="E3141" s="54"/>
      <c r="F3141" s="54"/>
      <c r="G3141" s="54"/>
      <c r="H3141" s="54"/>
      <c r="I3141" s="54"/>
      <c r="J3141" s="54"/>
      <c r="K3141" s="54"/>
    </row>
    <row r="3142" spans="1:11" x14ac:dyDescent="0.25">
      <c r="A3142" s="54"/>
      <c r="B3142" s="54"/>
      <c r="C3142" s="54"/>
      <c r="D3142" s="54"/>
      <c r="E3142" s="54"/>
      <c r="F3142" s="54"/>
      <c r="G3142" s="54"/>
      <c r="H3142" s="54"/>
      <c r="I3142" s="54"/>
      <c r="J3142" s="54"/>
      <c r="K3142" s="54"/>
    </row>
    <row r="3143" spans="1:11" x14ac:dyDescent="0.25">
      <c r="A3143" s="54"/>
      <c r="B3143" s="54"/>
      <c r="C3143" s="54"/>
      <c r="D3143" s="54"/>
      <c r="E3143" s="54"/>
      <c r="F3143" s="54"/>
      <c r="G3143" s="54"/>
      <c r="H3143" s="54"/>
      <c r="I3143" s="54"/>
      <c r="J3143" s="54"/>
      <c r="K3143" s="54"/>
    </row>
    <row r="3144" spans="1:11" x14ac:dyDescent="0.25">
      <c r="A3144" s="54"/>
      <c r="B3144" s="54"/>
      <c r="C3144" s="54"/>
      <c r="D3144" s="54"/>
      <c r="E3144" s="54"/>
      <c r="F3144" s="54"/>
      <c r="G3144" s="54"/>
      <c r="H3144" s="54"/>
      <c r="I3144" s="54"/>
      <c r="J3144" s="54"/>
      <c r="K3144" s="54"/>
    </row>
    <row r="3145" spans="1:11" x14ac:dyDescent="0.25">
      <c r="A3145" s="54"/>
      <c r="B3145" s="54"/>
      <c r="C3145" s="54"/>
      <c r="D3145" s="54"/>
      <c r="E3145" s="54"/>
      <c r="F3145" s="54"/>
      <c r="G3145" s="54"/>
      <c r="H3145" s="54"/>
      <c r="I3145" s="54"/>
      <c r="J3145" s="54"/>
      <c r="K3145" s="54"/>
    </row>
    <row r="3146" spans="1:11" x14ac:dyDescent="0.25">
      <c r="A3146" s="54"/>
      <c r="B3146" s="54"/>
      <c r="C3146" s="54"/>
      <c r="D3146" s="54"/>
      <c r="E3146" s="54"/>
      <c r="F3146" s="54"/>
      <c r="G3146" s="54"/>
      <c r="H3146" s="54"/>
      <c r="I3146" s="54"/>
      <c r="J3146" s="54"/>
      <c r="K3146" s="54"/>
    </row>
    <row r="3147" spans="1:11" x14ac:dyDescent="0.25">
      <c r="A3147" s="54"/>
      <c r="B3147" s="54"/>
      <c r="C3147" s="54"/>
      <c r="D3147" s="54"/>
      <c r="E3147" s="54"/>
      <c r="F3147" s="54"/>
      <c r="G3147" s="54"/>
      <c r="H3147" s="54"/>
      <c r="I3147" s="54"/>
      <c r="J3147" s="54"/>
      <c r="K3147" s="54"/>
    </row>
    <row r="3148" spans="1:11" x14ac:dyDescent="0.25">
      <c r="A3148" s="54"/>
      <c r="B3148" s="54"/>
      <c r="C3148" s="54"/>
      <c r="D3148" s="54"/>
      <c r="E3148" s="54"/>
      <c r="F3148" s="54"/>
      <c r="G3148" s="54"/>
      <c r="H3148" s="54"/>
      <c r="I3148" s="54"/>
      <c r="J3148" s="54"/>
      <c r="K3148" s="54"/>
    </row>
    <row r="3149" spans="1:11" x14ac:dyDescent="0.25">
      <c r="A3149" s="54"/>
      <c r="B3149" s="54"/>
      <c r="C3149" s="54"/>
      <c r="D3149" s="54"/>
      <c r="E3149" s="54"/>
      <c r="F3149" s="54"/>
      <c r="G3149" s="54"/>
      <c r="H3149" s="54"/>
      <c r="I3149" s="54"/>
      <c r="J3149" s="54"/>
      <c r="K3149" s="54"/>
    </row>
    <row r="3150" spans="1:11" x14ac:dyDescent="0.25">
      <c r="A3150" s="54"/>
      <c r="B3150" s="54"/>
      <c r="C3150" s="54"/>
      <c r="D3150" s="54"/>
      <c r="E3150" s="54"/>
      <c r="F3150" s="54"/>
      <c r="G3150" s="54"/>
      <c r="H3150" s="54"/>
      <c r="I3150" s="54"/>
      <c r="J3150" s="54"/>
      <c r="K3150" s="54"/>
    </row>
    <row r="3151" spans="1:11" x14ac:dyDescent="0.25">
      <c r="A3151" s="54"/>
      <c r="B3151" s="54"/>
      <c r="C3151" s="54"/>
      <c r="D3151" s="54"/>
      <c r="E3151" s="54"/>
      <c r="F3151" s="54"/>
      <c r="G3151" s="54"/>
      <c r="H3151" s="54"/>
      <c r="I3151" s="54"/>
      <c r="J3151" s="54"/>
      <c r="K3151" s="54"/>
    </row>
    <row r="3152" spans="1:11" x14ac:dyDescent="0.25">
      <c r="A3152" s="54"/>
      <c r="B3152" s="54"/>
      <c r="C3152" s="54"/>
      <c r="D3152" s="54"/>
      <c r="E3152" s="54"/>
      <c r="F3152" s="54"/>
      <c r="G3152" s="54"/>
      <c r="H3152" s="54"/>
      <c r="I3152" s="54"/>
      <c r="J3152" s="54"/>
      <c r="K3152" s="54"/>
    </row>
    <row r="3153" spans="1:11" x14ac:dyDescent="0.25">
      <c r="A3153" s="54"/>
      <c r="B3153" s="54"/>
      <c r="C3153" s="54"/>
      <c r="D3153" s="54"/>
      <c r="E3153" s="54"/>
      <c r="F3153" s="54"/>
      <c r="G3153" s="54"/>
      <c r="H3153" s="54"/>
      <c r="I3153" s="54"/>
      <c r="J3153" s="54"/>
      <c r="K3153" s="54"/>
    </row>
    <row r="3154" spans="1:11" x14ac:dyDescent="0.25">
      <c r="A3154" s="54"/>
      <c r="B3154" s="54"/>
      <c r="C3154" s="54"/>
      <c r="D3154" s="54"/>
      <c r="E3154" s="54"/>
      <c r="F3154" s="54"/>
      <c r="G3154" s="54"/>
      <c r="H3154" s="54"/>
      <c r="I3154" s="54"/>
      <c r="J3154" s="54"/>
      <c r="K3154" s="54"/>
    </row>
    <row r="3155" spans="1:11" x14ac:dyDescent="0.25">
      <c r="A3155" s="54"/>
      <c r="B3155" s="54"/>
      <c r="C3155" s="54"/>
      <c r="D3155" s="54"/>
      <c r="E3155" s="54"/>
      <c r="F3155" s="54"/>
      <c r="G3155" s="54"/>
      <c r="H3155" s="54"/>
      <c r="I3155" s="54"/>
      <c r="J3155" s="54"/>
      <c r="K3155" s="54"/>
    </row>
    <row r="3156" spans="1:11" x14ac:dyDescent="0.25">
      <c r="A3156" s="54"/>
      <c r="B3156" s="54"/>
      <c r="C3156" s="54"/>
      <c r="D3156" s="54"/>
      <c r="E3156" s="54"/>
      <c r="F3156" s="54"/>
      <c r="G3156" s="54"/>
      <c r="H3156" s="54"/>
      <c r="I3156" s="54"/>
      <c r="J3156" s="54"/>
      <c r="K3156" s="54"/>
    </row>
    <row r="3157" spans="1:11" x14ac:dyDescent="0.25">
      <c r="A3157" s="54"/>
      <c r="B3157" s="54"/>
      <c r="C3157" s="54"/>
      <c r="D3157" s="54"/>
      <c r="E3157" s="54"/>
      <c r="F3157" s="54"/>
      <c r="G3157" s="54"/>
      <c r="H3157" s="54"/>
      <c r="I3157" s="54"/>
      <c r="J3157" s="54"/>
      <c r="K3157" s="54"/>
    </row>
    <row r="3158" spans="1:11" x14ac:dyDescent="0.25">
      <c r="A3158" s="54"/>
      <c r="B3158" s="54"/>
      <c r="C3158" s="54"/>
      <c r="D3158" s="54"/>
      <c r="E3158" s="54"/>
      <c r="F3158" s="54"/>
      <c r="G3158" s="54"/>
      <c r="H3158" s="54"/>
      <c r="I3158" s="54"/>
      <c r="J3158" s="54"/>
      <c r="K3158" s="54"/>
    </row>
    <row r="3159" spans="1:11" x14ac:dyDescent="0.25">
      <c r="A3159" s="54"/>
      <c r="B3159" s="54"/>
      <c r="C3159" s="54"/>
      <c r="D3159" s="54"/>
      <c r="E3159" s="54"/>
      <c r="F3159" s="54"/>
      <c r="G3159" s="54"/>
      <c r="H3159" s="54"/>
      <c r="I3159" s="54"/>
      <c r="J3159" s="54"/>
      <c r="K3159" s="54"/>
    </row>
    <row r="3160" spans="1:11" x14ac:dyDescent="0.25">
      <c r="A3160" s="54"/>
      <c r="B3160" s="54"/>
      <c r="C3160" s="54"/>
      <c r="D3160" s="54"/>
      <c r="E3160" s="54"/>
      <c r="F3160" s="54"/>
      <c r="G3160" s="54"/>
      <c r="H3160" s="54"/>
      <c r="I3160" s="54"/>
      <c r="J3160" s="54"/>
      <c r="K3160" s="54"/>
    </row>
    <row r="3161" spans="1:11" x14ac:dyDescent="0.25">
      <c r="A3161" s="54"/>
      <c r="B3161" s="54"/>
      <c r="C3161" s="54"/>
      <c r="D3161" s="54"/>
      <c r="E3161" s="54"/>
      <c r="F3161" s="54"/>
      <c r="G3161" s="54"/>
      <c r="H3161" s="54"/>
      <c r="I3161" s="54"/>
      <c r="J3161" s="54"/>
      <c r="K3161" s="54"/>
    </row>
    <row r="3162" spans="1:11" x14ac:dyDescent="0.25">
      <c r="A3162" s="54"/>
      <c r="B3162" s="54"/>
      <c r="C3162" s="54"/>
      <c r="D3162" s="54"/>
      <c r="E3162" s="54"/>
      <c r="F3162" s="54"/>
      <c r="G3162" s="54"/>
      <c r="H3162" s="54"/>
      <c r="I3162" s="54"/>
      <c r="J3162" s="54"/>
      <c r="K3162" s="54"/>
    </row>
    <row r="3163" spans="1:11" x14ac:dyDescent="0.25">
      <c r="A3163" s="54"/>
      <c r="B3163" s="54"/>
      <c r="C3163" s="54"/>
      <c r="D3163" s="54"/>
      <c r="E3163" s="54"/>
      <c r="F3163" s="54"/>
      <c r="G3163" s="54"/>
      <c r="H3163" s="54"/>
      <c r="I3163" s="54"/>
      <c r="J3163" s="54"/>
      <c r="K3163" s="54"/>
    </row>
    <row r="3164" spans="1:11" x14ac:dyDescent="0.25">
      <c r="A3164" s="54"/>
      <c r="B3164" s="54"/>
      <c r="C3164" s="54"/>
      <c r="D3164" s="54"/>
      <c r="E3164" s="54"/>
      <c r="F3164" s="54"/>
      <c r="G3164" s="54"/>
      <c r="H3164" s="54"/>
      <c r="I3164" s="54"/>
      <c r="J3164" s="54"/>
      <c r="K3164" s="54"/>
    </row>
    <row r="3165" spans="1:11" x14ac:dyDescent="0.25">
      <c r="A3165" s="54"/>
      <c r="B3165" s="54"/>
      <c r="C3165" s="54"/>
      <c r="D3165" s="54"/>
      <c r="E3165" s="54"/>
      <c r="F3165" s="54"/>
      <c r="G3165" s="54"/>
      <c r="H3165" s="54"/>
      <c r="I3165" s="54"/>
      <c r="J3165" s="54"/>
      <c r="K3165" s="54"/>
    </row>
    <row r="3166" spans="1:11" x14ac:dyDescent="0.25">
      <c r="A3166" s="54"/>
      <c r="B3166" s="54"/>
      <c r="C3166" s="54"/>
      <c r="D3166" s="54"/>
      <c r="E3166" s="54"/>
      <c r="F3166" s="54"/>
      <c r="G3166" s="54"/>
      <c r="H3166" s="54"/>
      <c r="I3166" s="54"/>
      <c r="J3166" s="54"/>
      <c r="K3166" s="54"/>
    </row>
    <row r="3167" spans="1:11" x14ac:dyDescent="0.25">
      <c r="A3167" s="54"/>
      <c r="B3167" s="54"/>
      <c r="C3167" s="54"/>
      <c r="D3167" s="54"/>
      <c r="E3167" s="54"/>
      <c r="F3167" s="54"/>
      <c r="G3167" s="54"/>
      <c r="H3167" s="54"/>
      <c r="I3167" s="54"/>
      <c r="J3167" s="54"/>
      <c r="K3167" s="54"/>
    </row>
    <row r="3168" spans="1:11" x14ac:dyDescent="0.25">
      <c r="A3168" s="54"/>
      <c r="B3168" s="54"/>
      <c r="C3168" s="54"/>
      <c r="D3168" s="54"/>
      <c r="E3168" s="54"/>
      <c r="F3168" s="54"/>
      <c r="G3168" s="54"/>
      <c r="H3168" s="54"/>
      <c r="I3168" s="54"/>
      <c r="J3168" s="54"/>
      <c r="K3168" s="54"/>
    </row>
    <row r="3169" spans="1:11" x14ac:dyDescent="0.25">
      <c r="A3169" s="54"/>
      <c r="B3169" s="54"/>
      <c r="C3169" s="54"/>
      <c r="D3169" s="54"/>
      <c r="E3169" s="54"/>
      <c r="F3169" s="54"/>
      <c r="G3169" s="54"/>
      <c r="H3169" s="54"/>
      <c r="I3169" s="54"/>
      <c r="J3169" s="54"/>
      <c r="K3169" s="54"/>
    </row>
    <row r="3170" spans="1:11" x14ac:dyDescent="0.25">
      <c r="A3170" s="54"/>
      <c r="B3170" s="54"/>
      <c r="C3170" s="54"/>
      <c r="D3170" s="54"/>
      <c r="E3170" s="54"/>
      <c r="F3170" s="54"/>
      <c r="G3170" s="54"/>
      <c r="H3170" s="54"/>
      <c r="I3170" s="54"/>
      <c r="J3170" s="54"/>
      <c r="K3170" s="54"/>
    </row>
    <row r="3171" spans="1:11" x14ac:dyDescent="0.25">
      <c r="A3171" s="54"/>
      <c r="B3171" s="54"/>
      <c r="C3171" s="54"/>
      <c r="D3171" s="54"/>
      <c r="E3171" s="54"/>
      <c r="F3171" s="54"/>
      <c r="G3171" s="54"/>
      <c r="H3171" s="54"/>
      <c r="I3171" s="54"/>
      <c r="J3171" s="54"/>
      <c r="K3171" s="54"/>
    </row>
    <row r="3172" spans="1:11" x14ac:dyDescent="0.25">
      <c r="A3172" s="54"/>
      <c r="B3172" s="54"/>
      <c r="C3172" s="54"/>
      <c r="D3172" s="54"/>
      <c r="E3172" s="54"/>
      <c r="F3172" s="54"/>
      <c r="G3172" s="54"/>
      <c r="H3172" s="54"/>
      <c r="I3172" s="54"/>
      <c r="J3172" s="54"/>
      <c r="K3172" s="54"/>
    </row>
    <row r="3173" spans="1:11" x14ac:dyDescent="0.25">
      <c r="A3173" s="54"/>
      <c r="B3173" s="54"/>
      <c r="C3173" s="54"/>
      <c r="D3173" s="54"/>
      <c r="E3173" s="54"/>
      <c r="F3173" s="54"/>
      <c r="G3173" s="54"/>
      <c r="H3173" s="54"/>
      <c r="I3173" s="54"/>
      <c r="J3173" s="54"/>
      <c r="K3173" s="54"/>
    </row>
    <row r="3174" spans="1:11" x14ac:dyDescent="0.25">
      <c r="A3174" s="54"/>
      <c r="B3174" s="54"/>
      <c r="C3174" s="54"/>
      <c r="D3174" s="54"/>
      <c r="E3174" s="54"/>
      <c r="F3174" s="54"/>
      <c r="G3174" s="54"/>
      <c r="H3174" s="54"/>
      <c r="I3174" s="54"/>
      <c r="J3174" s="54"/>
      <c r="K3174" s="54"/>
    </row>
    <row r="3175" spans="1:11" x14ac:dyDescent="0.25">
      <c r="A3175" s="54"/>
      <c r="B3175" s="54"/>
      <c r="C3175" s="54"/>
      <c r="D3175" s="54"/>
      <c r="E3175" s="54"/>
      <c r="F3175" s="54"/>
      <c r="G3175" s="54"/>
      <c r="H3175" s="54"/>
      <c r="I3175" s="54"/>
      <c r="J3175" s="54"/>
      <c r="K3175" s="54"/>
    </row>
    <row r="3176" spans="1:11" x14ac:dyDescent="0.25">
      <c r="A3176" s="54"/>
      <c r="B3176" s="54"/>
      <c r="C3176" s="54"/>
      <c r="D3176" s="54"/>
      <c r="E3176" s="54"/>
      <c r="F3176" s="54"/>
      <c r="G3176" s="54"/>
      <c r="H3176" s="54"/>
      <c r="I3176" s="54"/>
      <c r="J3176" s="54"/>
      <c r="K3176" s="54"/>
    </row>
    <row r="3177" spans="1:11" x14ac:dyDescent="0.25">
      <c r="A3177" s="54"/>
      <c r="B3177" s="54"/>
      <c r="C3177" s="54"/>
      <c r="D3177" s="54"/>
      <c r="E3177" s="54"/>
      <c r="F3177" s="54"/>
      <c r="G3177" s="54"/>
      <c r="H3177" s="54"/>
      <c r="I3177" s="54"/>
      <c r="J3177" s="54"/>
      <c r="K3177" s="54"/>
    </row>
    <row r="3178" spans="1:11" x14ac:dyDescent="0.25">
      <c r="A3178" s="54"/>
      <c r="B3178" s="54"/>
      <c r="C3178" s="54"/>
      <c r="D3178" s="54"/>
      <c r="E3178" s="54"/>
      <c r="F3178" s="54"/>
      <c r="G3178" s="54"/>
      <c r="H3178" s="54"/>
      <c r="I3178" s="54"/>
      <c r="J3178" s="54"/>
      <c r="K3178" s="54"/>
    </row>
    <row r="3179" spans="1:11" x14ac:dyDescent="0.25">
      <c r="A3179" s="54"/>
      <c r="B3179" s="54"/>
      <c r="C3179" s="54"/>
      <c r="D3179" s="54"/>
      <c r="E3179" s="54"/>
      <c r="F3179" s="54"/>
      <c r="G3179" s="54"/>
      <c r="H3179" s="54"/>
      <c r="I3179" s="54"/>
      <c r="J3179" s="54"/>
      <c r="K3179" s="54"/>
    </row>
    <row r="3180" spans="1:11" x14ac:dyDescent="0.25">
      <c r="A3180" s="54"/>
      <c r="B3180" s="54"/>
      <c r="C3180" s="54"/>
      <c r="D3180" s="54"/>
      <c r="E3180" s="54"/>
      <c r="F3180" s="54"/>
      <c r="G3180" s="54"/>
      <c r="H3180" s="54"/>
      <c r="I3180" s="54"/>
      <c r="J3180" s="54"/>
      <c r="K3180" s="54"/>
    </row>
    <row r="3181" spans="1:11" x14ac:dyDescent="0.25">
      <c r="A3181" s="54"/>
      <c r="B3181" s="54"/>
      <c r="C3181" s="54"/>
      <c r="D3181" s="54"/>
      <c r="E3181" s="54"/>
      <c r="F3181" s="54"/>
      <c r="G3181" s="54"/>
      <c r="H3181" s="54"/>
      <c r="I3181" s="54"/>
      <c r="J3181" s="54"/>
      <c r="K3181" s="54"/>
    </row>
    <row r="3182" spans="1:11" x14ac:dyDescent="0.25">
      <c r="A3182" s="54"/>
      <c r="B3182" s="54"/>
      <c r="C3182" s="54"/>
      <c r="D3182" s="54"/>
      <c r="E3182" s="54"/>
      <c r="F3182" s="54"/>
      <c r="G3182" s="54"/>
      <c r="H3182" s="54"/>
      <c r="I3182" s="54"/>
      <c r="J3182" s="54"/>
      <c r="K3182" s="54"/>
    </row>
    <row r="3183" spans="1:11" x14ac:dyDescent="0.25">
      <c r="A3183" s="54"/>
      <c r="B3183" s="54"/>
      <c r="C3183" s="54"/>
      <c r="D3183" s="54"/>
      <c r="E3183" s="54"/>
      <c r="F3183" s="54"/>
      <c r="G3183" s="54"/>
      <c r="H3183" s="54"/>
      <c r="I3183" s="54"/>
      <c r="J3183" s="54"/>
      <c r="K3183" s="54"/>
    </row>
    <row r="3184" spans="1:11" x14ac:dyDescent="0.25">
      <c r="A3184" s="54"/>
      <c r="B3184" s="54"/>
      <c r="C3184" s="54"/>
      <c r="D3184" s="54"/>
      <c r="E3184" s="54"/>
      <c r="F3184" s="54"/>
      <c r="G3184" s="54"/>
      <c r="H3184" s="54"/>
      <c r="I3184" s="54"/>
      <c r="J3184" s="54"/>
      <c r="K3184" s="54"/>
    </row>
    <row r="3185" spans="1:11" x14ac:dyDescent="0.25">
      <c r="A3185" s="54"/>
      <c r="B3185" s="54"/>
      <c r="C3185" s="54"/>
      <c r="D3185" s="54"/>
      <c r="E3185" s="54"/>
      <c r="F3185" s="54"/>
      <c r="G3185" s="54"/>
      <c r="H3185" s="54"/>
      <c r="I3185" s="54"/>
      <c r="J3185" s="54"/>
      <c r="K3185" s="54"/>
    </row>
    <row r="3186" spans="1:11" x14ac:dyDescent="0.25">
      <c r="A3186" s="54"/>
      <c r="B3186" s="54"/>
      <c r="C3186" s="54"/>
      <c r="D3186" s="54"/>
      <c r="E3186" s="54"/>
      <c r="F3186" s="54"/>
      <c r="G3186" s="54"/>
      <c r="H3186" s="54"/>
      <c r="I3186" s="54"/>
      <c r="J3186" s="54"/>
      <c r="K3186" s="54"/>
    </row>
    <row r="3187" spans="1:11" x14ac:dyDescent="0.25">
      <c r="A3187" s="54"/>
      <c r="B3187" s="54"/>
      <c r="C3187" s="54"/>
      <c r="D3187" s="54"/>
      <c r="E3187" s="54"/>
      <c r="F3187" s="54"/>
      <c r="G3187" s="54"/>
      <c r="H3187" s="54"/>
      <c r="I3187" s="54"/>
      <c r="J3187" s="54"/>
      <c r="K3187" s="54"/>
    </row>
    <row r="3188" spans="1:11" x14ac:dyDescent="0.25">
      <c r="A3188" s="54"/>
      <c r="B3188" s="54"/>
      <c r="C3188" s="54"/>
      <c r="D3188" s="54"/>
      <c r="E3188" s="54"/>
      <c r="F3188" s="54"/>
      <c r="G3188" s="54"/>
      <c r="H3188" s="54"/>
      <c r="I3188" s="54"/>
      <c r="J3188" s="54"/>
      <c r="K3188" s="54"/>
    </row>
    <row r="3189" spans="1:11" x14ac:dyDescent="0.25">
      <c r="A3189" s="54"/>
      <c r="B3189" s="54"/>
      <c r="C3189" s="54"/>
      <c r="D3189" s="54"/>
      <c r="E3189" s="54"/>
      <c r="F3189" s="54"/>
      <c r="G3189" s="54"/>
      <c r="H3189" s="54"/>
      <c r="I3189" s="54"/>
      <c r="J3189" s="54"/>
      <c r="K3189" s="54"/>
    </row>
    <row r="3190" spans="1:11" x14ac:dyDescent="0.25">
      <c r="A3190" s="54"/>
      <c r="B3190" s="54"/>
      <c r="C3190" s="54"/>
      <c r="D3190" s="54"/>
      <c r="E3190" s="54"/>
      <c r="F3190" s="54"/>
      <c r="G3190" s="54"/>
      <c r="H3190" s="54"/>
      <c r="I3190" s="54"/>
      <c r="J3190" s="54"/>
      <c r="K3190" s="54"/>
    </row>
    <row r="3191" spans="1:11" x14ac:dyDescent="0.25">
      <c r="A3191" s="54"/>
      <c r="B3191" s="54"/>
      <c r="C3191" s="54"/>
      <c r="D3191" s="54"/>
      <c r="E3191" s="54"/>
      <c r="F3191" s="54"/>
      <c r="G3191" s="54"/>
      <c r="H3191" s="54"/>
      <c r="I3191" s="54"/>
      <c r="J3191" s="54"/>
      <c r="K3191" s="54"/>
    </row>
    <row r="3192" spans="1:11" x14ac:dyDescent="0.25">
      <c r="A3192" s="54"/>
      <c r="B3192" s="54"/>
      <c r="C3192" s="54"/>
      <c r="D3192" s="54"/>
      <c r="E3192" s="54"/>
      <c r="F3192" s="54"/>
      <c r="G3192" s="54"/>
      <c r="H3192" s="54"/>
      <c r="I3192" s="54"/>
      <c r="J3192" s="54"/>
      <c r="K3192" s="54"/>
    </row>
    <row r="3193" spans="1:11" x14ac:dyDescent="0.25">
      <c r="A3193" s="54"/>
      <c r="B3193" s="54"/>
      <c r="C3193" s="54"/>
      <c r="D3193" s="54"/>
      <c r="E3193" s="54"/>
      <c r="F3193" s="54"/>
      <c r="G3193" s="54"/>
      <c r="H3193" s="54"/>
      <c r="I3193" s="54"/>
      <c r="J3193" s="54"/>
      <c r="K3193" s="54"/>
    </row>
    <row r="3194" spans="1:11" x14ac:dyDescent="0.25">
      <c r="A3194" s="54"/>
      <c r="B3194" s="54"/>
      <c r="C3194" s="54"/>
      <c r="D3194" s="54"/>
      <c r="E3194" s="54"/>
      <c r="F3194" s="54"/>
      <c r="G3194" s="54"/>
      <c r="H3194" s="54"/>
      <c r="I3194" s="54"/>
      <c r="J3194" s="54"/>
      <c r="K3194" s="54"/>
    </row>
    <row r="3195" spans="1:11" x14ac:dyDescent="0.25">
      <c r="A3195" s="54"/>
      <c r="B3195" s="54"/>
      <c r="C3195" s="54"/>
      <c r="D3195" s="54"/>
      <c r="E3195" s="54"/>
      <c r="F3195" s="54"/>
      <c r="G3195" s="54"/>
      <c r="H3195" s="54"/>
      <c r="I3195" s="54"/>
      <c r="J3195" s="54"/>
      <c r="K3195" s="54"/>
    </row>
    <row r="3196" spans="1:11" x14ac:dyDescent="0.25">
      <c r="A3196" s="54"/>
      <c r="B3196" s="54"/>
      <c r="C3196" s="54"/>
      <c r="D3196" s="54"/>
      <c r="E3196" s="54"/>
      <c r="F3196" s="54"/>
      <c r="G3196" s="54"/>
      <c r="H3196" s="54"/>
      <c r="I3196" s="54"/>
      <c r="J3196" s="54"/>
      <c r="K3196" s="54"/>
    </row>
    <row r="3197" spans="1:11" x14ac:dyDescent="0.25">
      <c r="A3197" s="54"/>
      <c r="B3197" s="54"/>
      <c r="C3197" s="54"/>
      <c r="D3197" s="54"/>
      <c r="E3197" s="54"/>
      <c r="F3197" s="54"/>
      <c r="G3197" s="54"/>
      <c r="H3197" s="54"/>
      <c r="I3197" s="54"/>
      <c r="J3197" s="54"/>
      <c r="K3197" s="54"/>
    </row>
    <row r="3198" spans="1:11" x14ac:dyDescent="0.25">
      <c r="A3198" s="54"/>
      <c r="B3198" s="54"/>
      <c r="C3198" s="54"/>
      <c r="D3198" s="54"/>
      <c r="E3198" s="54"/>
      <c r="F3198" s="54"/>
      <c r="G3198" s="54"/>
      <c r="H3198" s="54"/>
      <c r="I3198" s="54"/>
      <c r="J3198" s="54"/>
      <c r="K3198" s="54"/>
    </row>
    <row r="3199" spans="1:11" x14ac:dyDescent="0.25">
      <c r="A3199" s="54"/>
      <c r="B3199" s="54"/>
      <c r="C3199" s="54"/>
      <c r="D3199" s="54"/>
      <c r="E3199" s="54"/>
      <c r="F3199" s="54"/>
      <c r="G3199" s="54"/>
      <c r="H3199" s="54"/>
      <c r="I3199" s="54"/>
      <c r="J3199" s="54"/>
      <c r="K3199" s="54"/>
    </row>
  </sheetData>
  <pageMargins left="0.75" right="0.75" top="1" bottom="1" header="0.5" footer="0.5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0"/>
  <sheetViews>
    <sheetView workbookViewId="0">
      <selection activeCell="B18" sqref="B18"/>
    </sheetView>
  </sheetViews>
  <sheetFormatPr defaultRowHeight="15" x14ac:dyDescent="0.25"/>
  <cols>
    <col min="1" max="1" width="18.85546875" bestFit="1" customWidth="1"/>
    <col min="2" max="2" width="20" bestFit="1" customWidth="1"/>
    <col min="3" max="3" width="17.28515625" bestFit="1" customWidth="1"/>
    <col min="4" max="4" width="16.28515625" bestFit="1" customWidth="1"/>
    <col min="5" max="5" width="15.5703125" bestFit="1" customWidth="1"/>
    <col min="6" max="6" width="15.28515625" bestFit="1" customWidth="1"/>
    <col min="7" max="7" width="15.5703125" bestFit="1" customWidth="1"/>
    <col min="8" max="8" width="15.28515625" bestFit="1" customWidth="1"/>
    <col min="9" max="9" width="16.28515625" bestFit="1" customWidth="1"/>
    <col min="10" max="12" width="15.28515625" bestFit="1" customWidth="1"/>
  </cols>
  <sheetData>
    <row r="1" spans="1:12" x14ac:dyDescent="0.25">
      <c r="B1" s="1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 x14ac:dyDescent="0.25">
      <c r="C2" s="17" t="s">
        <v>64</v>
      </c>
      <c r="D2" s="17" t="s">
        <v>65</v>
      </c>
      <c r="E2" s="17" t="s">
        <v>66</v>
      </c>
      <c r="F2" s="17" t="s">
        <v>67</v>
      </c>
      <c r="G2" s="17" t="s">
        <v>68</v>
      </c>
      <c r="H2" s="17" t="s">
        <v>69</v>
      </c>
      <c r="I2" s="17" t="s">
        <v>70</v>
      </c>
      <c r="J2" s="17" t="s">
        <v>71</v>
      </c>
      <c r="K2" s="17" t="s">
        <v>72</v>
      </c>
      <c r="L2" s="17" t="s">
        <v>73</v>
      </c>
    </row>
    <row r="3" spans="1:12" ht="19.5" customHeight="1" x14ac:dyDescent="0.25">
      <c r="A3" t="s">
        <v>55</v>
      </c>
      <c r="B3" s="12" t="s">
        <v>60</v>
      </c>
      <c r="C3" s="14">
        <v>68705000</v>
      </c>
      <c r="D3" s="14">
        <v>109750000</v>
      </c>
      <c r="E3" s="14">
        <v>81300000</v>
      </c>
      <c r="F3" s="14">
        <v>61100000</v>
      </c>
      <c r="G3" s="14">
        <v>65000000</v>
      </c>
      <c r="H3" s="14">
        <v>71450000</v>
      </c>
      <c r="I3" s="14">
        <v>71500000</v>
      </c>
      <c r="J3" s="18">
        <v>50600000</v>
      </c>
      <c r="K3" s="18">
        <v>50600000</v>
      </c>
      <c r="L3" s="18">
        <v>50600000</v>
      </c>
    </row>
    <row r="4" spans="1:12" ht="19.5" customHeight="1" x14ac:dyDescent="0.25">
      <c r="A4" t="s">
        <v>1741</v>
      </c>
      <c r="B4" s="12" t="s">
        <v>60</v>
      </c>
      <c r="C4" s="14">
        <v>68705000</v>
      </c>
      <c r="D4" s="14">
        <v>109750000</v>
      </c>
      <c r="E4" s="14">
        <v>81300000</v>
      </c>
      <c r="F4" s="19">
        <v>64100000</v>
      </c>
      <c r="G4" s="19">
        <v>68000000</v>
      </c>
      <c r="H4" s="19">
        <v>74450000</v>
      </c>
      <c r="I4" s="19">
        <v>74500000</v>
      </c>
      <c r="J4" s="20">
        <v>53600000</v>
      </c>
      <c r="K4" s="20">
        <v>53600000</v>
      </c>
      <c r="L4" s="18">
        <v>50600000</v>
      </c>
    </row>
    <row r="5" spans="1:12" ht="19.5" customHeight="1" x14ac:dyDescent="0.25">
      <c r="A5" t="s">
        <v>56</v>
      </c>
      <c r="B5" s="12" t="s">
        <v>60</v>
      </c>
      <c r="C5" s="14">
        <v>68705000</v>
      </c>
      <c r="D5" s="14">
        <v>109750000</v>
      </c>
      <c r="E5" s="14">
        <v>70790000</v>
      </c>
      <c r="F5" s="14">
        <v>61100000</v>
      </c>
      <c r="G5" s="14">
        <v>50600000</v>
      </c>
      <c r="H5" s="14">
        <v>50600000</v>
      </c>
      <c r="I5" s="14">
        <v>50600000</v>
      </c>
      <c r="J5" s="18">
        <v>50600000</v>
      </c>
      <c r="K5" s="18">
        <v>50600000</v>
      </c>
      <c r="L5" s="18">
        <v>50600000</v>
      </c>
    </row>
    <row r="6" spans="1:12" ht="19.5" customHeight="1" x14ac:dyDescent="0.25">
      <c r="A6" t="s">
        <v>57</v>
      </c>
      <c r="B6" s="12" t="s">
        <v>61</v>
      </c>
      <c r="C6" s="14">
        <v>68705000</v>
      </c>
      <c r="D6" s="14">
        <v>109750000</v>
      </c>
      <c r="E6" s="14">
        <v>81300000</v>
      </c>
      <c r="F6" s="14">
        <v>61100000</v>
      </c>
      <c r="G6" s="14">
        <v>65000000</v>
      </c>
      <c r="H6" s="14">
        <v>71450000</v>
      </c>
      <c r="I6" s="14">
        <v>71500000</v>
      </c>
      <c r="J6" s="18">
        <v>50600000</v>
      </c>
      <c r="K6" s="18">
        <v>50600000</v>
      </c>
      <c r="L6" s="18">
        <v>50600000</v>
      </c>
    </row>
    <row r="7" spans="1:12" ht="19.5" customHeight="1" x14ac:dyDescent="0.25">
      <c r="A7" t="s">
        <v>59</v>
      </c>
      <c r="B7" s="13" t="s">
        <v>62</v>
      </c>
      <c r="C7" s="14">
        <v>10000000</v>
      </c>
      <c r="D7" s="14">
        <v>10000000</v>
      </c>
      <c r="E7" s="14">
        <v>10000000</v>
      </c>
      <c r="F7" s="14">
        <v>10000000</v>
      </c>
      <c r="G7" s="14">
        <v>10000000</v>
      </c>
      <c r="H7" s="14">
        <v>10000000</v>
      </c>
      <c r="I7" s="14">
        <v>10000000</v>
      </c>
      <c r="J7" s="14">
        <v>10000000</v>
      </c>
      <c r="K7" s="14">
        <v>10000000</v>
      </c>
      <c r="L7" s="14">
        <v>10000000</v>
      </c>
    </row>
    <row r="8" spans="1:12" ht="19.5" customHeight="1" x14ac:dyDescent="0.25">
      <c r="A8" t="s">
        <v>63</v>
      </c>
      <c r="B8" s="13" t="s">
        <v>62</v>
      </c>
      <c r="C8" s="14">
        <v>1000000</v>
      </c>
      <c r="D8" s="14">
        <v>1000000</v>
      </c>
      <c r="E8" s="14">
        <v>1000000</v>
      </c>
      <c r="F8" s="14">
        <v>1000000</v>
      </c>
      <c r="G8" s="14">
        <v>1000000</v>
      </c>
      <c r="H8" s="14">
        <v>1000000</v>
      </c>
      <c r="I8" s="14">
        <v>1000000</v>
      </c>
      <c r="J8" s="14">
        <v>1000000</v>
      </c>
      <c r="K8" s="14">
        <v>1000000</v>
      </c>
      <c r="L8" s="14">
        <v>1000000</v>
      </c>
    </row>
    <row r="9" spans="1:12" x14ac:dyDescent="0.25">
      <c r="B9" s="13"/>
      <c r="C9" s="14"/>
      <c r="D9" s="13"/>
      <c r="E9" s="14"/>
      <c r="F9" s="13"/>
      <c r="G9" s="14"/>
      <c r="H9" s="13"/>
      <c r="I9" s="14"/>
    </row>
    <row r="10" spans="1:12" x14ac:dyDescent="0.25">
      <c r="A10" t="s">
        <v>2200</v>
      </c>
      <c r="B10" s="23" t="s">
        <v>2201</v>
      </c>
      <c r="C10" s="15">
        <f>C5</f>
        <v>68705000</v>
      </c>
      <c r="D10" s="15">
        <f>D5</f>
        <v>109750000</v>
      </c>
      <c r="E10" s="15">
        <f>E5*0.7</f>
        <v>49553000</v>
      </c>
      <c r="F10" s="15">
        <f t="shared" ref="F10:L10" si="0">F5*0.7</f>
        <v>42770000</v>
      </c>
      <c r="G10" s="15">
        <f>G5*0.7</f>
        <v>35420000</v>
      </c>
      <c r="H10" s="15">
        <f t="shared" si="0"/>
        <v>35420000</v>
      </c>
      <c r="I10" s="15">
        <f t="shared" si="0"/>
        <v>35420000</v>
      </c>
      <c r="J10" s="15">
        <f t="shared" si="0"/>
        <v>35420000</v>
      </c>
      <c r="K10" s="15">
        <f t="shared" si="0"/>
        <v>35420000</v>
      </c>
      <c r="L10" s="15">
        <f t="shared" si="0"/>
        <v>35420000</v>
      </c>
    </row>
    <row r="11" spans="1:12" s="21" customFormat="1" x14ac:dyDescent="0.25">
      <c r="A11" s="21" t="s">
        <v>2202</v>
      </c>
      <c r="B11" s="23" t="s">
        <v>2201</v>
      </c>
      <c r="C11" s="15">
        <f>C5</f>
        <v>68705000</v>
      </c>
      <c r="D11" s="15">
        <f>D5</f>
        <v>109750000</v>
      </c>
      <c r="E11" s="15">
        <f>E5*0.8</f>
        <v>56632000</v>
      </c>
      <c r="F11" s="15">
        <f t="shared" ref="F11:L11" si="1">F5*0.8</f>
        <v>48880000</v>
      </c>
      <c r="G11" s="15">
        <f t="shared" si="1"/>
        <v>40480000</v>
      </c>
      <c r="H11" s="15">
        <f t="shared" si="1"/>
        <v>40480000</v>
      </c>
      <c r="I11" s="15">
        <f t="shared" si="1"/>
        <v>40480000</v>
      </c>
      <c r="J11" s="15">
        <f t="shared" si="1"/>
        <v>40480000</v>
      </c>
      <c r="K11" s="15">
        <f t="shared" si="1"/>
        <v>40480000</v>
      </c>
      <c r="L11" s="15">
        <f t="shared" si="1"/>
        <v>40480000</v>
      </c>
    </row>
    <row r="12" spans="1:12" x14ac:dyDescent="0.25">
      <c r="A12" s="21" t="s">
        <v>2203</v>
      </c>
      <c r="B12" s="23" t="s">
        <v>2201</v>
      </c>
      <c r="C12" s="15">
        <f>C5</f>
        <v>68705000</v>
      </c>
      <c r="D12" s="15">
        <f>D5</f>
        <v>109750000</v>
      </c>
      <c r="E12" s="15">
        <f>E5*0.9</f>
        <v>63711000</v>
      </c>
      <c r="F12" s="15">
        <f t="shared" ref="F12:L12" si="2">F5*0.9</f>
        <v>54990000</v>
      </c>
      <c r="G12" s="15">
        <f t="shared" si="2"/>
        <v>45540000</v>
      </c>
      <c r="H12" s="15">
        <f t="shared" si="2"/>
        <v>45540000</v>
      </c>
      <c r="I12" s="15">
        <f t="shared" si="2"/>
        <v>45540000</v>
      </c>
      <c r="J12" s="15">
        <f t="shared" si="2"/>
        <v>45540000</v>
      </c>
      <c r="K12" s="15">
        <f t="shared" si="2"/>
        <v>45540000</v>
      </c>
      <c r="L12" s="15">
        <f t="shared" si="2"/>
        <v>45540000</v>
      </c>
    </row>
    <row r="13" spans="1:12" s="21" customFormat="1" x14ac:dyDescent="0.25">
      <c r="A13" s="21" t="s">
        <v>2210</v>
      </c>
      <c r="B13" s="23" t="s">
        <v>2201</v>
      </c>
      <c r="C13" s="15">
        <f>C5</f>
        <v>68705000</v>
      </c>
      <c r="D13" s="15">
        <f>D5</f>
        <v>109750000</v>
      </c>
      <c r="E13" s="15">
        <f>E5*0.83</f>
        <v>58755700</v>
      </c>
      <c r="F13" s="15">
        <f t="shared" ref="F13:L13" si="3">F5*0.83</f>
        <v>50713000</v>
      </c>
      <c r="G13" s="15">
        <f t="shared" si="3"/>
        <v>41998000</v>
      </c>
      <c r="H13" s="15">
        <f t="shared" si="3"/>
        <v>41998000</v>
      </c>
      <c r="I13" s="15">
        <f t="shared" si="3"/>
        <v>41998000</v>
      </c>
      <c r="J13" s="15">
        <f t="shared" si="3"/>
        <v>41998000</v>
      </c>
      <c r="K13" s="15">
        <f t="shared" si="3"/>
        <v>41998000</v>
      </c>
      <c r="L13" s="15">
        <f t="shared" si="3"/>
        <v>41998000</v>
      </c>
    </row>
    <row r="15" spans="1:12" x14ac:dyDescent="0.25">
      <c r="A15" t="s">
        <v>2211</v>
      </c>
      <c r="E15" s="15">
        <v>20000000</v>
      </c>
      <c r="F15" s="15">
        <v>7000000</v>
      </c>
      <c r="G15" s="15"/>
      <c r="H15" s="15"/>
      <c r="I15" s="15">
        <v>50000000</v>
      </c>
      <c r="J15" s="15">
        <v>20000000</v>
      </c>
      <c r="K15" s="15"/>
      <c r="L15" s="15"/>
    </row>
    <row r="16" spans="1:12" s="21" customFormat="1" x14ac:dyDescent="0.25">
      <c r="A16" s="21" t="s">
        <v>2936</v>
      </c>
      <c r="C16" s="4">
        <f>C$5</f>
        <v>68705000</v>
      </c>
      <c r="D16" s="4">
        <f t="shared" ref="D16:L16" si="4">D$5</f>
        <v>109750000</v>
      </c>
      <c r="E16" s="4">
        <f t="shared" si="4"/>
        <v>70790000</v>
      </c>
      <c r="F16" s="4">
        <f t="shared" si="4"/>
        <v>61100000</v>
      </c>
      <c r="G16" s="4">
        <f t="shared" si="4"/>
        <v>50600000</v>
      </c>
      <c r="H16" s="4">
        <f t="shared" si="4"/>
        <v>50600000</v>
      </c>
      <c r="I16" s="4">
        <f t="shared" si="4"/>
        <v>50600000</v>
      </c>
      <c r="J16" s="4">
        <f t="shared" si="4"/>
        <v>50600000</v>
      </c>
      <c r="K16" s="4">
        <f t="shared" si="4"/>
        <v>50600000</v>
      </c>
      <c r="L16" s="4">
        <f t="shared" si="4"/>
        <v>50600000</v>
      </c>
    </row>
    <row r="17" spans="1:12" x14ac:dyDescent="0.25">
      <c r="A17" t="s">
        <v>2212</v>
      </c>
      <c r="C17" s="4">
        <f>C$5</f>
        <v>68705000</v>
      </c>
      <c r="D17" s="4">
        <f t="shared" ref="D17:F18" si="5">D$5</f>
        <v>109750000</v>
      </c>
      <c r="E17" s="4">
        <f>((E$5-E15)*0.83)+E15</f>
        <v>62155700</v>
      </c>
      <c r="F17" s="4">
        <f t="shared" ref="F17:L17" si="6">((F$5-F15)*0.83)+F15</f>
        <v>51903000</v>
      </c>
      <c r="G17" s="4">
        <f t="shared" si="6"/>
        <v>41998000</v>
      </c>
      <c r="H17" s="4">
        <f t="shared" si="6"/>
        <v>41998000</v>
      </c>
      <c r="I17" s="4">
        <f t="shared" si="6"/>
        <v>50498000</v>
      </c>
      <c r="J17" s="4">
        <f t="shared" si="6"/>
        <v>45398000</v>
      </c>
      <c r="K17" s="4">
        <f t="shared" si="6"/>
        <v>41998000</v>
      </c>
      <c r="L17" s="4">
        <f t="shared" si="6"/>
        <v>41998000</v>
      </c>
    </row>
    <row r="18" spans="1:12" s="21" customFormat="1" x14ac:dyDescent="0.25">
      <c r="A18" s="21" t="s">
        <v>2937</v>
      </c>
      <c r="B18" s="24" t="s">
        <v>2938</v>
      </c>
      <c r="C18" s="4">
        <f>C$5</f>
        <v>68705000</v>
      </c>
      <c r="D18" s="4">
        <f t="shared" si="5"/>
        <v>109750000</v>
      </c>
      <c r="E18" s="4">
        <f t="shared" si="5"/>
        <v>70790000</v>
      </c>
      <c r="F18" s="4">
        <f t="shared" si="5"/>
        <v>61100000</v>
      </c>
      <c r="G18" s="4">
        <f t="shared" ref="G18:L18" si="7">G$5+G$15</f>
        <v>50600000</v>
      </c>
      <c r="H18" s="4">
        <f t="shared" si="7"/>
        <v>50600000</v>
      </c>
      <c r="I18" s="4">
        <f t="shared" si="7"/>
        <v>100600000</v>
      </c>
      <c r="J18" s="4">
        <f t="shared" si="7"/>
        <v>70600000</v>
      </c>
      <c r="K18" s="4">
        <f t="shared" si="7"/>
        <v>50600000</v>
      </c>
      <c r="L18" s="4">
        <f t="shared" si="7"/>
        <v>50600000</v>
      </c>
    </row>
    <row r="19" spans="1:12" x14ac:dyDescent="0.25">
      <c r="E19" s="4">
        <v>80500000</v>
      </c>
      <c r="F19" s="4">
        <v>52600000</v>
      </c>
    </row>
    <row r="20" spans="1:12" x14ac:dyDescent="0.25">
      <c r="F20" t="s">
        <v>2213</v>
      </c>
    </row>
  </sheetData>
  <pageMargins left="0.7" right="0.7" top="0.75" bottom="0.75" header="0.3" footer="0.3"/>
  <pageSetup scale="62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6"/>
  <sheetViews>
    <sheetView zoomScale="85" zoomScaleNormal="85" workbookViewId="0">
      <selection activeCell="B18" sqref="B18"/>
    </sheetView>
  </sheetViews>
  <sheetFormatPr defaultRowHeight="15" x14ac:dyDescent="0.25"/>
  <cols>
    <col min="1" max="1" width="11.5703125" bestFit="1" customWidth="1"/>
  </cols>
  <sheetData>
    <row r="1" spans="1:11" x14ac:dyDescent="0.25">
      <c r="B1" t="s">
        <v>45</v>
      </c>
      <c r="C1" t="s">
        <v>46</v>
      </c>
      <c r="D1" t="s">
        <v>47</v>
      </c>
      <c r="E1" t="s">
        <v>48</v>
      </c>
    </row>
    <row r="2" spans="1:11" x14ac:dyDescent="0.25">
      <c r="A2" t="s">
        <v>35</v>
      </c>
      <c r="B2">
        <v>1</v>
      </c>
      <c r="C2">
        <v>0</v>
      </c>
      <c r="D2">
        <v>0</v>
      </c>
      <c r="E2">
        <v>0</v>
      </c>
      <c r="H2" t="s">
        <v>45</v>
      </c>
      <c r="I2" t="s">
        <v>46</v>
      </c>
      <c r="J2" t="s">
        <v>47</v>
      </c>
      <c r="K2" t="s">
        <v>48</v>
      </c>
    </row>
    <row r="3" spans="1:11" x14ac:dyDescent="0.25">
      <c r="A3" t="s">
        <v>36</v>
      </c>
      <c r="B3">
        <v>238</v>
      </c>
      <c r="C3">
        <v>0</v>
      </c>
      <c r="D3">
        <v>0</v>
      </c>
      <c r="E3">
        <v>0</v>
      </c>
      <c r="G3" t="s">
        <v>6</v>
      </c>
      <c r="H3" s="8">
        <f>SUM(B2:B4)/4800</f>
        <v>0.62979166666666664</v>
      </c>
      <c r="I3" s="8">
        <f>SUM(C2:C4)/4800</f>
        <v>0.57020833333333332</v>
      </c>
      <c r="J3" s="8">
        <f>SUM(D2:D4)/4800</f>
        <v>0.44458333333333333</v>
      </c>
      <c r="K3" s="8">
        <f>SUM(E2:E4)/4800</f>
        <v>0.40416666666666667</v>
      </c>
    </row>
    <row r="4" spans="1:11" x14ac:dyDescent="0.25">
      <c r="A4" t="s">
        <v>37</v>
      </c>
      <c r="B4">
        <v>2784</v>
      </c>
      <c r="C4">
        <v>2737</v>
      </c>
      <c r="D4">
        <v>2134</v>
      </c>
      <c r="E4">
        <v>1940</v>
      </c>
      <c r="G4" t="s">
        <v>7</v>
      </c>
      <c r="H4" s="9">
        <f>SUM(B5:B6)/4800</f>
        <v>0.35854166666666665</v>
      </c>
      <c r="I4" s="9">
        <f>SUM(C5:C6)/4800</f>
        <v>0.39916666666666667</v>
      </c>
      <c r="J4" s="9">
        <f>SUM(D5:D6)/4800</f>
        <v>0.5229166666666667</v>
      </c>
      <c r="K4" s="9">
        <f>SUM(E5:E6)/4800</f>
        <v>0.55791666666666662</v>
      </c>
    </row>
    <row r="5" spans="1:11" x14ac:dyDescent="0.25">
      <c r="A5" t="s">
        <v>38</v>
      </c>
      <c r="B5">
        <v>1372</v>
      </c>
      <c r="C5">
        <v>1212</v>
      </c>
      <c r="D5">
        <v>1739</v>
      </c>
      <c r="E5">
        <v>1815</v>
      </c>
      <c r="G5" t="s">
        <v>8</v>
      </c>
      <c r="H5" s="10">
        <f>SUM(B7:B11)/4800</f>
        <v>1.1666666666666667E-2</v>
      </c>
      <c r="I5" s="10">
        <f>SUM(C7:C11)/4800</f>
        <v>1.5208333333333334E-2</v>
      </c>
      <c r="J5" s="10">
        <f>SUM(D7:D11)/4800</f>
        <v>1.7083333333333332E-2</v>
      </c>
      <c r="K5" s="10">
        <f>SUM(E7:E11)/4800</f>
        <v>2.2499999999999999E-2</v>
      </c>
    </row>
    <row r="6" spans="1:11" x14ac:dyDescent="0.25">
      <c r="A6" t="s">
        <v>39</v>
      </c>
      <c r="B6">
        <v>349</v>
      </c>
      <c r="C6">
        <v>704</v>
      </c>
      <c r="D6">
        <v>771</v>
      </c>
      <c r="E6">
        <v>863</v>
      </c>
    </row>
    <row r="7" spans="1:11" x14ac:dyDescent="0.25">
      <c r="A7" t="s">
        <v>40</v>
      </c>
      <c r="B7">
        <v>55</v>
      </c>
      <c r="C7">
        <v>73</v>
      </c>
      <c r="D7">
        <v>82</v>
      </c>
      <c r="E7">
        <v>108</v>
      </c>
    </row>
    <row r="8" spans="1:11" x14ac:dyDescent="0.25">
      <c r="A8" t="s">
        <v>41</v>
      </c>
      <c r="B8">
        <v>1</v>
      </c>
      <c r="C8">
        <v>0</v>
      </c>
      <c r="D8">
        <v>0</v>
      </c>
      <c r="E8">
        <v>0</v>
      </c>
    </row>
    <row r="9" spans="1:11" x14ac:dyDescent="0.25">
      <c r="A9" t="s">
        <v>42</v>
      </c>
      <c r="B9">
        <v>0</v>
      </c>
      <c r="C9">
        <v>0</v>
      </c>
      <c r="D9">
        <v>0</v>
      </c>
      <c r="E9">
        <v>0</v>
      </c>
    </row>
    <row r="10" spans="1:11" x14ac:dyDescent="0.25">
      <c r="A10" t="s">
        <v>43</v>
      </c>
      <c r="B10">
        <v>0</v>
      </c>
      <c r="C10">
        <v>0</v>
      </c>
      <c r="D10">
        <v>0</v>
      </c>
      <c r="E10">
        <v>0</v>
      </c>
    </row>
    <row r="11" spans="1:11" x14ac:dyDescent="0.25">
      <c r="A11" t="s">
        <v>44</v>
      </c>
      <c r="B11">
        <v>0</v>
      </c>
      <c r="C11">
        <v>0</v>
      </c>
      <c r="D11">
        <v>0</v>
      </c>
      <c r="E11">
        <v>0</v>
      </c>
    </row>
    <row r="12" spans="1:11" x14ac:dyDescent="0.25">
      <c r="B12">
        <f>SUM(B2:B11)</f>
        <v>4800</v>
      </c>
      <c r="C12">
        <f>SUM(C2:C11)</f>
        <v>4726</v>
      </c>
      <c r="D12">
        <f>SUM(D2:D11)</f>
        <v>4726</v>
      </c>
      <c r="E12">
        <f>SUM(E2:E11)</f>
        <v>4726</v>
      </c>
    </row>
    <row r="16" spans="1:11" ht="18.75" x14ac:dyDescent="0.3">
      <c r="A16" s="11" t="s">
        <v>49</v>
      </c>
    </row>
    <row r="17" spans="1:11" x14ac:dyDescent="0.25">
      <c r="B17" t="s">
        <v>45</v>
      </c>
      <c r="C17" t="s">
        <v>46</v>
      </c>
      <c r="D17" t="s">
        <v>47</v>
      </c>
      <c r="E17" t="s">
        <v>48</v>
      </c>
    </row>
    <row r="18" spans="1:11" x14ac:dyDescent="0.25">
      <c r="A18" t="s">
        <v>35</v>
      </c>
      <c r="B18">
        <v>1</v>
      </c>
      <c r="C18">
        <v>0</v>
      </c>
      <c r="D18">
        <v>0</v>
      </c>
      <c r="E18">
        <v>0</v>
      </c>
      <c r="H18" t="s">
        <v>45</v>
      </c>
      <c r="I18" t="s">
        <v>46</v>
      </c>
      <c r="J18" t="s">
        <v>47</v>
      </c>
      <c r="K18" t="s">
        <v>48</v>
      </c>
    </row>
    <row r="19" spans="1:11" x14ac:dyDescent="0.25">
      <c r="A19" t="s">
        <v>36</v>
      </c>
      <c r="B19">
        <v>191</v>
      </c>
      <c r="C19">
        <v>0</v>
      </c>
      <c r="D19">
        <v>0</v>
      </c>
      <c r="E19">
        <v>0</v>
      </c>
      <c r="G19" t="s">
        <v>6</v>
      </c>
      <c r="H19" s="8">
        <f>SUM(B18:B20)/4800</f>
        <v>0.23916666666666667</v>
      </c>
      <c r="I19" s="8">
        <f>SUM(C18:C20)/4800</f>
        <v>0.139375</v>
      </c>
      <c r="J19" s="8">
        <f>SUM(D18:D20)/4800</f>
        <v>1.6250000000000001E-2</v>
      </c>
      <c r="K19" s="8">
        <f>SUM(E18:E20)/4800</f>
        <v>0</v>
      </c>
    </row>
    <row r="20" spans="1:11" x14ac:dyDescent="0.25">
      <c r="A20" t="s">
        <v>37</v>
      </c>
      <c r="B20">
        <v>956</v>
      </c>
      <c r="C20">
        <v>669</v>
      </c>
      <c r="D20">
        <v>78</v>
      </c>
      <c r="E20">
        <v>0</v>
      </c>
      <c r="G20" t="s">
        <v>7</v>
      </c>
      <c r="H20" s="9">
        <f>SUM(B21:B22)/4800</f>
        <v>0.21458333333333332</v>
      </c>
      <c r="I20" s="9">
        <f>SUM(C21:C22)/4800</f>
        <v>0.31062499999999998</v>
      </c>
      <c r="J20" s="9">
        <f>SUM(D21:D22)/4800</f>
        <v>0.43354166666666666</v>
      </c>
      <c r="K20" s="9">
        <f>SUM(E21:E22)/4800</f>
        <v>0.44583333333333336</v>
      </c>
    </row>
    <row r="21" spans="1:11" x14ac:dyDescent="0.25">
      <c r="A21" t="s">
        <v>38</v>
      </c>
      <c r="B21">
        <v>774</v>
      </c>
      <c r="C21">
        <v>1116</v>
      </c>
      <c r="D21">
        <v>1655</v>
      </c>
      <c r="E21">
        <v>1648</v>
      </c>
      <c r="G21" t="s">
        <v>8</v>
      </c>
      <c r="H21" s="10">
        <f>SUM(B23:B27)/4800</f>
        <v>7.7083333333333335E-3</v>
      </c>
      <c r="I21" s="10">
        <f>SUM(C23:C27)/4800</f>
        <v>1.0625000000000001E-2</v>
      </c>
      <c r="J21" s="10">
        <f>SUM(D23:D27)/4800</f>
        <v>1.0833333333333334E-2</v>
      </c>
      <c r="K21" s="10">
        <f>SUM(E23:E27)/4800</f>
        <v>1.4791666666666667E-2</v>
      </c>
    </row>
    <row r="22" spans="1:11" x14ac:dyDescent="0.25">
      <c r="A22" t="s">
        <v>39</v>
      </c>
      <c r="B22">
        <v>256</v>
      </c>
      <c r="C22">
        <v>375</v>
      </c>
      <c r="D22">
        <v>426</v>
      </c>
      <c r="E22">
        <v>492</v>
      </c>
    </row>
    <row r="23" spans="1:11" x14ac:dyDescent="0.25">
      <c r="A23" t="s">
        <v>40</v>
      </c>
      <c r="B23">
        <v>37</v>
      </c>
      <c r="C23">
        <v>51</v>
      </c>
      <c r="D23">
        <v>52</v>
      </c>
      <c r="E23">
        <v>71</v>
      </c>
    </row>
    <row r="24" spans="1:11" x14ac:dyDescent="0.25">
      <c r="A24" t="s">
        <v>41</v>
      </c>
      <c r="B24">
        <v>0</v>
      </c>
      <c r="C24">
        <v>0</v>
      </c>
      <c r="D24">
        <v>0</v>
      </c>
      <c r="E24">
        <v>0</v>
      </c>
    </row>
    <row r="25" spans="1:11" x14ac:dyDescent="0.25">
      <c r="A25" t="s">
        <v>42</v>
      </c>
      <c r="B25">
        <v>0</v>
      </c>
      <c r="C25">
        <v>0</v>
      </c>
      <c r="D25">
        <v>0</v>
      </c>
      <c r="E25">
        <v>0</v>
      </c>
    </row>
    <row r="26" spans="1:11" x14ac:dyDescent="0.25">
      <c r="A26" t="s">
        <v>43</v>
      </c>
      <c r="B26">
        <v>0</v>
      </c>
      <c r="C26">
        <v>0</v>
      </c>
      <c r="D26">
        <v>0</v>
      </c>
      <c r="E26">
        <v>0</v>
      </c>
    </row>
    <row r="27" spans="1:11" x14ac:dyDescent="0.25">
      <c r="A27" t="s">
        <v>44</v>
      </c>
      <c r="B27">
        <v>0</v>
      </c>
      <c r="C27">
        <v>0</v>
      </c>
      <c r="D27">
        <v>0</v>
      </c>
      <c r="E27">
        <v>0</v>
      </c>
    </row>
    <row r="28" spans="1:11" x14ac:dyDescent="0.25">
      <c r="B28">
        <f>SUM(B18:B27)</f>
        <v>2215</v>
      </c>
      <c r="C28">
        <f>SUM(C18:C27)</f>
        <v>2211</v>
      </c>
      <c r="D28">
        <f>SUM(D18:D27)</f>
        <v>2211</v>
      </c>
    </row>
    <row r="32" spans="1:11" ht="18.75" x14ac:dyDescent="0.3">
      <c r="A32" s="11" t="s">
        <v>50</v>
      </c>
    </row>
    <row r="33" spans="1:11" x14ac:dyDescent="0.25">
      <c r="B33" t="s">
        <v>45</v>
      </c>
      <c r="C33" t="s">
        <v>46</v>
      </c>
      <c r="D33" t="s">
        <v>47</v>
      </c>
      <c r="E33" t="s">
        <v>48</v>
      </c>
    </row>
    <row r="34" spans="1:11" x14ac:dyDescent="0.25">
      <c r="A34" t="s">
        <v>35</v>
      </c>
      <c r="B34">
        <v>2</v>
      </c>
      <c r="C34">
        <v>0</v>
      </c>
      <c r="D34">
        <v>0</v>
      </c>
      <c r="E34">
        <v>0</v>
      </c>
      <c r="H34" t="s">
        <v>45</v>
      </c>
      <c r="I34" t="s">
        <v>46</v>
      </c>
      <c r="J34" t="s">
        <v>47</v>
      </c>
      <c r="K34" t="s">
        <v>48</v>
      </c>
    </row>
    <row r="35" spans="1:11" x14ac:dyDescent="0.25">
      <c r="A35" t="s">
        <v>36</v>
      </c>
      <c r="B35">
        <v>457</v>
      </c>
      <c r="C35">
        <v>0</v>
      </c>
      <c r="D35">
        <v>0</v>
      </c>
      <c r="E35">
        <v>0</v>
      </c>
      <c r="G35" t="s">
        <v>6</v>
      </c>
      <c r="H35" s="8">
        <f>SUM(B34:B36)/4800</f>
        <v>0.29354166666666665</v>
      </c>
      <c r="I35" s="8">
        <f>SUM(C34:C36)/4800</f>
        <v>0.3175</v>
      </c>
      <c r="J35" s="8">
        <f>SUM(D34:D36)/4800</f>
        <v>0.23145833333333332</v>
      </c>
      <c r="K35" s="8">
        <f>SUM(E34:E36)/4800</f>
        <v>0.19708333333333333</v>
      </c>
    </row>
    <row r="36" spans="1:11" x14ac:dyDescent="0.25">
      <c r="A36" t="s">
        <v>37</v>
      </c>
      <c r="B36">
        <v>950</v>
      </c>
      <c r="C36">
        <v>1524</v>
      </c>
      <c r="D36">
        <v>1111</v>
      </c>
      <c r="E36">
        <v>946</v>
      </c>
      <c r="G36" t="s">
        <v>7</v>
      </c>
      <c r="H36" s="9">
        <f>SUM(B37:B38)/4800</f>
        <v>0.16375000000000001</v>
      </c>
      <c r="I36" s="9">
        <f>SUM(C37:C38)/4800</f>
        <v>0.17916666666666667</v>
      </c>
      <c r="J36" s="9">
        <f>SUM(D37:D38)/4800</f>
        <v>0.26354166666666667</v>
      </c>
      <c r="K36" s="9">
        <f>SUM(E37:E38)/4800</f>
        <v>0.296875</v>
      </c>
    </row>
    <row r="37" spans="1:11" x14ac:dyDescent="0.25">
      <c r="A37" t="s">
        <v>38</v>
      </c>
      <c r="B37">
        <v>628</v>
      </c>
      <c r="C37">
        <v>668</v>
      </c>
      <c r="D37">
        <v>1058</v>
      </c>
      <c r="E37">
        <v>1188</v>
      </c>
      <c r="G37" t="s">
        <v>8</v>
      </c>
      <c r="H37" s="10">
        <f>SUM(B39:B43)/4800</f>
        <v>4.5833333333333334E-3</v>
      </c>
      <c r="I37" s="10">
        <f>SUM(C39:C43)/4800</f>
        <v>2.0833333333333333E-3</v>
      </c>
      <c r="J37" s="10">
        <f>SUM(D39:D43)/4800</f>
        <v>3.7499999999999999E-3</v>
      </c>
      <c r="K37" s="10">
        <f>SUM(E39:E43)/4800</f>
        <v>4.7916666666666663E-3</v>
      </c>
    </row>
    <row r="38" spans="1:11" x14ac:dyDescent="0.25">
      <c r="A38" t="s">
        <v>39</v>
      </c>
      <c r="B38">
        <v>158</v>
      </c>
      <c r="C38">
        <v>192</v>
      </c>
      <c r="D38">
        <v>207</v>
      </c>
      <c r="E38">
        <v>237</v>
      </c>
    </row>
    <row r="39" spans="1:11" x14ac:dyDescent="0.25">
      <c r="A39" t="s">
        <v>40</v>
      </c>
      <c r="B39">
        <v>21</v>
      </c>
      <c r="C39">
        <v>10</v>
      </c>
      <c r="D39">
        <v>18</v>
      </c>
      <c r="E39">
        <v>23</v>
      </c>
    </row>
    <row r="40" spans="1:11" x14ac:dyDescent="0.25">
      <c r="A40" t="s">
        <v>41</v>
      </c>
      <c r="B40">
        <v>1</v>
      </c>
      <c r="C40">
        <v>0</v>
      </c>
      <c r="D40">
        <v>0</v>
      </c>
      <c r="E40">
        <v>0</v>
      </c>
    </row>
    <row r="41" spans="1:11" x14ac:dyDescent="0.25">
      <c r="A41" t="s">
        <v>42</v>
      </c>
      <c r="B41">
        <v>0</v>
      </c>
      <c r="C41">
        <v>0</v>
      </c>
      <c r="D41">
        <v>0</v>
      </c>
      <c r="E41">
        <v>0</v>
      </c>
    </row>
    <row r="42" spans="1:11" x14ac:dyDescent="0.25">
      <c r="A42" t="s">
        <v>43</v>
      </c>
      <c r="B42">
        <v>0</v>
      </c>
      <c r="C42">
        <v>0</v>
      </c>
      <c r="D42">
        <v>0</v>
      </c>
      <c r="E42">
        <v>0</v>
      </c>
    </row>
    <row r="43" spans="1:11" x14ac:dyDescent="0.25">
      <c r="A43" t="s">
        <v>44</v>
      </c>
      <c r="B43">
        <v>0</v>
      </c>
      <c r="C43">
        <v>0</v>
      </c>
      <c r="D43">
        <v>0</v>
      </c>
      <c r="E43">
        <v>0</v>
      </c>
    </row>
    <row r="44" spans="1:11" x14ac:dyDescent="0.25">
      <c r="B44">
        <f>SUM(B34:B43)</f>
        <v>2217</v>
      </c>
      <c r="C44">
        <f>SUM(C34:C43)</f>
        <v>2394</v>
      </c>
    </row>
    <row r="48" spans="1:11" ht="18.75" x14ac:dyDescent="0.3">
      <c r="A48" s="11" t="s">
        <v>51</v>
      </c>
    </row>
    <row r="49" spans="1:11" x14ac:dyDescent="0.25">
      <c r="B49" t="s">
        <v>45</v>
      </c>
      <c r="C49" t="s">
        <v>46</v>
      </c>
      <c r="D49" t="s">
        <v>47</v>
      </c>
      <c r="E49" t="s">
        <v>48</v>
      </c>
    </row>
    <row r="50" spans="1:11" x14ac:dyDescent="0.25">
      <c r="A50" t="s">
        <v>35</v>
      </c>
      <c r="B50">
        <v>1</v>
      </c>
      <c r="C50">
        <v>0</v>
      </c>
      <c r="D50">
        <v>0</v>
      </c>
      <c r="E50">
        <v>0</v>
      </c>
      <c r="H50" t="s">
        <v>45</v>
      </c>
      <c r="I50" t="s">
        <v>46</v>
      </c>
      <c r="J50" t="s">
        <v>47</v>
      </c>
      <c r="K50" t="s">
        <v>48</v>
      </c>
    </row>
    <row r="51" spans="1:11" x14ac:dyDescent="0.25">
      <c r="A51" t="s">
        <v>36</v>
      </c>
      <c r="B51">
        <v>244</v>
      </c>
      <c r="C51">
        <v>0</v>
      </c>
      <c r="D51">
        <v>0</v>
      </c>
      <c r="E51">
        <v>0</v>
      </c>
      <c r="G51" t="s">
        <v>6</v>
      </c>
      <c r="H51" s="8">
        <f>SUM(B50:B52)/4800</f>
        <v>0.34499999999999997</v>
      </c>
      <c r="I51" s="8">
        <f>SUM(C50:C52)/4800</f>
        <v>0.35312500000000002</v>
      </c>
      <c r="J51" s="8">
        <f>SUM(D50:D52)/4800</f>
        <v>0.34208333333333335</v>
      </c>
      <c r="K51" s="8">
        <f>SUM(E50:E52)/4800</f>
        <v>0.32229166666666664</v>
      </c>
    </row>
    <row r="52" spans="1:11" x14ac:dyDescent="0.25">
      <c r="A52" t="s">
        <v>37</v>
      </c>
      <c r="B52">
        <v>1411</v>
      </c>
      <c r="C52">
        <v>1695</v>
      </c>
      <c r="D52">
        <v>1642</v>
      </c>
      <c r="E52">
        <v>1547</v>
      </c>
      <c r="G52" t="s">
        <v>7</v>
      </c>
      <c r="H52" s="9">
        <f>SUM(B53:B54)/4800</f>
        <v>0.115</v>
      </c>
      <c r="I52" s="9">
        <f>SUM(C53:C54)/4800</f>
        <v>0.10541666666666667</v>
      </c>
      <c r="J52" s="9">
        <f>SUM(D53:D54)/4800</f>
        <v>0.11625000000000001</v>
      </c>
      <c r="K52" s="9">
        <f>SUM(E53:E54)/4800</f>
        <v>0.13479166666666667</v>
      </c>
    </row>
    <row r="53" spans="1:11" x14ac:dyDescent="0.25">
      <c r="A53" t="s">
        <v>38</v>
      </c>
      <c r="B53">
        <v>491</v>
      </c>
      <c r="C53">
        <v>255</v>
      </c>
      <c r="D53">
        <v>286</v>
      </c>
      <c r="E53">
        <v>354</v>
      </c>
      <c r="G53" t="s">
        <v>8</v>
      </c>
      <c r="H53" s="10">
        <f>SUM(B55:B59)/4800</f>
        <v>1.8749999999999999E-3</v>
      </c>
      <c r="I53" s="10">
        <f>SUM(C55:C59)/4800</f>
        <v>3.1250000000000002E-3</v>
      </c>
      <c r="J53" s="10">
        <f>SUM(D55:D59)/4800</f>
        <v>3.3333333333333335E-3</v>
      </c>
      <c r="K53" s="10">
        <f>SUM(E55:E59)/4800</f>
        <v>4.5833333333333334E-3</v>
      </c>
    </row>
    <row r="54" spans="1:11" x14ac:dyDescent="0.25">
      <c r="A54" t="s">
        <v>39</v>
      </c>
      <c r="B54">
        <v>61</v>
      </c>
      <c r="C54">
        <v>251</v>
      </c>
      <c r="D54">
        <v>272</v>
      </c>
      <c r="E54">
        <v>293</v>
      </c>
    </row>
    <row r="55" spans="1:11" x14ac:dyDescent="0.25">
      <c r="A55" t="s">
        <v>40</v>
      </c>
      <c r="B55">
        <v>9</v>
      </c>
      <c r="C55">
        <v>15</v>
      </c>
      <c r="D55">
        <v>16</v>
      </c>
      <c r="E55">
        <v>22</v>
      </c>
    </row>
    <row r="56" spans="1:11" x14ac:dyDescent="0.25">
      <c r="A56" t="s">
        <v>41</v>
      </c>
      <c r="B56">
        <v>0</v>
      </c>
      <c r="C56">
        <v>0</v>
      </c>
      <c r="D56">
        <v>0</v>
      </c>
      <c r="E56">
        <v>0</v>
      </c>
    </row>
    <row r="57" spans="1:11" x14ac:dyDescent="0.25">
      <c r="A57" t="s">
        <v>42</v>
      </c>
      <c r="B57">
        <v>0</v>
      </c>
      <c r="C57">
        <v>0</v>
      </c>
      <c r="D57">
        <v>0</v>
      </c>
      <c r="E57">
        <v>0</v>
      </c>
    </row>
    <row r="58" spans="1:11" x14ac:dyDescent="0.25">
      <c r="A58" t="s">
        <v>43</v>
      </c>
      <c r="B58">
        <v>0</v>
      </c>
      <c r="C58">
        <v>0</v>
      </c>
      <c r="D58">
        <v>0</v>
      </c>
      <c r="E58">
        <v>0</v>
      </c>
    </row>
    <row r="59" spans="1:11" x14ac:dyDescent="0.25">
      <c r="A59" t="s">
        <v>44</v>
      </c>
      <c r="B59">
        <v>0</v>
      </c>
      <c r="C59">
        <v>0</v>
      </c>
      <c r="D59">
        <v>0</v>
      </c>
      <c r="E59">
        <v>0</v>
      </c>
    </row>
    <row r="60" spans="1:11" x14ac:dyDescent="0.25">
      <c r="B60">
        <f>SUM(B50:B59)</f>
        <v>2217</v>
      </c>
      <c r="C60">
        <f>SUM(C50:C59)</f>
        <v>2216</v>
      </c>
    </row>
    <row r="64" spans="1:11" ht="18.75" x14ac:dyDescent="0.3">
      <c r="A64" s="11" t="s">
        <v>58</v>
      </c>
    </row>
    <row r="65" spans="1:28" x14ac:dyDescent="0.25">
      <c r="B65" t="s">
        <v>45</v>
      </c>
      <c r="C65" t="s">
        <v>46</v>
      </c>
      <c r="D65" t="s">
        <v>47</v>
      </c>
      <c r="E65" t="s">
        <v>48</v>
      </c>
      <c r="X65" t="s">
        <v>35</v>
      </c>
      <c r="Y65">
        <v>1</v>
      </c>
      <c r="Z65">
        <v>0</v>
      </c>
      <c r="AA65">
        <v>0</v>
      </c>
      <c r="AB65">
        <v>0</v>
      </c>
    </row>
    <row r="66" spans="1:28" x14ac:dyDescent="0.25">
      <c r="A66" t="s">
        <v>35</v>
      </c>
      <c r="B66">
        <v>1</v>
      </c>
      <c r="C66">
        <v>0</v>
      </c>
      <c r="D66">
        <v>0</v>
      </c>
      <c r="E66">
        <v>0</v>
      </c>
      <c r="H66" t="s">
        <v>45</v>
      </c>
      <c r="I66" t="s">
        <v>46</v>
      </c>
      <c r="J66" t="s">
        <v>47</v>
      </c>
      <c r="K66" t="s">
        <v>48</v>
      </c>
      <c r="X66" t="s">
        <v>36</v>
      </c>
      <c r="Y66">
        <v>117</v>
      </c>
      <c r="Z66">
        <v>0</v>
      </c>
      <c r="AA66">
        <v>0</v>
      </c>
      <c r="AB66">
        <v>0</v>
      </c>
    </row>
    <row r="67" spans="1:28" x14ac:dyDescent="0.25">
      <c r="A67" t="s">
        <v>36</v>
      </c>
      <c r="B67">
        <v>117</v>
      </c>
      <c r="C67">
        <v>0</v>
      </c>
      <c r="D67">
        <v>0</v>
      </c>
      <c r="E67">
        <v>0</v>
      </c>
      <c r="G67" t="s">
        <v>6</v>
      </c>
      <c r="H67" s="8">
        <f>SUM(B66:B68)/4800</f>
        <v>0.43833333333333335</v>
      </c>
      <c r="I67" s="8">
        <f>SUM(C66:C68)/4800</f>
        <v>0.49</v>
      </c>
      <c r="J67" s="8">
        <f>SUM(D66:D68)/4800</f>
        <v>0.46833333333333332</v>
      </c>
      <c r="K67" s="8">
        <f>SUM(E66:E68)/4800</f>
        <v>0.43083333333333335</v>
      </c>
      <c r="X67" t="s">
        <v>37</v>
      </c>
      <c r="Y67">
        <v>1986</v>
      </c>
      <c r="Z67">
        <v>2352</v>
      </c>
      <c r="AA67">
        <v>2248</v>
      </c>
      <c r="AB67">
        <v>2068</v>
      </c>
    </row>
    <row r="68" spans="1:28" x14ac:dyDescent="0.25">
      <c r="A68" t="s">
        <v>37</v>
      </c>
      <c r="B68">
        <v>1986</v>
      </c>
      <c r="C68">
        <v>2352</v>
      </c>
      <c r="D68">
        <v>2248</v>
      </c>
      <c r="E68">
        <v>2068</v>
      </c>
      <c r="G68" t="s">
        <v>7</v>
      </c>
      <c r="H68" s="9">
        <f>SUM(B69:B70)/4800</f>
        <v>9.9166666666666667E-2</v>
      </c>
      <c r="I68" s="9">
        <f>SUM(C69:C70)/4800</f>
        <v>3.2708333333333332E-2</v>
      </c>
      <c r="J68" s="9">
        <f>SUM(D69:D70)/4800</f>
        <v>5.4375E-2</v>
      </c>
      <c r="K68" s="9">
        <f>SUM(E69:E70)/4800</f>
        <v>9.1874999999999998E-2</v>
      </c>
      <c r="X68" t="s">
        <v>38</v>
      </c>
      <c r="Y68">
        <v>456</v>
      </c>
      <c r="Z68">
        <v>106</v>
      </c>
      <c r="AA68">
        <v>189</v>
      </c>
      <c r="AB68">
        <v>335</v>
      </c>
    </row>
    <row r="69" spans="1:28" x14ac:dyDescent="0.25">
      <c r="A69" t="s">
        <v>38</v>
      </c>
      <c r="B69">
        <v>456</v>
      </c>
      <c r="C69">
        <v>106</v>
      </c>
      <c r="D69">
        <v>189</v>
      </c>
      <c r="E69">
        <v>335</v>
      </c>
      <c r="G69" t="s">
        <v>8</v>
      </c>
      <c r="H69" s="10">
        <f>SUM(B71:B75)/4800</f>
        <v>6.2500000000000001E-4</v>
      </c>
      <c r="I69" s="10">
        <f>SUM(C71:C75)/4800</f>
        <v>2.0833333333333335E-4</v>
      </c>
      <c r="J69" s="10">
        <f>SUM(D71:D75)/4800</f>
        <v>2.0833333333333335E-4</v>
      </c>
      <c r="K69" s="10">
        <f>SUM(E71:E75)/4800</f>
        <v>2.0833333333333335E-4</v>
      </c>
      <c r="X69" t="s">
        <v>39</v>
      </c>
      <c r="Y69">
        <v>20</v>
      </c>
      <c r="Z69">
        <v>51</v>
      </c>
      <c r="AA69">
        <v>72</v>
      </c>
      <c r="AB69">
        <v>106</v>
      </c>
    </row>
    <row r="70" spans="1:28" x14ac:dyDescent="0.25">
      <c r="A70" t="s">
        <v>39</v>
      </c>
      <c r="B70">
        <v>20</v>
      </c>
      <c r="C70">
        <v>51</v>
      </c>
      <c r="D70">
        <v>72</v>
      </c>
      <c r="E70">
        <v>106</v>
      </c>
      <c r="X70" t="s">
        <v>40</v>
      </c>
      <c r="Y70">
        <v>3</v>
      </c>
      <c r="Z70">
        <v>1</v>
      </c>
      <c r="AA70">
        <v>1</v>
      </c>
      <c r="AB70">
        <v>1</v>
      </c>
    </row>
    <row r="71" spans="1:28" x14ac:dyDescent="0.25">
      <c r="A71" t="s">
        <v>40</v>
      </c>
      <c r="B71">
        <v>3</v>
      </c>
      <c r="C71">
        <v>1</v>
      </c>
      <c r="D71">
        <v>1</v>
      </c>
      <c r="E71">
        <v>1</v>
      </c>
      <c r="X71" t="s">
        <v>41</v>
      </c>
      <c r="Y71">
        <v>0</v>
      </c>
      <c r="Z71">
        <v>0</v>
      </c>
      <c r="AA71">
        <v>0</v>
      </c>
      <c r="AB71">
        <v>0</v>
      </c>
    </row>
    <row r="72" spans="1:28" x14ac:dyDescent="0.25">
      <c r="A72" t="s">
        <v>41</v>
      </c>
      <c r="B72">
        <v>0</v>
      </c>
      <c r="C72">
        <v>0</v>
      </c>
      <c r="D72">
        <v>0</v>
      </c>
      <c r="E72">
        <v>0</v>
      </c>
      <c r="X72" t="s">
        <v>42</v>
      </c>
      <c r="Y72">
        <v>0</v>
      </c>
      <c r="Z72">
        <v>0</v>
      </c>
      <c r="AA72">
        <v>0</v>
      </c>
      <c r="AB72">
        <v>0</v>
      </c>
    </row>
    <row r="73" spans="1:28" x14ac:dyDescent="0.25">
      <c r="A73" t="s">
        <v>42</v>
      </c>
      <c r="B73">
        <v>0</v>
      </c>
      <c r="C73">
        <v>0</v>
      </c>
      <c r="D73">
        <v>0</v>
      </c>
      <c r="E73">
        <v>0</v>
      </c>
      <c r="X73" t="s">
        <v>43</v>
      </c>
      <c r="Y73">
        <v>0</v>
      </c>
      <c r="Z73">
        <v>0</v>
      </c>
      <c r="AA73">
        <v>0</v>
      </c>
      <c r="AB73">
        <v>0</v>
      </c>
    </row>
    <row r="74" spans="1:28" x14ac:dyDescent="0.25">
      <c r="A74" t="s">
        <v>43</v>
      </c>
      <c r="B74">
        <v>0</v>
      </c>
      <c r="C74">
        <v>0</v>
      </c>
      <c r="D74">
        <v>0</v>
      </c>
      <c r="E74">
        <v>0</v>
      </c>
      <c r="X74" t="s">
        <v>44</v>
      </c>
      <c r="Y74">
        <v>0</v>
      </c>
      <c r="Z74">
        <v>0</v>
      </c>
      <c r="AA74">
        <v>0</v>
      </c>
      <c r="AB74">
        <v>0</v>
      </c>
    </row>
    <row r="75" spans="1:28" x14ac:dyDescent="0.25">
      <c r="A75" t="s">
        <v>44</v>
      </c>
      <c r="B75">
        <v>0</v>
      </c>
      <c r="C75">
        <v>0</v>
      </c>
      <c r="D75">
        <v>0</v>
      </c>
      <c r="E75">
        <v>0</v>
      </c>
    </row>
    <row r="76" spans="1:28" x14ac:dyDescent="0.25">
      <c r="B76">
        <f>SUM(B66:B75)</f>
        <v>2583</v>
      </c>
      <c r="C76">
        <f>SUM(C66:C75)</f>
        <v>2510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99"/>
  <sheetViews>
    <sheetView showGridLines="0" zoomScale="85" zoomScaleNormal="85" workbookViewId="0">
      <selection activeCell="A2" sqref="A2:K688"/>
    </sheetView>
  </sheetViews>
  <sheetFormatPr defaultRowHeight="15" x14ac:dyDescent="0.25"/>
  <cols>
    <col min="1" max="1" width="58.28515625" style="46" customWidth="1"/>
    <col min="2" max="2" width="17.7109375" style="46" bestFit="1" customWidth="1"/>
    <col min="3" max="3" width="12.28515625" style="46" customWidth="1"/>
    <col min="4" max="4" width="8" style="46" bestFit="1" customWidth="1"/>
    <col min="5" max="5" width="8.7109375" style="46" customWidth="1"/>
    <col min="6" max="6" width="15.7109375" style="46" customWidth="1"/>
    <col min="7" max="7" width="18.28515625" style="46" customWidth="1"/>
    <col min="8" max="8" width="19.140625" style="46" customWidth="1"/>
    <col min="9" max="9" width="7.140625" style="46" customWidth="1"/>
    <col min="10" max="10" width="27.7109375" style="46" customWidth="1"/>
    <col min="11" max="11" width="9.42578125" style="46" bestFit="1" customWidth="1"/>
    <col min="12" max="12" width="9.140625" style="46"/>
    <col min="13" max="13" width="8.42578125" style="46" bestFit="1" customWidth="1"/>
    <col min="14" max="14" width="18" style="46" bestFit="1" customWidth="1"/>
    <col min="15" max="16384" width="9.140625" style="46"/>
  </cols>
  <sheetData>
    <row r="1" spans="1:14" x14ac:dyDescent="0.25">
      <c r="A1" s="47" t="s">
        <v>21</v>
      </c>
      <c r="B1" s="47" t="s">
        <v>4</v>
      </c>
      <c r="C1" s="47" t="s">
        <v>22</v>
      </c>
      <c r="D1" s="47" t="s">
        <v>23</v>
      </c>
      <c r="E1" s="47" t="s">
        <v>24</v>
      </c>
      <c r="F1" s="47" t="s">
        <v>25</v>
      </c>
      <c r="G1" s="47" t="s">
        <v>26</v>
      </c>
      <c r="H1" s="47" t="s">
        <v>27</v>
      </c>
      <c r="I1" s="47" t="s">
        <v>2</v>
      </c>
      <c r="J1" s="47" t="s">
        <v>28</v>
      </c>
      <c r="K1" s="47" t="s">
        <v>29</v>
      </c>
      <c r="M1" s="46">
        <f>SUBTOTAL(3,W2F_CV19[Project Name])</f>
        <v>687</v>
      </c>
    </row>
    <row r="2" spans="1:14" ht="20.100000000000001" customHeight="1" x14ac:dyDescent="0.25">
      <c r="A2" s="54" t="s">
        <v>3630</v>
      </c>
      <c r="B2" s="54" t="s">
        <v>34</v>
      </c>
      <c r="C2" s="54" t="s">
        <v>32</v>
      </c>
      <c r="D2" s="54">
        <v>51622910</v>
      </c>
      <c r="E2" s="54">
        <v>83.44</v>
      </c>
      <c r="F2" s="54">
        <v>6.92</v>
      </c>
      <c r="G2" s="54">
        <v>6.6E-3</v>
      </c>
      <c r="H2" s="54">
        <v>152.21709999999999</v>
      </c>
      <c r="I2" s="54">
        <v>2020</v>
      </c>
      <c r="J2" s="54" t="s">
        <v>52</v>
      </c>
      <c r="K2" s="54" t="s">
        <v>110</v>
      </c>
      <c r="N2" s="1">
        <f>SUM(W2F_CV19[Cost])</f>
        <v>1339265049</v>
      </c>
    </row>
    <row r="3" spans="1:14" ht="20.100000000000001" customHeight="1" x14ac:dyDescent="0.25">
      <c r="A3" s="54" t="s">
        <v>3632</v>
      </c>
      <c r="B3" s="54" t="s">
        <v>34</v>
      </c>
      <c r="C3" s="54" t="s">
        <v>32</v>
      </c>
      <c r="D3" s="54">
        <v>89643018</v>
      </c>
      <c r="E3" s="54">
        <v>89.1</v>
      </c>
      <c r="F3" s="54">
        <v>18.510000000000002</v>
      </c>
      <c r="G3" s="54">
        <v>1.4E-3</v>
      </c>
      <c r="H3" s="54">
        <v>691.69</v>
      </c>
      <c r="I3" s="54">
        <v>2021</v>
      </c>
      <c r="J3" s="54" t="s">
        <v>52</v>
      </c>
      <c r="K3" s="54" t="s">
        <v>110</v>
      </c>
      <c r="N3" s="1">
        <f>SUMIF(W2F_CV19[Frozen],"Program*",W2F_CV19[Cost])</f>
        <v>251265928</v>
      </c>
    </row>
    <row r="4" spans="1:14" ht="20.100000000000001" customHeight="1" x14ac:dyDescent="0.25">
      <c r="A4" s="54" t="s">
        <v>912</v>
      </c>
      <c r="B4" s="54" t="s">
        <v>75</v>
      </c>
      <c r="C4" s="54" t="s">
        <v>31</v>
      </c>
      <c r="D4" s="54">
        <v>536890</v>
      </c>
      <c r="E4" s="54">
        <v>81.349999999999994</v>
      </c>
      <c r="F4" s="54">
        <v>11.87</v>
      </c>
      <c r="G4" s="54">
        <v>2.2100000000000002E-2</v>
      </c>
      <c r="H4" s="54">
        <v>45.230800000000002</v>
      </c>
      <c r="I4" s="54">
        <v>2022</v>
      </c>
      <c r="J4" s="54" t="s">
        <v>32</v>
      </c>
      <c r="K4" s="54" t="s">
        <v>33</v>
      </c>
    </row>
    <row r="5" spans="1:14" ht="20.100000000000001" customHeight="1" x14ac:dyDescent="0.25">
      <c r="A5" s="54" t="s">
        <v>3372</v>
      </c>
      <c r="B5" s="54" t="s">
        <v>34</v>
      </c>
      <c r="C5" s="54" t="s">
        <v>31</v>
      </c>
      <c r="D5" s="54">
        <v>441165</v>
      </c>
      <c r="E5" s="54">
        <v>66.92</v>
      </c>
      <c r="F5" s="54">
        <v>5.91</v>
      </c>
      <c r="G5" s="54">
        <v>1.34E-2</v>
      </c>
      <c r="H5" s="54">
        <v>74.647099999999995</v>
      </c>
      <c r="I5" s="54">
        <v>2022</v>
      </c>
      <c r="J5" s="54" t="s">
        <v>32</v>
      </c>
      <c r="K5" s="54" t="s">
        <v>33</v>
      </c>
    </row>
    <row r="6" spans="1:14" ht="20.100000000000001" customHeight="1" x14ac:dyDescent="0.25">
      <c r="A6" s="54" t="s">
        <v>1132</v>
      </c>
      <c r="B6" s="54" t="s">
        <v>30</v>
      </c>
      <c r="C6" s="54" t="s">
        <v>31</v>
      </c>
      <c r="D6" s="54">
        <v>461937</v>
      </c>
      <c r="E6" s="54">
        <v>84.64</v>
      </c>
      <c r="F6" s="54">
        <v>9.09</v>
      </c>
      <c r="G6" s="54">
        <v>1.9699999999999999E-2</v>
      </c>
      <c r="H6" s="54">
        <v>50.818199999999997</v>
      </c>
      <c r="I6" s="54">
        <v>2022</v>
      </c>
      <c r="J6" s="54" t="s">
        <v>32</v>
      </c>
      <c r="K6" s="54" t="s">
        <v>33</v>
      </c>
    </row>
    <row r="7" spans="1:14" ht="20.100000000000001" customHeight="1" x14ac:dyDescent="0.25">
      <c r="A7" s="54" t="s">
        <v>3483</v>
      </c>
      <c r="B7" s="54" t="s">
        <v>75</v>
      </c>
      <c r="C7" s="54" t="s">
        <v>31</v>
      </c>
      <c r="D7" s="54">
        <v>134246</v>
      </c>
      <c r="E7" s="54">
        <v>77.84</v>
      </c>
      <c r="F7" s="54">
        <v>9.81</v>
      </c>
      <c r="G7" s="54">
        <v>7.3099999999999998E-2</v>
      </c>
      <c r="H7" s="54">
        <v>13.6846</v>
      </c>
      <c r="I7" s="54">
        <v>2022</v>
      </c>
      <c r="J7" s="54" t="s">
        <v>32</v>
      </c>
      <c r="K7" s="54" t="s">
        <v>33</v>
      </c>
    </row>
    <row r="8" spans="1:14" ht="20.100000000000001" customHeight="1" x14ac:dyDescent="0.25">
      <c r="A8" s="54" t="s">
        <v>3228</v>
      </c>
      <c r="B8" s="54" t="s">
        <v>75</v>
      </c>
      <c r="C8" s="54" t="s">
        <v>31</v>
      </c>
      <c r="D8" s="54">
        <v>96197</v>
      </c>
      <c r="E8" s="54">
        <v>80.069999999999993</v>
      </c>
      <c r="F8" s="54">
        <v>9.92</v>
      </c>
      <c r="G8" s="54">
        <v>0.1031</v>
      </c>
      <c r="H8" s="54">
        <v>9.6973000000000003</v>
      </c>
      <c r="I8" s="54">
        <v>2022</v>
      </c>
      <c r="J8" s="54" t="s">
        <v>32</v>
      </c>
      <c r="K8" s="54" t="s">
        <v>33</v>
      </c>
    </row>
    <row r="9" spans="1:14" ht="20.100000000000001" customHeight="1" x14ac:dyDescent="0.25">
      <c r="A9" s="54" t="s">
        <v>1744</v>
      </c>
      <c r="B9" s="54" t="s">
        <v>34</v>
      </c>
      <c r="C9" s="54" t="s">
        <v>31</v>
      </c>
      <c r="D9" s="54">
        <v>534184</v>
      </c>
      <c r="E9" s="54">
        <v>84.7</v>
      </c>
      <c r="F9" s="54">
        <v>16.55</v>
      </c>
      <c r="G9" s="54">
        <v>3.1E-2</v>
      </c>
      <c r="H9" s="54">
        <v>32.277000000000001</v>
      </c>
      <c r="I9" s="54">
        <v>2022</v>
      </c>
      <c r="J9" s="54" t="s">
        <v>32</v>
      </c>
      <c r="K9" s="54" t="s">
        <v>33</v>
      </c>
    </row>
    <row r="10" spans="1:14" ht="20.100000000000001" customHeight="1" x14ac:dyDescent="0.25">
      <c r="A10" s="54" t="s">
        <v>3246</v>
      </c>
      <c r="B10" s="54" t="s">
        <v>75</v>
      </c>
      <c r="C10" s="54" t="s">
        <v>31</v>
      </c>
      <c r="D10" s="54">
        <v>632466</v>
      </c>
      <c r="E10" s="54">
        <v>83.06</v>
      </c>
      <c r="F10" s="54">
        <v>9.7100000000000009</v>
      </c>
      <c r="G10" s="54">
        <v>1.54E-2</v>
      </c>
      <c r="H10" s="54">
        <v>65.135499999999993</v>
      </c>
      <c r="I10" s="54">
        <v>2022</v>
      </c>
      <c r="J10" s="54" t="s">
        <v>32</v>
      </c>
      <c r="K10" s="54" t="s">
        <v>33</v>
      </c>
    </row>
    <row r="11" spans="1:14" ht="20.100000000000001" customHeight="1" x14ac:dyDescent="0.25">
      <c r="A11" s="54" t="s">
        <v>1638</v>
      </c>
      <c r="B11" s="54" t="s">
        <v>75</v>
      </c>
      <c r="C11" s="54" t="s">
        <v>31</v>
      </c>
      <c r="D11" s="54">
        <v>521995</v>
      </c>
      <c r="E11" s="54">
        <v>78.5</v>
      </c>
      <c r="F11" s="54">
        <v>11.11</v>
      </c>
      <c r="G11" s="54">
        <v>2.1299999999999999E-2</v>
      </c>
      <c r="H11" s="54">
        <v>46.984200000000001</v>
      </c>
      <c r="I11" s="54">
        <v>2022</v>
      </c>
      <c r="J11" s="54" t="s">
        <v>32</v>
      </c>
      <c r="K11" s="54" t="s">
        <v>33</v>
      </c>
    </row>
    <row r="12" spans="1:14" ht="20.100000000000001" customHeight="1" x14ac:dyDescent="0.25">
      <c r="A12" s="54" t="s">
        <v>300</v>
      </c>
      <c r="B12" s="54" t="s">
        <v>34</v>
      </c>
      <c r="C12" s="54" t="s">
        <v>31</v>
      </c>
      <c r="D12" s="54">
        <v>229749</v>
      </c>
      <c r="E12" s="54">
        <v>83.77</v>
      </c>
      <c r="F12" s="54">
        <v>8.9600000000000009</v>
      </c>
      <c r="G12" s="54">
        <v>3.9E-2</v>
      </c>
      <c r="H12" s="54">
        <v>25.6416</v>
      </c>
      <c r="I12" s="54">
        <v>2022</v>
      </c>
      <c r="J12" s="54" t="s">
        <v>32</v>
      </c>
      <c r="K12" s="54" t="s">
        <v>33</v>
      </c>
    </row>
    <row r="13" spans="1:14" ht="20.100000000000001" customHeight="1" x14ac:dyDescent="0.25">
      <c r="A13" s="54" t="s">
        <v>522</v>
      </c>
      <c r="B13" s="54" t="s">
        <v>75</v>
      </c>
      <c r="C13" s="54" t="s">
        <v>31</v>
      </c>
      <c r="D13" s="54">
        <v>287589</v>
      </c>
      <c r="E13" s="54">
        <v>77.540000000000006</v>
      </c>
      <c r="F13" s="54">
        <v>9.65</v>
      </c>
      <c r="G13" s="54">
        <v>3.3599999999999998E-2</v>
      </c>
      <c r="H13" s="54">
        <v>29.8019</v>
      </c>
      <c r="I13" s="54">
        <v>2022</v>
      </c>
      <c r="J13" s="54" t="s">
        <v>32</v>
      </c>
      <c r="K13" s="54" t="s">
        <v>33</v>
      </c>
    </row>
    <row r="14" spans="1:14" ht="20.100000000000001" customHeight="1" x14ac:dyDescent="0.25">
      <c r="A14" s="54" t="s">
        <v>3244</v>
      </c>
      <c r="B14" s="54" t="s">
        <v>75</v>
      </c>
      <c r="C14" s="54" t="s">
        <v>31</v>
      </c>
      <c r="D14" s="54">
        <v>52133</v>
      </c>
      <c r="E14" s="54">
        <v>86.22</v>
      </c>
      <c r="F14" s="54">
        <v>10.77</v>
      </c>
      <c r="G14" s="54">
        <v>0.20660000000000001</v>
      </c>
      <c r="H14" s="54">
        <v>4.8404999999999996</v>
      </c>
      <c r="I14" s="54">
        <v>2022</v>
      </c>
      <c r="J14" s="54" t="s">
        <v>32</v>
      </c>
      <c r="K14" s="54" t="s">
        <v>33</v>
      </c>
    </row>
    <row r="15" spans="1:14" ht="20.100000000000001" customHeight="1" x14ac:dyDescent="0.25">
      <c r="A15" s="54" t="s">
        <v>82</v>
      </c>
      <c r="B15" s="54" t="s">
        <v>75</v>
      </c>
      <c r="C15" s="54" t="s">
        <v>31</v>
      </c>
      <c r="D15" s="54">
        <v>58816</v>
      </c>
      <c r="E15" s="54">
        <v>79.27</v>
      </c>
      <c r="F15" s="54">
        <v>10.53</v>
      </c>
      <c r="G15" s="54">
        <v>0.17899999999999999</v>
      </c>
      <c r="H15" s="54">
        <v>5.5856000000000003</v>
      </c>
      <c r="I15" s="54">
        <v>2022</v>
      </c>
      <c r="J15" s="54" t="s">
        <v>32</v>
      </c>
      <c r="K15" s="54" t="s">
        <v>33</v>
      </c>
    </row>
    <row r="16" spans="1:14" ht="20.100000000000001" customHeight="1" x14ac:dyDescent="0.25">
      <c r="A16" s="54" t="s">
        <v>3358</v>
      </c>
      <c r="B16" s="54" t="s">
        <v>34</v>
      </c>
      <c r="C16" s="54" t="s">
        <v>31</v>
      </c>
      <c r="D16" s="54">
        <v>123913</v>
      </c>
      <c r="E16" s="54">
        <v>76.44</v>
      </c>
      <c r="F16" s="54">
        <v>6.46</v>
      </c>
      <c r="G16" s="54">
        <v>5.21E-2</v>
      </c>
      <c r="H16" s="54">
        <v>19.1816</v>
      </c>
      <c r="I16" s="54">
        <v>2022</v>
      </c>
      <c r="J16" s="54" t="s">
        <v>32</v>
      </c>
      <c r="K16" s="54" t="s">
        <v>33</v>
      </c>
    </row>
    <row r="17" spans="1:11" ht="20.100000000000001" customHeight="1" x14ac:dyDescent="0.25">
      <c r="A17" s="54" t="s">
        <v>3237</v>
      </c>
      <c r="B17" s="54" t="s">
        <v>34</v>
      </c>
      <c r="C17" s="54" t="s">
        <v>31</v>
      </c>
      <c r="D17" s="54">
        <v>891156</v>
      </c>
      <c r="E17" s="54">
        <v>86.34</v>
      </c>
      <c r="F17" s="54">
        <v>21.58</v>
      </c>
      <c r="G17" s="54">
        <v>2.4199999999999999E-2</v>
      </c>
      <c r="H17" s="54">
        <v>41.295499999999997</v>
      </c>
      <c r="I17" s="54">
        <v>2022</v>
      </c>
      <c r="J17" s="54" t="s">
        <v>32</v>
      </c>
      <c r="K17" s="54" t="s">
        <v>33</v>
      </c>
    </row>
    <row r="18" spans="1:11" ht="20.100000000000001" customHeight="1" x14ac:dyDescent="0.25">
      <c r="A18" s="54" t="s">
        <v>3365</v>
      </c>
      <c r="B18" s="54" t="s">
        <v>34</v>
      </c>
      <c r="C18" s="54" t="s">
        <v>31</v>
      </c>
      <c r="D18" s="54">
        <v>237387</v>
      </c>
      <c r="E18" s="54">
        <v>76.489999999999995</v>
      </c>
      <c r="F18" s="54">
        <v>6.19</v>
      </c>
      <c r="G18" s="54">
        <v>2.6100000000000002E-2</v>
      </c>
      <c r="H18" s="54">
        <v>38.350099999999998</v>
      </c>
      <c r="I18" s="54">
        <v>2022</v>
      </c>
      <c r="J18" s="54" t="s">
        <v>32</v>
      </c>
      <c r="K18" s="54" t="s">
        <v>33</v>
      </c>
    </row>
    <row r="19" spans="1:11" ht="20.100000000000001" customHeight="1" x14ac:dyDescent="0.25">
      <c r="A19" s="54" t="s">
        <v>3517</v>
      </c>
      <c r="B19" s="54" t="s">
        <v>75</v>
      </c>
      <c r="C19" s="54" t="s">
        <v>31</v>
      </c>
      <c r="D19" s="54">
        <v>278948</v>
      </c>
      <c r="E19" s="54">
        <v>75.52</v>
      </c>
      <c r="F19" s="54">
        <v>10.51</v>
      </c>
      <c r="G19" s="54">
        <v>3.7699999999999997E-2</v>
      </c>
      <c r="H19" s="54">
        <v>26.5412</v>
      </c>
      <c r="I19" s="54">
        <v>2022</v>
      </c>
      <c r="J19" s="54" t="s">
        <v>32</v>
      </c>
      <c r="K19" s="54" t="s">
        <v>33</v>
      </c>
    </row>
    <row r="20" spans="1:11" ht="20.100000000000001" customHeight="1" x14ac:dyDescent="0.25">
      <c r="A20" s="54" t="s">
        <v>3226</v>
      </c>
      <c r="B20" s="54" t="s">
        <v>75</v>
      </c>
      <c r="C20" s="54" t="s">
        <v>31</v>
      </c>
      <c r="D20" s="54">
        <v>97152</v>
      </c>
      <c r="E20" s="54">
        <v>77.03</v>
      </c>
      <c r="F20" s="54">
        <v>10.56</v>
      </c>
      <c r="G20" s="54">
        <v>0.1087</v>
      </c>
      <c r="H20" s="54">
        <v>9.1999999999999993</v>
      </c>
      <c r="I20" s="54">
        <v>2022</v>
      </c>
      <c r="J20" s="54" t="s">
        <v>32</v>
      </c>
      <c r="K20" s="54" t="s">
        <v>33</v>
      </c>
    </row>
    <row r="21" spans="1:11" ht="20.100000000000001" customHeight="1" x14ac:dyDescent="0.25">
      <c r="A21" s="54" t="s">
        <v>1676</v>
      </c>
      <c r="B21" s="54" t="s">
        <v>75</v>
      </c>
      <c r="C21" s="54" t="s">
        <v>31</v>
      </c>
      <c r="D21" s="54">
        <v>242426</v>
      </c>
      <c r="E21" s="54">
        <v>74.03</v>
      </c>
      <c r="F21" s="54">
        <v>11.25</v>
      </c>
      <c r="G21" s="54">
        <v>4.6399999999999997E-2</v>
      </c>
      <c r="H21" s="54">
        <v>21.548999999999999</v>
      </c>
      <c r="I21" s="54">
        <v>2022</v>
      </c>
      <c r="J21" s="54" t="s">
        <v>32</v>
      </c>
      <c r="K21" s="54" t="s">
        <v>33</v>
      </c>
    </row>
    <row r="22" spans="1:11" ht="20.100000000000001" customHeight="1" x14ac:dyDescent="0.25">
      <c r="A22" s="54" t="s">
        <v>437</v>
      </c>
      <c r="B22" s="54" t="s">
        <v>34</v>
      </c>
      <c r="C22" s="54" t="s">
        <v>31</v>
      </c>
      <c r="D22" s="54">
        <v>315299</v>
      </c>
      <c r="E22" s="54">
        <v>81.91</v>
      </c>
      <c r="F22" s="54">
        <v>14.71</v>
      </c>
      <c r="G22" s="54">
        <v>4.6699999999999998E-2</v>
      </c>
      <c r="H22" s="54">
        <v>21.4344</v>
      </c>
      <c r="I22" s="54">
        <v>2022</v>
      </c>
      <c r="J22" s="54" t="s">
        <v>32</v>
      </c>
      <c r="K22" s="54" t="s">
        <v>33</v>
      </c>
    </row>
    <row r="23" spans="1:11" ht="20.100000000000001" customHeight="1" x14ac:dyDescent="0.25">
      <c r="A23" s="54" t="s">
        <v>839</v>
      </c>
      <c r="B23" s="54" t="s">
        <v>30</v>
      </c>
      <c r="C23" s="54" t="s">
        <v>31</v>
      </c>
      <c r="D23" s="54">
        <v>442650</v>
      </c>
      <c r="E23" s="54">
        <v>85.12</v>
      </c>
      <c r="F23" s="54">
        <v>10.31</v>
      </c>
      <c r="G23" s="54">
        <v>2.3300000000000001E-2</v>
      </c>
      <c r="H23" s="54">
        <v>42.933999999999997</v>
      </c>
      <c r="I23" s="54">
        <v>2022</v>
      </c>
      <c r="J23" s="54" t="s">
        <v>32</v>
      </c>
      <c r="K23" s="54" t="s">
        <v>33</v>
      </c>
    </row>
    <row r="24" spans="1:11" ht="20.100000000000001" customHeight="1" x14ac:dyDescent="0.25">
      <c r="A24" s="54" t="s">
        <v>1280</v>
      </c>
      <c r="B24" s="54" t="s">
        <v>34</v>
      </c>
      <c r="C24" s="54" t="s">
        <v>31</v>
      </c>
      <c r="D24" s="54">
        <v>487335</v>
      </c>
      <c r="E24" s="54">
        <v>83.12</v>
      </c>
      <c r="F24" s="54">
        <v>8.14</v>
      </c>
      <c r="G24" s="54">
        <v>1.67E-2</v>
      </c>
      <c r="H24" s="54">
        <v>59.869199999999999</v>
      </c>
      <c r="I24" s="54">
        <v>2022</v>
      </c>
      <c r="J24" s="54" t="s">
        <v>32</v>
      </c>
      <c r="K24" s="54" t="s">
        <v>33</v>
      </c>
    </row>
    <row r="25" spans="1:11" ht="20.100000000000001" customHeight="1" x14ac:dyDescent="0.25">
      <c r="A25" s="54" t="s">
        <v>626</v>
      </c>
      <c r="B25" s="54" t="s">
        <v>75</v>
      </c>
      <c r="C25" s="54" t="s">
        <v>31</v>
      </c>
      <c r="D25" s="54">
        <v>394432</v>
      </c>
      <c r="E25" s="54">
        <v>86.89</v>
      </c>
      <c r="F25" s="54">
        <v>11.01</v>
      </c>
      <c r="G25" s="54">
        <v>2.7900000000000001E-2</v>
      </c>
      <c r="H25" s="54">
        <v>35.8249</v>
      </c>
      <c r="I25" s="54">
        <v>2022</v>
      </c>
      <c r="J25" s="54" t="s">
        <v>32</v>
      </c>
      <c r="K25" s="54" t="s">
        <v>33</v>
      </c>
    </row>
    <row r="26" spans="1:11" ht="20.100000000000001" customHeight="1" x14ac:dyDescent="0.25">
      <c r="A26" s="54" t="s">
        <v>3240</v>
      </c>
      <c r="B26" s="54" t="s">
        <v>75</v>
      </c>
      <c r="C26" s="54" t="s">
        <v>31</v>
      </c>
      <c r="D26" s="54">
        <v>306399</v>
      </c>
      <c r="E26" s="54">
        <v>79.08</v>
      </c>
      <c r="F26" s="54">
        <v>10.3</v>
      </c>
      <c r="G26" s="54">
        <v>3.3599999999999998E-2</v>
      </c>
      <c r="H26" s="54">
        <v>29.747399999999999</v>
      </c>
      <c r="I26" s="54">
        <v>2022</v>
      </c>
      <c r="J26" s="54" t="s">
        <v>32</v>
      </c>
      <c r="K26" s="54" t="s">
        <v>33</v>
      </c>
    </row>
    <row r="27" spans="1:11" ht="20.100000000000001" customHeight="1" x14ac:dyDescent="0.25">
      <c r="A27" s="54" t="s">
        <v>1213</v>
      </c>
      <c r="B27" s="54" t="s">
        <v>75</v>
      </c>
      <c r="C27" s="54" t="s">
        <v>31</v>
      </c>
      <c r="D27" s="54">
        <v>670277</v>
      </c>
      <c r="E27" s="54">
        <v>74.239999999999995</v>
      </c>
      <c r="F27" s="54">
        <v>9.27</v>
      </c>
      <c r="G27" s="54">
        <v>1.38E-2</v>
      </c>
      <c r="H27" s="54">
        <v>72.305999999999997</v>
      </c>
      <c r="I27" s="54">
        <v>2022</v>
      </c>
      <c r="J27" s="54" t="s">
        <v>32</v>
      </c>
      <c r="K27" s="54" t="s">
        <v>33</v>
      </c>
    </row>
    <row r="28" spans="1:11" ht="20.100000000000001" customHeight="1" x14ac:dyDescent="0.25">
      <c r="A28" s="54" t="s">
        <v>76</v>
      </c>
      <c r="B28" s="54" t="s">
        <v>75</v>
      </c>
      <c r="C28" s="54" t="s">
        <v>31</v>
      </c>
      <c r="D28" s="54">
        <v>84787</v>
      </c>
      <c r="E28" s="54">
        <v>87.76</v>
      </c>
      <c r="F28" s="54">
        <v>10.36</v>
      </c>
      <c r="G28" s="54">
        <v>0.1222</v>
      </c>
      <c r="H28" s="54">
        <v>8.1841000000000008</v>
      </c>
      <c r="I28" s="54">
        <v>2022</v>
      </c>
      <c r="J28" s="54" t="s">
        <v>32</v>
      </c>
      <c r="K28" s="54" t="s">
        <v>33</v>
      </c>
    </row>
    <row r="29" spans="1:11" ht="20.100000000000001" customHeight="1" x14ac:dyDescent="0.25">
      <c r="A29" s="54" t="s">
        <v>3238</v>
      </c>
      <c r="B29" s="54" t="s">
        <v>75</v>
      </c>
      <c r="C29" s="54" t="s">
        <v>31</v>
      </c>
      <c r="D29" s="54">
        <v>226672</v>
      </c>
      <c r="E29" s="54">
        <v>82.23</v>
      </c>
      <c r="F29" s="54">
        <v>9.32</v>
      </c>
      <c r="G29" s="54">
        <v>4.1099999999999998E-2</v>
      </c>
      <c r="H29" s="54">
        <v>24.321000000000002</v>
      </c>
      <c r="I29" s="54">
        <v>2022</v>
      </c>
      <c r="J29" s="54" t="s">
        <v>32</v>
      </c>
      <c r="K29" s="54" t="s">
        <v>33</v>
      </c>
    </row>
    <row r="30" spans="1:11" ht="20.100000000000001" customHeight="1" x14ac:dyDescent="0.25">
      <c r="A30" s="54" t="s">
        <v>1687</v>
      </c>
      <c r="B30" s="54" t="s">
        <v>75</v>
      </c>
      <c r="C30" s="54" t="s">
        <v>31</v>
      </c>
      <c r="D30" s="54">
        <v>278948</v>
      </c>
      <c r="E30" s="54">
        <v>79</v>
      </c>
      <c r="F30" s="54">
        <v>10.58</v>
      </c>
      <c r="G30" s="54">
        <v>3.7900000000000003E-2</v>
      </c>
      <c r="H30" s="54">
        <v>26.365600000000001</v>
      </c>
      <c r="I30" s="54">
        <v>2022</v>
      </c>
      <c r="J30" s="54" t="s">
        <v>32</v>
      </c>
      <c r="K30" s="54" t="s">
        <v>33</v>
      </c>
    </row>
    <row r="31" spans="1:11" ht="20.100000000000001" customHeight="1" x14ac:dyDescent="0.25">
      <c r="A31" s="54" t="s">
        <v>1015</v>
      </c>
      <c r="B31" s="54" t="s">
        <v>75</v>
      </c>
      <c r="C31" s="54" t="s">
        <v>31</v>
      </c>
      <c r="D31" s="54">
        <v>521995</v>
      </c>
      <c r="E31" s="54">
        <v>82.35</v>
      </c>
      <c r="F31" s="54">
        <v>11.17</v>
      </c>
      <c r="G31" s="54">
        <v>2.1399999999999999E-2</v>
      </c>
      <c r="H31" s="54">
        <v>46.7318</v>
      </c>
      <c r="I31" s="54">
        <v>2022</v>
      </c>
      <c r="J31" s="54" t="s">
        <v>32</v>
      </c>
      <c r="K31" s="54" t="s">
        <v>33</v>
      </c>
    </row>
    <row r="32" spans="1:11" ht="20.100000000000001" customHeight="1" x14ac:dyDescent="0.25">
      <c r="A32" s="54" t="s">
        <v>280</v>
      </c>
      <c r="B32" s="54" t="s">
        <v>34</v>
      </c>
      <c r="C32" s="54" t="s">
        <v>31</v>
      </c>
      <c r="D32" s="54">
        <v>201571</v>
      </c>
      <c r="E32" s="54">
        <v>79.66</v>
      </c>
      <c r="F32" s="54">
        <v>8.8800000000000008</v>
      </c>
      <c r="G32" s="54">
        <v>4.41E-2</v>
      </c>
      <c r="H32" s="54">
        <v>22.699400000000001</v>
      </c>
      <c r="I32" s="54">
        <v>2022</v>
      </c>
      <c r="J32" s="54" t="s">
        <v>32</v>
      </c>
      <c r="K32" s="54" t="s">
        <v>33</v>
      </c>
    </row>
    <row r="33" spans="1:11" ht="20.100000000000001" customHeight="1" x14ac:dyDescent="0.25">
      <c r="A33" s="54" t="s">
        <v>3511</v>
      </c>
      <c r="B33" s="54" t="s">
        <v>75</v>
      </c>
      <c r="C33" s="54" t="s">
        <v>31</v>
      </c>
      <c r="D33" s="54">
        <v>493494</v>
      </c>
      <c r="E33" s="54">
        <v>76.599999999999994</v>
      </c>
      <c r="F33" s="54">
        <v>9.2200000000000006</v>
      </c>
      <c r="G33" s="54">
        <v>1.8700000000000001E-2</v>
      </c>
      <c r="H33" s="54">
        <v>53.5242</v>
      </c>
      <c r="I33" s="54">
        <v>2022</v>
      </c>
      <c r="J33" s="54" t="s">
        <v>32</v>
      </c>
      <c r="K33" s="54" t="s">
        <v>33</v>
      </c>
    </row>
    <row r="34" spans="1:11" ht="20.100000000000001" customHeight="1" x14ac:dyDescent="0.25">
      <c r="A34" s="54" t="s">
        <v>1291</v>
      </c>
      <c r="B34" s="54" t="s">
        <v>75</v>
      </c>
      <c r="C34" s="54" t="s">
        <v>31</v>
      </c>
      <c r="D34" s="54">
        <v>437542</v>
      </c>
      <c r="E34" s="54">
        <v>86.7</v>
      </c>
      <c r="F34" s="54">
        <v>9.77</v>
      </c>
      <c r="G34" s="54">
        <v>2.23E-2</v>
      </c>
      <c r="H34" s="54">
        <v>44.784199999999998</v>
      </c>
      <c r="I34" s="54">
        <v>2022</v>
      </c>
      <c r="J34" s="54" t="s">
        <v>32</v>
      </c>
      <c r="K34" s="54" t="s">
        <v>33</v>
      </c>
    </row>
    <row r="35" spans="1:11" ht="20.100000000000001" customHeight="1" x14ac:dyDescent="0.25">
      <c r="A35" s="54" t="s">
        <v>3229</v>
      </c>
      <c r="B35" s="54" t="s">
        <v>75</v>
      </c>
      <c r="C35" s="54" t="s">
        <v>31</v>
      </c>
      <c r="D35" s="54">
        <v>362780</v>
      </c>
      <c r="E35" s="54">
        <v>85.36</v>
      </c>
      <c r="F35" s="54">
        <v>9.76</v>
      </c>
      <c r="G35" s="54">
        <v>2.69E-2</v>
      </c>
      <c r="H35" s="54">
        <v>37.170099999999998</v>
      </c>
      <c r="I35" s="54">
        <v>2022</v>
      </c>
      <c r="J35" s="54" t="s">
        <v>32</v>
      </c>
      <c r="K35" s="54" t="s">
        <v>33</v>
      </c>
    </row>
    <row r="36" spans="1:11" ht="20.100000000000001" customHeight="1" x14ac:dyDescent="0.25">
      <c r="A36" s="54" t="s">
        <v>464</v>
      </c>
      <c r="B36" s="54" t="s">
        <v>34</v>
      </c>
      <c r="C36" s="54" t="s">
        <v>31</v>
      </c>
      <c r="D36" s="54">
        <v>187779</v>
      </c>
      <c r="E36" s="54">
        <v>76.180000000000007</v>
      </c>
      <c r="F36" s="54">
        <v>8.98</v>
      </c>
      <c r="G36" s="54">
        <v>4.7800000000000002E-2</v>
      </c>
      <c r="H36" s="54">
        <v>20.910799999999998</v>
      </c>
      <c r="I36" s="54">
        <v>2022</v>
      </c>
      <c r="J36" s="54" t="s">
        <v>32</v>
      </c>
      <c r="K36" s="54" t="s">
        <v>33</v>
      </c>
    </row>
    <row r="37" spans="1:11" ht="20.100000000000001" customHeight="1" x14ac:dyDescent="0.25">
      <c r="A37" s="54" t="s">
        <v>3005</v>
      </c>
      <c r="B37" s="54" t="s">
        <v>75</v>
      </c>
      <c r="C37" s="54" t="s">
        <v>31</v>
      </c>
      <c r="D37" s="54">
        <v>235265</v>
      </c>
      <c r="E37" s="54">
        <v>85.15</v>
      </c>
      <c r="F37" s="54">
        <v>11.01</v>
      </c>
      <c r="G37" s="54">
        <v>4.6800000000000001E-2</v>
      </c>
      <c r="H37" s="54">
        <v>21.368300000000001</v>
      </c>
      <c r="I37" s="54">
        <v>2022</v>
      </c>
      <c r="J37" s="54" t="s">
        <v>32</v>
      </c>
      <c r="K37" s="54" t="s">
        <v>33</v>
      </c>
    </row>
    <row r="38" spans="1:11" ht="20.100000000000001" customHeight="1" x14ac:dyDescent="0.25">
      <c r="A38" s="54" t="s">
        <v>266</v>
      </c>
      <c r="B38" s="54" t="s">
        <v>75</v>
      </c>
      <c r="C38" s="54" t="s">
        <v>31</v>
      </c>
      <c r="D38" s="54">
        <v>205571</v>
      </c>
      <c r="E38" s="54">
        <v>82.92</v>
      </c>
      <c r="F38" s="54">
        <v>9.59</v>
      </c>
      <c r="G38" s="54">
        <v>4.6699999999999998E-2</v>
      </c>
      <c r="H38" s="54">
        <v>21.4359</v>
      </c>
      <c r="I38" s="54">
        <v>2022</v>
      </c>
      <c r="J38" s="54" t="s">
        <v>32</v>
      </c>
      <c r="K38" s="54" t="s">
        <v>33</v>
      </c>
    </row>
    <row r="39" spans="1:11" ht="20.100000000000001" customHeight="1" x14ac:dyDescent="0.25">
      <c r="A39" s="54" t="s">
        <v>3595</v>
      </c>
      <c r="B39" s="54" t="s">
        <v>34</v>
      </c>
      <c r="C39" s="54" t="s">
        <v>31</v>
      </c>
      <c r="D39" s="54">
        <v>280247</v>
      </c>
      <c r="E39" s="54">
        <v>65.459999999999994</v>
      </c>
      <c r="F39" s="54">
        <v>7.21</v>
      </c>
      <c r="G39" s="54">
        <v>2.5700000000000001E-2</v>
      </c>
      <c r="H39" s="54">
        <v>38.869300000000003</v>
      </c>
      <c r="I39" s="54">
        <v>2022</v>
      </c>
      <c r="J39" s="54" t="s">
        <v>32</v>
      </c>
      <c r="K39" s="54" t="s">
        <v>33</v>
      </c>
    </row>
    <row r="40" spans="1:11" ht="20.100000000000001" customHeight="1" x14ac:dyDescent="0.25">
      <c r="A40" s="54" t="s">
        <v>757</v>
      </c>
      <c r="B40" s="54" t="s">
        <v>34</v>
      </c>
      <c r="C40" s="54" t="s">
        <v>31</v>
      </c>
      <c r="D40" s="54">
        <v>565035</v>
      </c>
      <c r="E40" s="54">
        <v>83.84</v>
      </c>
      <c r="F40" s="54">
        <v>10.9</v>
      </c>
      <c r="G40" s="54">
        <v>1.9300000000000001E-2</v>
      </c>
      <c r="H40" s="54">
        <v>51.838099999999997</v>
      </c>
      <c r="I40" s="54">
        <v>2022</v>
      </c>
      <c r="J40" s="54" t="s">
        <v>32</v>
      </c>
      <c r="K40" s="54" t="s">
        <v>33</v>
      </c>
    </row>
    <row r="41" spans="1:11" ht="20.100000000000001" customHeight="1" x14ac:dyDescent="0.25">
      <c r="A41" s="54" t="s">
        <v>3235</v>
      </c>
      <c r="B41" s="54" t="s">
        <v>75</v>
      </c>
      <c r="C41" s="54" t="s">
        <v>31</v>
      </c>
      <c r="D41" s="54">
        <v>430190</v>
      </c>
      <c r="E41" s="54">
        <v>79.08</v>
      </c>
      <c r="F41" s="54">
        <v>9.76</v>
      </c>
      <c r="G41" s="54">
        <v>2.2700000000000001E-2</v>
      </c>
      <c r="H41" s="54">
        <v>44.076799999999999</v>
      </c>
      <c r="I41" s="54">
        <v>2022</v>
      </c>
      <c r="J41" s="54" t="s">
        <v>32</v>
      </c>
      <c r="K41" s="54" t="s">
        <v>33</v>
      </c>
    </row>
    <row r="42" spans="1:11" ht="20.100000000000001" customHeight="1" x14ac:dyDescent="0.25">
      <c r="A42" s="54" t="s">
        <v>1682</v>
      </c>
      <c r="B42" s="54" t="s">
        <v>75</v>
      </c>
      <c r="C42" s="54" t="s">
        <v>31</v>
      </c>
      <c r="D42" s="54">
        <v>242617</v>
      </c>
      <c r="E42" s="54">
        <v>68.62</v>
      </c>
      <c r="F42" s="54">
        <v>10.32</v>
      </c>
      <c r="G42" s="54">
        <v>4.2500000000000003E-2</v>
      </c>
      <c r="H42" s="54">
        <v>23.509399999999999</v>
      </c>
      <c r="I42" s="54">
        <v>2022</v>
      </c>
      <c r="J42" s="54" t="s">
        <v>32</v>
      </c>
      <c r="K42" s="54" t="s">
        <v>33</v>
      </c>
    </row>
    <row r="43" spans="1:11" ht="20.100000000000001" customHeight="1" x14ac:dyDescent="0.25">
      <c r="A43" s="54" t="s">
        <v>3248</v>
      </c>
      <c r="B43" s="54" t="s">
        <v>75</v>
      </c>
      <c r="C43" s="54" t="s">
        <v>31</v>
      </c>
      <c r="D43" s="54">
        <v>514786</v>
      </c>
      <c r="E43" s="54">
        <v>64.400000000000006</v>
      </c>
      <c r="F43" s="54">
        <v>9.41</v>
      </c>
      <c r="G43" s="54">
        <v>1.83E-2</v>
      </c>
      <c r="H43" s="54">
        <v>54.706200000000003</v>
      </c>
      <c r="I43" s="54">
        <v>2022</v>
      </c>
      <c r="J43" s="54" t="s">
        <v>32</v>
      </c>
      <c r="K43" s="54" t="s">
        <v>33</v>
      </c>
    </row>
    <row r="44" spans="1:11" ht="20.100000000000001" customHeight="1" x14ac:dyDescent="0.25">
      <c r="A44" s="54" t="s">
        <v>3232</v>
      </c>
      <c r="B44" s="54" t="s">
        <v>75</v>
      </c>
      <c r="C44" s="54" t="s">
        <v>31</v>
      </c>
      <c r="D44" s="54">
        <v>240517</v>
      </c>
      <c r="E44" s="54">
        <v>83.5</v>
      </c>
      <c r="F44" s="54">
        <v>10.55</v>
      </c>
      <c r="G44" s="54">
        <v>4.3900000000000002E-2</v>
      </c>
      <c r="H44" s="54">
        <v>22.797799999999999</v>
      </c>
      <c r="I44" s="54">
        <v>2022</v>
      </c>
      <c r="J44" s="54" t="s">
        <v>32</v>
      </c>
      <c r="K44" s="54" t="s">
        <v>33</v>
      </c>
    </row>
    <row r="45" spans="1:11" ht="20.100000000000001" customHeight="1" x14ac:dyDescent="0.25">
      <c r="A45" s="54" t="s">
        <v>1315</v>
      </c>
      <c r="B45" s="54" t="s">
        <v>30</v>
      </c>
      <c r="C45" s="54" t="s">
        <v>31</v>
      </c>
      <c r="D45" s="54">
        <v>461937</v>
      </c>
      <c r="E45" s="54">
        <v>84.08</v>
      </c>
      <c r="F45" s="54">
        <v>7.44</v>
      </c>
      <c r="G45" s="54">
        <v>1.61E-2</v>
      </c>
      <c r="H45" s="54">
        <v>62.088299999999997</v>
      </c>
      <c r="I45" s="54">
        <v>2022</v>
      </c>
      <c r="J45" s="54" t="s">
        <v>32</v>
      </c>
      <c r="K45" s="54" t="s">
        <v>33</v>
      </c>
    </row>
    <row r="46" spans="1:11" ht="20.100000000000001" customHeight="1" x14ac:dyDescent="0.25">
      <c r="A46" s="54" t="s">
        <v>740</v>
      </c>
      <c r="B46" s="54" t="s">
        <v>30</v>
      </c>
      <c r="C46" s="54" t="s">
        <v>31</v>
      </c>
      <c r="D46" s="54">
        <v>352229</v>
      </c>
      <c r="E46" s="54">
        <v>85.88</v>
      </c>
      <c r="F46" s="54">
        <v>10.34</v>
      </c>
      <c r="G46" s="54">
        <v>2.9399999999999999E-2</v>
      </c>
      <c r="H46" s="54">
        <v>34.064700000000002</v>
      </c>
      <c r="I46" s="54">
        <v>2022</v>
      </c>
      <c r="J46" s="54" t="s">
        <v>32</v>
      </c>
      <c r="K46" s="54" t="s">
        <v>33</v>
      </c>
    </row>
    <row r="47" spans="1:11" ht="20.100000000000001" customHeight="1" x14ac:dyDescent="0.25">
      <c r="A47" s="54" t="s">
        <v>1398</v>
      </c>
      <c r="B47" s="54" t="s">
        <v>75</v>
      </c>
      <c r="C47" s="54" t="s">
        <v>31</v>
      </c>
      <c r="D47" s="54">
        <v>637145</v>
      </c>
      <c r="E47" s="54">
        <v>86.07</v>
      </c>
      <c r="F47" s="54">
        <v>11.44</v>
      </c>
      <c r="G47" s="54">
        <v>1.7999999999999999E-2</v>
      </c>
      <c r="H47" s="54">
        <v>55.694499999999998</v>
      </c>
      <c r="I47" s="54">
        <v>2022</v>
      </c>
      <c r="J47" s="54" t="s">
        <v>32</v>
      </c>
      <c r="K47" s="54" t="s">
        <v>33</v>
      </c>
    </row>
    <row r="48" spans="1:11" ht="20.100000000000001" customHeight="1" x14ac:dyDescent="0.25">
      <c r="A48" s="54" t="s">
        <v>340</v>
      </c>
      <c r="B48" s="54" t="s">
        <v>34</v>
      </c>
      <c r="C48" s="54" t="s">
        <v>31</v>
      </c>
      <c r="D48" s="54">
        <v>325527</v>
      </c>
      <c r="E48" s="54">
        <v>81.48</v>
      </c>
      <c r="F48" s="54">
        <v>10.78</v>
      </c>
      <c r="G48" s="54">
        <v>3.3099999999999997E-2</v>
      </c>
      <c r="H48" s="54">
        <v>30.197299999999998</v>
      </c>
      <c r="I48" s="54">
        <v>2022</v>
      </c>
      <c r="J48" s="54" t="s">
        <v>32</v>
      </c>
      <c r="K48" s="54" t="s">
        <v>33</v>
      </c>
    </row>
    <row r="49" spans="1:11" ht="20.100000000000001" customHeight="1" x14ac:dyDescent="0.25">
      <c r="A49" s="54" t="s">
        <v>2948</v>
      </c>
      <c r="B49" s="54" t="s">
        <v>75</v>
      </c>
      <c r="C49" s="54" t="s">
        <v>31</v>
      </c>
      <c r="D49" s="54">
        <v>507482</v>
      </c>
      <c r="E49" s="54">
        <v>79.790000000000006</v>
      </c>
      <c r="F49" s="54">
        <v>9.5299999999999994</v>
      </c>
      <c r="G49" s="54">
        <v>1.8800000000000001E-2</v>
      </c>
      <c r="H49" s="54">
        <v>53.250900000000001</v>
      </c>
      <c r="I49" s="54">
        <v>2022</v>
      </c>
      <c r="J49" s="54" t="s">
        <v>32</v>
      </c>
      <c r="K49" s="54" t="s">
        <v>33</v>
      </c>
    </row>
    <row r="50" spans="1:11" ht="20.100000000000001" customHeight="1" x14ac:dyDescent="0.25">
      <c r="A50" s="54" t="s">
        <v>3231</v>
      </c>
      <c r="B50" s="54" t="s">
        <v>34</v>
      </c>
      <c r="C50" s="54" t="s">
        <v>31</v>
      </c>
      <c r="D50" s="54">
        <v>1654155</v>
      </c>
      <c r="E50" s="54">
        <v>93.19</v>
      </c>
      <c r="F50" s="54">
        <v>38.43</v>
      </c>
      <c r="G50" s="54">
        <v>2.3199999999999998E-2</v>
      </c>
      <c r="H50" s="54">
        <v>43.043300000000002</v>
      </c>
      <c r="I50" s="54">
        <v>2022</v>
      </c>
      <c r="J50" s="54" t="s">
        <v>32</v>
      </c>
      <c r="K50" s="54" t="s">
        <v>33</v>
      </c>
    </row>
    <row r="51" spans="1:11" ht="20.100000000000001" customHeight="1" x14ac:dyDescent="0.25">
      <c r="A51" s="54" t="s">
        <v>246</v>
      </c>
      <c r="B51" s="54" t="s">
        <v>75</v>
      </c>
      <c r="C51" s="54" t="s">
        <v>31</v>
      </c>
      <c r="D51" s="54">
        <v>112620</v>
      </c>
      <c r="E51" s="54">
        <v>78.099999999999994</v>
      </c>
      <c r="F51" s="54">
        <v>10.18</v>
      </c>
      <c r="G51" s="54">
        <v>9.0399999999999994E-2</v>
      </c>
      <c r="H51" s="54">
        <v>11.062900000000001</v>
      </c>
      <c r="I51" s="54">
        <v>2022</v>
      </c>
      <c r="J51" s="54" t="s">
        <v>32</v>
      </c>
      <c r="K51" s="54" t="s">
        <v>33</v>
      </c>
    </row>
    <row r="52" spans="1:11" ht="20.100000000000001" customHeight="1" x14ac:dyDescent="0.25">
      <c r="A52" s="54" t="s">
        <v>3236</v>
      </c>
      <c r="B52" s="54" t="s">
        <v>75</v>
      </c>
      <c r="C52" s="54" t="s">
        <v>31</v>
      </c>
      <c r="D52" s="54">
        <v>369511</v>
      </c>
      <c r="E52" s="54">
        <v>84.11</v>
      </c>
      <c r="F52" s="54">
        <v>6.47</v>
      </c>
      <c r="G52" s="54">
        <v>1.7500000000000002E-2</v>
      </c>
      <c r="H52" s="54">
        <v>57.111499999999999</v>
      </c>
      <c r="I52" s="54">
        <v>2022</v>
      </c>
      <c r="J52" s="54" t="s">
        <v>32</v>
      </c>
      <c r="K52" s="54" t="s">
        <v>33</v>
      </c>
    </row>
    <row r="53" spans="1:11" ht="20.100000000000001" customHeight="1" x14ac:dyDescent="0.25">
      <c r="A53" s="54" t="s">
        <v>939</v>
      </c>
      <c r="B53" s="54" t="s">
        <v>34</v>
      </c>
      <c r="C53" s="54" t="s">
        <v>31</v>
      </c>
      <c r="D53" s="54">
        <v>457587</v>
      </c>
      <c r="E53" s="54">
        <v>61.93</v>
      </c>
      <c r="F53" s="54">
        <v>9.31</v>
      </c>
      <c r="G53" s="54">
        <v>2.0299999999999999E-2</v>
      </c>
      <c r="H53" s="54">
        <v>49.150100000000002</v>
      </c>
      <c r="I53" s="54">
        <v>2022</v>
      </c>
      <c r="J53" s="54" t="s">
        <v>32</v>
      </c>
      <c r="K53" s="54" t="s">
        <v>33</v>
      </c>
    </row>
    <row r="54" spans="1:11" ht="20.100000000000001" customHeight="1" x14ac:dyDescent="0.25">
      <c r="A54" s="54" t="s">
        <v>3211</v>
      </c>
      <c r="B54" s="54" t="s">
        <v>75</v>
      </c>
      <c r="C54" s="54" t="s">
        <v>31</v>
      </c>
      <c r="D54" s="54">
        <v>340867</v>
      </c>
      <c r="E54" s="54">
        <v>80.510000000000005</v>
      </c>
      <c r="F54" s="54">
        <v>10.23</v>
      </c>
      <c r="G54" s="54">
        <v>0.03</v>
      </c>
      <c r="H54" s="54">
        <v>33.320300000000003</v>
      </c>
      <c r="I54" s="54">
        <v>2022</v>
      </c>
      <c r="J54" s="54" t="s">
        <v>32</v>
      </c>
      <c r="K54" s="54" t="s">
        <v>33</v>
      </c>
    </row>
    <row r="55" spans="1:11" ht="20.100000000000001" customHeight="1" x14ac:dyDescent="0.25">
      <c r="A55" s="54" t="s">
        <v>507</v>
      </c>
      <c r="B55" s="54" t="s">
        <v>75</v>
      </c>
      <c r="C55" s="54" t="s">
        <v>31</v>
      </c>
      <c r="D55" s="54">
        <v>188193</v>
      </c>
      <c r="E55" s="54">
        <v>71.94</v>
      </c>
      <c r="F55" s="54">
        <v>10.39</v>
      </c>
      <c r="G55" s="54">
        <v>5.5199999999999999E-2</v>
      </c>
      <c r="H55" s="54">
        <v>18.1129</v>
      </c>
      <c r="I55" s="54">
        <v>2022</v>
      </c>
      <c r="J55" s="54" t="s">
        <v>32</v>
      </c>
      <c r="K55" s="54" t="s">
        <v>33</v>
      </c>
    </row>
    <row r="56" spans="1:11" ht="20.100000000000001" customHeight="1" x14ac:dyDescent="0.25">
      <c r="A56" s="54" t="s">
        <v>1193</v>
      </c>
      <c r="B56" s="54" t="s">
        <v>34</v>
      </c>
      <c r="C56" s="54" t="s">
        <v>31</v>
      </c>
      <c r="D56" s="54">
        <v>466032</v>
      </c>
      <c r="E56" s="54">
        <v>75.22</v>
      </c>
      <c r="F56" s="54">
        <v>8</v>
      </c>
      <c r="G56" s="54">
        <v>1.72E-2</v>
      </c>
      <c r="H56" s="54">
        <v>58.253999999999998</v>
      </c>
      <c r="I56" s="54">
        <v>2022</v>
      </c>
      <c r="J56" s="54" t="s">
        <v>32</v>
      </c>
      <c r="K56" s="54" t="s">
        <v>33</v>
      </c>
    </row>
    <row r="57" spans="1:11" ht="20.100000000000001" customHeight="1" x14ac:dyDescent="0.25">
      <c r="A57" s="54" t="s">
        <v>3515</v>
      </c>
      <c r="B57" s="54" t="s">
        <v>75</v>
      </c>
      <c r="C57" s="54" t="s">
        <v>31</v>
      </c>
      <c r="D57" s="54">
        <v>458500</v>
      </c>
      <c r="E57" s="54">
        <v>73.94</v>
      </c>
      <c r="F57" s="54">
        <v>10.93</v>
      </c>
      <c r="G57" s="54">
        <v>2.3800000000000002E-2</v>
      </c>
      <c r="H57" s="54">
        <v>41.948700000000002</v>
      </c>
      <c r="I57" s="54">
        <v>2022</v>
      </c>
      <c r="J57" s="54" t="s">
        <v>32</v>
      </c>
      <c r="K57" s="54" t="s">
        <v>33</v>
      </c>
    </row>
    <row r="58" spans="1:11" ht="20.100000000000001" customHeight="1" x14ac:dyDescent="0.25">
      <c r="A58" s="54" t="s">
        <v>1703</v>
      </c>
      <c r="B58" s="54" t="s">
        <v>75</v>
      </c>
      <c r="C58" s="54" t="s">
        <v>31</v>
      </c>
      <c r="D58" s="54">
        <v>243142</v>
      </c>
      <c r="E58" s="54">
        <v>67.790000000000006</v>
      </c>
      <c r="F58" s="54">
        <v>11.21</v>
      </c>
      <c r="G58" s="54">
        <v>4.6100000000000002E-2</v>
      </c>
      <c r="H58" s="54">
        <v>21.689800000000002</v>
      </c>
      <c r="I58" s="54">
        <v>2022</v>
      </c>
      <c r="J58" s="54" t="s">
        <v>32</v>
      </c>
      <c r="K58" s="54" t="s">
        <v>33</v>
      </c>
    </row>
    <row r="59" spans="1:11" ht="20.100000000000001" customHeight="1" x14ac:dyDescent="0.25">
      <c r="A59" s="54" t="s">
        <v>3498</v>
      </c>
      <c r="B59" s="54" t="s">
        <v>34</v>
      </c>
      <c r="C59" s="54" t="s">
        <v>31</v>
      </c>
      <c r="D59" s="54">
        <v>779719</v>
      </c>
      <c r="E59" s="54">
        <v>85.28</v>
      </c>
      <c r="F59" s="54">
        <v>17.09</v>
      </c>
      <c r="G59" s="54">
        <v>2.1899999999999999E-2</v>
      </c>
      <c r="H59" s="54">
        <v>45.624299999999998</v>
      </c>
      <c r="I59" s="54">
        <v>2022</v>
      </c>
      <c r="J59" s="54" t="s">
        <v>32</v>
      </c>
      <c r="K59" s="54" t="s">
        <v>33</v>
      </c>
    </row>
    <row r="60" spans="1:11" ht="20.100000000000001" customHeight="1" x14ac:dyDescent="0.25">
      <c r="A60" s="54" t="s">
        <v>157</v>
      </c>
      <c r="B60" s="54" t="s">
        <v>34</v>
      </c>
      <c r="C60" s="54" t="s">
        <v>31</v>
      </c>
      <c r="D60" s="54">
        <v>220582</v>
      </c>
      <c r="E60" s="54">
        <v>81.77</v>
      </c>
      <c r="F60" s="54">
        <v>8.61</v>
      </c>
      <c r="G60" s="54">
        <v>3.9E-2</v>
      </c>
      <c r="H60" s="54">
        <v>25.619299999999999</v>
      </c>
      <c r="I60" s="54">
        <v>2022</v>
      </c>
      <c r="J60" s="54" t="s">
        <v>32</v>
      </c>
      <c r="K60" s="54" t="s">
        <v>33</v>
      </c>
    </row>
    <row r="61" spans="1:11" ht="20.100000000000001" customHeight="1" x14ac:dyDescent="0.25">
      <c r="A61" s="54" t="s">
        <v>3243</v>
      </c>
      <c r="B61" s="54" t="s">
        <v>75</v>
      </c>
      <c r="C61" s="54" t="s">
        <v>31</v>
      </c>
      <c r="D61" s="54">
        <v>342825</v>
      </c>
      <c r="E61" s="54">
        <v>78.81</v>
      </c>
      <c r="F61" s="54">
        <v>10.74</v>
      </c>
      <c r="G61" s="54">
        <v>3.1300000000000001E-2</v>
      </c>
      <c r="H61" s="54">
        <v>31.920300000000001</v>
      </c>
      <c r="I61" s="54">
        <v>2022</v>
      </c>
      <c r="J61" s="54" t="s">
        <v>32</v>
      </c>
      <c r="K61" s="54" t="s">
        <v>33</v>
      </c>
    </row>
    <row r="62" spans="1:11" ht="20.100000000000001" customHeight="1" x14ac:dyDescent="0.25">
      <c r="A62" s="54" t="s">
        <v>3241</v>
      </c>
      <c r="B62" s="54" t="s">
        <v>75</v>
      </c>
      <c r="C62" s="54" t="s">
        <v>31</v>
      </c>
      <c r="D62" s="54">
        <v>300765</v>
      </c>
      <c r="E62" s="54">
        <v>82.76</v>
      </c>
      <c r="F62" s="54">
        <v>12.28</v>
      </c>
      <c r="G62" s="54">
        <v>4.0800000000000003E-2</v>
      </c>
      <c r="H62" s="54">
        <v>24.4923</v>
      </c>
      <c r="I62" s="54">
        <v>2022</v>
      </c>
      <c r="J62" s="54" t="s">
        <v>32</v>
      </c>
      <c r="K62" s="54" t="s">
        <v>33</v>
      </c>
    </row>
    <row r="63" spans="1:11" ht="20.100000000000001" customHeight="1" x14ac:dyDescent="0.25">
      <c r="A63" s="54" t="s">
        <v>2941</v>
      </c>
      <c r="B63" s="54" t="s">
        <v>75</v>
      </c>
      <c r="C63" s="54" t="s">
        <v>31</v>
      </c>
      <c r="D63" s="54">
        <v>192060</v>
      </c>
      <c r="E63" s="54">
        <v>69.489999999999995</v>
      </c>
      <c r="F63" s="54">
        <v>11.08</v>
      </c>
      <c r="G63" s="54">
        <v>5.7700000000000001E-2</v>
      </c>
      <c r="H63" s="54">
        <v>17.3339</v>
      </c>
      <c r="I63" s="54">
        <v>2022</v>
      </c>
      <c r="J63" s="54" t="s">
        <v>32</v>
      </c>
      <c r="K63" s="54" t="s">
        <v>33</v>
      </c>
    </row>
    <row r="64" spans="1:11" ht="20.100000000000001" customHeight="1" x14ac:dyDescent="0.25">
      <c r="A64" s="54" t="s">
        <v>1724</v>
      </c>
      <c r="B64" s="54" t="s">
        <v>75</v>
      </c>
      <c r="C64" s="54" t="s">
        <v>31</v>
      </c>
      <c r="D64" s="54">
        <v>289164</v>
      </c>
      <c r="E64" s="54">
        <v>77.23</v>
      </c>
      <c r="F64" s="54">
        <v>10.37</v>
      </c>
      <c r="G64" s="54">
        <v>3.5900000000000001E-2</v>
      </c>
      <c r="H64" s="54">
        <v>27.884699999999999</v>
      </c>
      <c r="I64" s="54">
        <v>2022</v>
      </c>
      <c r="J64" s="54" t="s">
        <v>32</v>
      </c>
      <c r="K64" s="54" t="s">
        <v>33</v>
      </c>
    </row>
    <row r="65" spans="1:11" ht="20.100000000000001" customHeight="1" x14ac:dyDescent="0.25">
      <c r="A65" s="54" t="s">
        <v>180</v>
      </c>
      <c r="B65" s="54" t="s">
        <v>75</v>
      </c>
      <c r="C65" s="54" t="s">
        <v>31</v>
      </c>
      <c r="D65" s="54">
        <v>248107</v>
      </c>
      <c r="E65" s="54">
        <v>84.48</v>
      </c>
      <c r="F65" s="54">
        <v>12.16</v>
      </c>
      <c r="G65" s="54">
        <v>4.9000000000000002E-2</v>
      </c>
      <c r="H65" s="54">
        <v>20.403600000000001</v>
      </c>
      <c r="I65" s="54">
        <v>2022</v>
      </c>
      <c r="J65" s="54" t="s">
        <v>32</v>
      </c>
      <c r="K65" s="54" t="s">
        <v>33</v>
      </c>
    </row>
    <row r="66" spans="1:11" ht="20.100000000000001" customHeight="1" x14ac:dyDescent="0.25">
      <c r="A66" s="54" t="s">
        <v>1623</v>
      </c>
      <c r="B66" s="54" t="s">
        <v>75</v>
      </c>
      <c r="C66" s="54" t="s">
        <v>31</v>
      </c>
      <c r="D66" s="54">
        <v>266726</v>
      </c>
      <c r="E66" s="54">
        <v>84.46</v>
      </c>
      <c r="F66" s="54">
        <v>9.8000000000000007</v>
      </c>
      <c r="G66" s="54">
        <v>3.6700000000000003E-2</v>
      </c>
      <c r="H66" s="54">
        <v>27.216999999999999</v>
      </c>
      <c r="I66" s="54">
        <v>2022</v>
      </c>
      <c r="J66" s="54" t="s">
        <v>32</v>
      </c>
      <c r="K66" s="54" t="s">
        <v>33</v>
      </c>
    </row>
    <row r="67" spans="1:11" ht="20.100000000000001" customHeight="1" x14ac:dyDescent="0.25">
      <c r="A67" s="54" t="s">
        <v>1722</v>
      </c>
      <c r="B67" s="54" t="s">
        <v>75</v>
      </c>
      <c r="C67" s="54" t="s">
        <v>31</v>
      </c>
      <c r="D67" s="54">
        <v>303152</v>
      </c>
      <c r="E67" s="54">
        <v>77.91</v>
      </c>
      <c r="F67" s="54">
        <v>10.65</v>
      </c>
      <c r="G67" s="54">
        <v>3.5099999999999999E-2</v>
      </c>
      <c r="H67" s="54">
        <v>28.465</v>
      </c>
      <c r="I67" s="54">
        <v>2022</v>
      </c>
      <c r="J67" s="54" t="s">
        <v>32</v>
      </c>
      <c r="K67" s="54" t="s">
        <v>33</v>
      </c>
    </row>
    <row r="68" spans="1:11" ht="20.100000000000001" customHeight="1" x14ac:dyDescent="0.25">
      <c r="A68" s="54" t="s">
        <v>608</v>
      </c>
      <c r="B68" s="54" t="s">
        <v>34</v>
      </c>
      <c r="C68" s="54" t="s">
        <v>31</v>
      </c>
      <c r="D68" s="54">
        <v>426652</v>
      </c>
      <c r="E68" s="54">
        <v>80.930000000000007</v>
      </c>
      <c r="F68" s="54">
        <v>8.81</v>
      </c>
      <c r="G68" s="54">
        <v>2.06E-2</v>
      </c>
      <c r="H68" s="54">
        <v>48.428100000000001</v>
      </c>
      <c r="I68" s="54">
        <v>2022</v>
      </c>
      <c r="J68" s="54" t="s">
        <v>32</v>
      </c>
      <c r="K68" s="54" t="s">
        <v>33</v>
      </c>
    </row>
    <row r="69" spans="1:11" ht="20.100000000000001" customHeight="1" x14ac:dyDescent="0.25">
      <c r="A69" s="54" t="s">
        <v>2961</v>
      </c>
      <c r="B69" s="54" t="s">
        <v>75</v>
      </c>
      <c r="C69" s="54" t="s">
        <v>31</v>
      </c>
      <c r="D69" s="54">
        <v>393000</v>
      </c>
      <c r="E69" s="54">
        <v>76.81</v>
      </c>
      <c r="F69" s="54">
        <v>9.36</v>
      </c>
      <c r="G69" s="54">
        <v>2.3800000000000002E-2</v>
      </c>
      <c r="H69" s="54">
        <v>41.987200000000001</v>
      </c>
      <c r="I69" s="54">
        <v>2022</v>
      </c>
      <c r="J69" s="54" t="s">
        <v>32</v>
      </c>
      <c r="K69" s="54" t="s">
        <v>33</v>
      </c>
    </row>
    <row r="70" spans="1:11" ht="20.100000000000001" customHeight="1" x14ac:dyDescent="0.25">
      <c r="A70" s="54" t="s">
        <v>307</v>
      </c>
      <c r="B70" s="54" t="s">
        <v>34</v>
      </c>
      <c r="C70" s="54" t="s">
        <v>31</v>
      </c>
      <c r="D70" s="54">
        <v>566521</v>
      </c>
      <c r="E70" s="54">
        <v>84.73</v>
      </c>
      <c r="F70" s="54">
        <v>21.74</v>
      </c>
      <c r="G70" s="54">
        <v>3.8399999999999997E-2</v>
      </c>
      <c r="H70" s="54">
        <v>26.058900000000001</v>
      </c>
      <c r="I70" s="54">
        <v>2022</v>
      </c>
      <c r="J70" s="54" t="s">
        <v>32</v>
      </c>
      <c r="K70" s="54" t="s">
        <v>33</v>
      </c>
    </row>
    <row r="71" spans="1:11" ht="20.100000000000001" customHeight="1" x14ac:dyDescent="0.25">
      <c r="A71" s="54" t="s">
        <v>1127</v>
      </c>
      <c r="B71" s="54" t="s">
        <v>75</v>
      </c>
      <c r="C71" s="54" t="s">
        <v>31</v>
      </c>
      <c r="D71" s="54">
        <v>415247</v>
      </c>
      <c r="E71" s="54">
        <v>85.47</v>
      </c>
      <c r="F71" s="54">
        <v>9.19</v>
      </c>
      <c r="G71" s="54">
        <v>2.2100000000000002E-2</v>
      </c>
      <c r="H71" s="54">
        <v>45.184600000000003</v>
      </c>
      <c r="I71" s="54">
        <v>2022</v>
      </c>
      <c r="J71" s="54" t="s">
        <v>32</v>
      </c>
      <c r="K71" s="54" t="s">
        <v>33</v>
      </c>
    </row>
    <row r="72" spans="1:11" ht="20.100000000000001" customHeight="1" x14ac:dyDescent="0.25">
      <c r="A72" s="54" t="s">
        <v>1303</v>
      </c>
      <c r="B72" s="54" t="s">
        <v>75</v>
      </c>
      <c r="C72" s="54" t="s">
        <v>31</v>
      </c>
      <c r="D72" s="54">
        <v>493541</v>
      </c>
      <c r="E72" s="54">
        <v>86.72</v>
      </c>
      <c r="F72" s="54">
        <v>9.09</v>
      </c>
      <c r="G72" s="54">
        <v>1.84E-2</v>
      </c>
      <c r="H72" s="54">
        <v>54.295000000000002</v>
      </c>
      <c r="I72" s="54">
        <v>2022</v>
      </c>
      <c r="J72" s="54" t="s">
        <v>32</v>
      </c>
      <c r="K72" s="54" t="s">
        <v>33</v>
      </c>
    </row>
    <row r="73" spans="1:11" ht="20.100000000000001" customHeight="1" x14ac:dyDescent="0.25">
      <c r="A73" s="54" t="s">
        <v>1733</v>
      </c>
      <c r="B73" s="54" t="s">
        <v>75</v>
      </c>
      <c r="C73" s="54" t="s">
        <v>31</v>
      </c>
      <c r="D73" s="54">
        <v>245625</v>
      </c>
      <c r="E73" s="54">
        <v>73.5</v>
      </c>
      <c r="F73" s="54">
        <v>10.8</v>
      </c>
      <c r="G73" s="54">
        <v>4.3999999999999997E-2</v>
      </c>
      <c r="H73" s="54">
        <v>22.742999999999999</v>
      </c>
      <c r="I73" s="54">
        <v>2022</v>
      </c>
      <c r="J73" s="54" t="s">
        <v>32</v>
      </c>
      <c r="K73" s="54" t="s">
        <v>33</v>
      </c>
    </row>
    <row r="74" spans="1:11" ht="20.100000000000001" customHeight="1" x14ac:dyDescent="0.25">
      <c r="A74" s="54" t="s">
        <v>3842</v>
      </c>
      <c r="B74" s="54" t="s">
        <v>34</v>
      </c>
      <c r="C74" s="54" t="s">
        <v>31</v>
      </c>
      <c r="D74" s="54">
        <v>533505</v>
      </c>
      <c r="E74" s="54">
        <v>86.75</v>
      </c>
      <c r="F74" s="54">
        <v>17.2</v>
      </c>
      <c r="G74" s="54">
        <v>3.2199999999999999E-2</v>
      </c>
      <c r="H74" s="54">
        <v>31.017800000000001</v>
      </c>
      <c r="I74" s="54">
        <v>2022</v>
      </c>
      <c r="J74" s="54" t="s">
        <v>32</v>
      </c>
      <c r="K74" s="54" t="s">
        <v>33</v>
      </c>
    </row>
    <row r="75" spans="1:11" ht="20.100000000000001" customHeight="1" x14ac:dyDescent="0.25">
      <c r="A75" s="54" t="s">
        <v>776</v>
      </c>
      <c r="B75" s="54" t="s">
        <v>30</v>
      </c>
      <c r="C75" s="54" t="s">
        <v>31</v>
      </c>
      <c r="D75" s="54">
        <v>451530</v>
      </c>
      <c r="E75" s="54">
        <v>87.4</v>
      </c>
      <c r="F75" s="54">
        <v>10.63</v>
      </c>
      <c r="G75" s="54">
        <v>2.35E-2</v>
      </c>
      <c r="H75" s="54">
        <v>42.476900000000001</v>
      </c>
      <c r="I75" s="54">
        <v>2022</v>
      </c>
      <c r="J75" s="54" t="s">
        <v>32</v>
      </c>
      <c r="K75" s="54" t="s">
        <v>33</v>
      </c>
    </row>
    <row r="76" spans="1:11" ht="20.100000000000001" customHeight="1" x14ac:dyDescent="0.25">
      <c r="A76" s="54" t="s">
        <v>1047</v>
      </c>
      <c r="B76" s="54" t="s">
        <v>75</v>
      </c>
      <c r="C76" s="54" t="s">
        <v>31</v>
      </c>
      <c r="D76" s="54">
        <v>332847</v>
      </c>
      <c r="E76" s="54">
        <v>86.73</v>
      </c>
      <c r="F76" s="54">
        <v>9.73</v>
      </c>
      <c r="G76" s="54">
        <v>2.92E-2</v>
      </c>
      <c r="H76" s="54">
        <v>34.208300000000001</v>
      </c>
      <c r="I76" s="54">
        <v>2022</v>
      </c>
      <c r="J76" s="54" t="s">
        <v>32</v>
      </c>
      <c r="K76" s="54" t="s">
        <v>33</v>
      </c>
    </row>
    <row r="77" spans="1:11" ht="20.100000000000001" customHeight="1" x14ac:dyDescent="0.25">
      <c r="A77" s="54" t="s">
        <v>520</v>
      </c>
      <c r="B77" s="54" t="s">
        <v>34</v>
      </c>
      <c r="C77" s="54" t="s">
        <v>31</v>
      </c>
      <c r="D77" s="54">
        <v>449312</v>
      </c>
      <c r="E77" s="54">
        <v>77.959999999999994</v>
      </c>
      <c r="F77" s="54">
        <v>9.16</v>
      </c>
      <c r="G77" s="54">
        <v>2.0400000000000001E-2</v>
      </c>
      <c r="H77" s="54">
        <v>49.051600000000001</v>
      </c>
      <c r="I77" s="54">
        <v>2022</v>
      </c>
      <c r="J77" s="54" t="s">
        <v>32</v>
      </c>
      <c r="K77" s="54" t="s">
        <v>33</v>
      </c>
    </row>
    <row r="78" spans="1:11" ht="20.100000000000001" customHeight="1" x14ac:dyDescent="0.25">
      <c r="A78" s="54" t="s">
        <v>1679</v>
      </c>
      <c r="B78" s="54" t="s">
        <v>75</v>
      </c>
      <c r="C78" s="54" t="s">
        <v>31</v>
      </c>
      <c r="D78" s="54">
        <v>230300</v>
      </c>
      <c r="E78" s="54">
        <v>75.81</v>
      </c>
      <c r="F78" s="54">
        <v>9.3800000000000008</v>
      </c>
      <c r="G78" s="54">
        <v>4.07E-2</v>
      </c>
      <c r="H78" s="54">
        <v>24.552299999999999</v>
      </c>
      <c r="I78" s="54">
        <v>2022</v>
      </c>
      <c r="J78" s="54" t="s">
        <v>32</v>
      </c>
      <c r="K78" s="54" t="s">
        <v>33</v>
      </c>
    </row>
    <row r="79" spans="1:11" ht="20.100000000000001" customHeight="1" x14ac:dyDescent="0.25">
      <c r="A79" s="54" t="s">
        <v>916</v>
      </c>
      <c r="B79" s="54" t="s">
        <v>75</v>
      </c>
      <c r="C79" s="54" t="s">
        <v>31</v>
      </c>
      <c r="D79" s="54">
        <v>310791</v>
      </c>
      <c r="E79" s="54">
        <v>75.650000000000006</v>
      </c>
      <c r="F79" s="54">
        <v>9.49</v>
      </c>
      <c r="G79" s="54">
        <v>3.0499999999999999E-2</v>
      </c>
      <c r="H79" s="54">
        <v>32.749299999999998</v>
      </c>
      <c r="I79" s="54">
        <v>2022</v>
      </c>
      <c r="J79" s="54" t="s">
        <v>32</v>
      </c>
      <c r="K79" s="54" t="s">
        <v>33</v>
      </c>
    </row>
    <row r="80" spans="1:11" ht="20.100000000000001" customHeight="1" x14ac:dyDescent="0.25">
      <c r="A80" s="54" t="s">
        <v>467</v>
      </c>
      <c r="B80" s="54" t="s">
        <v>75</v>
      </c>
      <c r="C80" s="54" t="s">
        <v>31</v>
      </c>
      <c r="D80" s="54">
        <v>199126</v>
      </c>
      <c r="E80" s="54">
        <v>75.319999999999993</v>
      </c>
      <c r="F80" s="54">
        <v>10.41</v>
      </c>
      <c r="G80" s="54">
        <v>5.2299999999999999E-2</v>
      </c>
      <c r="H80" s="54">
        <v>19.128299999999999</v>
      </c>
      <c r="I80" s="54">
        <v>2022</v>
      </c>
      <c r="J80" s="54" t="s">
        <v>32</v>
      </c>
      <c r="K80" s="54" t="s">
        <v>33</v>
      </c>
    </row>
    <row r="81" spans="1:11" ht="20.100000000000001" customHeight="1" x14ac:dyDescent="0.25">
      <c r="A81" s="54" t="s">
        <v>824</v>
      </c>
      <c r="B81" s="54" t="s">
        <v>75</v>
      </c>
      <c r="C81" s="54" t="s">
        <v>31</v>
      </c>
      <c r="D81" s="54">
        <v>421071</v>
      </c>
      <c r="E81" s="54">
        <v>86.51</v>
      </c>
      <c r="F81" s="54">
        <v>9.89</v>
      </c>
      <c r="G81" s="54">
        <v>2.35E-2</v>
      </c>
      <c r="H81" s="54">
        <v>42.575499999999998</v>
      </c>
      <c r="I81" s="54">
        <v>2022</v>
      </c>
      <c r="J81" s="54" t="s">
        <v>32</v>
      </c>
      <c r="K81" s="54" t="s">
        <v>33</v>
      </c>
    </row>
    <row r="82" spans="1:11" ht="20.100000000000001" customHeight="1" x14ac:dyDescent="0.25">
      <c r="A82" s="54" t="s">
        <v>1669</v>
      </c>
      <c r="B82" s="54" t="s">
        <v>75</v>
      </c>
      <c r="C82" s="54" t="s">
        <v>31</v>
      </c>
      <c r="D82" s="54">
        <v>188193</v>
      </c>
      <c r="E82" s="54">
        <v>80.989999999999995</v>
      </c>
      <c r="F82" s="54">
        <v>9.67</v>
      </c>
      <c r="G82" s="54">
        <v>5.1400000000000001E-2</v>
      </c>
      <c r="H82" s="54">
        <v>19.461500000000001</v>
      </c>
      <c r="I82" s="54">
        <v>2022</v>
      </c>
      <c r="J82" s="54" t="s">
        <v>32</v>
      </c>
      <c r="K82" s="54" t="s">
        <v>33</v>
      </c>
    </row>
    <row r="83" spans="1:11" ht="20.100000000000001" customHeight="1" x14ac:dyDescent="0.25">
      <c r="A83" s="54" t="s">
        <v>136</v>
      </c>
      <c r="B83" s="54" t="s">
        <v>75</v>
      </c>
      <c r="C83" s="54" t="s">
        <v>31</v>
      </c>
      <c r="D83" s="54">
        <v>167951</v>
      </c>
      <c r="E83" s="54">
        <v>80.760000000000005</v>
      </c>
      <c r="F83" s="54">
        <v>14.32</v>
      </c>
      <c r="G83" s="54">
        <v>8.5300000000000001E-2</v>
      </c>
      <c r="H83" s="54">
        <v>11.728400000000001</v>
      </c>
      <c r="I83" s="54">
        <v>2022</v>
      </c>
      <c r="J83" s="54" t="s">
        <v>32</v>
      </c>
      <c r="K83" s="54" t="s">
        <v>33</v>
      </c>
    </row>
    <row r="84" spans="1:11" ht="20.100000000000001" customHeight="1" x14ac:dyDescent="0.25">
      <c r="A84" s="54" t="s">
        <v>3216</v>
      </c>
      <c r="B84" s="54" t="s">
        <v>75</v>
      </c>
      <c r="C84" s="54" t="s">
        <v>31</v>
      </c>
      <c r="D84" s="54">
        <v>393000</v>
      </c>
      <c r="E84" s="54">
        <v>74.17</v>
      </c>
      <c r="F84" s="54">
        <v>9.36</v>
      </c>
      <c r="G84" s="54">
        <v>2.3800000000000002E-2</v>
      </c>
      <c r="H84" s="54">
        <v>41.987200000000001</v>
      </c>
      <c r="I84" s="54">
        <v>2022</v>
      </c>
      <c r="J84" s="54" t="s">
        <v>32</v>
      </c>
      <c r="K84" s="54" t="s">
        <v>33</v>
      </c>
    </row>
    <row r="85" spans="1:11" ht="20.100000000000001" customHeight="1" x14ac:dyDescent="0.25">
      <c r="A85" s="54" t="s">
        <v>346</v>
      </c>
      <c r="B85" s="54" t="s">
        <v>34</v>
      </c>
      <c r="C85" s="54" t="s">
        <v>31</v>
      </c>
      <c r="D85" s="54">
        <v>282072</v>
      </c>
      <c r="E85" s="54">
        <v>80.349999999999994</v>
      </c>
      <c r="F85" s="54">
        <v>8.61</v>
      </c>
      <c r="G85" s="54">
        <v>3.0499999999999999E-2</v>
      </c>
      <c r="H85" s="54">
        <v>32.761000000000003</v>
      </c>
      <c r="I85" s="54">
        <v>2022</v>
      </c>
      <c r="J85" s="54" t="s">
        <v>32</v>
      </c>
      <c r="K85" s="54" t="s">
        <v>33</v>
      </c>
    </row>
    <row r="86" spans="1:11" ht="20.100000000000001" customHeight="1" x14ac:dyDescent="0.25">
      <c r="A86" s="54" t="s">
        <v>2949</v>
      </c>
      <c r="B86" s="54" t="s">
        <v>75</v>
      </c>
      <c r="C86" s="54" t="s">
        <v>31</v>
      </c>
      <c r="D86" s="54">
        <v>416058</v>
      </c>
      <c r="E86" s="54">
        <v>78</v>
      </c>
      <c r="F86" s="54">
        <v>11.05</v>
      </c>
      <c r="G86" s="54">
        <v>2.6599999999999999E-2</v>
      </c>
      <c r="H86" s="54">
        <v>37.652299999999997</v>
      </c>
      <c r="I86" s="54">
        <v>2022</v>
      </c>
      <c r="J86" s="54" t="s">
        <v>32</v>
      </c>
      <c r="K86" s="54" t="s">
        <v>33</v>
      </c>
    </row>
    <row r="87" spans="1:11" ht="20.100000000000001" customHeight="1" x14ac:dyDescent="0.25">
      <c r="A87" s="54" t="s">
        <v>898</v>
      </c>
      <c r="B87" s="54" t="s">
        <v>34</v>
      </c>
      <c r="C87" s="54" t="s">
        <v>31</v>
      </c>
      <c r="D87" s="54">
        <v>539149</v>
      </c>
      <c r="E87" s="54">
        <v>85.13</v>
      </c>
      <c r="F87" s="54">
        <v>10.94</v>
      </c>
      <c r="G87" s="54">
        <v>2.0299999999999999E-2</v>
      </c>
      <c r="H87" s="54">
        <v>49.282400000000003</v>
      </c>
      <c r="I87" s="54">
        <v>2022</v>
      </c>
      <c r="J87" s="54" t="s">
        <v>32</v>
      </c>
      <c r="K87" s="54" t="s">
        <v>33</v>
      </c>
    </row>
    <row r="88" spans="1:11" ht="20.100000000000001" customHeight="1" x14ac:dyDescent="0.25">
      <c r="A88" s="54" t="s">
        <v>3006</v>
      </c>
      <c r="B88" s="54" t="s">
        <v>75</v>
      </c>
      <c r="C88" s="54" t="s">
        <v>31</v>
      </c>
      <c r="D88" s="54">
        <v>340581</v>
      </c>
      <c r="E88" s="54">
        <v>78.77</v>
      </c>
      <c r="F88" s="54">
        <v>9.0399999999999991</v>
      </c>
      <c r="G88" s="54">
        <v>2.6499999999999999E-2</v>
      </c>
      <c r="H88" s="54">
        <v>37.674900000000001</v>
      </c>
      <c r="I88" s="54">
        <v>2022</v>
      </c>
      <c r="J88" s="54" t="s">
        <v>32</v>
      </c>
      <c r="K88" s="54" t="s">
        <v>33</v>
      </c>
    </row>
    <row r="89" spans="1:11" ht="20.100000000000001" customHeight="1" x14ac:dyDescent="0.25">
      <c r="A89" s="54" t="s">
        <v>951</v>
      </c>
      <c r="B89" s="54" t="s">
        <v>75</v>
      </c>
      <c r="C89" s="54" t="s">
        <v>31</v>
      </c>
      <c r="D89" s="54">
        <v>500798</v>
      </c>
      <c r="E89" s="54">
        <v>74.58</v>
      </c>
      <c r="F89" s="54">
        <v>10.41</v>
      </c>
      <c r="G89" s="54">
        <v>2.0799999999999999E-2</v>
      </c>
      <c r="H89" s="54">
        <v>48.107399999999998</v>
      </c>
      <c r="I89" s="54">
        <v>2022</v>
      </c>
      <c r="J89" s="54" t="s">
        <v>32</v>
      </c>
      <c r="K89" s="54" t="s">
        <v>33</v>
      </c>
    </row>
    <row r="90" spans="1:11" ht="20.100000000000001" customHeight="1" x14ac:dyDescent="0.25">
      <c r="A90" s="54" t="s">
        <v>457</v>
      </c>
      <c r="B90" s="54" t="s">
        <v>34</v>
      </c>
      <c r="C90" s="54" t="s">
        <v>31</v>
      </c>
      <c r="D90" s="54">
        <v>198431</v>
      </c>
      <c r="E90" s="54">
        <v>75.27</v>
      </c>
      <c r="F90" s="54">
        <v>8.02</v>
      </c>
      <c r="G90" s="54">
        <v>4.0399999999999998E-2</v>
      </c>
      <c r="H90" s="54">
        <v>24.742000000000001</v>
      </c>
      <c r="I90" s="54">
        <v>2022</v>
      </c>
      <c r="J90" s="54" t="s">
        <v>32</v>
      </c>
      <c r="K90" s="54" t="s">
        <v>33</v>
      </c>
    </row>
    <row r="91" spans="1:11" ht="20.100000000000001" customHeight="1" x14ac:dyDescent="0.25">
      <c r="A91" s="54" t="s">
        <v>310</v>
      </c>
      <c r="B91" s="54" t="s">
        <v>75</v>
      </c>
      <c r="C91" s="54" t="s">
        <v>31</v>
      </c>
      <c r="D91" s="54">
        <v>199126</v>
      </c>
      <c r="E91" s="54">
        <v>81.36</v>
      </c>
      <c r="F91" s="54">
        <v>9.7200000000000006</v>
      </c>
      <c r="G91" s="54">
        <v>4.8800000000000003E-2</v>
      </c>
      <c r="H91" s="54">
        <v>20.4862</v>
      </c>
      <c r="I91" s="54">
        <v>2022</v>
      </c>
      <c r="J91" s="54" t="s">
        <v>32</v>
      </c>
      <c r="K91" s="54" t="s">
        <v>33</v>
      </c>
    </row>
    <row r="92" spans="1:11" ht="20.100000000000001" customHeight="1" x14ac:dyDescent="0.25">
      <c r="A92" s="54" t="s">
        <v>1236</v>
      </c>
      <c r="B92" s="54" t="s">
        <v>75</v>
      </c>
      <c r="C92" s="54" t="s">
        <v>31</v>
      </c>
      <c r="D92" s="54">
        <v>516552</v>
      </c>
      <c r="E92" s="54">
        <v>80.040000000000006</v>
      </c>
      <c r="F92" s="54">
        <v>9.23</v>
      </c>
      <c r="G92" s="54">
        <v>1.7899999999999999E-2</v>
      </c>
      <c r="H92" s="54">
        <v>55.964500000000001</v>
      </c>
      <c r="I92" s="54">
        <v>2022</v>
      </c>
      <c r="J92" s="54" t="s">
        <v>32</v>
      </c>
      <c r="K92" s="54" t="s">
        <v>33</v>
      </c>
    </row>
    <row r="93" spans="1:11" ht="20.100000000000001" customHeight="1" x14ac:dyDescent="0.25">
      <c r="A93" s="54" t="s">
        <v>3091</v>
      </c>
      <c r="B93" s="54" t="s">
        <v>34</v>
      </c>
      <c r="C93" s="54" t="s">
        <v>31</v>
      </c>
      <c r="D93" s="54">
        <v>449312</v>
      </c>
      <c r="E93" s="54">
        <v>84.74</v>
      </c>
      <c r="F93" s="54">
        <v>10.52</v>
      </c>
      <c r="G93" s="54">
        <v>2.3400000000000001E-2</v>
      </c>
      <c r="H93" s="54">
        <v>42.710299999999997</v>
      </c>
      <c r="I93" s="54">
        <v>2022</v>
      </c>
      <c r="J93" s="54" t="s">
        <v>32</v>
      </c>
      <c r="K93" s="54" t="s">
        <v>33</v>
      </c>
    </row>
    <row r="94" spans="1:11" ht="20.100000000000001" customHeight="1" x14ac:dyDescent="0.25">
      <c r="A94" s="54" t="s">
        <v>1251</v>
      </c>
      <c r="B94" s="54" t="s">
        <v>34</v>
      </c>
      <c r="C94" s="54" t="s">
        <v>31</v>
      </c>
      <c r="D94" s="54">
        <v>695017</v>
      </c>
      <c r="E94" s="54">
        <v>88.34</v>
      </c>
      <c r="F94" s="54">
        <v>9.73</v>
      </c>
      <c r="G94" s="54">
        <v>1.4E-2</v>
      </c>
      <c r="H94" s="54">
        <v>71.430300000000003</v>
      </c>
      <c r="I94" s="54">
        <v>2022</v>
      </c>
      <c r="J94" s="54" t="s">
        <v>32</v>
      </c>
      <c r="K94" s="54" t="s">
        <v>33</v>
      </c>
    </row>
    <row r="95" spans="1:11" ht="20.100000000000001" customHeight="1" x14ac:dyDescent="0.25">
      <c r="A95" s="54" t="s">
        <v>652</v>
      </c>
      <c r="B95" s="54" t="s">
        <v>75</v>
      </c>
      <c r="C95" s="54" t="s">
        <v>31</v>
      </c>
      <c r="D95" s="54">
        <v>330173</v>
      </c>
      <c r="E95" s="54">
        <v>87.41</v>
      </c>
      <c r="F95" s="54">
        <v>9.17</v>
      </c>
      <c r="G95" s="54">
        <v>2.7799999999999998E-2</v>
      </c>
      <c r="H95" s="54">
        <v>36.005800000000001</v>
      </c>
      <c r="I95" s="54">
        <v>2022</v>
      </c>
      <c r="J95" s="54" t="s">
        <v>32</v>
      </c>
      <c r="K95" s="54" t="s">
        <v>33</v>
      </c>
    </row>
    <row r="96" spans="1:11" ht="20.100000000000001" customHeight="1" x14ac:dyDescent="0.25">
      <c r="A96" s="54" t="s">
        <v>3499</v>
      </c>
      <c r="B96" s="54" t="s">
        <v>34</v>
      </c>
      <c r="C96" s="54" t="s">
        <v>31</v>
      </c>
      <c r="D96" s="54">
        <v>792789</v>
      </c>
      <c r="E96" s="54">
        <v>80.69</v>
      </c>
      <c r="F96" s="54">
        <v>16.100000000000001</v>
      </c>
      <c r="G96" s="54">
        <v>2.0299999999999999E-2</v>
      </c>
      <c r="H96" s="54">
        <v>49.241599999999998</v>
      </c>
      <c r="I96" s="54">
        <v>2022</v>
      </c>
      <c r="J96" s="54" t="s">
        <v>32</v>
      </c>
      <c r="K96" s="54" t="s">
        <v>33</v>
      </c>
    </row>
    <row r="97" spans="1:11" ht="20.100000000000001" customHeight="1" x14ac:dyDescent="0.25">
      <c r="A97" s="54" t="s">
        <v>1162</v>
      </c>
      <c r="B97" s="54" t="s">
        <v>1163</v>
      </c>
      <c r="C97" s="54" t="s">
        <v>31</v>
      </c>
      <c r="D97" s="54">
        <v>2028016</v>
      </c>
      <c r="E97" s="54">
        <v>91.05</v>
      </c>
      <c r="F97" s="54">
        <v>32.57</v>
      </c>
      <c r="G97" s="54">
        <v>1.61E-2</v>
      </c>
      <c r="H97" s="54">
        <v>62.266399999999997</v>
      </c>
      <c r="I97" s="54">
        <v>2022</v>
      </c>
      <c r="J97" s="54" t="s">
        <v>32</v>
      </c>
      <c r="K97" s="54" t="s">
        <v>33</v>
      </c>
    </row>
    <row r="98" spans="1:11" ht="20.100000000000001" customHeight="1" x14ac:dyDescent="0.25">
      <c r="A98" s="54" t="s">
        <v>3233</v>
      </c>
      <c r="B98" s="54" t="s">
        <v>75</v>
      </c>
      <c r="C98" s="54" t="s">
        <v>31</v>
      </c>
      <c r="D98" s="54">
        <v>242474</v>
      </c>
      <c r="E98" s="54">
        <v>84.63</v>
      </c>
      <c r="F98" s="54">
        <v>9.1199999999999992</v>
      </c>
      <c r="G98" s="54">
        <v>3.7600000000000001E-2</v>
      </c>
      <c r="H98" s="54">
        <v>26.5871</v>
      </c>
      <c r="I98" s="54">
        <v>2022</v>
      </c>
      <c r="J98" s="54" t="s">
        <v>32</v>
      </c>
      <c r="K98" s="54" t="s">
        <v>33</v>
      </c>
    </row>
    <row r="99" spans="1:11" ht="20.100000000000001" customHeight="1" x14ac:dyDescent="0.25">
      <c r="A99" s="54" t="s">
        <v>189</v>
      </c>
      <c r="B99" s="54" t="s">
        <v>75</v>
      </c>
      <c r="C99" s="54" t="s">
        <v>31</v>
      </c>
      <c r="D99" s="54">
        <v>392666</v>
      </c>
      <c r="E99" s="54">
        <v>82.87</v>
      </c>
      <c r="F99" s="54">
        <v>11.29</v>
      </c>
      <c r="G99" s="54">
        <v>2.8799999999999999E-2</v>
      </c>
      <c r="H99" s="54">
        <v>34.779899999999998</v>
      </c>
      <c r="I99" s="54">
        <v>2022</v>
      </c>
      <c r="J99" s="54" t="s">
        <v>32</v>
      </c>
      <c r="K99" s="54" t="s">
        <v>33</v>
      </c>
    </row>
    <row r="100" spans="1:11" ht="20.100000000000001" customHeight="1" x14ac:dyDescent="0.25">
      <c r="A100" s="54" t="s">
        <v>920</v>
      </c>
      <c r="B100" s="54" t="s">
        <v>34</v>
      </c>
      <c r="C100" s="54" t="s">
        <v>31</v>
      </c>
      <c r="D100" s="54">
        <v>475877</v>
      </c>
      <c r="E100" s="54">
        <v>83.66</v>
      </c>
      <c r="F100" s="54">
        <v>10.43</v>
      </c>
      <c r="G100" s="54">
        <v>2.1899999999999999E-2</v>
      </c>
      <c r="H100" s="54">
        <v>45.625799999999998</v>
      </c>
      <c r="I100" s="54">
        <v>2022</v>
      </c>
      <c r="J100" s="54" t="s">
        <v>32</v>
      </c>
      <c r="K100" s="54" t="s">
        <v>33</v>
      </c>
    </row>
    <row r="101" spans="1:11" ht="20.100000000000001" customHeight="1" x14ac:dyDescent="0.25">
      <c r="A101" s="54" t="s">
        <v>1042</v>
      </c>
      <c r="B101" s="54" t="s">
        <v>34</v>
      </c>
      <c r="C101" s="54" t="s">
        <v>31</v>
      </c>
      <c r="D101" s="54">
        <v>757058</v>
      </c>
      <c r="E101" s="54">
        <v>75.849999999999994</v>
      </c>
      <c r="F101" s="54">
        <v>10.31</v>
      </c>
      <c r="G101" s="54">
        <v>1.3599999999999999E-2</v>
      </c>
      <c r="H101" s="54">
        <v>73.429500000000004</v>
      </c>
      <c r="I101" s="54">
        <v>2022</v>
      </c>
      <c r="J101" s="54" t="s">
        <v>32</v>
      </c>
      <c r="K101" s="54" t="s">
        <v>33</v>
      </c>
    </row>
    <row r="102" spans="1:11" ht="20.100000000000001" customHeight="1" x14ac:dyDescent="0.25">
      <c r="A102" s="54" t="s">
        <v>1704</v>
      </c>
      <c r="B102" s="54" t="s">
        <v>75</v>
      </c>
      <c r="C102" s="54" t="s">
        <v>31</v>
      </c>
      <c r="D102" s="54">
        <v>214832</v>
      </c>
      <c r="E102" s="54">
        <v>78.209999999999994</v>
      </c>
      <c r="F102" s="54">
        <v>10.19</v>
      </c>
      <c r="G102" s="54">
        <v>4.7399999999999998E-2</v>
      </c>
      <c r="H102" s="54">
        <v>21.082699999999999</v>
      </c>
      <c r="I102" s="54">
        <v>2022</v>
      </c>
      <c r="J102" s="54" t="s">
        <v>32</v>
      </c>
      <c r="K102" s="54" t="s">
        <v>33</v>
      </c>
    </row>
    <row r="103" spans="1:11" ht="20.100000000000001" customHeight="1" x14ac:dyDescent="0.25">
      <c r="A103" s="54" t="s">
        <v>130</v>
      </c>
      <c r="B103" s="54" t="s">
        <v>34</v>
      </c>
      <c r="C103" s="54" t="s">
        <v>31</v>
      </c>
      <c r="D103" s="54">
        <v>107660</v>
      </c>
      <c r="E103" s="54">
        <v>88.79</v>
      </c>
      <c r="F103" s="54">
        <v>9.2200000000000006</v>
      </c>
      <c r="G103" s="54">
        <v>8.5599999999999996E-2</v>
      </c>
      <c r="H103" s="54">
        <v>11.6768</v>
      </c>
      <c r="I103" s="54">
        <v>2022</v>
      </c>
      <c r="J103" s="54" t="s">
        <v>32</v>
      </c>
      <c r="K103" s="54" t="s">
        <v>33</v>
      </c>
    </row>
    <row r="104" spans="1:11" ht="20.100000000000001" customHeight="1" x14ac:dyDescent="0.25">
      <c r="A104" s="54" t="s">
        <v>1316</v>
      </c>
      <c r="B104" s="54" t="s">
        <v>75</v>
      </c>
      <c r="C104" s="54" t="s">
        <v>31</v>
      </c>
      <c r="D104" s="54">
        <v>448331</v>
      </c>
      <c r="E104" s="54">
        <v>80.52</v>
      </c>
      <c r="F104" s="54">
        <v>10.57</v>
      </c>
      <c r="G104" s="54">
        <v>2.3599999999999999E-2</v>
      </c>
      <c r="H104" s="54">
        <v>42.415399999999998</v>
      </c>
      <c r="I104" s="54">
        <v>2022</v>
      </c>
      <c r="J104" s="54" t="s">
        <v>32</v>
      </c>
      <c r="K104" s="54" t="s">
        <v>33</v>
      </c>
    </row>
    <row r="105" spans="1:11" ht="20.100000000000001" customHeight="1" x14ac:dyDescent="0.25">
      <c r="A105" s="54" t="s">
        <v>221</v>
      </c>
      <c r="B105" s="54" t="s">
        <v>75</v>
      </c>
      <c r="C105" s="54" t="s">
        <v>31</v>
      </c>
      <c r="D105" s="54">
        <v>237414</v>
      </c>
      <c r="E105" s="54">
        <v>77.040000000000006</v>
      </c>
      <c r="F105" s="54">
        <v>10.69</v>
      </c>
      <c r="G105" s="54">
        <v>4.4999999999999998E-2</v>
      </c>
      <c r="H105" s="54">
        <v>22.2089</v>
      </c>
      <c r="I105" s="54">
        <v>2022</v>
      </c>
      <c r="J105" s="54" t="s">
        <v>32</v>
      </c>
      <c r="K105" s="54" t="s">
        <v>33</v>
      </c>
    </row>
    <row r="106" spans="1:11" ht="20.100000000000001" customHeight="1" x14ac:dyDescent="0.25">
      <c r="A106" s="54" t="s">
        <v>1190</v>
      </c>
      <c r="B106" s="54" t="s">
        <v>75</v>
      </c>
      <c r="C106" s="54" t="s">
        <v>31</v>
      </c>
      <c r="D106" s="54">
        <v>615661</v>
      </c>
      <c r="E106" s="54">
        <v>85.76</v>
      </c>
      <c r="F106" s="54">
        <v>9.1300000000000008</v>
      </c>
      <c r="G106" s="54">
        <v>1.4800000000000001E-2</v>
      </c>
      <c r="H106" s="54">
        <v>67.4328</v>
      </c>
      <c r="I106" s="54">
        <v>2022</v>
      </c>
      <c r="J106" s="54" t="s">
        <v>32</v>
      </c>
      <c r="K106" s="54" t="s">
        <v>33</v>
      </c>
    </row>
    <row r="107" spans="1:11" ht="20.100000000000001" customHeight="1" x14ac:dyDescent="0.25">
      <c r="A107" s="54" t="s">
        <v>3239</v>
      </c>
      <c r="B107" s="54" t="s">
        <v>75</v>
      </c>
      <c r="C107" s="54" t="s">
        <v>31</v>
      </c>
      <c r="D107" s="54">
        <v>199126</v>
      </c>
      <c r="E107" s="54">
        <v>69.42</v>
      </c>
      <c r="F107" s="54">
        <v>10.56</v>
      </c>
      <c r="G107" s="54">
        <v>5.2999999999999999E-2</v>
      </c>
      <c r="H107" s="54">
        <v>18.8566</v>
      </c>
      <c r="I107" s="54">
        <v>2022</v>
      </c>
      <c r="J107" s="54" t="s">
        <v>32</v>
      </c>
      <c r="K107" s="54" t="s">
        <v>33</v>
      </c>
    </row>
    <row r="108" spans="1:11" ht="20.100000000000001" customHeight="1" x14ac:dyDescent="0.25">
      <c r="A108" s="54" t="s">
        <v>1113</v>
      </c>
      <c r="B108" s="54" t="s">
        <v>34</v>
      </c>
      <c r="C108" s="54" t="s">
        <v>31</v>
      </c>
      <c r="D108" s="54">
        <v>355020</v>
      </c>
      <c r="E108" s="54">
        <v>76.67</v>
      </c>
      <c r="F108" s="54">
        <v>8.6300000000000008</v>
      </c>
      <c r="G108" s="54">
        <v>2.4299999999999999E-2</v>
      </c>
      <c r="H108" s="54">
        <v>41.137799999999999</v>
      </c>
      <c r="I108" s="54">
        <v>2022</v>
      </c>
      <c r="J108" s="54" t="s">
        <v>32</v>
      </c>
      <c r="K108" s="54" t="s">
        <v>33</v>
      </c>
    </row>
    <row r="109" spans="1:11" ht="20.100000000000001" customHeight="1" x14ac:dyDescent="0.25">
      <c r="A109" s="54" t="s">
        <v>361</v>
      </c>
      <c r="B109" s="54" t="s">
        <v>34</v>
      </c>
      <c r="C109" s="54" t="s">
        <v>31</v>
      </c>
      <c r="D109" s="54">
        <v>211925</v>
      </c>
      <c r="E109" s="54">
        <v>82.21</v>
      </c>
      <c r="F109" s="54">
        <v>9.92</v>
      </c>
      <c r="G109" s="54">
        <v>4.6800000000000001E-2</v>
      </c>
      <c r="H109" s="54">
        <v>21.363399999999999</v>
      </c>
      <c r="I109" s="54">
        <v>2022</v>
      </c>
      <c r="J109" s="54" t="s">
        <v>32</v>
      </c>
      <c r="K109" s="54" t="s">
        <v>33</v>
      </c>
    </row>
    <row r="110" spans="1:11" ht="20.100000000000001" customHeight="1" x14ac:dyDescent="0.25">
      <c r="A110" s="54" t="s">
        <v>3356</v>
      </c>
      <c r="B110" s="54" t="s">
        <v>34</v>
      </c>
      <c r="C110" s="54" t="s">
        <v>31</v>
      </c>
      <c r="D110" s="54">
        <v>225420</v>
      </c>
      <c r="E110" s="54">
        <v>74.010000000000005</v>
      </c>
      <c r="F110" s="54">
        <v>6.87</v>
      </c>
      <c r="G110" s="54">
        <v>3.0499999999999999E-2</v>
      </c>
      <c r="H110" s="54">
        <v>32.812199999999997</v>
      </c>
      <c r="I110" s="54">
        <v>2022</v>
      </c>
      <c r="J110" s="54" t="s">
        <v>32</v>
      </c>
      <c r="K110" s="54" t="s">
        <v>33</v>
      </c>
    </row>
    <row r="111" spans="1:11" ht="20.100000000000001" customHeight="1" x14ac:dyDescent="0.25">
      <c r="A111" s="54" t="s">
        <v>959</v>
      </c>
      <c r="B111" s="54" t="s">
        <v>30</v>
      </c>
      <c r="C111" s="54" t="s">
        <v>31</v>
      </c>
      <c r="D111" s="54">
        <v>573554</v>
      </c>
      <c r="E111" s="54">
        <v>72.05</v>
      </c>
      <c r="F111" s="54">
        <v>10.97</v>
      </c>
      <c r="G111" s="54">
        <v>1.9099999999999999E-2</v>
      </c>
      <c r="H111" s="54">
        <v>52.283900000000003</v>
      </c>
      <c r="I111" s="54">
        <v>2022</v>
      </c>
      <c r="J111" s="54" t="s">
        <v>32</v>
      </c>
      <c r="K111" s="54" t="s">
        <v>33</v>
      </c>
    </row>
    <row r="112" spans="1:11" ht="20.100000000000001" customHeight="1" x14ac:dyDescent="0.25">
      <c r="A112" s="54" t="s">
        <v>139</v>
      </c>
      <c r="B112" s="54" t="s">
        <v>34</v>
      </c>
      <c r="C112" s="54" t="s">
        <v>31</v>
      </c>
      <c r="D112" s="54">
        <v>50117</v>
      </c>
      <c r="E112" s="54">
        <v>89.47</v>
      </c>
      <c r="F112" s="54">
        <v>10.15</v>
      </c>
      <c r="G112" s="54">
        <v>0.20250000000000001</v>
      </c>
      <c r="H112" s="54">
        <v>4.9375999999999998</v>
      </c>
      <c r="I112" s="54">
        <v>2022</v>
      </c>
      <c r="J112" s="54" t="s">
        <v>32</v>
      </c>
      <c r="K112" s="54" t="s">
        <v>33</v>
      </c>
    </row>
    <row r="113" spans="1:11" ht="20.100000000000001" customHeight="1" x14ac:dyDescent="0.25">
      <c r="A113" s="54" t="s">
        <v>983</v>
      </c>
      <c r="B113" s="54" t="s">
        <v>34</v>
      </c>
      <c r="C113" s="54" t="s">
        <v>31</v>
      </c>
      <c r="D113" s="54">
        <v>515640</v>
      </c>
      <c r="E113" s="54">
        <v>80.52</v>
      </c>
      <c r="F113" s="54">
        <v>10.66</v>
      </c>
      <c r="G113" s="54">
        <v>2.07E-2</v>
      </c>
      <c r="H113" s="54">
        <v>48.371499999999997</v>
      </c>
      <c r="I113" s="54">
        <v>2022</v>
      </c>
      <c r="J113" s="54" t="s">
        <v>32</v>
      </c>
      <c r="K113" s="54" t="s">
        <v>33</v>
      </c>
    </row>
    <row r="114" spans="1:11" ht="20.100000000000001" customHeight="1" x14ac:dyDescent="0.25">
      <c r="A114" s="54" t="s">
        <v>1361</v>
      </c>
      <c r="B114" s="54" t="s">
        <v>30</v>
      </c>
      <c r="C114" s="54" t="s">
        <v>31</v>
      </c>
      <c r="D114" s="54">
        <v>561046</v>
      </c>
      <c r="E114" s="54">
        <v>85.31</v>
      </c>
      <c r="F114" s="54">
        <v>10.28</v>
      </c>
      <c r="G114" s="54">
        <v>1.83E-2</v>
      </c>
      <c r="H114" s="54">
        <v>54.576500000000003</v>
      </c>
      <c r="I114" s="54">
        <v>2022</v>
      </c>
      <c r="J114" s="54" t="s">
        <v>32</v>
      </c>
      <c r="K114" s="54" t="s">
        <v>33</v>
      </c>
    </row>
    <row r="115" spans="1:11" ht="20.100000000000001" customHeight="1" x14ac:dyDescent="0.25">
      <c r="A115" s="54" t="s">
        <v>113</v>
      </c>
      <c r="B115" s="54" t="s">
        <v>75</v>
      </c>
      <c r="C115" s="54" t="s">
        <v>31</v>
      </c>
      <c r="D115" s="54">
        <v>55379</v>
      </c>
      <c r="E115" s="54">
        <v>86.67</v>
      </c>
      <c r="F115" s="54">
        <v>10.37</v>
      </c>
      <c r="G115" s="54">
        <v>0.18729999999999999</v>
      </c>
      <c r="H115" s="54">
        <v>5.3403</v>
      </c>
      <c r="I115" s="54">
        <v>2022</v>
      </c>
      <c r="J115" s="54" t="s">
        <v>32</v>
      </c>
      <c r="K115" s="54" t="s">
        <v>33</v>
      </c>
    </row>
    <row r="116" spans="1:11" ht="20.100000000000001" customHeight="1" x14ac:dyDescent="0.25">
      <c r="A116" s="54" t="s">
        <v>903</v>
      </c>
      <c r="B116" s="54" t="s">
        <v>75</v>
      </c>
      <c r="C116" s="54" t="s">
        <v>31</v>
      </c>
      <c r="D116" s="54">
        <v>342490</v>
      </c>
      <c r="E116" s="54">
        <v>84.64</v>
      </c>
      <c r="F116" s="54">
        <v>10.44</v>
      </c>
      <c r="G116" s="54">
        <v>3.0499999999999999E-2</v>
      </c>
      <c r="H116" s="54">
        <v>32.805599999999998</v>
      </c>
      <c r="I116" s="54">
        <v>2022</v>
      </c>
      <c r="J116" s="54" t="s">
        <v>32</v>
      </c>
      <c r="K116" s="54" t="s">
        <v>33</v>
      </c>
    </row>
    <row r="117" spans="1:11" ht="20.100000000000001" customHeight="1" x14ac:dyDescent="0.25">
      <c r="A117" s="54" t="s">
        <v>689</v>
      </c>
      <c r="B117" s="54" t="s">
        <v>34</v>
      </c>
      <c r="C117" s="54" t="s">
        <v>31</v>
      </c>
      <c r="D117" s="54">
        <v>177467</v>
      </c>
      <c r="E117" s="54">
        <v>76.180000000000007</v>
      </c>
      <c r="F117" s="54">
        <v>9.14</v>
      </c>
      <c r="G117" s="54">
        <v>5.1499999999999997E-2</v>
      </c>
      <c r="H117" s="54">
        <v>19.416599999999999</v>
      </c>
      <c r="I117" s="54">
        <v>2022</v>
      </c>
      <c r="J117" s="54" t="s">
        <v>32</v>
      </c>
      <c r="K117" s="54" t="s">
        <v>33</v>
      </c>
    </row>
    <row r="118" spans="1:11" ht="20.100000000000001" customHeight="1" x14ac:dyDescent="0.25">
      <c r="A118" s="54" t="s">
        <v>3242</v>
      </c>
      <c r="B118" s="54" t="s">
        <v>75</v>
      </c>
      <c r="C118" s="54" t="s">
        <v>31</v>
      </c>
      <c r="D118" s="54">
        <v>230969</v>
      </c>
      <c r="E118" s="54">
        <v>80.599999999999994</v>
      </c>
      <c r="F118" s="54">
        <v>9.8699999999999992</v>
      </c>
      <c r="G118" s="54">
        <v>4.2700000000000002E-2</v>
      </c>
      <c r="H118" s="54">
        <v>23.4011</v>
      </c>
      <c r="I118" s="54">
        <v>2022</v>
      </c>
      <c r="J118" s="54" t="s">
        <v>32</v>
      </c>
      <c r="K118" s="54" t="s">
        <v>33</v>
      </c>
    </row>
    <row r="119" spans="1:11" ht="20.100000000000001" customHeight="1" x14ac:dyDescent="0.25">
      <c r="A119" s="54" t="s">
        <v>905</v>
      </c>
      <c r="B119" s="54" t="s">
        <v>75</v>
      </c>
      <c r="C119" s="54" t="s">
        <v>31</v>
      </c>
      <c r="D119" s="54">
        <v>425607</v>
      </c>
      <c r="E119" s="54">
        <v>83.42</v>
      </c>
      <c r="F119" s="54">
        <v>9.57</v>
      </c>
      <c r="G119" s="54">
        <v>2.2499999999999999E-2</v>
      </c>
      <c r="H119" s="54">
        <v>44.472999999999999</v>
      </c>
      <c r="I119" s="54">
        <v>2022</v>
      </c>
      <c r="J119" s="54" t="s">
        <v>32</v>
      </c>
      <c r="K119" s="54" t="s">
        <v>33</v>
      </c>
    </row>
    <row r="120" spans="1:11" ht="20.100000000000001" customHeight="1" x14ac:dyDescent="0.25">
      <c r="A120" s="54" t="s">
        <v>1189</v>
      </c>
      <c r="B120" s="54" t="s">
        <v>34</v>
      </c>
      <c r="C120" s="54" t="s">
        <v>31</v>
      </c>
      <c r="D120" s="54">
        <v>524976</v>
      </c>
      <c r="E120" s="54">
        <v>81.650000000000006</v>
      </c>
      <c r="F120" s="54">
        <v>9.2899999999999991</v>
      </c>
      <c r="G120" s="54">
        <v>1.77E-2</v>
      </c>
      <c r="H120" s="54">
        <v>56.509799999999998</v>
      </c>
      <c r="I120" s="54">
        <v>2022</v>
      </c>
      <c r="J120" s="54" t="s">
        <v>32</v>
      </c>
      <c r="K120" s="54" t="s">
        <v>33</v>
      </c>
    </row>
    <row r="121" spans="1:11" ht="20.100000000000001" customHeight="1" x14ac:dyDescent="0.25">
      <c r="A121" s="54" t="s">
        <v>3363</v>
      </c>
      <c r="B121" s="54" t="s">
        <v>34</v>
      </c>
      <c r="C121" s="54" t="s">
        <v>31</v>
      </c>
      <c r="D121" s="54">
        <v>303417</v>
      </c>
      <c r="E121" s="54">
        <v>74.37</v>
      </c>
      <c r="F121" s="54">
        <v>7.15</v>
      </c>
      <c r="G121" s="54">
        <v>2.3599999999999999E-2</v>
      </c>
      <c r="H121" s="54">
        <v>42.436</v>
      </c>
      <c r="I121" s="54">
        <v>2022</v>
      </c>
      <c r="J121" s="54" t="s">
        <v>32</v>
      </c>
      <c r="K121" s="54" t="s">
        <v>33</v>
      </c>
    </row>
    <row r="122" spans="1:11" ht="20.100000000000001" customHeight="1" x14ac:dyDescent="0.25">
      <c r="A122" s="54" t="s">
        <v>631</v>
      </c>
      <c r="B122" s="54" t="s">
        <v>75</v>
      </c>
      <c r="C122" s="54" t="s">
        <v>31</v>
      </c>
      <c r="D122" s="54">
        <v>392236</v>
      </c>
      <c r="E122" s="54">
        <v>87.6</v>
      </c>
      <c r="F122" s="54">
        <v>10.34</v>
      </c>
      <c r="G122" s="54">
        <v>2.64E-2</v>
      </c>
      <c r="H122" s="54">
        <v>37.933799999999998</v>
      </c>
      <c r="I122" s="54">
        <v>2022</v>
      </c>
      <c r="J122" s="54" t="s">
        <v>32</v>
      </c>
      <c r="K122" s="54" t="s">
        <v>33</v>
      </c>
    </row>
    <row r="123" spans="1:11" ht="20.100000000000001" customHeight="1" x14ac:dyDescent="0.25">
      <c r="A123" s="54" t="s">
        <v>1294</v>
      </c>
      <c r="B123" s="54" t="s">
        <v>30</v>
      </c>
      <c r="C123" s="54" t="s">
        <v>31</v>
      </c>
      <c r="D123" s="54">
        <v>549302</v>
      </c>
      <c r="E123" s="54">
        <v>82.48</v>
      </c>
      <c r="F123" s="54">
        <v>9.7200000000000006</v>
      </c>
      <c r="G123" s="54">
        <v>1.77E-2</v>
      </c>
      <c r="H123" s="54">
        <v>56.512599999999999</v>
      </c>
      <c r="I123" s="54">
        <v>2022</v>
      </c>
      <c r="J123" s="54" t="s">
        <v>32</v>
      </c>
      <c r="K123" s="54" t="s">
        <v>33</v>
      </c>
    </row>
    <row r="124" spans="1:11" ht="20.100000000000001" customHeight="1" x14ac:dyDescent="0.25">
      <c r="A124" s="54" t="s">
        <v>3227</v>
      </c>
      <c r="B124" s="54" t="s">
        <v>75</v>
      </c>
      <c r="C124" s="54" t="s">
        <v>31</v>
      </c>
      <c r="D124" s="54">
        <v>110853</v>
      </c>
      <c r="E124" s="54">
        <v>82.43</v>
      </c>
      <c r="F124" s="54">
        <v>10.1</v>
      </c>
      <c r="G124" s="54">
        <v>9.11E-2</v>
      </c>
      <c r="H124" s="54">
        <v>10.9756</v>
      </c>
      <c r="I124" s="54">
        <v>2022</v>
      </c>
      <c r="J124" s="54" t="s">
        <v>32</v>
      </c>
      <c r="K124" s="54" t="s">
        <v>33</v>
      </c>
    </row>
    <row r="125" spans="1:11" ht="20.100000000000001" customHeight="1" x14ac:dyDescent="0.25">
      <c r="A125" s="54" t="s">
        <v>1370</v>
      </c>
      <c r="B125" s="54" t="s">
        <v>75</v>
      </c>
      <c r="C125" s="54" t="s">
        <v>31</v>
      </c>
      <c r="D125" s="54">
        <v>761986</v>
      </c>
      <c r="E125" s="54">
        <v>83.21</v>
      </c>
      <c r="F125" s="54">
        <v>9.7899999999999991</v>
      </c>
      <c r="G125" s="54">
        <v>1.2800000000000001E-2</v>
      </c>
      <c r="H125" s="54">
        <v>77.833100000000002</v>
      </c>
      <c r="I125" s="54">
        <v>2022</v>
      </c>
      <c r="J125" s="54" t="s">
        <v>32</v>
      </c>
      <c r="K125" s="54" t="s">
        <v>33</v>
      </c>
    </row>
    <row r="126" spans="1:11" ht="20.100000000000001" customHeight="1" x14ac:dyDescent="0.25">
      <c r="A126" s="54" t="s">
        <v>74</v>
      </c>
      <c r="B126" s="54" t="s">
        <v>75</v>
      </c>
      <c r="C126" s="54" t="s">
        <v>31</v>
      </c>
      <c r="D126" s="54">
        <v>83928</v>
      </c>
      <c r="E126" s="54">
        <v>77.78</v>
      </c>
      <c r="F126" s="54">
        <v>11.41</v>
      </c>
      <c r="G126" s="54">
        <v>0.13600000000000001</v>
      </c>
      <c r="H126" s="54">
        <v>7.3555999999999999</v>
      </c>
      <c r="I126" s="54">
        <v>2022</v>
      </c>
      <c r="J126" s="54" t="s">
        <v>32</v>
      </c>
      <c r="K126" s="54" t="s">
        <v>33</v>
      </c>
    </row>
    <row r="127" spans="1:11" ht="20.100000000000001" customHeight="1" x14ac:dyDescent="0.25">
      <c r="A127" s="54" t="s">
        <v>1157</v>
      </c>
      <c r="B127" s="54" t="s">
        <v>75</v>
      </c>
      <c r="C127" s="54" t="s">
        <v>31</v>
      </c>
      <c r="D127" s="54">
        <v>487908</v>
      </c>
      <c r="E127" s="54">
        <v>84.56</v>
      </c>
      <c r="F127" s="54">
        <v>9.98</v>
      </c>
      <c r="G127" s="54">
        <v>2.0500000000000001E-2</v>
      </c>
      <c r="H127" s="54">
        <v>48.888599999999997</v>
      </c>
      <c r="I127" s="54">
        <v>2022</v>
      </c>
      <c r="J127" s="54" t="s">
        <v>32</v>
      </c>
      <c r="K127" s="54" t="s">
        <v>33</v>
      </c>
    </row>
    <row r="128" spans="1:11" ht="20.100000000000001" customHeight="1" x14ac:dyDescent="0.25">
      <c r="A128" s="54" t="s">
        <v>1174</v>
      </c>
      <c r="B128" s="54" t="s">
        <v>75</v>
      </c>
      <c r="C128" s="54" t="s">
        <v>31</v>
      </c>
      <c r="D128" s="54">
        <v>658914</v>
      </c>
      <c r="E128" s="54">
        <v>76.08</v>
      </c>
      <c r="F128" s="54">
        <v>10.19</v>
      </c>
      <c r="G128" s="54">
        <v>1.55E-2</v>
      </c>
      <c r="H128" s="54">
        <v>64.662800000000004</v>
      </c>
      <c r="I128" s="54">
        <v>2022</v>
      </c>
      <c r="J128" s="54" t="s">
        <v>32</v>
      </c>
      <c r="K128" s="54" t="s">
        <v>33</v>
      </c>
    </row>
    <row r="129" spans="1:11" ht="20.100000000000001" customHeight="1" x14ac:dyDescent="0.25">
      <c r="A129" s="54" t="s">
        <v>515</v>
      </c>
      <c r="B129" s="54" t="s">
        <v>75</v>
      </c>
      <c r="C129" s="54" t="s">
        <v>31</v>
      </c>
      <c r="D129" s="54">
        <v>382306</v>
      </c>
      <c r="E129" s="54">
        <v>84.11</v>
      </c>
      <c r="F129" s="54">
        <v>12.28</v>
      </c>
      <c r="G129" s="54">
        <v>3.2099999999999997E-2</v>
      </c>
      <c r="H129" s="54">
        <v>31.132400000000001</v>
      </c>
      <c r="I129" s="54">
        <v>2022</v>
      </c>
      <c r="J129" s="54" t="s">
        <v>32</v>
      </c>
      <c r="K129" s="54" t="s">
        <v>33</v>
      </c>
    </row>
    <row r="130" spans="1:11" ht="20.100000000000001" customHeight="1" x14ac:dyDescent="0.25">
      <c r="A130" s="54" t="s">
        <v>3844</v>
      </c>
      <c r="B130" s="54" t="s">
        <v>34</v>
      </c>
      <c r="C130" s="54" t="s">
        <v>32</v>
      </c>
      <c r="D130" s="54">
        <v>30000000</v>
      </c>
      <c r="E130" s="54">
        <v>98.67</v>
      </c>
      <c r="F130" s="54">
        <v>47.53</v>
      </c>
      <c r="G130" s="54">
        <v>1.6000000000000001E-3</v>
      </c>
      <c r="H130" s="54">
        <v>631.18029999999999</v>
      </c>
      <c r="I130" s="54">
        <v>2022</v>
      </c>
      <c r="J130" s="54" t="s">
        <v>52</v>
      </c>
      <c r="K130" s="54" t="s">
        <v>110</v>
      </c>
    </row>
    <row r="131" spans="1:11" ht="20.100000000000001" customHeight="1" x14ac:dyDescent="0.25">
      <c r="A131" s="54" t="s">
        <v>3249</v>
      </c>
      <c r="B131" s="54" t="s">
        <v>75</v>
      </c>
      <c r="C131" s="54" t="s">
        <v>31</v>
      </c>
      <c r="D131" s="54">
        <v>434152</v>
      </c>
      <c r="E131" s="54">
        <v>83.71</v>
      </c>
      <c r="F131" s="54">
        <v>9.31</v>
      </c>
      <c r="G131" s="54">
        <v>2.1399999999999999E-2</v>
      </c>
      <c r="H131" s="54">
        <v>46.632899999999999</v>
      </c>
      <c r="I131" s="54">
        <v>2022</v>
      </c>
      <c r="J131" s="54" t="s">
        <v>32</v>
      </c>
      <c r="K131" s="54" t="s">
        <v>33</v>
      </c>
    </row>
    <row r="132" spans="1:11" ht="20.100000000000001" customHeight="1" x14ac:dyDescent="0.25">
      <c r="A132" s="54" t="s">
        <v>427</v>
      </c>
      <c r="B132" s="54" t="s">
        <v>75</v>
      </c>
      <c r="C132" s="54" t="s">
        <v>31</v>
      </c>
      <c r="D132" s="54">
        <v>298092</v>
      </c>
      <c r="E132" s="54">
        <v>82.83</v>
      </c>
      <c r="F132" s="54">
        <v>10.33</v>
      </c>
      <c r="G132" s="54">
        <v>3.4700000000000002E-2</v>
      </c>
      <c r="H132" s="54">
        <v>28.8569</v>
      </c>
      <c r="I132" s="54">
        <v>2022</v>
      </c>
      <c r="J132" s="54" t="s">
        <v>32</v>
      </c>
      <c r="K132" s="54" t="s">
        <v>33</v>
      </c>
    </row>
    <row r="133" spans="1:11" ht="20.100000000000001" customHeight="1" x14ac:dyDescent="0.25">
      <c r="A133" s="54" t="s">
        <v>2945</v>
      </c>
      <c r="B133" s="54" t="s">
        <v>75</v>
      </c>
      <c r="C133" s="54" t="s">
        <v>31</v>
      </c>
      <c r="D133" s="54">
        <v>184756</v>
      </c>
      <c r="E133" s="54">
        <v>74.739999999999995</v>
      </c>
      <c r="F133" s="54">
        <v>9.48</v>
      </c>
      <c r="G133" s="54">
        <v>5.1299999999999998E-2</v>
      </c>
      <c r="H133" s="54">
        <v>19.489000000000001</v>
      </c>
      <c r="I133" s="54">
        <v>2022</v>
      </c>
      <c r="J133" s="54" t="s">
        <v>32</v>
      </c>
      <c r="K133" s="54" t="s">
        <v>33</v>
      </c>
    </row>
    <row r="134" spans="1:11" ht="20.100000000000001" customHeight="1" x14ac:dyDescent="0.25">
      <c r="A134" s="54" t="s">
        <v>808</v>
      </c>
      <c r="B134" s="54" t="s">
        <v>34</v>
      </c>
      <c r="C134" s="54" t="s">
        <v>31</v>
      </c>
      <c r="D134" s="54">
        <v>565035</v>
      </c>
      <c r="E134" s="54">
        <v>86.32</v>
      </c>
      <c r="F134" s="54">
        <v>10.93</v>
      </c>
      <c r="G134" s="54">
        <v>1.9300000000000001E-2</v>
      </c>
      <c r="H134" s="54">
        <v>51.695799999999998</v>
      </c>
      <c r="I134" s="54">
        <v>2022</v>
      </c>
      <c r="J134" s="54" t="s">
        <v>32</v>
      </c>
      <c r="K134" s="54" t="s">
        <v>33</v>
      </c>
    </row>
    <row r="135" spans="1:11" ht="20.100000000000001" customHeight="1" x14ac:dyDescent="0.25">
      <c r="A135" s="54" t="s">
        <v>3841</v>
      </c>
      <c r="B135" s="54" t="s">
        <v>34</v>
      </c>
      <c r="C135" s="54" t="s">
        <v>31</v>
      </c>
      <c r="D135" s="54">
        <v>1175902</v>
      </c>
      <c r="E135" s="54">
        <v>82.79</v>
      </c>
      <c r="F135" s="54">
        <v>18.98</v>
      </c>
      <c r="G135" s="54">
        <v>1.61E-2</v>
      </c>
      <c r="H135" s="54">
        <v>61.954799999999999</v>
      </c>
      <c r="I135" s="54">
        <v>2022</v>
      </c>
      <c r="J135" s="54" t="s">
        <v>32</v>
      </c>
      <c r="K135" s="54" t="s">
        <v>33</v>
      </c>
    </row>
    <row r="136" spans="1:11" ht="20.100000000000001" customHeight="1" x14ac:dyDescent="0.25">
      <c r="A136" s="54" t="s">
        <v>532</v>
      </c>
      <c r="B136" s="54" t="s">
        <v>75</v>
      </c>
      <c r="C136" s="54" t="s">
        <v>31</v>
      </c>
      <c r="D136" s="54">
        <v>342825</v>
      </c>
      <c r="E136" s="54">
        <v>85.21</v>
      </c>
      <c r="F136" s="54">
        <v>10.73</v>
      </c>
      <c r="G136" s="54">
        <v>3.1300000000000001E-2</v>
      </c>
      <c r="H136" s="54">
        <v>31.950099999999999</v>
      </c>
      <c r="I136" s="54">
        <v>2022</v>
      </c>
      <c r="J136" s="54" t="s">
        <v>32</v>
      </c>
      <c r="K136" s="54" t="s">
        <v>33</v>
      </c>
    </row>
    <row r="137" spans="1:11" ht="20.100000000000001" customHeight="1" x14ac:dyDescent="0.25">
      <c r="A137" s="54" t="s">
        <v>137</v>
      </c>
      <c r="B137" s="54" t="s">
        <v>34</v>
      </c>
      <c r="C137" s="54" t="s">
        <v>31</v>
      </c>
      <c r="D137" s="54">
        <v>130448</v>
      </c>
      <c r="E137" s="54">
        <v>85.71</v>
      </c>
      <c r="F137" s="54">
        <v>9.2200000000000006</v>
      </c>
      <c r="G137" s="54">
        <v>7.0699999999999999E-2</v>
      </c>
      <c r="H137" s="54">
        <v>14.148400000000001</v>
      </c>
      <c r="I137" s="54">
        <v>2022</v>
      </c>
      <c r="J137" s="54" t="s">
        <v>32</v>
      </c>
      <c r="K137" s="54" t="s">
        <v>33</v>
      </c>
    </row>
    <row r="138" spans="1:11" ht="20.100000000000001" customHeight="1" x14ac:dyDescent="0.25">
      <c r="A138" s="54" t="s">
        <v>636</v>
      </c>
      <c r="B138" s="54" t="s">
        <v>75</v>
      </c>
      <c r="C138" s="54" t="s">
        <v>31</v>
      </c>
      <c r="D138" s="54">
        <v>362064</v>
      </c>
      <c r="E138" s="54">
        <v>83.32</v>
      </c>
      <c r="F138" s="54">
        <v>9.83</v>
      </c>
      <c r="G138" s="54">
        <v>2.7099999999999999E-2</v>
      </c>
      <c r="H138" s="54">
        <v>36.832500000000003</v>
      </c>
      <c r="I138" s="54">
        <v>2022</v>
      </c>
      <c r="J138" s="54" t="s">
        <v>32</v>
      </c>
      <c r="K138" s="54" t="s">
        <v>33</v>
      </c>
    </row>
    <row r="139" spans="1:11" ht="20.100000000000001" customHeight="1" x14ac:dyDescent="0.25">
      <c r="A139" s="54" t="s">
        <v>3843</v>
      </c>
      <c r="B139" s="54" t="s">
        <v>34</v>
      </c>
      <c r="C139" s="54" t="s">
        <v>31</v>
      </c>
      <c r="D139" s="54">
        <v>476641</v>
      </c>
      <c r="E139" s="54">
        <v>70.81</v>
      </c>
      <c r="F139" s="54">
        <v>11.31</v>
      </c>
      <c r="G139" s="54">
        <v>2.3699999999999999E-2</v>
      </c>
      <c r="H139" s="54">
        <v>42.143300000000004</v>
      </c>
      <c r="I139" s="54">
        <v>2022</v>
      </c>
      <c r="J139" s="54" t="s">
        <v>32</v>
      </c>
      <c r="K139" s="54" t="s">
        <v>33</v>
      </c>
    </row>
    <row r="140" spans="1:11" ht="20.100000000000001" customHeight="1" x14ac:dyDescent="0.25">
      <c r="A140" s="54" t="s">
        <v>3097</v>
      </c>
      <c r="B140" s="54" t="s">
        <v>34</v>
      </c>
      <c r="C140" s="54" t="s">
        <v>31</v>
      </c>
      <c r="D140" s="54">
        <v>725656</v>
      </c>
      <c r="E140" s="54">
        <v>60.16</v>
      </c>
      <c r="F140" s="54">
        <v>10.67</v>
      </c>
      <c r="G140" s="54">
        <v>1.47E-2</v>
      </c>
      <c r="H140" s="54">
        <v>68.009</v>
      </c>
      <c r="I140" s="54">
        <v>2022</v>
      </c>
      <c r="J140" s="54" t="s">
        <v>32</v>
      </c>
      <c r="K140" s="54" t="s">
        <v>33</v>
      </c>
    </row>
    <row r="141" spans="1:11" ht="20.100000000000001" customHeight="1" x14ac:dyDescent="0.25">
      <c r="A141" s="54" t="s">
        <v>741</v>
      </c>
      <c r="B141" s="54" t="s">
        <v>34</v>
      </c>
      <c r="C141" s="54" t="s">
        <v>31</v>
      </c>
      <c r="D141" s="54">
        <v>550352</v>
      </c>
      <c r="E141" s="54">
        <v>81.599999999999994</v>
      </c>
      <c r="F141" s="54">
        <v>10.93</v>
      </c>
      <c r="G141" s="54">
        <v>1.9900000000000001E-2</v>
      </c>
      <c r="H141" s="54">
        <v>50.352499999999999</v>
      </c>
      <c r="I141" s="54">
        <v>2022</v>
      </c>
      <c r="J141" s="54" t="s">
        <v>32</v>
      </c>
      <c r="K141" s="54" t="s">
        <v>33</v>
      </c>
    </row>
    <row r="142" spans="1:11" ht="20.100000000000001" customHeight="1" x14ac:dyDescent="0.25">
      <c r="A142" s="54" t="s">
        <v>1207</v>
      </c>
      <c r="B142" s="54" t="s">
        <v>75</v>
      </c>
      <c r="C142" s="54" t="s">
        <v>31</v>
      </c>
      <c r="D142" s="54">
        <v>440645</v>
      </c>
      <c r="E142" s="54">
        <v>76.819999999999993</v>
      </c>
      <c r="F142" s="54">
        <v>9.61</v>
      </c>
      <c r="G142" s="54">
        <v>2.18E-2</v>
      </c>
      <c r="H142" s="54">
        <v>45.852699999999999</v>
      </c>
      <c r="I142" s="54">
        <v>2022</v>
      </c>
      <c r="J142" s="54" t="s">
        <v>32</v>
      </c>
      <c r="K142" s="54" t="s">
        <v>33</v>
      </c>
    </row>
    <row r="143" spans="1:11" ht="20.100000000000001" customHeight="1" x14ac:dyDescent="0.25">
      <c r="A143" s="54" t="s">
        <v>1670</v>
      </c>
      <c r="B143" s="54" t="s">
        <v>75</v>
      </c>
      <c r="C143" s="54" t="s">
        <v>31</v>
      </c>
      <c r="D143" s="54">
        <v>182178</v>
      </c>
      <c r="E143" s="54">
        <v>85.63</v>
      </c>
      <c r="F143" s="54">
        <v>10.19</v>
      </c>
      <c r="G143" s="54">
        <v>5.5899999999999998E-2</v>
      </c>
      <c r="H143" s="54">
        <v>17.8781</v>
      </c>
      <c r="I143" s="54">
        <v>2022</v>
      </c>
      <c r="J143" s="54" t="s">
        <v>32</v>
      </c>
      <c r="K143" s="54" t="s">
        <v>33</v>
      </c>
    </row>
    <row r="144" spans="1:11" ht="20.100000000000001" customHeight="1" x14ac:dyDescent="0.25">
      <c r="A144" s="54" t="s">
        <v>1172</v>
      </c>
      <c r="B144" s="54" t="s">
        <v>75</v>
      </c>
      <c r="C144" s="54" t="s">
        <v>31</v>
      </c>
      <c r="D144" s="54">
        <v>394671</v>
      </c>
      <c r="E144" s="54">
        <v>81.33</v>
      </c>
      <c r="F144" s="54">
        <v>10.99</v>
      </c>
      <c r="G144" s="54">
        <v>2.7799999999999998E-2</v>
      </c>
      <c r="H144" s="54">
        <v>35.911799999999999</v>
      </c>
      <c r="I144" s="54">
        <v>2022</v>
      </c>
      <c r="J144" s="54" t="s">
        <v>32</v>
      </c>
      <c r="K144" s="54" t="s">
        <v>33</v>
      </c>
    </row>
    <row r="145" spans="1:11" ht="20.100000000000001" customHeight="1" x14ac:dyDescent="0.25">
      <c r="A145" s="54" t="s">
        <v>432</v>
      </c>
      <c r="B145" s="54" t="s">
        <v>75</v>
      </c>
      <c r="C145" s="54" t="s">
        <v>31</v>
      </c>
      <c r="D145" s="54">
        <v>121452</v>
      </c>
      <c r="E145" s="54">
        <v>77.599999999999994</v>
      </c>
      <c r="F145" s="54">
        <v>11.15</v>
      </c>
      <c r="G145" s="54">
        <v>9.1800000000000007E-2</v>
      </c>
      <c r="H145" s="54">
        <v>10.8925</v>
      </c>
      <c r="I145" s="54">
        <v>2022</v>
      </c>
      <c r="J145" s="54" t="s">
        <v>32</v>
      </c>
      <c r="K145" s="54" t="s">
        <v>33</v>
      </c>
    </row>
    <row r="146" spans="1:11" ht="20.100000000000001" customHeight="1" x14ac:dyDescent="0.25">
      <c r="A146" s="54" t="s">
        <v>3234</v>
      </c>
      <c r="B146" s="54" t="s">
        <v>75</v>
      </c>
      <c r="C146" s="54" t="s">
        <v>31</v>
      </c>
      <c r="D146" s="54">
        <v>298092</v>
      </c>
      <c r="E146" s="54">
        <v>83.51</v>
      </c>
      <c r="F146" s="54">
        <v>10.27</v>
      </c>
      <c r="G146" s="54">
        <v>3.4500000000000003E-2</v>
      </c>
      <c r="H146" s="54">
        <v>29.025500000000001</v>
      </c>
      <c r="I146" s="54">
        <v>2022</v>
      </c>
      <c r="J146" s="54" t="s">
        <v>32</v>
      </c>
      <c r="K146" s="54" t="s">
        <v>33</v>
      </c>
    </row>
    <row r="147" spans="1:11" ht="20.100000000000001" customHeight="1" x14ac:dyDescent="0.25">
      <c r="A147" s="54" t="s">
        <v>1706</v>
      </c>
      <c r="B147" s="54" t="s">
        <v>75</v>
      </c>
      <c r="C147" s="54" t="s">
        <v>31</v>
      </c>
      <c r="D147" s="54">
        <v>312987</v>
      </c>
      <c r="E147" s="54">
        <v>82.87</v>
      </c>
      <c r="F147" s="54">
        <v>10.81</v>
      </c>
      <c r="G147" s="54">
        <v>3.4500000000000003E-2</v>
      </c>
      <c r="H147" s="54">
        <v>28.953399999999998</v>
      </c>
      <c r="I147" s="54">
        <v>2022</v>
      </c>
      <c r="J147" s="54" t="s">
        <v>32</v>
      </c>
      <c r="K147" s="54" t="s">
        <v>33</v>
      </c>
    </row>
    <row r="148" spans="1:11" ht="20.100000000000001" customHeight="1" x14ac:dyDescent="0.25">
      <c r="A148" s="54" t="s">
        <v>1168</v>
      </c>
      <c r="B148" s="54" t="s">
        <v>30</v>
      </c>
      <c r="C148" s="54" t="s">
        <v>31</v>
      </c>
      <c r="D148" s="54">
        <v>549302</v>
      </c>
      <c r="E148" s="54">
        <v>84.83</v>
      </c>
      <c r="F148" s="54">
        <v>10.63</v>
      </c>
      <c r="G148" s="54">
        <v>1.9400000000000001E-2</v>
      </c>
      <c r="H148" s="54">
        <v>51.674700000000001</v>
      </c>
      <c r="I148" s="54">
        <v>2022</v>
      </c>
      <c r="J148" s="54" t="s">
        <v>32</v>
      </c>
      <c r="K148" s="54" t="s">
        <v>33</v>
      </c>
    </row>
    <row r="149" spans="1:11" ht="20.100000000000001" customHeight="1" x14ac:dyDescent="0.25">
      <c r="A149" s="54" t="s">
        <v>3230</v>
      </c>
      <c r="B149" s="54" t="s">
        <v>75</v>
      </c>
      <c r="C149" s="54" t="s">
        <v>31</v>
      </c>
      <c r="D149" s="54">
        <v>193349</v>
      </c>
      <c r="E149" s="54">
        <v>83.03</v>
      </c>
      <c r="F149" s="54">
        <v>9.5</v>
      </c>
      <c r="G149" s="54">
        <v>4.9099999999999998E-2</v>
      </c>
      <c r="H149" s="54">
        <v>20.352499999999999</v>
      </c>
      <c r="I149" s="54">
        <v>2022</v>
      </c>
      <c r="J149" s="54" t="s">
        <v>32</v>
      </c>
      <c r="K149" s="54" t="s">
        <v>33</v>
      </c>
    </row>
    <row r="150" spans="1:11" ht="20.100000000000001" customHeight="1" x14ac:dyDescent="0.25">
      <c r="A150" s="54" t="s">
        <v>431</v>
      </c>
      <c r="B150" s="54" t="s">
        <v>34</v>
      </c>
      <c r="C150" s="54" t="s">
        <v>31</v>
      </c>
      <c r="D150" s="54">
        <v>187779</v>
      </c>
      <c r="E150" s="54">
        <v>76.069999999999993</v>
      </c>
      <c r="F150" s="54">
        <v>8.9499999999999993</v>
      </c>
      <c r="G150" s="54">
        <v>4.7699999999999999E-2</v>
      </c>
      <c r="H150" s="54">
        <v>20.980899999999998</v>
      </c>
      <c r="I150" s="54">
        <v>2022</v>
      </c>
      <c r="J150" s="54" t="s">
        <v>32</v>
      </c>
      <c r="K150" s="54" t="s">
        <v>33</v>
      </c>
    </row>
    <row r="151" spans="1:11" ht="20.100000000000001" customHeight="1" x14ac:dyDescent="0.25">
      <c r="A151" s="54" t="s">
        <v>1726</v>
      </c>
      <c r="B151" s="54" t="s">
        <v>75</v>
      </c>
      <c r="C151" s="54" t="s">
        <v>31</v>
      </c>
      <c r="D151" s="54">
        <v>275892</v>
      </c>
      <c r="E151" s="54">
        <v>83.03</v>
      </c>
      <c r="F151" s="54">
        <v>9.2899999999999991</v>
      </c>
      <c r="G151" s="54">
        <v>3.3700000000000001E-2</v>
      </c>
      <c r="H151" s="54">
        <v>29.697800000000001</v>
      </c>
      <c r="I151" s="54">
        <v>2022</v>
      </c>
      <c r="J151" s="54" t="s">
        <v>32</v>
      </c>
      <c r="K151" s="54" t="s">
        <v>33</v>
      </c>
    </row>
    <row r="152" spans="1:11" ht="20.100000000000001" customHeight="1" x14ac:dyDescent="0.25">
      <c r="A152" s="54" t="s">
        <v>1736</v>
      </c>
      <c r="B152" s="54" t="s">
        <v>75</v>
      </c>
      <c r="C152" s="54" t="s">
        <v>31</v>
      </c>
      <c r="D152" s="54">
        <v>374095</v>
      </c>
      <c r="E152" s="54">
        <v>79.459999999999994</v>
      </c>
      <c r="F152" s="54">
        <v>10.29</v>
      </c>
      <c r="G152" s="54">
        <v>2.75E-2</v>
      </c>
      <c r="H152" s="54">
        <v>36.355200000000004</v>
      </c>
      <c r="I152" s="54">
        <v>2022</v>
      </c>
      <c r="J152" s="54" t="s">
        <v>32</v>
      </c>
      <c r="K152" s="54" t="s">
        <v>33</v>
      </c>
    </row>
    <row r="153" spans="1:11" ht="20.100000000000001" customHeight="1" x14ac:dyDescent="0.25">
      <c r="A153" s="54" t="s">
        <v>468</v>
      </c>
      <c r="B153" s="54" t="s">
        <v>34</v>
      </c>
      <c r="C153" s="54" t="s">
        <v>31</v>
      </c>
      <c r="D153" s="54">
        <v>232337</v>
      </c>
      <c r="E153" s="54">
        <v>84.14</v>
      </c>
      <c r="F153" s="54">
        <v>9.1999999999999993</v>
      </c>
      <c r="G153" s="54">
        <v>3.9600000000000003E-2</v>
      </c>
      <c r="H153" s="54">
        <v>25.254000000000001</v>
      </c>
      <c r="I153" s="54">
        <v>2022</v>
      </c>
      <c r="J153" s="54" t="s">
        <v>32</v>
      </c>
      <c r="K153" s="54" t="s">
        <v>33</v>
      </c>
    </row>
    <row r="154" spans="1:11" ht="20.100000000000001" customHeight="1" x14ac:dyDescent="0.25">
      <c r="A154" s="54" t="s">
        <v>853</v>
      </c>
      <c r="B154" s="54" t="s">
        <v>75</v>
      </c>
      <c r="C154" s="54" t="s">
        <v>31</v>
      </c>
      <c r="D154" s="54">
        <v>426227</v>
      </c>
      <c r="E154" s="54">
        <v>83.95</v>
      </c>
      <c r="F154" s="54">
        <v>10.37</v>
      </c>
      <c r="G154" s="54">
        <v>2.4299999999999999E-2</v>
      </c>
      <c r="H154" s="54">
        <v>41.101900000000001</v>
      </c>
      <c r="I154" s="54">
        <v>2022</v>
      </c>
      <c r="J154" s="54" t="s">
        <v>32</v>
      </c>
      <c r="K154" s="54" t="s">
        <v>33</v>
      </c>
    </row>
    <row r="155" spans="1:11" ht="20.100000000000001" customHeight="1" x14ac:dyDescent="0.25">
      <c r="A155" s="54" t="s">
        <v>724</v>
      </c>
      <c r="B155" s="54" t="s">
        <v>75</v>
      </c>
      <c r="C155" s="54" t="s">
        <v>31</v>
      </c>
      <c r="D155" s="54">
        <v>297328</v>
      </c>
      <c r="E155" s="54">
        <v>59.27</v>
      </c>
      <c r="F155" s="54">
        <v>7.07</v>
      </c>
      <c r="G155" s="54">
        <v>2.3800000000000002E-2</v>
      </c>
      <c r="H155" s="54">
        <v>42.054900000000004</v>
      </c>
      <c r="I155" s="54">
        <v>2022</v>
      </c>
      <c r="J155" s="54" t="s">
        <v>32</v>
      </c>
      <c r="K155" s="54" t="s">
        <v>33</v>
      </c>
    </row>
    <row r="156" spans="1:11" ht="20.100000000000001" customHeight="1" x14ac:dyDescent="0.25">
      <c r="A156" s="54" t="s">
        <v>1147</v>
      </c>
      <c r="B156" s="54" t="s">
        <v>75</v>
      </c>
      <c r="C156" s="54" t="s">
        <v>31</v>
      </c>
      <c r="D156" s="54">
        <v>541186</v>
      </c>
      <c r="E156" s="54">
        <v>86.47</v>
      </c>
      <c r="F156" s="54">
        <v>9.59</v>
      </c>
      <c r="G156" s="54">
        <v>1.77E-2</v>
      </c>
      <c r="H156" s="54">
        <v>56.432400000000001</v>
      </c>
      <c r="I156" s="54">
        <v>2022</v>
      </c>
      <c r="J156" s="54" t="s">
        <v>32</v>
      </c>
      <c r="K156" s="54" t="s">
        <v>33</v>
      </c>
    </row>
    <row r="157" spans="1:11" ht="20.100000000000001" customHeight="1" x14ac:dyDescent="0.25">
      <c r="A157" s="54" t="s">
        <v>1714</v>
      </c>
      <c r="B157" s="54" t="s">
        <v>75</v>
      </c>
      <c r="C157" s="54" t="s">
        <v>31</v>
      </c>
      <c r="D157" s="54">
        <v>182178</v>
      </c>
      <c r="E157" s="54">
        <v>86.05</v>
      </c>
      <c r="F157" s="54">
        <v>9.66</v>
      </c>
      <c r="G157" s="54">
        <v>5.2999999999999999E-2</v>
      </c>
      <c r="H157" s="54">
        <v>18.859000000000002</v>
      </c>
      <c r="I157" s="54">
        <v>2022</v>
      </c>
      <c r="J157" s="54" t="s">
        <v>32</v>
      </c>
      <c r="K157" s="54" t="s">
        <v>33</v>
      </c>
    </row>
    <row r="158" spans="1:11" ht="20.100000000000001" customHeight="1" x14ac:dyDescent="0.25">
      <c r="A158" s="54" t="s">
        <v>1204</v>
      </c>
      <c r="B158" s="54" t="s">
        <v>30</v>
      </c>
      <c r="C158" s="54" t="s">
        <v>31</v>
      </c>
      <c r="D158" s="54">
        <v>549302</v>
      </c>
      <c r="E158" s="54">
        <v>84.75</v>
      </c>
      <c r="F158" s="54">
        <v>10.54</v>
      </c>
      <c r="G158" s="54">
        <v>1.9199999999999998E-2</v>
      </c>
      <c r="H158" s="54">
        <v>52.116</v>
      </c>
      <c r="I158" s="54">
        <v>2022</v>
      </c>
      <c r="J158" s="54" t="s">
        <v>32</v>
      </c>
      <c r="K158" s="54" t="s">
        <v>33</v>
      </c>
    </row>
    <row r="159" spans="1:11" ht="20.100000000000001" customHeight="1" x14ac:dyDescent="0.25">
      <c r="A159" s="54" t="s">
        <v>3342</v>
      </c>
      <c r="B159" s="54" t="s">
        <v>75</v>
      </c>
      <c r="C159" s="54" t="s">
        <v>31</v>
      </c>
      <c r="D159" s="54">
        <v>88272</v>
      </c>
      <c r="E159" s="54">
        <v>77.489999999999995</v>
      </c>
      <c r="F159" s="54">
        <v>9.76</v>
      </c>
      <c r="G159" s="54">
        <v>0.1106</v>
      </c>
      <c r="H159" s="54">
        <v>9.0442999999999998</v>
      </c>
      <c r="I159" s="54">
        <v>2022</v>
      </c>
      <c r="J159" s="54" t="s">
        <v>32</v>
      </c>
      <c r="K159" s="54" t="s">
        <v>33</v>
      </c>
    </row>
    <row r="160" spans="1:11" ht="20.100000000000001" customHeight="1" x14ac:dyDescent="0.25">
      <c r="A160" s="54" t="s">
        <v>210</v>
      </c>
      <c r="B160" s="54" t="s">
        <v>34</v>
      </c>
      <c r="C160" s="54" t="s">
        <v>31</v>
      </c>
      <c r="D160" s="54">
        <v>211925</v>
      </c>
      <c r="E160" s="54">
        <v>86.8</v>
      </c>
      <c r="F160" s="54">
        <v>9.92</v>
      </c>
      <c r="G160" s="54">
        <v>4.6800000000000001E-2</v>
      </c>
      <c r="H160" s="54">
        <v>21.363399999999999</v>
      </c>
      <c r="I160" s="54">
        <v>2022</v>
      </c>
      <c r="J160" s="54" t="s">
        <v>32</v>
      </c>
      <c r="K160" s="54" t="s">
        <v>33</v>
      </c>
    </row>
    <row r="161" spans="1:11" ht="20.100000000000001" customHeight="1" x14ac:dyDescent="0.25">
      <c r="A161" s="54" t="s">
        <v>809</v>
      </c>
      <c r="B161" s="54" t="s">
        <v>75</v>
      </c>
      <c r="C161" s="54" t="s">
        <v>31</v>
      </c>
      <c r="D161" s="54">
        <v>637527</v>
      </c>
      <c r="E161" s="54">
        <v>85.75</v>
      </c>
      <c r="F161" s="54">
        <v>10.77</v>
      </c>
      <c r="G161" s="54">
        <v>1.6899999999999998E-2</v>
      </c>
      <c r="H161" s="54">
        <v>59.194699999999997</v>
      </c>
      <c r="I161" s="54">
        <v>2022</v>
      </c>
      <c r="J161" s="54" t="s">
        <v>32</v>
      </c>
      <c r="K161" s="54" t="s">
        <v>33</v>
      </c>
    </row>
    <row r="162" spans="1:11" ht="20.100000000000001" customHeight="1" x14ac:dyDescent="0.25">
      <c r="A162" s="54" t="s">
        <v>87</v>
      </c>
      <c r="B162" s="54" t="s">
        <v>75</v>
      </c>
      <c r="C162" s="54" t="s">
        <v>31</v>
      </c>
      <c r="D162" s="54">
        <v>90325</v>
      </c>
      <c r="E162" s="54">
        <v>86.37</v>
      </c>
      <c r="F162" s="54">
        <v>15.09</v>
      </c>
      <c r="G162" s="54">
        <v>0.1671</v>
      </c>
      <c r="H162" s="54">
        <v>5.9858000000000002</v>
      </c>
      <c r="I162" s="54">
        <v>2022</v>
      </c>
      <c r="J162" s="54" t="s">
        <v>32</v>
      </c>
      <c r="K162" s="54" t="s">
        <v>33</v>
      </c>
    </row>
    <row r="163" spans="1:11" ht="20.100000000000001" customHeight="1" x14ac:dyDescent="0.25">
      <c r="A163" s="54" t="s">
        <v>737</v>
      </c>
      <c r="B163" s="54" t="s">
        <v>34</v>
      </c>
      <c r="C163" s="54" t="s">
        <v>31</v>
      </c>
      <c r="D163" s="54">
        <v>415533</v>
      </c>
      <c r="E163" s="54">
        <v>82.25</v>
      </c>
      <c r="F163" s="54">
        <v>10.67</v>
      </c>
      <c r="G163" s="54">
        <v>2.5700000000000001E-2</v>
      </c>
      <c r="H163" s="54">
        <v>38.944099999999999</v>
      </c>
      <c r="I163" s="54">
        <v>2022</v>
      </c>
      <c r="J163" s="54" t="s">
        <v>32</v>
      </c>
      <c r="K163" s="54" t="s">
        <v>33</v>
      </c>
    </row>
    <row r="164" spans="1:11" ht="20.100000000000001" customHeight="1" x14ac:dyDescent="0.25">
      <c r="A164" s="54" t="s">
        <v>1208</v>
      </c>
      <c r="B164" s="54" t="s">
        <v>30</v>
      </c>
      <c r="C164" s="54" t="s">
        <v>31</v>
      </c>
      <c r="D164" s="54">
        <v>549302</v>
      </c>
      <c r="E164" s="54">
        <v>82.46</v>
      </c>
      <c r="F164" s="54">
        <v>10.46</v>
      </c>
      <c r="G164" s="54">
        <v>1.9E-2</v>
      </c>
      <c r="H164" s="54">
        <v>52.514600000000002</v>
      </c>
      <c r="I164" s="54">
        <v>2022</v>
      </c>
      <c r="J164" s="54" t="s">
        <v>32</v>
      </c>
      <c r="K164" s="54" t="s">
        <v>33</v>
      </c>
    </row>
    <row r="165" spans="1:11" ht="20.100000000000001" customHeight="1" x14ac:dyDescent="0.25">
      <c r="A165" s="54" t="s">
        <v>3507</v>
      </c>
      <c r="B165" s="54" t="s">
        <v>34</v>
      </c>
      <c r="C165" s="54" t="s">
        <v>31</v>
      </c>
      <c r="D165" s="54">
        <v>681862</v>
      </c>
      <c r="E165" s="54">
        <v>72.599999999999994</v>
      </c>
      <c r="F165" s="54">
        <v>6.98</v>
      </c>
      <c r="G165" s="54">
        <v>1.0200000000000001E-2</v>
      </c>
      <c r="H165" s="54">
        <v>97.687899999999999</v>
      </c>
      <c r="I165" s="54">
        <v>2023</v>
      </c>
      <c r="J165" s="54" t="s">
        <v>32</v>
      </c>
      <c r="K165" s="54" t="s">
        <v>33</v>
      </c>
    </row>
    <row r="166" spans="1:11" ht="20.100000000000001" customHeight="1" x14ac:dyDescent="0.25">
      <c r="A166" s="54" t="s">
        <v>1432</v>
      </c>
      <c r="B166" s="54" t="s">
        <v>75</v>
      </c>
      <c r="C166" s="54" t="s">
        <v>31</v>
      </c>
      <c r="D166" s="54">
        <v>762718</v>
      </c>
      <c r="E166" s="54">
        <v>82.85</v>
      </c>
      <c r="F166" s="54">
        <v>9.16</v>
      </c>
      <c r="G166" s="54">
        <v>1.2E-2</v>
      </c>
      <c r="H166" s="54">
        <v>83.266199999999998</v>
      </c>
      <c r="I166" s="54">
        <v>2023</v>
      </c>
      <c r="J166" s="54" t="s">
        <v>32</v>
      </c>
      <c r="K166" s="54" t="s">
        <v>33</v>
      </c>
    </row>
    <row r="167" spans="1:11" ht="20.100000000000001" customHeight="1" x14ac:dyDescent="0.25">
      <c r="A167" s="54" t="s">
        <v>1269</v>
      </c>
      <c r="B167" s="54" t="s">
        <v>1163</v>
      </c>
      <c r="C167" s="54" t="s">
        <v>31</v>
      </c>
      <c r="D167" s="54">
        <v>2761540</v>
      </c>
      <c r="E167" s="54">
        <v>92</v>
      </c>
      <c r="F167" s="54">
        <v>31.84</v>
      </c>
      <c r="G167" s="54">
        <v>1.15E-2</v>
      </c>
      <c r="H167" s="54">
        <v>86.731800000000007</v>
      </c>
      <c r="I167" s="54">
        <v>2023</v>
      </c>
      <c r="J167" s="54" t="s">
        <v>32</v>
      </c>
      <c r="K167" s="54" t="s">
        <v>33</v>
      </c>
    </row>
    <row r="168" spans="1:11" ht="20.100000000000001" customHeight="1" x14ac:dyDescent="0.25">
      <c r="A168" s="54" t="s">
        <v>1468</v>
      </c>
      <c r="B168" s="54" t="s">
        <v>34</v>
      </c>
      <c r="C168" s="54" t="s">
        <v>31</v>
      </c>
      <c r="D168" s="54">
        <v>655418</v>
      </c>
      <c r="E168" s="54">
        <v>75.34</v>
      </c>
      <c r="F168" s="54">
        <v>10.46</v>
      </c>
      <c r="G168" s="54">
        <v>1.6E-2</v>
      </c>
      <c r="H168" s="54">
        <v>62.659399999999998</v>
      </c>
      <c r="I168" s="54">
        <v>2023</v>
      </c>
      <c r="J168" s="54" t="s">
        <v>32</v>
      </c>
      <c r="K168" s="54" t="s">
        <v>33</v>
      </c>
    </row>
    <row r="169" spans="1:11" ht="20.100000000000001" customHeight="1" x14ac:dyDescent="0.25">
      <c r="A169" s="54" t="s">
        <v>1877</v>
      </c>
      <c r="B169" s="54" t="s">
        <v>34</v>
      </c>
      <c r="C169" s="54" t="s">
        <v>31</v>
      </c>
      <c r="D169" s="54">
        <v>1062655</v>
      </c>
      <c r="E169" s="54">
        <v>64.849999999999994</v>
      </c>
      <c r="F169" s="54">
        <v>8.8800000000000008</v>
      </c>
      <c r="G169" s="54">
        <v>8.3999999999999995E-3</v>
      </c>
      <c r="H169" s="54">
        <v>119.66840000000001</v>
      </c>
      <c r="I169" s="54">
        <v>2023</v>
      </c>
      <c r="J169" s="54" t="s">
        <v>32</v>
      </c>
      <c r="K169" s="54" t="s">
        <v>33</v>
      </c>
    </row>
    <row r="170" spans="1:11" ht="20.100000000000001" customHeight="1" x14ac:dyDescent="0.25">
      <c r="A170" s="54" t="s">
        <v>1597</v>
      </c>
      <c r="B170" s="54" t="s">
        <v>75</v>
      </c>
      <c r="C170" s="54" t="s">
        <v>31</v>
      </c>
      <c r="D170" s="54">
        <v>688762</v>
      </c>
      <c r="E170" s="54">
        <v>84.87</v>
      </c>
      <c r="F170" s="54">
        <v>10.119999999999999</v>
      </c>
      <c r="G170" s="54">
        <v>1.47E-2</v>
      </c>
      <c r="H170" s="54">
        <v>68.0595</v>
      </c>
      <c r="I170" s="54">
        <v>2023</v>
      </c>
      <c r="J170" s="54" t="s">
        <v>32</v>
      </c>
      <c r="K170" s="54" t="s">
        <v>33</v>
      </c>
    </row>
    <row r="171" spans="1:11" ht="20.100000000000001" customHeight="1" x14ac:dyDescent="0.25">
      <c r="A171" s="54" t="s">
        <v>2397</v>
      </c>
      <c r="B171" s="54" t="s">
        <v>34</v>
      </c>
      <c r="C171" s="54" t="s">
        <v>31</v>
      </c>
      <c r="D171" s="54">
        <v>840526</v>
      </c>
      <c r="E171" s="54">
        <v>77.77</v>
      </c>
      <c r="F171" s="54">
        <v>9.76</v>
      </c>
      <c r="G171" s="54">
        <v>1.1599999999999999E-2</v>
      </c>
      <c r="H171" s="54">
        <v>86.119399999999999</v>
      </c>
      <c r="I171" s="54">
        <v>2023</v>
      </c>
      <c r="J171" s="54" t="s">
        <v>32</v>
      </c>
      <c r="K171" s="54" t="s">
        <v>33</v>
      </c>
    </row>
    <row r="172" spans="1:11" ht="20.100000000000001" customHeight="1" x14ac:dyDescent="0.25">
      <c r="A172" s="54" t="s">
        <v>980</v>
      </c>
      <c r="B172" s="54" t="s">
        <v>75</v>
      </c>
      <c r="C172" s="54" t="s">
        <v>31</v>
      </c>
      <c r="D172" s="54">
        <v>530229</v>
      </c>
      <c r="E172" s="54">
        <v>72.89</v>
      </c>
      <c r="F172" s="54">
        <v>11.14</v>
      </c>
      <c r="G172" s="54">
        <v>2.1000000000000001E-2</v>
      </c>
      <c r="H172" s="54">
        <v>47.596899999999998</v>
      </c>
      <c r="I172" s="54">
        <v>2023</v>
      </c>
      <c r="J172" s="54" t="s">
        <v>32</v>
      </c>
      <c r="K172" s="54" t="s">
        <v>33</v>
      </c>
    </row>
    <row r="173" spans="1:11" ht="20.100000000000001" customHeight="1" x14ac:dyDescent="0.25">
      <c r="A173" s="54" t="s">
        <v>3395</v>
      </c>
      <c r="B173" s="54" t="s">
        <v>34</v>
      </c>
      <c r="C173" s="54" t="s">
        <v>31</v>
      </c>
      <c r="D173" s="54">
        <v>540069</v>
      </c>
      <c r="E173" s="54">
        <v>72.23</v>
      </c>
      <c r="F173" s="54">
        <v>7.29</v>
      </c>
      <c r="G173" s="54">
        <v>1.35E-2</v>
      </c>
      <c r="H173" s="54">
        <v>74.083600000000004</v>
      </c>
      <c r="I173" s="54">
        <v>2023</v>
      </c>
      <c r="J173" s="54" t="s">
        <v>32</v>
      </c>
      <c r="K173" s="54" t="s">
        <v>33</v>
      </c>
    </row>
    <row r="174" spans="1:11" ht="20.100000000000001" customHeight="1" x14ac:dyDescent="0.25">
      <c r="A174" s="54" t="s">
        <v>1845</v>
      </c>
      <c r="B174" s="54" t="s">
        <v>34</v>
      </c>
      <c r="C174" s="54" t="s">
        <v>31</v>
      </c>
      <c r="D174" s="54">
        <v>1974776</v>
      </c>
      <c r="E174" s="54">
        <v>88.19</v>
      </c>
      <c r="F174" s="54">
        <v>18.97</v>
      </c>
      <c r="G174" s="54">
        <v>9.5999999999999992E-3</v>
      </c>
      <c r="H174" s="54">
        <v>104.1</v>
      </c>
      <c r="I174" s="54">
        <v>2023</v>
      </c>
      <c r="J174" s="54" t="s">
        <v>32</v>
      </c>
      <c r="K174" s="54" t="s">
        <v>33</v>
      </c>
    </row>
    <row r="175" spans="1:11" ht="20.100000000000001" customHeight="1" x14ac:dyDescent="0.25">
      <c r="A175" s="54" t="s">
        <v>1609</v>
      </c>
      <c r="B175" s="54" t="s">
        <v>75</v>
      </c>
      <c r="C175" s="54" t="s">
        <v>31</v>
      </c>
      <c r="D175" s="54">
        <v>578910</v>
      </c>
      <c r="E175" s="54">
        <v>81.17</v>
      </c>
      <c r="F175" s="54">
        <v>9.6199999999999992</v>
      </c>
      <c r="G175" s="54">
        <v>1.66E-2</v>
      </c>
      <c r="H175" s="54">
        <v>60.177799999999998</v>
      </c>
      <c r="I175" s="54">
        <v>2023</v>
      </c>
      <c r="J175" s="54" t="s">
        <v>32</v>
      </c>
      <c r="K175" s="54" t="s">
        <v>33</v>
      </c>
    </row>
    <row r="176" spans="1:11" ht="20.100000000000001" customHeight="1" x14ac:dyDescent="0.25">
      <c r="A176" s="54" t="s">
        <v>720</v>
      </c>
      <c r="B176" s="54" t="s">
        <v>75</v>
      </c>
      <c r="C176" s="54" t="s">
        <v>31</v>
      </c>
      <c r="D176" s="54">
        <v>217589</v>
      </c>
      <c r="E176" s="54">
        <v>87.46</v>
      </c>
      <c r="F176" s="54">
        <v>11.77</v>
      </c>
      <c r="G176" s="54">
        <v>5.4100000000000002E-2</v>
      </c>
      <c r="H176" s="54">
        <v>18.486799999999999</v>
      </c>
      <c r="I176" s="54">
        <v>2023</v>
      </c>
      <c r="J176" s="54" t="s">
        <v>32</v>
      </c>
      <c r="K176" s="54" t="s">
        <v>33</v>
      </c>
    </row>
    <row r="177" spans="1:11" ht="20.100000000000001" customHeight="1" x14ac:dyDescent="0.25">
      <c r="A177" s="54" t="s">
        <v>1928</v>
      </c>
      <c r="B177" s="54" t="s">
        <v>75</v>
      </c>
      <c r="C177" s="54" t="s">
        <v>31</v>
      </c>
      <c r="D177" s="54">
        <v>737345</v>
      </c>
      <c r="E177" s="54">
        <v>81.52</v>
      </c>
      <c r="F177" s="54">
        <v>10.71</v>
      </c>
      <c r="G177" s="54">
        <v>1.4500000000000001E-2</v>
      </c>
      <c r="H177" s="54">
        <v>68.846400000000003</v>
      </c>
      <c r="I177" s="54">
        <v>2023</v>
      </c>
      <c r="J177" s="54" t="s">
        <v>32</v>
      </c>
      <c r="K177" s="54" t="s">
        <v>33</v>
      </c>
    </row>
    <row r="178" spans="1:11" ht="20.100000000000001" customHeight="1" x14ac:dyDescent="0.25">
      <c r="A178" s="54" t="s">
        <v>1482</v>
      </c>
      <c r="B178" s="54" t="s">
        <v>34</v>
      </c>
      <c r="C178" s="54" t="s">
        <v>31</v>
      </c>
      <c r="D178" s="54">
        <v>444652</v>
      </c>
      <c r="E178" s="54">
        <v>65.86</v>
      </c>
      <c r="F178" s="54">
        <v>3.82</v>
      </c>
      <c r="G178" s="54">
        <v>8.6E-3</v>
      </c>
      <c r="H178" s="54">
        <v>116.4012</v>
      </c>
      <c r="I178" s="54">
        <v>2023</v>
      </c>
      <c r="J178" s="54" t="s">
        <v>32</v>
      </c>
      <c r="K178" s="54" t="s">
        <v>33</v>
      </c>
    </row>
    <row r="179" spans="1:11" ht="20.100000000000001" customHeight="1" x14ac:dyDescent="0.25">
      <c r="A179" s="54" t="s">
        <v>1547</v>
      </c>
      <c r="B179" s="54" t="s">
        <v>75</v>
      </c>
      <c r="C179" s="54" t="s">
        <v>31</v>
      </c>
      <c r="D179" s="54">
        <v>732477</v>
      </c>
      <c r="E179" s="54">
        <v>82.74</v>
      </c>
      <c r="F179" s="54">
        <v>10.5</v>
      </c>
      <c r="G179" s="54">
        <v>1.43E-2</v>
      </c>
      <c r="H179" s="54">
        <v>69.759699999999995</v>
      </c>
      <c r="I179" s="54">
        <v>2023</v>
      </c>
      <c r="J179" s="54" t="s">
        <v>32</v>
      </c>
      <c r="K179" s="54" t="s">
        <v>33</v>
      </c>
    </row>
    <row r="180" spans="1:11" ht="20.100000000000001" customHeight="1" x14ac:dyDescent="0.25">
      <c r="A180" s="54" t="s">
        <v>2045</v>
      </c>
      <c r="B180" s="54" t="s">
        <v>75</v>
      </c>
      <c r="C180" s="54" t="s">
        <v>31</v>
      </c>
      <c r="D180" s="54">
        <v>713103</v>
      </c>
      <c r="E180" s="54">
        <v>85.95</v>
      </c>
      <c r="F180" s="54">
        <v>11.05</v>
      </c>
      <c r="G180" s="54">
        <v>1.55E-2</v>
      </c>
      <c r="H180" s="54">
        <v>64.534199999999998</v>
      </c>
      <c r="I180" s="54">
        <v>2023</v>
      </c>
      <c r="J180" s="54" t="s">
        <v>32</v>
      </c>
      <c r="K180" s="54" t="s">
        <v>33</v>
      </c>
    </row>
    <row r="181" spans="1:11" ht="20.100000000000001" customHeight="1" x14ac:dyDescent="0.25">
      <c r="A181" s="54" t="s">
        <v>1412</v>
      </c>
      <c r="B181" s="54" t="s">
        <v>75</v>
      </c>
      <c r="C181" s="54" t="s">
        <v>31</v>
      </c>
      <c r="D181" s="54">
        <v>877241</v>
      </c>
      <c r="E181" s="54">
        <v>85.2</v>
      </c>
      <c r="F181" s="54">
        <v>9.91</v>
      </c>
      <c r="G181" s="54">
        <v>1.1299999999999999E-2</v>
      </c>
      <c r="H181" s="54">
        <v>88.520799999999994</v>
      </c>
      <c r="I181" s="54">
        <v>2023</v>
      </c>
      <c r="J181" s="54" t="s">
        <v>32</v>
      </c>
      <c r="K181" s="54" t="s">
        <v>33</v>
      </c>
    </row>
    <row r="182" spans="1:11" ht="20.100000000000001" customHeight="1" x14ac:dyDescent="0.25">
      <c r="A182" s="54" t="s">
        <v>3222</v>
      </c>
      <c r="B182" s="54" t="s">
        <v>75</v>
      </c>
      <c r="C182" s="54" t="s">
        <v>31</v>
      </c>
      <c r="D182" s="54">
        <v>417919</v>
      </c>
      <c r="E182" s="54">
        <v>79.78</v>
      </c>
      <c r="F182" s="54">
        <v>9.89</v>
      </c>
      <c r="G182" s="54">
        <v>2.3699999999999999E-2</v>
      </c>
      <c r="H182" s="54">
        <v>42.256700000000002</v>
      </c>
      <c r="I182" s="54">
        <v>2023</v>
      </c>
      <c r="J182" s="54" t="s">
        <v>32</v>
      </c>
      <c r="K182" s="54" t="s">
        <v>33</v>
      </c>
    </row>
    <row r="183" spans="1:11" ht="20.100000000000001" customHeight="1" x14ac:dyDescent="0.25">
      <c r="A183" s="54" t="s">
        <v>3380</v>
      </c>
      <c r="B183" s="54" t="s">
        <v>34</v>
      </c>
      <c r="C183" s="54" t="s">
        <v>31</v>
      </c>
      <c r="D183" s="54">
        <v>655898</v>
      </c>
      <c r="E183" s="54">
        <v>65.27</v>
      </c>
      <c r="F183" s="54">
        <v>5.64</v>
      </c>
      <c r="G183" s="54">
        <v>8.6E-3</v>
      </c>
      <c r="H183" s="54">
        <v>116.2941</v>
      </c>
      <c r="I183" s="54">
        <v>2023</v>
      </c>
      <c r="J183" s="54" t="s">
        <v>32</v>
      </c>
      <c r="K183" s="54" t="s">
        <v>33</v>
      </c>
    </row>
    <row r="184" spans="1:11" ht="20.100000000000001" customHeight="1" x14ac:dyDescent="0.25">
      <c r="A184" s="54" t="s">
        <v>2396</v>
      </c>
      <c r="B184" s="54" t="s">
        <v>34</v>
      </c>
      <c r="C184" s="54" t="s">
        <v>31</v>
      </c>
      <c r="D184" s="54">
        <v>785496</v>
      </c>
      <c r="E184" s="54">
        <v>76.69</v>
      </c>
      <c r="F184" s="54">
        <v>10.31</v>
      </c>
      <c r="G184" s="54">
        <v>1.3100000000000001E-2</v>
      </c>
      <c r="H184" s="54">
        <v>76.187799999999996</v>
      </c>
      <c r="I184" s="54">
        <v>2023</v>
      </c>
      <c r="J184" s="54" t="s">
        <v>32</v>
      </c>
      <c r="K184" s="54" t="s">
        <v>33</v>
      </c>
    </row>
    <row r="185" spans="1:11" ht="20.100000000000001" customHeight="1" x14ac:dyDescent="0.25">
      <c r="A185" s="54" t="s">
        <v>1393</v>
      </c>
      <c r="B185" s="54" t="s">
        <v>34</v>
      </c>
      <c r="C185" s="54" t="s">
        <v>31</v>
      </c>
      <c r="D185" s="54">
        <v>543697</v>
      </c>
      <c r="E185" s="54">
        <v>80.150000000000006</v>
      </c>
      <c r="F185" s="54">
        <v>9.17</v>
      </c>
      <c r="G185" s="54">
        <v>1.6899999999999998E-2</v>
      </c>
      <c r="H185" s="54">
        <v>59.290900000000001</v>
      </c>
      <c r="I185" s="54">
        <v>2023</v>
      </c>
      <c r="J185" s="54" t="s">
        <v>32</v>
      </c>
      <c r="K185" s="54" t="s">
        <v>33</v>
      </c>
    </row>
    <row r="186" spans="1:11" ht="20.100000000000001" customHeight="1" x14ac:dyDescent="0.25">
      <c r="A186" s="54" t="s">
        <v>1436</v>
      </c>
      <c r="B186" s="54" t="s">
        <v>30</v>
      </c>
      <c r="C186" s="54" t="s">
        <v>31</v>
      </c>
      <c r="D186" s="54">
        <v>561552</v>
      </c>
      <c r="E186" s="54">
        <v>74.86</v>
      </c>
      <c r="F186" s="54">
        <v>10.71</v>
      </c>
      <c r="G186" s="54">
        <v>1.9099999999999999E-2</v>
      </c>
      <c r="H186" s="54">
        <v>52.432499999999997</v>
      </c>
      <c r="I186" s="54">
        <v>2023</v>
      </c>
      <c r="J186" s="54" t="s">
        <v>32</v>
      </c>
      <c r="K186" s="54" t="s">
        <v>33</v>
      </c>
    </row>
    <row r="187" spans="1:11" ht="20.100000000000001" customHeight="1" x14ac:dyDescent="0.25">
      <c r="A187" s="54" t="s">
        <v>2372</v>
      </c>
      <c r="B187" s="54" t="s">
        <v>30</v>
      </c>
      <c r="C187" s="54" t="s">
        <v>31</v>
      </c>
      <c r="D187" s="54">
        <v>591154</v>
      </c>
      <c r="E187" s="54">
        <v>86.13</v>
      </c>
      <c r="F187" s="54">
        <v>10.31</v>
      </c>
      <c r="G187" s="54">
        <v>1.7399999999999999E-2</v>
      </c>
      <c r="H187" s="54">
        <v>57.338000000000001</v>
      </c>
      <c r="I187" s="54">
        <v>2023</v>
      </c>
      <c r="J187" s="54" t="s">
        <v>32</v>
      </c>
      <c r="K187" s="54" t="s">
        <v>33</v>
      </c>
    </row>
    <row r="188" spans="1:11" ht="20.100000000000001" customHeight="1" x14ac:dyDescent="0.25">
      <c r="A188" s="54" t="s">
        <v>1549</v>
      </c>
      <c r="B188" s="54" t="s">
        <v>34</v>
      </c>
      <c r="C188" s="54" t="s">
        <v>31</v>
      </c>
      <c r="D188" s="54">
        <v>840526</v>
      </c>
      <c r="E188" s="54">
        <v>78.36</v>
      </c>
      <c r="F188" s="54">
        <v>11.02</v>
      </c>
      <c r="G188" s="54">
        <v>1.3100000000000001E-2</v>
      </c>
      <c r="H188" s="54">
        <v>76.2727</v>
      </c>
      <c r="I188" s="54">
        <v>2023</v>
      </c>
      <c r="J188" s="54" t="s">
        <v>32</v>
      </c>
      <c r="K188" s="54" t="s">
        <v>33</v>
      </c>
    </row>
    <row r="189" spans="1:11" ht="20.100000000000001" customHeight="1" x14ac:dyDescent="0.25">
      <c r="A189" s="54" t="s">
        <v>3596</v>
      </c>
      <c r="B189" s="54" t="s">
        <v>34</v>
      </c>
      <c r="C189" s="54" t="s">
        <v>31</v>
      </c>
      <c r="D189" s="54">
        <v>314705</v>
      </c>
      <c r="E189" s="54">
        <v>70.73</v>
      </c>
      <c r="F189" s="54">
        <v>6.34</v>
      </c>
      <c r="G189" s="54">
        <v>2.01E-2</v>
      </c>
      <c r="H189" s="54">
        <v>49.638100000000001</v>
      </c>
      <c r="I189" s="54">
        <v>2023</v>
      </c>
      <c r="J189" s="54" t="s">
        <v>32</v>
      </c>
      <c r="K189" s="54" t="s">
        <v>33</v>
      </c>
    </row>
    <row r="190" spans="1:11" ht="20.100000000000001" customHeight="1" x14ac:dyDescent="0.25">
      <c r="A190" s="54" t="s">
        <v>1820</v>
      </c>
      <c r="B190" s="54" t="s">
        <v>75</v>
      </c>
      <c r="C190" s="54" t="s">
        <v>31</v>
      </c>
      <c r="D190" s="54">
        <v>772946</v>
      </c>
      <c r="E190" s="54">
        <v>86.23</v>
      </c>
      <c r="F190" s="54">
        <v>10.119999999999999</v>
      </c>
      <c r="G190" s="54">
        <v>1.3100000000000001E-2</v>
      </c>
      <c r="H190" s="54">
        <v>76.378100000000003</v>
      </c>
      <c r="I190" s="54">
        <v>2023</v>
      </c>
      <c r="J190" s="54" t="s">
        <v>32</v>
      </c>
      <c r="K190" s="54" t="s">
        <v>33</v>
      </c>
    </row>
    <row r="191" spans="1:11" ht="20.100000000000001" customHeight="1" x14ac:dyDescent="0.25">
      <c r="A191" s="54" t="s">
        <v>2005</v>
      </c>
      <c r="B191" s="54" t="s">
        <v>75</v>
      </c>
      <c r="C191" s="54" t="s">
        <v>31</v>
      </c>
      <c r="D191" s="54">
        <v>656210</v>
      </c>
      <c r="E191" s="54">
        <v>86.25</v>
      </c>
      <c r="F191" s="54">
        <v>10.65</v>
      </c>
      <c r="G191" s="54">
        <v>1.6199999999999999E-2</v>
      </c>
      <c r="H191" s="54">
        <v>61.616</v>
      </c>
      <c r="I191" s="54">
        <v>2023</v>
      </c>
      <c r="J191" s="54" t="s">
        <v>32</v>
      </c>
      <c r="K191" s="54" t="s">
        <v>33</v>
      </c>
    </row>
    <row r="192" spans="1:11" ht="20.100000000000001" customHeight="1" x14ac:dyDescent="0.25">
      <c r="A192" s="54" t="s">
        <v>3376</v>
      </c>
      <c r="B192" s="54" t="s">
        <v>75</v>
      </c>
      <c r="C192" s="54" t="s">
        <v>31</v>
      </c>
      <c r="D192" s="54">
        <v>1426795</v>
      </c>
      <c r="E192" s="54">
        <v>63.71</v>
      </c>
      <c r="F192" s="54">
        <v>10.3</v>
      </c>
      <c r="G192" s="54">
        <v>7.1999999999999998E-3</v>
      </c>
      <c r="H192" s="54">
        <v>138.52379999999999</v>
      </c>
      <c r="I192" s="54">
        <v>2023</v>
      </c>
      <c r="J192" s="54" t="s">
        <v>32</v>
      </c>
      <c r="K192" s="54" t="s">
        <v>33</v>
      </c>
    </row>
    <row r="193" spans="1:11" ht="20.100000000000001" customHeight="1" x14ac:dyDescent="0.25">
      <c r="A193" s="54" t="s">
        <v>1930</v>
      </c>
      <c r="B193" s="54" t="s">
        <v>75</v>
      </c>
      <c r="C193" s="54" t="s">
        <v>31</v>
      </c>
      <c r="D193" s="54">
        <v>713103</v>
      </c>
      <c r="E193" s="54">
        <v>86.49</v>
      </c>
      <c r="F193" s="54">
        <v>11.23</v>
      </c>
      <c r="G193" s="54">
        <v>1.5699999999999999E-2</v>
      </c>
      <c r="H193" s="54">
        <v>63.4998</v>
      </c>
      <c r="I193" s="54">
        <v>2023</v>
      </c>
      <c r="J193" s="54" t="s">
        <v>32</v>
      </c>
      <c r="K193" s="54" t="s">
        <v>33</v>
      </c>
    </row>
    <row r="194" spans="1:11" ht="20.100000000000001" customHeight="1" x14ac:dyDescent="0.25">
      <c r="A194" s="54" t="s">
        <v>3247</v>
      </c>
      <c r="B194" s="54" t="s">
        <v>75</v>
      </c>
      <c r="C194" s="54" t="s">
        <v>31</v>
      </c>
      <c r="D194" s="54">
        <v>409756</v>
      </c>
      <c r="E194" s="54">
        <v>80.28</v>
      </c>
      <c r="F194" s="54">
        <v>9.82</v>
      </c>
      <c r="G194" s="54">
        <v>2.4E-2</v>
      </c>
      <c r="H194" s="54">
        <v>41.726700000000001</v>
      </c>
      <c r="I194" s="54">
        <v>2023</v>
      </c>
      <c r="J194" s="54" t="s">
        <v>32</v>
      </c>
      <c r="K194" s="54" t="s">
        <v>33</v>
      </c>
    </row>
    <row r="195" spans="1:11" ht="20.100000000000001" customHeight="1" x14ac:dyDescent="0.25">
      <c r="A195" s="54" t="s">
        <v>1439</v>
      </c>
      <c r="B195" s="54" t="s">
        <v>75</v>
      </c>
      <c r="C195" s="54" t="s">
        <v>31</v>
      </c>
      <c r="D195" s="54">
        <v>419099</v>
      </c>
      <c r="E195" s="54">
        <v>77.14</v>
      </c>
      <c r="F195" s="54">
        <v>9.81</v>
      </c>
      <c r="G195" s="54">
        <v>2.3400000000000001E-2</v>
      </c>
      <c r="H195" s="54">
        <v>42.721600000000002</v>
      </c>
      <c r="I195" s="54">
        <v>2023</v>
      </c>
      <c r="J195" s="54" t="s">
        <v>32</v>
      </c>
      <c r="K195" s="54" t="s">
        <v>33</v>
      </c>
    </row>
    <row r="196" spans="1:11" ht="20.100000000000001" customHeight="1" x14ac:dyDescent="0.25">
      <c r="A196" s="54" t="s">
        <v>1850</v>
      </c>
      <c r="B196" s="54" t="s">
        <v>75</v>
      </c>
      <c r="C196" s="54" t="s">
        <v>31</v>
      </c>
      <c r="D196" s="54">
        <v>536179</v>
      </c>
      <c r="E196" s="54">
        <v>79.44</v>
      </c>
      <c r="F196" s="54">
        <v>9.86</v>
      </c>
      <c r="G196" s="54">
        <v>1.84E-2</v>
      </c>
      <c r="H196" s="54">
        <v>54.379199999999997</v>
      </c>
      <c r="I196" s="54">
        <v>2023</v>
      </c>
      <c r="J196" s="54" t="s">
        <v>32</v>
      </c>
      <c r="K196" s="54" t="s">
        <v>33</v>
      </c>
    </row>
    <row r="197" spans="1:11" ht="20.100000000000001" customHeight="1" x14ac:dyDescent="0.25">
      <c r="A197" s="54" t="s">
        <v>1214</v>
      </c>
      <c r="B197" s="54" t="s">
        <v>30</v>
      </c>
      <c r="C197" s="54" t="s">
        <v>31</v>
      </c>
      <c r="D197" s="54">
        <v>631181</v>
      </c>
      <c r="E197" s="54">
        <v>79.95</v>
      </c>
      <c r="F197" s="54">
        <v>7.04</v>
      </c>
      <c r="G197" s="54">
        <v>1.12E-2</v>
      </c>
      <c r="H197" s="54">
        <v>89.656400000000005</v>
      </c>
      <c r="I197" s="54">
        <v>2023</v>
      </c>
      <c r="J197" s="54" t="s">
        <v>32</v>
      </c>
      <c r="K197" s="54" t="s">
        <v>33</v>
      </c>
    </row>
    <row r="198" spans="1:11" ht="20.100000000000001" customHeight="1" x14ac:dyDescent="0.25">
      <c r="A198" s="54" t="s">
        <v>1953</v>
      </c>
      <c r="B198" s="54" t="s">
        <v>34</v>
      </c>
      <c r="C198" s="54" t="s">
        <v>31</v>
      </c>
      <c r="D198" s="54">
        <v>928687</v>
      </c>
      <c r="E198" s="54">
        <v>74.39</v>
      </c>
      <c r="F198" s="54">
        <v>9.36</v>
      </c>
      <c r="G198" s="54">
        <v>1.01E-2</v>
      </c>
      <c r="H198" s="54">
        <v>99.218699999999998</v>
      </c>
      <c r="I198" s="54">
        <v>2023</v>
      </c>
      <c r="J198" s="54" t="s">
        <v>32</v>
      </c>
      <c r="K198" s="54" t="s">
        <v>33</v>
      </c>
    </row>
    <row r="199" spans="1:11" ht="20.100000000000001" customHeight="1" x14ac:dyDescent="0.25">
      <c r="A199" s="54" t="s">
        <v>3352</v>
      </c>
      <c r="B199" s="54" t="s">
        <v>30</v>
      </c>
      <c r="C199" s="54" t="s">
        <v>31</v>
      </c>
      <c r="D199" s="54">
        <v>812727</v>
      </c>
      <c r="E199" s="54">
        <v>84.39</v>
      </c>
      <c r="F199" s="54">
        <v>9.58</v>
      </c>
      <c r="G199" s="54">
        <v>1.18E-2</v>
      </c>
      <c r="H199" s="54">
        <v>84.835800000000006</v>
      </c>
      <c r="I199" s="54">
        <v>2023</v>
      </c>
      <c r="J199" s="54" t="s">
        <v>32</v>
      </c>
      <c r="K199" s="54" t="s">
        <v>33</v>
      </c>
    </row>
    <row r="200" spans="1:11" ht="20.100000000000001" customHeight="1" x14ac:dyDescent="0.25">
      <c r="A200" s="54" t="s">
        <v>1531</v>
      </c>
      <c r="B200" s="54" t="s">
        <v>75</v>
      </c>
      <c r="C200" s="54" t="s">
        <v>31</v>
      </c>
      <c r="D200" s="54">
        <v>409756</v>
      </c>
      <c r="E200" s="54">
        <v>63.92</v>
      </c>
      <c r="F200" s="54">
        <v>11.15</v>
      </c>
      <c r="G200" s="54">
        <v>2.7199999999999998E-2</v>
      </c>
      <c r="H200" s="54">
        <v>36.749400000000001</v>
      </c>
      <c r="I200" s="54">
        <v>2023</v>
      </c>
      <c r="J200" s="54" t="s">
        <v>32</v>
      </c>
      <c r="K200" s="54" t="s">
        <v>33</v>
      </c>
    </row>
    <row r="201" spans="1:11" ht="20.100000000000001" customHeight="1" x14ac:dyDescent="0.25">
      <c r="A201" s="54" t="s">
        <v>1192</v>
      </c>
      <c r="B201" s="54" t="s">
        <v>75</v>
      </c>
      <c r="C201" s="54" t="s">
        <v>31</v>
      </c>
      <c r="D201" s="54">
        <v>265090</v>
      </c>
      <c r="E201" s="54">
        <v>71.88</v>
      </c>
      <c r="F201" s="54">
        <v>2.9</v>
      </c>
      <c r="G201" s="54">
        <v>1.09E-2</v>
      </c>
      <c r="H201" s="54">
        <v>91.410399999999996</v>
      </c>
      <c r="I201" s="54">
        <v>2023</v>
      </c>
      <c r="J201" s="54" t="s">
        <v>32</v>
      </c>
      <c r="K201" s="54" t="s">
        <v>33</v>
      </c>
    </row>
    <row r="202" spans="1:11" ht="20.100000000000001" customHeight="1" x14ac:dyDescent="0.25">
      <c r="A202" s="54" t="s">
        <v>2205</v>
      </c>
      <c r="B202" s="54" t="s">
        <v>34</v>
      </c>
      <c r="C202" s="54" t="s">
        <v>31</v>
      </c>
      <c r="D202" s="54">
        <v>2033783</v>
      </c>
      <c r="E202" s="54">
        <v>82.28</v>
      </c>
      <c r="F202" s="54">
        <v>18.96</v>
      </c>
      <c r="G202" s="54">
        <v>9.2999999999999992E-3</v>
      </c>
      <c r="H202" s="54">
        <v>107.2671</v>
      </c>
      <c r="I202" s="54">
        <v>2023</v>
      </c>
      <c r="J202" s="54" t="s">
        <v>32</v>
      </c>
      <c r="K202" s="54" t="s">
        <v>33</v>
      </c>
    </row>
    <row r="203" spans="1:11" ht="20.100000000000001" customHeight="1" x14ac:dyDescent="0.25">
      <c r="A203" s="54" t="s">
        <v>3359</v>
      </c>
      <c r="B203" s="54" t="s">
        <v>75</v>
      </c>
      <c r="C203" s="54" t="s">
        <v>31</v>
      </c>
      <c r="D203" s="54">
        <v>304133</v>
      </c>
      <c r="E203" s="54">
        <v>81.66</v>
      </c>
      <c r="F203" s="54">
        <v>9.07</v>
      </c>
      <c r="G203" s="54">
        <v>2.98E-2</v>
      </c>
      <c r="H203" s="54">
        <v>33.531799999999997</v>
      </c>
      <c r="I203" s="54">
        <v>2023</v>
      </c>
      <c r="J203" s="54" t="s">
        <v>32</v>
      </c>
      <c r="K203" s="54" t="s">
        <v>33</v>
      </c>
    </row>
    <row r="204" spans="1:11" ht="20.100000000000001" customHeight="1" x14ac:dyDescent="0.25">
      <c r="A204" s="54" t="s">
        <v>1411</v>
      </c>
      <c r="B204" s="54" t="s">
        <v>34</v>
      </c>
      <c r="C204" s="54" t="s">
        <v>31</v>
      </c>
      <c r="D204" s="54">
        <v>456192</v>
      </c>
      <c r="E204" s="54">
        <v>70.78</v>
      </c>
      <c r="F204" s="54">
        <v>9.18</v>
      </c>
      <c r="G204" s="54">
        <v>2.01E-2</v>
      </c>
      <c r="H204" s="54">
        <v>49.694099999999999</v>
      </c>
      <c r="I204" s="54">
        <v>2023</v>
      </c>
      <c r="J204" s="54" t="s">
        <v>32</v>
      </c>
      <c r="K204" s="54" t="s">
        <v>33</v>
      </c>
    </row>
    <row r="205" spans="1:11" ht="20.100000000000001" customHeight="1" x14ac:dyDescent="0.25">
      <c r="A205" s="54" t="s">
        <v>1154</v>
      </c>
      <c r="B205" s="54" t="s">
        <v>34</v>
      </c>
      <c r="C205" s="54" t="s">
        <v>31</v>
      </c>
      <c r="D205" s="54">
        <v>515811</v>
      </c>
      <c r="E205" s="54">
        <v>82</v>
      </c>
      <c r="F205" s="54">
        <v>8.11</v>
      </c>
      <c r="G205" s="54">
        <v>1.5699999999999999E-2</v>
      </c>
      <c r="H205" s="54">
        <v>63.601799999999997</v>
      </c>
      <c r="I205" s="54">
        <v>2023</v>
      </c>
      <c r="J205" s="54" t="s">
        <v>32</v>
      </c>
      <c r="K205" s="54" t="s">
        <v>33</v>
      </c>
    </row>
    <row r="206" spans="1:11" ht="20.100000000000001" customHeight="1" x14ac:dyDescent="0.25">
      <c r="A206" s="54" t="s">
        <v>3519</v>
      </c>
      <c r="B206" s="54" t="s">
        <v>34</v>
      </c>
      <c r="C206" s="54" t="s">
        <v>31</v>
      </c>
      <c r="D206" s="54">
        <v>612539</v>
      </c>
      <c r="E206" s="54">
        <v>81.75</v>
      </c>
      <c r="F206" s="54">
        <v>14.28</v>
      </c>
      <c r="G206" s="54">
        <v>2.3300000000000001E-2</v>
      </c>
      <c r="H206" s="54">
        <v>42.8949</v>
      </c>
      <c r="I206" s="54">
        <v>2023</v>
      </c>
      <c r="J206" s="54" t="s">
        <v>32</v>
      </c>
      <c r="K206" s="54" t="s">
        <v>33</v>
      </c>
    </row>
    <row r="207" spans="1:11" ht="20.100000000000001" customHeight="1" x14ac:dyDescent="0.25">
      <c r="A207" s="54" t="s">
        <v>1498</v>
      </c>
      <c r="B207" s="54" t="s">
        <v>34</v>
      </c>
      <c r="C207" s="54" t="s">
        <v>31</v>
      </c>
      <c r="D207" s="54">
        <v>1010117</v>
      </c>
      <c r="E207" s="54">
        <v>85.81</v>
      </c>
      <c r="F207" s="54">
        <v>8.9600000000000009</v>
      </c>
      <c r="G207" s="54">
        <v>8.8999999999999999E-3</v>
      </c>
      <c r="H207" s="54">
        <v>112.7363</v>
      </c>
      <c r="I207" s="54">
        <v>2023</v>
      </c>
      <c r="J207" s="54" t="s">
        <v>32</v>
      </c>
      <c r="K207" s="54" t="s">
        <v>33</v>
      </c>
    </row>
    <row r="208" spans="1:11" ht="20.100000000000001" customHeight="1" x14ac:dyDescent="0.25">
      <c r="A208" s="54" t="s">
        <v>2399</v>
      </c>
      <c r="B208" s="54" t="s">
        <v>34</v>
      </c>
      <c r="C208" s="54" t="s">
        <v>31</v>
      </c>
      <c r="D208" s="54">
        <v>872346</v>
      </c>
      <c r="E208" s="54">
        <v>75.319999999999993</v>
      </c>
      <c r="F208" s="54">
        <v>9.65</v>
      </c>
      <c r="G208" s="54">
        <v>1.11E-2</v>
      </c>
      <c r="H208" s="54">
        <v>90.398499999999999</v>
      </c>
      <c r="I208" s="54">
        <v>2023</v>
      </c>
      <c r="J208" s="54" t="s">
        <v>32</v>
      </c>
      <c r="K208" s="54" t="s">
        <v>33</v>
      </c>
    </row>
    <row r="209" spans="1:11" ht="20.100000000000001" customHeight="1" x14ac:dyDescent="0.25">
      <c r="A209" s="54" t="s">
        <v>1455</v>
      </c>
      <c r="B209" s="54" t="s">
        <v>34</v>
      </c>
      <c r="C209" s="54" t="s">
        <v>31</v>
      </c>
      <c r="D209" s="54">
        <v>655418</v>
      </c>
      <c r="E209" s="54">
        <v>73.209999999999994</v>
      </c>
      <c r="F209" s="54">
        <v>8.36</v>
      </c>
      <c r="G209" s="54">
        <v>1.2800000000000001E-2</v>
      </c>
      <c r="H209" s="54">
        <v>78.399199999999993</v>
      </c>
      <c r="I209" s="54">
        <v>2023</v>
      </c>
      <c r="J209" s="54" t="s">
        <v>32</v>
      </c>
      <c r="K209" s="54" t="s">
        <v>33</v>
      </c>
    </row>
    <row r="210" spans="1:11" ht="20.100000000000001" customHeight="1" x14ac:dyDescent="0.25">
      <c r="A210" s="54" t="s">
        <v>3845</v>
      </c>
      <c r="B210" s="54" t="s">
        <v>34</v>
      </c>
      <c r="C210" s="54" t="s">
        <v>32</v>
      </c>
      <c r="D210" s="54">
        <v>20000000</v>
      </c>
      <c r="E210" s="54">
        <v>93.19</v>
      </c>
      <c r="F210" s="54">
        <v>15.89</v>
      </c>
      <c r="G210" s="54">
        <v>8.0000000000000004E-4</v>
      </c>
      <c r="H210" s="54">
        <v>1258.6532</v>
      </c>
      <c r="I210" s="54">
        <v>2023</v>
      </c>
      <c r="J210" s="54" t="s">
        <v>52</v>
      </c>
      <c r="K210" s="54" t="s">
        <v>110</v>
      </c>
    </row>
    <row r="211" spans="1:11" ht="20.100000000000001" customHeight="1" x14ac:dyDescent="0.25">
      <c r="A211" s="54" t="s">
        <v>1188</v>
      </c>
      <c r="B211" s="54" t="s">
        <v>34</v>
      </c>
      <c r="C211" s="54" t="s">
        <v>31</v>
      </c>
      <c r="D211" s="54">
        <v>425027</v>
      </c>
      <c r="E211" s="54">
        <v>73.45</v>
      </c>
      <c r="F211" s="54">
        <v>8.41</v>
      </c>
      <c r="G211" s="54">
        <v>1.9800000000000002E-2</v>
      </c>
      <c r="H211" s="54">
        <v>50.5383</v>
      </c>
      <c r="I211" s="54">
        <v>2023</v>
      </c>
      <c r="J211" s="54" t="s">
        <v>32</v>
      </c>
      <c r="K211" s="54" t="s">
        <v>33</v>
      </c>
    </row>
    <row r="212" spans="1:11" ht="20.100000000000001" customHeight="1" x14ac:dyDescent="0.25">
      <c r="A212" s="54" t="s">
        <v>2678</v>
      </c>
      <c r="B212" s="54" t="s">
        <v>1163</v>
      </c>
      <c r="C212" s="54" t="s">
        <v>31</v>
      </c>
      <c r="D212" s="54">
        <v>3434222</v>
      </c>
      <c r="E212" s="54">
        <v>91.05</v>
      </c>
      <c r="F212" s="54">
        <v>29.39</v>
      </c>
      <c r="G212" s="54">
        <v>8.6E-3</v>
      </c>
      <c r="H212" s="54">
        <v>116.85</v>
      </c>
      <c r="I212" s="54">
        <v>2023</v>
      </c>
      <c r="J212" s="54" t="s">
        <v>32</v>
      </c>
      <c r="K212" s="54" t="s">
        <v>33</v>
      </c>
    </row>
    <row r="213" spans="1:11" ht="20.100000000000001" customHeight="1" x14ac:dyDescent="0.25">
      <c r="A213" s="54" t="s">
        <v>1362</v>
      </c>
      <c r="B213" s="54" t="s">
        <v>30</v>
      </c>
      <c r="C213" s="54" t="s">
        <v>31</v>
      </c>
      <c r="D213" s="54">
        <v>577878</v>
      </c>
      <c r="E213" s="54">
        <v>78.569999999999993</v>
      </c>
      <c r="F213" s="54">
        <v>9.31</v>
      </c>
      <c r="G213" s="54">
        <v>1.61E-2</v>
      </c>
      <c r="H213" s="54">
        <v>62.070599999999999</v>
      </c>
      <c r="I213" s="54">
        <v>2023</v>
      </c>
      <c r="J213" s="54" t="s">
        <v>32</v>
      </c>
      <c r="K213" s="54" t="s">
        <v>33</v>
      </c>
    </row>
    <row r="214" spans="1:11" ht="20.100000000000001" customHeight="1" x14ac:dyDescent="0.25">
      <c r="A214" s="54" t="s">
        <v>3524</v>
      </c>
      <c r="B214" s="54" t="s">
        <v>75</v>
      </c>
      <c r="C214" s="54" t="s">
        <v>31</v>
      </c>
      <c r="D214" s="54">
        <v>840853</v>
      </c>
      <c r="E214" s="54">
        <v>72.180000000000007</v>
      </c>
      <c r="F214" s="54">
        <v>12.21</v>
      </c>
      <c r="G214" s="54">
        <v>1.4500000000000001E-2</v>
      </c>
      <c r="H214" s="54">
        <v>68.866</v>
      </c>
      <c r="I214" s="54">
        <v>2023</v>
      </c>
      <c r="J214" s="54" t="s">
        <v>32</v>
      </c>
      <c r="K214" s="54" t="s">
        <v>33</v>
      </c>
    </row>
    <row r="215" spans="1:11" ht="20.100000000000001" customHeight="1" x14ac:dyDescent="0.25">
      <c r="A215" s="54" t="s">
        <v>3375</v>
      </c>
      <c r="B215" s="54" t="s">
        <v>34</v>
      </c>
      <c r="C215" s="54" t="s">
        <v>31</v>
      </c>
      <c r="D215" s="54">
        <v>495923</v>
      </c>
      <c r="E215" s="54">
        <v>78.290000000000006</v>
      </c>
      <c r="F215" s="54">
        <v>5.17</v>
      </c>
      <c r="G215" s="54">
        <v>1.04E-2</v>
      </c>
      <c r="H215" s="54">
        <v>95.923299999999998</v>
      </c>
      <c r="I215" s="54">
        <v>2023</v>
      </c>
      <c r="J215" s="54" t="s">
        <v>32</v>
      </c>
      <c r="K215" s="54" t="s">
        <v>33</v>
      </c>
    </row>
    <row r="216" spans="1:11" ht="20.100000000000001" customHeight="1" x14ac:dyDescent="0.25">
      <c r="A216" s="54" t="s">
        <v>2041</v>
      </c>
      <c r="B216" s="54" t="s">
        <v>75</v>
      </c>
      <c r="C216" s="54" t="s">
        <v>31</v>
      </c>
      <c r="D216" s="54">
        <v>737345</v>
      </c>
      <c r="E216" s="54">
        <v>84.2</v>
      </c>
      <c r="F216" s="54">
        <v>10.44</v>
      </c>
      <c r="G216" s="54">
        <v>1.4200000000000001E-2</v>
      </c>
      <c r="H216" s="54">
        <v>70.626900000000006</v>
      </c>
      <c r="I216" s="54">
        <v>2023</v>
      </c>
      <c r="J216" s="54" t="s">
        <v>32</v>
      </c>
      <c r="K216" s="54" t="s">
        <v>33</v>
      </c>
    </row>
    <row r="217" spans="1:11" ht="20.100000000000001" customHeight="1" x14ac:dyDescent="0.25">
      <c r="A217" s="54" t="s">
        <v>1337</v>
      </c>
      <c r="B217" s="54" t="s">
        <v>34</v>
      </c>
      <c r="C217" s="54" t="s">
        <v>31</v>
      </c>
      <c r="D217" s="54">
        <v>629411</v>
      </c>
      <c r="E217" s="54">
        <v>64.3</v>
      </c>
      <c r="F217" s="54">
        <v>8.48</v>
      </c>
      <c r="G217" s="54">
        <v>1.35E-2</v>
      </c>
      <c r="H217" s="54">
        <v>74.222999999999999</v>
      </c>
      <c r="I217" s="54">
        <v>2023</v>
      </c>
      <c r="J217" s="54" t="s">
        <v>32</v>
      </c>
      <c r="K217" s="54" t="s">
        <v>33</v>
      </c>
    </row>
    <row r="218" spans="1:11" ht="20.100000000000001" customHeight="1" x14ac:dyDescent="0.25">
      <c r="A218" s="54" t="s">
        <v>1419</v>
      </c>
      <c r="B218" s="54" t="s">
        <v>75</v>
      </c>
      <c r="C218" s="54" t="s">
        <v>31</v>
      </c>
      <c r="D218" s="54">
        <v>605808</v>
      </c>
      <c r="E218" s="54">
        <v>87.07</v>
      </c>
      <c r="F218" s="54">
        <v>9.7799999999999994</v>
      </c>
      <c r="G218" s="54">
        <v>1.61E-2</v>
      </c>
      <c r="H218" s="54">
        <v>61.9435</v>
      </c>
      <c r="I218" s="54">
        <v>2023</v>
      </c>
      <c r="J218" s="54" t="s">
        <v>32</v>
      </c>
      <c r="K218" s="54" t="s">
        <v>33</v>
      </c>
    </row>
    <row r="219" spans="1:11" ht="20.100000000000001" customHeight="1" x14ac:dyDescent="0.25">
      <c r="A219" s="54" t="s">
        <v>613</v>
      </c>
      <c r="B219" s="54" t="s">
        <v>75</v>
      </c>
      <c r="C219" s="54" t="s">
        <v>31</v>
      </c>
      <c r="D219" s="54">
        <v>217589</v>
      </c>
      <c r="E219" s="54">
        <v>87.4</v>
      </c>
      <c r="F219" s="54">
        <v>11.82</v>
      </c>
      <c r="G219" s="54">
        <v>5.4300000000000001E-2</v>
      </c>
      <c r="H219" s="54">
        <v>18.4086</v>
      </c>
      <c r="I219" s="54">
        <v>2023</v>
      </c>
      <c r="J219" s="54" t="s">
        <v>32</v>
      </c>
      <c r="K219" s="54" t="s">
        <v>33</v>
      </c>
    </row>
    <row r="220" spans="1:11" ht="20.100000000000001" customHeight="1" x14ac:dyDescent="0.25">
      <c r="A220" s="54" t="s">
        <v>3504</v>
      </c>
      <c r="B220" s="54" t="s">
        <v>34</v>
      </c>
      <c r="C220" s="54" t="s">
        <v>31</v>
      </c>
      <c r="D220" s="54">
        <v>2259121</v>
      </c>
      <c r="E220" s="54">
        <v>86.87</v>
      </c>
      <c r="F220" s="54">
        <v>17.940000000000001</v>
      </c>
      <c r="G220" s="54">
        <v>7.9000000000000008E-3</v>
      </c>
      <c r="H220" s="54">
        <v>125.9265</v>
      </c>
      <c r="I220" s="54">
        <v>2024</v>
      </c>
      <c r="J220" s="54" t="s">
        <v>32</v>
      </c>
      <c r="K220" s="54" t="s">
        <v>33</v>
      </c>
    </row>
    <row r="221" spans="1:11" ht="20.100000000000001" customHeight="1" x14ac:dyDescent="0.25">
      <c r="A221" s="54" t="s">
        <v>941</v>
      </c>
      <c r="B221" s="54" t="s">
        <v>34</v>
      </c>
      <c r="C221" s="54" t="s">
        <v>31</v>
      </c>
      <c r="D221" s="54">
        <v>291147</v>
      </c>
      <c r="E221" s="54">
        <v>77.569999999999993</v>
      </c>
      <c r="F221" s="54">
        <v>8.14</v>
      </c>
      <c r="G221" s="54">
        <v>2.8000000000000001E-2</v>
      </c>
      <c r="H221" s="54">
        <v>35.767400000000002</v>
      </c>
      <c r="I221" s="54">
        <v>2024</v>
      </c>
      <c r="J221" s="54" t="s">
        <v>32</v>
      </c>
      <c r="K221" s="54" t="s">
        <v>33</v>
      </c>
    </row>
    <row r="222" spans="1:11" ht="20.100000000000001" customHeight="1" x14ac:dyDescent="0.25">
      <c r="A222" s="54" t="s">
        <v>1952</v>
      </c>
      <c r="B222" s="54" t="s">
        <v>75</v>
      </c>
      <c r="C222" s="54" t="s">
        <v>31</v>
      </c>
      <c r="D222" s="54">
        <v>1076116</v>
      </c>
      <c r="E222" s="54">
        <v>84.98</v>
      </c>
      <c r="F222" s="54">
        <v>11.06</v>
      </c>
      <c r="G222" s="54">
        <v>1.03E-2</v>
      </c>
      <c r="H222" s="54">
        <v>97.298000000000002</v>
      </c>
      <c r="I222" s="54">
        <v>2024</v>
      </c>
      <c r="J222" s="54" t="s">
        <v>32</v>
      </c>
      <c r="K222" s="54" t="s">
        <v>33</v>
      </c>
    </row>
    <row r="223" spans="1:11" ht="20.100000000000001" customHeight="1" x14ac:dyDescent="0.25">
      <c r="A223" s="54" t="s">
        <v>1783</v>
      </c>
      <c r="B223" s="54" t="s">
        <v>34</v>
      </c>
      <c r="C223" s="54" t="s">
        <v>31</v>
      </c>
      <c r="D223" s="54">
        <v>1774702</v>
      </c>
      <c r="E223" s="54">
        <v>90.78</v>
      </c>
      <c r="F223" s="54">
        <v>19.13</v>
      </c>
      <c r="G223" s="54">
        <v>1.0800000000000001E-2</v>
      </c>
      <c r="H223" s="54">
        <v>92.770600000000002</v>
      </c>
      <c r="I223" s="54">
        <v>2024</v>
      </c>
      <c r="J223" s="54" t="s">
        <v>32</v>
      </c>
      <c r="K223" s="54" t="s">
        <v>33</v>
      </c>
    </row>
    <row r="224" spans="1:11" ht="20.100000000000001" customHeight="1" x14ac:dyDescent="0.25">
      <c r="A224" s="54" t="s">
        <v>3388</v>
      </c>
      <c r="B224" s="54" t="s">
        <v>34</v>
      </c>
      <c r="C224" s="54" t="s">
        <v>31</v>
      </c>
      <c r="D224" s="54">
        <v>662429</v>
      </c>
      <c r="E224" s="54">
        <v>77.69</v>
      </c>
      <c r="F224" s="54">
        <v>5.2</v>
      </c>
      <c r="G224" s="54">
        <v>7.7999999999999996E-3</v>
      </c>
      <c r="H224" s="54">
        <v>127.3903</v>
      </c>
      <c r="I224" s="54">
        <v>2024</v>
      </c>
      <c r="J224" s="54" t="s">
        <v>32</v>
      </c>
      <c r="K224" s="54" t="s">
        <v>33</v>
      </c>
    </row>
    <row r="225" spans="1:11" ht="20.100000000000001" customHeight="1" x14ac:dyDescent="0.25">
      <c r="A225" s="54" t="s">
        <v>2747</v>
      </c>
      <c r="B225" s="54" t="s">
        <v>34</v>
      </c>
      <c r="C225" s="54" t="s">
        <v>31</v>
      </c>
      <c r="D225" s="54">
        <v>4789265</v>
      </c>
      <c r="E225" s="54">
        <v>91.05</v>
      </c>
      <c r="F225" s="54">
        <v>34.020000000000003</v>
      </c>
      <c r="G225" s="54">
        <v>7.1000000000000004E-3</v>
      </c>
      <c r="H225" s="54">
        <v>140.77789999999999</v>
      </c>
      <c r="I225" s="54">
        <v>2024</v>
      </c>
      <c r="J225" s="54" t="s">
        <v>32</v>
      </c>
      <c r="K225" s="54" t="s">
        <v>33</v>
      </c>
    </row>
    <row r="226" spans="1:11" ht="20.100000000000001" customHeight="1" x14ac:dyDescent="0.25">
      <c r="A226" s="54" t="s">
        <v>1262</v>
      </c>
      <c r="B226" s="54" t="s">
        <v>75</v>
      </c>
      <c r="C226" s="54" t="s">
        <v>31</v>
      </c>
      <c r="D226" s="54">
        <v>893429</v>
      </c>
      <c r="E226" s="54">
        <v>68.489999999999995</v>
      </c>
      <c r="F226" s="54">
        <v>9.2200000000000006</v>
      </c>
      <c r="G226" s="54">
        <v>1.03E-2</v>
      </c>
      <c r="H226" s="54">
        <v>96.901200000000003</v>
      </c>
      <c r="I226" s="54">
        <v>2024</v>
      </c>
      <c r="J226" s="54" t="s">
        <v>32</v>
      </c>
      <c r="K226" s="54" t="s">
        <v>33</v>
      </c>
    </row>
    <row r="227" spans="1:11" ht="20.100000000000001" customHeight="1" x14ac:dyDescent="0.25">
      <c r="A227" s="54" t="s">
        <v>1925</v>
      </c>
      <c r="B227" s="54" t="s">
        <v>75</v>
      </c>
      <c r="C227" s="54" t="s">
        <v>31</v>
      </c>
      <c r="D227" s="54">
        <v>969907</v>
      </c>
      <c r="E227" s="54">
        <v>69.17</v>
      </c>
      <c r="F227" s="54">
        <v>10.92</v>
      </c>
      <c r="G227" s="54">
        <v>1.1299999999999999E-2</v>
      </c>
      <c r="H227" s="54">
        <v>88.819299999999998</v>
      </c>
      <c r="I227" s="54">
        <v>2024</v>
      </c>
      <c r="J227" s="54" t="s">
        <v>32</v>
      </c>
      <c r="K227" s="54" t="s">
        <v>33</v>
      </c>
    </row>
    <row r="228" spans="1:11" ht="20.100000000000001" customHeight="1" x14ac:dyDescent="0.25">
      <c r="A228" s="54" t="s">
        <v>3106</v>
      </c>
      <c r="B228" s="54" t="s">
        <v>75</v>
      </c>
      <c r="C228" s="54" t="s">
        <v>31</v>
      </c>
      <c r="D228" s="54">
        <v>934960</v>
      </c>
      <c r="E228" s="54">
        <v>82.13</v>
      </c>
      <c r="F228" s="54">
        <v>10.1</v>
      </c>
      <c r="G228" s="54">
        <v>1.0800000000000001E-2</v>
      </c>
      <c r="H228" s="54">
        <v>92.570300000000003</v>
      </c>
      <c r="I228" s="54">
        <v>2024</v>
      </c>
      <c r="J228" s="54" t="s">
        <v>32</v>
      </c>
      <c r="K228" s="54" t="s">
        <v>33</v>
      </c>
    </row>
    <row r="229" spans="1:11" ht="20.100000000000001" customHeight="1" x14ac:dyDescent="0.25">
      <c r="A229" s="54" t="s">
        <v>3908</v>
      </c>
      <c r="B229" s="54" t="s">
        <v>34</v>
      </c>
      <c r="C229" s="54" t="s">
        <v>31</v>
      </c>
      <c r="D229" s="54">
        <v>900317</v>
      </c>
      <c r="E229" s="54">
        <v>76.84</v>
      </c>
      <c r="F229" s="54">
        <v>8.77</v>
      </c>
      <c r="G229" s="54">
        <v>9.7000000000000003E-3</v>
      </c>
      <c r="H229" s="54">
        <v>102.6587</v>
      </c>
      <c r="I229" s="54">
        <v>2024</v>
      </c>
      <c r="J229" s="54" t="s">
        <v>32</v>
      </c>
      <c r="K229" s="54" t="s">
        <v>33</v>
      </c>
    </row>
    <row r="230" spans="1:11" ht="20.100000000000001" customHeight="1" x14ac:dyDescent="0.25">
      <c r="A230" s="54" t="s">
        <v>3506</v>
      </c>
      <c r="B230" s="54" t="s">
        <v>34</v>
      </c>
      <c r="C230" s="54" t="s">
        <v>31</v>
      </c>
      <c r="D230" s="54">
        <v>2276679</v>
      </c>
      <c r="E230" s="54">
        <v>84.77</v>
      </c>
      <c r="F230" s="54">
        <v>17.920000000000002</v>
      </c>
      <c r="G230" s="54">
        <v>7.9000000000000008E-3</v>
      </c>
      <c r="H230" s="54">
        <v>127.0468</v>
      </c>
      <c r="I230" s="54">
        <v>2024</v>
      </c>
      <c r="J230" s="54" t="s">
        <v>32</v>
      </c>
      <c r="K230" s="54" t="s">
        <v>33</v>
      </c>
    </row>
    <row r="231" spans="1:11" ht="20.100000000000001" customHeight="1" x14ac:dyDescent="0.25">
      <c r="A231" s="54" t="s">
        <v>3357</v>
      </c>
      <c r="B231" s="54" t="s">
        <v>34</v>
      </c>
      <c r="C231" s="54" t="s">
        <v>31</v>
      </c>
      <c r="D231" s="54">
        <v>243200</v>
      </c>
      <c r="E231" s="54">
        <v>76.319999999999993</v>
      </c>
      <c r="F231" s="54">
        <v>5.79</v>
      </c>
      <c r="G231" s="54">
        <v>2.3800000000000002E-2</v>
      </c>
      <c r="H231" s="54">
        <v>42.003399999999999</v>
      </c>
      <c r="I231" s="54">
        <v>2024</v>
      </c>
      <c r="J231" s="54" t="s">
        <v>32</v>
      </c>
      <c r="K231" s="54" t="s">
        <v>33</v>
      </c>
    </row>
    <row r="232" spans="1:11" ht="20.100000000000001" customHeight="1" x14ac:dyDescent="0.25">
      <c r="A232" s="54" t="s">
        <v>2988</v>
      </c>
      <c r="B232" s="54" t="s">
        <v>75</v>
      </c>
      <c r="C232" s="54" t="s">
        <v>31</v>
      </c>
      <c r="D232" s="54">
        <v>492500</v>
      </c>
      <c r="E232" s="54">
        <v>82.5</v>
      </c>
      <c r="F232" s="54">
        <v>9.43</v>
      </c>
      <c r="G232" s="54">
        <v>1.9099999999999999E-2</v>
      </c>
      <c r="H232" s="54">
        <v>52.226999999999997</v>
      </c>
      <c r="I232" s="54">
        <v>2024</v>
      </c>
      <c r="J232" s="54" t="s">
        <v>32</v>
      </c>
      <c r="K232" s="54" t="s">
        <v>33</v>
      </c>
    </row>
    <row r="233" spans="1:11" ht="20.100000000000001" customHeight="1" x14ac:dyDescent="0.25">
      <c r="A233" s="54" t="s">
        <v>2018</v>
      </c>
      <c r="B233" s="54" t="s">
        <v>34</v>
      </c>
      <c r="C233" s="54" t="s">
        <v>31</v>
      </c>
      <c r="D233" s="54">
        <v>1002783</v>
      </c>
      <c r="E233" s="54">
        <v>79.319999999999993</v>
      </c>
      <c r="F233" s="54">
        <v>10.46</v>
      </c>
      <c r="G233" s="54">
        <v>1.04E-2</v>
      </c>
      <c r="H233" s="54">
        <v>95.868399999999994</v>
      </c>
      <c r="I233" s="54">
        <v>2024</v>
      </c>
      <c r="J233" s="54" t="s">
        <v>32</v>
      </c>
      <c r="K233" s="54" t="s">
        <v>33</v>
      </c>
    </row>
    <row r="234" spans="1:11" ht="20.100000000000001" customHeight="1" x14ac:dyDescent="0.25">
      <c r="A234" s="54" t="s">
        <v>2013</v>
      </c>
      <c r="B234" s="54" t="s">
        <v>75</v>
      </c>
      <c r="C234" s="54" t="s">
        <v>31</v>
      </c>
      <c r="D234" s="54">
        <v>1575099</v>
      </c>
      <c r="E234" s="54">
        <v>86.55</v>
      </c>
      <c r="F234" s="54">
        <v>11.65</v>
      </c>
      <c r="G234" s="54">
        <v>7.4000000000000003E-3</v>
      </c>
      <c r="H234" s="54">
        <v>135.20160000000001</v>
      </c>
      <c r="I234" s="54">
        <v>2024</v>
      </c>
      <c r="J234" s="54" t="s">
        <v>32</v>
      </c>
      <c r="K234" s="54" t="s">
        <v>33</v>
      </c>
    </row>
    <row r="235" spans="1:11" ht="20.100000000000001" customHeight="1" x14ac:dyDescent="0.25">
      <c r="A235" s="54" t="s">
        <v>2007</v>
      </c>
      <c r="B235" s="54" t="s">
        <v>75</v>
      </c>
      <c r="C235" s="54" t="s">
        <v>31</v>
      </c>
      <c r="D235" s="54">
        <v>776230</v>
      </c>
      <c r="E235" s="54">
        <v>84.42</v>
      </c>
      <c r="F235" s="54">
        <v>9.49</v>
      </c>
      <c r="G235" s="54">
        <v>1.2200000000000001E-2</v>
      </c>
      <c r="H235" s="54">
        <v>81.794499999999999</v>
      </c>
      <c r="I235" s="54">
        <v>2024</v>
      </c>
      <c r="J235" s="54" t="s">
        <v>32</v>
      </c>
      <c r="K235" s="54" t="s">
        <v>33</v>
      </c>
    </row>
    <row r="236" spans="1:11" ht="20.100000000000001" customHeight="1" x14ac:dyDescent="0.25">
      <c r="A236" s="54" t="s">
        <v>1550</v>
      </c>
      <c r="B236" s="54" t="s">
        <v>75</v>
      </c>
      <c r="C236" s="54" t="s">
        <v>31</v>
      </c>
      <c r="D236" s="54">
        <v>729330</v>
      </c>
      <c r="E236" s="54">
        <v>75.010000000000005</v>
      </c>
      <c r="F236" s="54">
        <v>10.86</v>
      </c>
      <c r="G236" s="54">
        <v>1.49E-2</v>
      </c>
      <c r="H236" s="54">
        <v>67.157399999999996</v>
      </c>
      <c r="I236" s="54">
        <v>2024</v>
      </c>
      <c r="J236" s="54" t="s">
        <v>32</v>
      </c>
      <c r="K236" s="54" t="s">
        <v>33</v>
      </c>
    </row>
    <row r="237" spans="1:11" ht="20.100000000000001" customHeight="1" x14ac:dyDescent="0.25">
      <c r="A237" s="54" t="s">
        <v>3503</v>
      </c>
      <c r="B237" s="54" t="s">
        <v>34</v>
      </c>
      <c r="C237" s="54" t="s">
        <v>31</v>
      </c>
      <c r="D237" s="54">
        <v>704118</v>
      </c>
      <c r="E237" s="54">
        <v>64.11</v>
      </c>
      <c r="F237" s="54">
        <v>7.13</v>
      </c>
      <c r="G237" s="54">
        <v>1.01E-2</v>
      </c>
      <c r="H237" s="54">
        <v>98.754300000000001</v>
      </c>
      <c r="I237" s="54">
        <v>2024</v>
      </c>
      <c r="J237" s="54" t="s">
        <v>32</v>
      </c>
      <c r="K237" s="54" t="s">
        <v>33</v>
      </c>
    </row>
    <row r="238" spans="1:11" ht="20.100000000000001" customHeight="1" x14ac:dyDescent="0.25">
      <c r="A238" s="54" t="s">
        <v>1922</v>
      </c>
      <c r="B238" s="54" t="s">
        <v>34</v>
      </c>
      <c r="C238" s="54" t="s">
        <v>31</v>
      </c>
      <c r="D238" s="54">
        <v>900317</v>
      </c>
      <c r="E238" s="54">
        <v>67.400000000000006</v>
      </c>
      <c r="F238" s="54">
        <v>9.98</v>
      </c>
      <c r="G238" s="54">
        <v>1.11E-2</v>
      </c>
      <c r="H238" s="54">
        <v>90.212100000000007</v>
      </c>
      <c r="I238" s="54">
        <v>2024</v>
      </c>
      <c r="J238" s="54" t="s">
        <v>32</v>
      </c>
      <c r="K238" s="54" t="s">
        <v>33</v>
      </c>
    </row>
    <row r="239" spans="1:11" ht="20.100000000000001" customHeight="1" x14ac:dyDescent="0.25">
      <c r="A239" s="54" t="s">
        <v>2405</v>
      </c>
      <c r="B239" s="54" t="s">
        <v>34</v>
      </c>
      <c r="C239" s="54" t="s">
        <v>31</v>
      </c>
      <c r="D239" s="54">
        <v>835578</v>
      </c>
      <c r="E239" s="54">
        <v>68.42</v>
      </c>
      <c r="F239" s="54">
        <v>8.91</v>
      </c>
      <c r="G239" s="54">
        <v>1.0699999999999999E-2</v>
      </c>
      <c r="H239" s="54">
        <v>93.779799999999994</v>
      </c>
      <c r="I239" s="54">
        <v>2024</v>
      </c>
      <c r="J239" s="54" t="s">
        <v>32</v>
      </c>
      <c r="K239" s="54" t="s">
        <v>33</v>
      </c>
    </row>
    <row r="240" spans="1:11" ht="20.100000000000001" customHeight="1" x14ac:dyDescent="0.25">
      <c r="A240" s="54" t="s">
        <v>3846</v>
      </c>
      <c r="B240" s="54" t="s">
        <v>34</v>
      </c>
      <c r="C240" s="54" t="s">
        <v>31</v>
      </c>
      <c r="D240" s="54">
        <v>915984</v>
      </c>
      <c r="E240" s="54">
        <v>72.239999999999995</v>
      </c>
      <c r="F240" s="54">
        <v>6.61</v>
      </c>
      <c r="G240" s="54">
        <v>7.1999999999999998E-3</v>
      </c>
      <c r="H240" s="54">
        <v>138.57550000000001</v>
      </c>
      <c r="I240" s="54">
        <v>2024</v>
      </c>
      <c r="J240" s="54" t="s">
        <v>32</v>
      </c>
      <c r="K240" s="54" t="s">
        <v>33</v>
      </c>
    </row>
    <row r="241" spans="1:11" ht="20.100000000000001" customHeight="1" x14ac:dyDescent="0.25">
      <c r="A241" s="54" t="s">
        <v>769</v>
      </c>
      <c r="B241" s="54" t="s">
        <v>34</v>
      </c>
      <c r="C241" s="54" t="s">
        <v>31</v>
      </c>
      <c r="D241" s="54">
        <v>325767</v>
      </c>
      <c r="E241" s="54">
        <v>81.69</v>
      </c>
      <c r="F241" s="54">
        <v>8.82</v>
      </c>
      <c r="G241" s="54">
        <v>2.7099999999999999E-2</v>
      </c>
      <c r="H241" s="54">
        <v>36.935099999999998</v>
      </c>
      <c r="I241" s="54">
        <v>2024</v>
      </c>
      <c r="J241" s="54" t="s">
        <v>32</v>
      </c>
      <c r="K241" s="54" t="s">
        <v>33</v>
      </c>
    </row>
    <row r="242" spans="1:11" ht="20.100000000000001" customHeight="1" x14ac:dyDescent="0.25">
      <c r="A242" s="54" t="s">
        <v>3848</v>
      </c>
      <c r="B242" s="54" t="s">
        <v>34</v>
      </c>
      <c r="C242" s="54" t="s">
        <v>31</v>
      </c>
      <c r="D242" s="54">
        <v>3214453</v>
      </c>
      <c r="E242" s="54">
        <v>74.7</v>
      </c>
      <c r="F242" s="54">
        <v>18.05</v>
      </c>
      <c r="G242" s="54">
        <v>5.5999999999999999E-3</v>
      </c>
      <c r="H242" s="54">
        <v>178.08600000000001</v>
      </c>
      <c r="I242" s="54">
        <v>2024</v>
      </c>
      <c r="J242" s="54" t="s">
        <v>32</v>
      </c>
      <c r="K242" s="54" t="s">
        <v>33</v>
      </c>
    </row>
    <row r="243" spans="1:11" ht="20.100000000000001" customHeight="1" x14ac:dyDescent="0.25">
      <c r="A243" s="54" t="s">
        <v>1876</v>
      </c>
      <c r="B243" s="54" t="s">
        <v>75</v>
      </c>
      <c r="C243" s="54" t="s">
        <v>31</v>
      </c>
      <c r="D243" s="54">
        <v>1231352</v>
      </c>
      <c r="E243" s="54">
        <v>75.22</v>
      </c>
      <c r="F243" s="54">
        <v>10.5</v>
      </c>
      <c r="G243" s="54">
        <v>8.5000000000000006E-3</v>
      </c>
      <c r="H243" s="54">
        <v>117.27160000000001</v>
      </c>
      <c r="I243" s="54">
        <v>2024</v>
      </c>
      <c r="J243" s="54" t="s">
        <v>32</v>
      </c>
      <c r="K243" s="54" t="s">
        <v>33</v>
      </c>
    </row>
    <row r="244" spans="1:11" ht="20.100000000000001" customHeight="1" x14ac:dyDescent="0.25">
      <c r="A244" s="54" t="s">
        <v>2043</v>
      </c>
      <c r="B244" s="54" t="s">
        <v>75</v>
      </c>
      <c r="C244" s="54" t="s">
        <v>31</v>
      </c>
      <c r="D244" s="54">
        <v>759465</v>
      </c>
      <c r="E244" s="54">
        <v>85.53</v>
      </c>
      <c r="F244" s="54">
        <v>10.66</v>
      </c>
      <c r="G244" s="54">
        <v>1.4E-2</v>
      </c>
      <c r="H244" s="54">
        <v>71.244399999999999</v>
      </c>
      <c r="I244" s="54">
        <v>2024</v>
      </c>
      <c r="J244" s="54" t="s">
        <v>32</v>
      </c>
      <c r="K244" s="54" t="s">
        <v>33</v>
      </c>
    </row>
    <row r="245" spans="1:11" ht="20.100000000000001" customHeight="1" x14ac:dyDescent="0.25">
      <c r="A245" s="54" t="s">
        <v>1905</v>
      </c>
      <c r="B245" s="54" t="s">
        <v>75</v>
      </c>
      <c r="C245" s="54" t="s">
        <v>31</v>
      </c>
      <c r="D245" s="54">
        <v>1170372</v>
      </c>
      <c r="E245" s="54">
        <v>80.540000000000006</v>
      </c>
      <c r="F245" s="54">
        <v>9.19</v>
      </c>
      <c r="G245" s="54">
        <v>7.9000000000000008E-3</v>
      </c>
      <c r="H245" s="54">
        <v>127.3527</v>
      </c>
      <c r="I245" s="54">
        <v>2024</v>
      </c>
      <c r="J245" s="54" t="s">
        <v>32</v>
      </c>
      <c r="K245" s="54" t="s">
        <v>33</v>
      </c>
    </row>
    <row r="246" spans="1:11" ht="20.100000000000001" customHeight="1" x14ac:dyDescent="0.25">
      <c r="A246" s="54" t="s">
        <v>3049</v>
      </c>
      <c r="B246" s="54" t="s">
        <v>75</v>
      </c>
      <c r="C246" s="54" t="s">
        <v>31</v>
      </c>
      <c r="D246" s="54">
        <v>1618808</v>
      </c>
      <c r="E246" s="54">
        <v>77.84</v>
      </c>
      <c r="F246" s="54">
        <v>9.6300000000000008</v>
      </c>
      <c r="G246" s="54">
        <v>5.8999999999999999E-3</v>
      </c>
      <c r="H246" s="54">
        <v>168.10050000000001</v>
      </c>
      <c r="I246" s="54">
        <v>2024</v>
      </c>
      <c r="J246" s="54" t="s">
        <v>32</v>
      </c>
      <c r="K246" s="54" t="s">
        <v>33</v>
      </c>
    </row>
    <row r="247" spans="1:11" ht="20.100000000000001" customHeight="1" x14ac:dyDescent="0.25">
      <c r="A247" s="54" t="s">
        <v>3597</v>
      </c>
      <c r="B247" s="54" t="s">
        <v>34</v>
      </c>
      <c r="C247" s="54" t="s">
        <v>31</v>
      </c>
      <c r="D247" s="54">
        <v>2803868</v>
      </c>
      <c r="E247" s="54">
        <v>76.88</v>
      </c>
      <c r="F247" s="54">
        <v>18.05</v>
      </c>
      <c r="G247" s="54">
        <v>6.4000000000000003E-3</v>
      </c>
      <c r="H247" s="54">
        <v>155.3389</v>
      </c>
      <c r="I247" s="54">
        <v>2024</v>
      </c>
      <c r="J247" s="54" t="s">
        <v>32</v>
      </c>
      <c r="K247" s="54" t="s">
        <v>33</v>
      </c>
    </row>
    <row r="248" spans="1:11" ht="20.100000000000001" customHeight="1" x14ac:dyDescent="0.25">
      <c r="A248" s="54" t="s">
        <v>3076</v>
      </c>
      <c r="B248" s="54" t="s">
        <v>1163</v>
      </c>
      <c r="C248" s="54" t="s">
        <v>31</v>
      </c>
      <c r="D248" s="54">
        <v>8130000</v>
      </c>
      <c r="E248" s="54">
        <v>92</v>
      </c>
      <c r="F248" s="54">
        <v>41.78</v>
      </c>
      <c r="G248" s="54">
        <v>5.1000000000000004E-3</v>
      </c>
      <c r="H248" s="54">
        <v>194.5907</v>
      </c>
      <c r="I248" s="54">
        <v>2024</v>
      </c>
      <c r="J248" s="54" t="s">
        <v>32</v>
      </c>
      <c r="K248" s="54" t="s">
        <v>33</v>
      </c>
    </row>
    <row r="249" spans="1:11" ht="20.100000000000001" customHeight="1" x14ac:dyDescent="0.25">
      <c r="A249" s="54" t="s">
        <v>2197</v>
      </c>
      <c r="B249" s="54" t="s">
        <v>1163</v>
      </c>
      <c r="C249" s="54" t="s">
        <v>31</v>
      </c>
      <c r="D249" s="54">
        <v>3081418</v>
      </c>
      <c r="E249" s="54">
        <v>91.49</v>
      </c>
      <c r="F249" s="54">
        <v>33.06</v>
      </c>
      <c r="G249" s="54">
        <v>1.0699999999999999E-2</v>
      </c>
      <c r="H249" s="54">
        <v>93.206800000000001</v>
      </c>
      <c r="I249" s="54">
        <v>2024</v>
      </c>
      <c r="J249" s="54" t="s">
        <v>32</v>
      </c>
      <c r="K249" s="54" t="s">
        <v>33</v>
      </c>
    </row>
    <row r="250" spans="1:11" ht="20.100000000000001" customHeight="1" x14ac:dyDescent="0.25">
      <c r="A250" s="54" t="s">
        <v>3025</v>
      </c>
      <c r="B250" s="54" t="s">
        <v>75</v>
      </c>
      <c r="C250" s="54" t="s">
        <v>31</v>
      </c>
      <c r="D250" s="54">
        <v>1014883</v>
      </c>
      <c r="E250" s="54">
        <v>74.58</v>
      </c>
      <c r="F250" s="54">
        <v>9.36</v>
      </c>
      <c r="G250" s="54">
        <v>9.1999999999999998E-3</v>
      </c>
      <c r="H250" s="54">
        <v>108.4276</v>
      </c>
      <c r="I250" s="54">
        <v>2024</v>
      </c>
      <c r="J250" s="54" t="s">
        <v>32</v>
      </c>
      <c r="K250" s="54" t="s">
        <v>33</v>
      </c>
    </row>
    <row r="251" spans="1:11" ht="20.100000000000001" customHeight="1" x14ac:dyDescent="0.25">
      <c r="A251" s="54" t="s">
        <v>2676</v>
      </c>
      <c r="B251" s="54" t="s">
        <v>34</v>
      </c>
      <c r="C251" s="54" t="s">
        <v>31</v>
      </c>
      <c r="D251" s="54">
        <v>865741</v>
      </c>
      <c r="E251" s="54">
        <v>73.22</v>
      </c>
      <c r="F251" s="54">
        <v>9.3800000000000008</v>
      </c>
      <c r="G251" s="54">
        <v>1.0800000000000001E-2</v>
      </c>
      <c r="H251" s="54">
        <v>92.296499999999995</v>
      </c>
      <c r="I251" s="54">
        <v>2024</v>
      </c>
      <c r="J251" s="54" t="s">
        <v>32</v>
      </c>
      <c r="K251" s="54" t="s">
        <v>33</v>
      </c>
    </row>
    <row r="252" spans="1:11" ht="20.100000000000001" customHeight="1" x14ac:dyDescent="0.25">
      <c r="A252" s="54" t="s">
        <v>3847</v>
      </c>
      <c r="B252" s="54" t="s">
        <v>34</v>
      </c>
      <c r="C252" s="54" t="s">
        <v>31</v>
      </c>
      <c r="D252" s="54">
        <v>3716430</v>
      </c>
      <c r="E252" s="54">
        <v>87.05</v>
      </c>
      <c r="F252" s="54">
        <v>21.89</v>
      </c>
      <c r="G252" s="54">
        <v>5.8999999999999999E-3</v>
      </c>
      <c r="H252" s="54">
        <v>169.7775</v>
      </c>
      <c r="I252" s="54">
        <v>2024</v>
      </c>
      <c r="J252" s="54" t="s">
        <v>32</v>
      </c>
      <c r="K252" s="54" t="s">
        <v>33</v>
      </c>
    </row>
    <row r="253" spans="1:11" ht="20.100000000000001" customHeight="1" x14ac:dyDescent="0.25">
      <c r="A253" s="54" t="s">
        <v>3513</v>
      </c>
      <c r="B253" s="54" t="s">
        <v>34</v>
      </c>
      <c r="C253" s="54" t="s">
        <v>31</v>
      </c>
      <c r="D253" s="54">
        <v>931685</v>
      </c>
      <c r="E253" s="54">
        <v>64.05</v>
      </c>
      <c r="F253" s="54">
        <v>7.88</v>
      </c>
      <c r="G253" s="54">
        <v>8.5000000000000006E-3</v>
      </c>
      <c r="H253" s="54">
        <v>118.2342</v>
      </c>
      <c r="I253" s="54">
        <v>2025</v>
      </c>
      <c r="J253" s="54" t="s">
        <v>32</v>
      </c>
      <c r="K253" s="54" t="s">
        <v>33</v>
      </c>
    </row>
    <row r="254" spans="1:11" ht="20.100000000000001" customHeight="1" x14ac:dyDescent="0.25">
      <c r="A254" s="54" t="s">
        <v>3497</v>
      </c>
      <c r="B254" s="54" t="s">
        <v>34</v>
      </c>
      <c r="C254" s="54" t="s">
        <v>31</v>
      </c>
      <c r="D254" s="54">
        <v>1000685</v>
      </c>
      <c r="E254" s="54">
        <v>65.45</v>
      </c>
      <c r="F254" s="54">
        <v>7.85</v>
      </c>
      <c r="G254" s="54">
        <v>7.7999999999999996E-3</v>
      </c>
      <c r="H254" s="54">
        <v>127.47580000000001</v>
      </c>
      <c r="I254" s="54">
        <v>2025</v>
      </c>
      <c r="J254" s="54" t="s">
        <v>32</v>
      </c>
      <c r="K254" s="54" t="s">
        <v>33</v>
      </c>
    </row>
    <row r="255" spans="1:11" ht="20.100000000000001" customHeight="1" x14ac:dyDescent="0.25">
      <c r="A255" s="54" t="s">
        <v>3142</v>
      </c>
      <c r="B255" s="54" t="s">
        <v>34</v>
      </c>
      <c r="C255" s="54" t="s">
        <v>31</v>
      </c>
      <c r="D255" s="54">
        <v>1422939</v>
      </c>
      <c r="E255" s="54">
        <v>75.180000000000007</v>
      </c>
      <c r="F255" s="54">
        <v>10.49</v>
      </c>
      <c r="G255" s="54">
        <v>7.4000000000000003E-3</v>
      </c>
      <c r="H255" s="54">
        <v>135.6472</v>
      </c>
      <c r="I255" s="54">
        <v>2025</v>
      </c>
      <c r="J255" s="54" t="s">
        <v>32</v>
      </c>
      <c r="K255" s="54" t="s">
        <v>33</v>
      </c>
    </row>
    <row r="256" spans="1:11" ht="20.100000000000001" customHeight="1" x14ac:dyDescent="0.25">
      <c r="A256" s="54" t="s">
        <v>1731</v>
      </c>
      <c r="B256" s="54" t="s">
        <v>34</v>
      </c>
      <c r="C256" s="54" t="s">
        <v>31</v>
      </c>
      <c r="D256" s="54">
        <v>288798</v>
      </c>
      <c r="E256" s="54">
        <v>76.849999999999994</v>
      </c>
      <c r="F256" s="54">
        <v>3.9</v>
      </c>
      <c r="G256" s="54">
        <v>1.35E-2</v>
      </c>
      <c r="H256" s="54">
        <v>74.050899999999999</v>
      </c>
      <c r="I256" s="54">
        <v>2025</v>
      </c>
      <c r="J256" s="54" t="s">
        <v>32</v>
      </c>
      <c r="K256" s="54" t="s">
        <v>33</v>
      </c>
    </row>
    <row r="257" spans="1:11" ht="20.100000000000001" customHeight="1" x14ac:dyDescent="0.25">
      <c r="A257" s="54" t="s">
        <v>2016</v>
      </c>
      <c r="B257" s="54" t="s">
        <v>34</v>
      </c>
      <c r="C257" s="54" t="s">
        <v>31</v>
      </c>
      <c r="D257" s="54">
        <v>1173695</v>
      </c>
      <c r="E257" s="54">
        <v>74</v>
      </c>
      <c r="F257" s="54">
        <v>9.49</v>
      </c>
      <c r="G257" s="54">
        <v>8.0999999999999996E-3</v>
      </c>
      <c r="H257" s="54">
        <v>123.6771</v>
      </c>
      <c r="I257" s="54">
        <v>2025</v>
      </c>
      <c r="J257" s="54" t="s">
        <v>32</v>
      </c>
      <c r="K257" s="54" t="s">
        <v>33</v>
      </c>
    </row>
    <row r="258" spans="1:11" ht="20.100000000000001" customHeight="1" x14ac:dyDescent="0.25">
      <c r="A258" s="54" t="s">
        <v>2861</v>
      </c>
      <c r="B258" s="54" t="s">
        <v>75</v>
      </c>
      <c r="C258" s="54" t="s">
        <v>31</v>
      </c>
      <c r="D258" s="54">
        <v>1738216</v>
      </c>
      <c r="E258" s="54">
        <v>75.290000000000006</v>
      </c>
      <c r="F258" s="54">
        <v>9.66</v>
      </c>
      <c r="G258" s="54">
        <v>5.5999999999999999E-3</v>
      </c>
      <c r="H258" s="54">
        <v>179.93950000000001</v>
      </c>
      <c r="I258" s="54">
        <v>2025</v>
      </c>
      <c r="J258" s="54" t="s">
        <v>32</v>
      </c>
      <c r="K258" s="54" t="s">
        <v>33</v>
      </c>
    </row>
    <row r="259" spans="1:11" ht="20.100000000000001" customHeight="1" x14ac:dyDescent="0.25">
      <c r="A259" s="54" t="s">
        <v>1164</v>
      </c>
      <c r="B259" s="54" t="s">
        <v>75</v>
      </c>
      <c r="C259" s="54" t="s">
        <v>31</v>
      </c>
      <c r="D259" s="54">
        <v>609001</v>
      </c>
      <c r="E259" s="54">
        <v>82.46</v>
      </c>
      <c r="F259" s="54">
        <v>9.15</v>
      </c>
      <c r="G259" s="54">
        <v>1.4999999999999999E-2</v>
      </c>
      <c r="H259" s="54">
        <v>66.557500000000005</v>
      </c>
      <c r="I259" s="54">
        <v>2025</v>
      </c>
      <c r="J259" s="54" t="s">
        <v>32</v>
      </c>
      <c r="K259" s="54" t="s">
        <v>33</v>
      </c>
    </row>
    <row r="260" spans="1:11" ht="20.100000000000001" customHeight="1" x14ac:dyDescent="0.25">
      <c r="A260" s="54" t="s">
        <v>3495</v>
      </c>
      <c r="B260" s="54" t="s">
        <v>34</v>
      </c>
      <c r="C260" s="54" t="s">
        <v>31</v>
      </c>
      <c r="D260" s="54">
        <v>1098064</v>
      </c>
      <c r="E260" s="54">
        <v>75.28</v>
      </c>
      <c r="F260" s="54">
        <v>10.67</v>
      </c>
      <c r="G260" s="54">
        <v>9.7000000000000003E-3</v>
      </c>
      <c r="H260" s="54">
        <v>102.9114</v>
      </c>
      <c r="I260" s="54">
        <v>2025</v>
      </c>
      <c r="J260" s="54" t="s">
        <v>32</v>
      </c>
      <c r="K260" s="54" t="s">
        <v>33</v>
      </c>
    </row>
    <row r="261" spans="1:11" ht="20.100000000000001" customHeight="1" x14ac:dyDescent="0.25">
      <c r="A261" s="54" t="s">
        <v>3159</v>
      </c>
      <c r="B261" s="54" t="s">
        <v>75</v>
      </c>
      <c r="C261" s="54" t="s">
        <v>31</v>
      </c>
      <c r="D261" s="54">
        <v>1557195</v>
      </c>
      <c r="E261" s="54">
        <v>70.819999999999993</v>
      </c>
      <c r="F261" s="54">
        <v>11.02</v>
      </c>
      <c r="G261" s="54">
        <v>7.1000000000000004E-3</v>
      </c>
      <c r="H261" s="54">
        <v>141.30629999999999</v>
      </c>
      <c r="I261" s="54">
        <v>2025</v>
      </c>
      <c r="J261" s="54" t="s">
        <v>32</v>
      </c>
      <c r="K261" s="54" t="s">
        <v>33</v>
      </c>
    </row>
    <row r="262" spans="1:11" ht="20.100000000000001" customHeight="1" x14ac:dyDescent="0.25">
      <c r="A262" s="54" t="s">
        <v>2084</v>
      </c>
      <c r="B262" s="54" t="s">
        <v>75</v>
      </c>
      <c r="C262" s="54" t="s">
        <v>31</v>
      </c>
      <c r="D262" s="54">
        <v>1326354</v>
      </c>
      <c r="E262" s="54">
        <v>82.58</v>
      </c>
      <c r="F262" s="54">
        <v>9.85</v>
      </c>
      <c r="G262" s="54">
        <v>7.4000000000000003E-3</v>
      </c>
      <c r="H262" s="54">
        <v>134.65530000000001</v>
      </c>
      <c r="I262" s="54">
        <v>2025</v>
      </c>
      <c r="J262" s="54" t="s">
        <v>32</v>
      </c>
      <c r="K262" s="54" t="s">
        <v>33</v>
      </c>
    </row>
    <row r="263" spans="1:11" ht="20.100000000000001" customHeight="1" x14ac:dyDescent="0.25">
      <c r="A263" s="54" t="s">
        <v>992</v>
      </c>
      <c r="B263" s="54" t="s">
        <v>34</v>
      </c>
      <c r="C263" s="54" t="s">
        <v>31</v>
      </c>
      <c r="D263" s="54">
        <v>359004</v>
      </c>
      <c r="E263" s="54">
        <v>74.09</v>
      </c>
      <c r="F263" s="54">
        <v>8.7100000000000009</v>
      </c>
      <c r="G263" s="54">
        <v>2.4299999999999999E-2</v>
      </c>
      <c r="H263" s="54">
        <v>41.217500000000001</v>
      </c>
      <c r="I263" s="54">
        <v>2025</v>
      </c>
      <c r="J263" s="54" t="s">
        <v>32</v>
      </c>
      <c r="K263" s="54" t="s">
        <v>33</v>
      </c>
    </row>
    <row r="264" spans="1:11" ht="20.100000000000001" customHeight="1" x14ac:dyDescent="0.25">
      <c r="A264" s="54" t="s">
        <v>1034</v>
      </c>
      <c r="B264" s="54" t="s">
        <v>34</v>
      </c>
      <c r="C264" s="54" t="s">
        <v>31</v>
      </c>
      <c r="D264" s="54">
        <v>387939</v>
      </c>
      <c r="E264" s="54">
        <v>77.66</v>
      </c>
      <c r="F264" s="54">
        <v>8.59</v>
      </c>
      <c r="G264" s="54">
        <v>2.2100000000000002E-2</v>
      </c>
      <c r="H264" s="54">
        <v>45.161799999999999</v>
      </c>
      <c r="I264" s="54">
        <v>2025</v>
      </c>
      <c r="J264" s="54" t="s">
        <v>32</v>
      </c>
      <c r="K264" s="54" t="s">
        <v>33</v>
      </c>
    </row>
    <row r="265" spans="1:11" ht="20.100000000000001" customHeight="1" x14ac:dyDescent="0.25">
      <c r="A265" s="54" t="s">
        <v>3371</v>
      </c>
      <c r="B265" s="54" t="s">
        <v>75</v>
      </c>
      <c r="C265" s="54" t="s">
        <v>31</v>
      </c>
      <c r="D265" s="54">
        <v>947880</v>
      </c>
      <c r="E265" s="54">
        <v>80.739999999999995</v>
      </c>
      <c r="F265" s="54">
        <v>9.64</v>
      </c>
      <c r="G265" s="54">
        <v>1.0200000000000001E-2</v>
      </c>
      <c r="H265" s="54">
        <v>98.327799999999996</v>
      </c>
      <c r="I265" s="54">
        <v>2025</v>
      </c>
      <c r="J265" s="54" t="s">
        <v>32</v>
      </c>
      <c r="K265" s="54" t="s">
        <v>33</v>
      </c>
    </row>
    <row r="266" spans="1:11" ht="20.100000000000001" customHeight="1" x14ac:dyDescent="0.25">
      <c r="A266" s="54" t="s">
        <v>3034</v>
      </c>
      <c r="B266" s="54" t="s">
        <v>75</v>
      </c>
      <c r="C266" s="54" t="s">
        <v>31</v>
      </c>
      <c r="D266" s="54">
        <v>1211325</v>
      </c>
      <c r="E266" s="54">
        <v>77.28</v>
      </c>
      <c r="F266" s="54">
        <v>9.07</v>
      </c>
      <c r="G266" s="54">
        <v>7.4999999999999997E-3</v>
      </c>
      <c r="H266" s="54">
        <v>133.553</v>
      </c>
      <c r="I266" s="54">
        <v>2025</v>
      </c>
      <c r="J266" s="54" t="s">
        <v>32</v>
      </c>
      <c r="K266" s="54" t="s">
        <v>33</v>
      </c>
    </row>
    <row r="267" spans="1:11" ht="20.100000000000001" customHeight="1" x14ac:dyDescent="0.25">
      <c r="A267" s="54" t="s">
        <v>3385</v>
      </c>
      <c r="B267" s="54" t="s">
        <v>34</v>
      </c>
      <c r="C267" s="54" t="s">
        <v>31</v>
      </c>
      <c r="D267" s="54">
        <v>670431</v>
      </c>
      <c r="E267" s="54">
        <v>66.61</v>
      </c>
      <c r="F267" s="54">
        <v>5.25</v>
      </c>
      <c r="G267" s="54">
        <v>7.7999999999999996E-3</v>
      </c>
      <c r="H267" s="54">
        <v>127.7012</v>
      </c>
      <c r="I267" s="54">
        <v>2025</v>
      </c>
      <c r="J267" s="54" t="s">
        <v>32</v>
      </c>
      <c r="K267" s="54" t="s">
        <v>33</v>
      </c>
    </row>
    <row r="268" spans="1:11" ht="20.100000000000001" customHeight="1" x14ac:dyDescent="0.25">
      <c r="A268" s="54" t="s">
        <v>3508</v>
      </c>
      <c r="B268" s="54" t="s">
        <v>34</v>
      </c>
      <c r="C268" s="54" t="s">
        <v>31</v>
      </c>
      <c r="D268" s="54">
        <v>2287572</v>
      </c>
      <c r="E268" s="54">
        <v>80.19</v>
      </c>
      <c r="F268" s="54">
        <v>14.7</v>
      </c>
      <c r="G268" s="54">
        <v>6.4000000000000003E-3</v>
      </c>
      <c r="H268" s="54">
        <v>155.6172</v>
      </c>
      <c r="I268" s="54">
        <v>2025</v>
      </c>
      <c r="J268" s="54" t="s">
        <v>32</v>
      </c>
      <c r="K268" s="54" t="s">
        <v>33</v>
      </c>
    </row>
    <row r="269" spans="1:11" ht="20.100000000000001" customHeight="1" x14ac:dyDescent="0.25">
      <c r="A269" s="54" t="s">
        <v>1778</v>
      </c>
      <c r="B269" s="54" t="s">
        <v>75</v>
      </c>
      <c r="C269" s="54" t="s">
        <v>31</v>
      </c>
      <c r="D269" s="54">
        <v>1045955</v>
      </c>
      <c r="E269" s="54">
        <v>70.19</v>
      </c>
      <c r="F269" s="54">
        <v>9.8000000000000007</v>
      </c>
      <c r="G269" s="54">
        <v>9.4000000000000004E-3</v>
      </c>
      <c r="H269" s="54">
        <v>106.73009999999999</v>
      </c>
      <c r="I269" s="54">
        <v>2025</v>
      </c>
      <c r="J269" s="54" t="s">
        <v>32</v>
      </c>
      <c r="K269" s="54" t="s">
        <v>33</v>
      </c>
    </row>
    <row r="270" spans="1:11" ht="20.100000000000001" customHeight="1" x14ac:dyDescent="0.25">
      <c r="A270" s="54" t="s">
        <v>3250</v>
      </c>
      <c r="B270" s="54" t="s">
        <v>34</v>
      </c>
      <c r="C270" s="54" t="s">
        <v>31</v>
      </c>
      <c r="D270" s="54">
        <v>3264516</v>
      </c>
      <c r="E270" s="54">
        <v>93.19</v>
      </c>
      <c r="F270" s="54">
        <v>32.5</v>
      </c>
      <c r="G270" s="54">
        <v>0.01</v>
      </c>
      <c r="H270" s="54">
        <v>100.4466</v>
      </c>
      <c r="I270" s="54">
        <v>2025</v>
      </c>
      <c r="J270" s="54" t="s">
        <v>32</v>
      </c>
      <c r="K270" s="54" t="s">
        <v>33</v>
      </c>
    </row>
    <row r="271" spans="1:11" ht="20.100000000000001" customHeight="1" x14ac:dyDescent="0.25">
      <c r="A271" s="54" t="s">
        <v>3036</v>
      </c>
      <c r="B271" s="54" t="s">
        <v>34</v>
      </c>
      <c r="C271" s="54" t="s">
        <v>31</v>
      </c>
      <c r="D271" s="54">
        <v>1333165</v>
      </c>
      <c r="E271" s="54">
        <v>69.23</v>
      </c>
      <c r="F271" s="54">
        <v>9.4700000000000006</v>
      </c>
      <c r="G271" s="54">
        <v>7.1000000000000004E-3</v>
      </c>
      <c r="H271" s="54">
        <v>140.77770000000001</v>
      </c>
      <c r="I271" s="54">
        <v>2025</v>
      </c>
      <c r="J271" s="54" t="s">
        <v>32</v>
      </c>
      <c r="K271" s="54" t="s">
        <v>33</v>
      </c>
    </row>
    <row r="272" spans="1:11" ht="20.100000000000001" customHeight="1" x14ac:dyDescent="0.25">
      <c r="A272" s="54" t="s">
        <v>2821</v>
      </c>
      <c r="B272" s="54" t="s">
        <v>1163</v>
      </c>
      <c r="C272" s="54" t="s">
        <v>31</v>
      </c>
      <c r="D272" s="54">
        <v>5275161</v>
      </c>
      <c r="E272" s="54">
        <v>83.51</v>
      </c>
      <c r="F272" s="54">
        <v>21.83</v>
      </c>
      <c r="G272" s="54">
        <v>4.1000000000000003E-3</v>
      </c>
      <c r="H272" s="54">
        <v>241.6473</v>
      </c>
      <c r="I272" s="54">
        <v>2025</v>
      </c>
      <c r="J272" s="54" t="s">
        <v>32</v>
      </c>
      <c r="K272" s="54" t="s">
        <v>33</v>
      </c>
    </row>
    <row r="273" spans="1:11" ht="20.100000000000001" customHeight="1" x14ac:dyDescent="0.25">
      <c r="A273" s="54" t="s">
        <v>3254</v>
      </c>
      <c r="B273" s="54" t="s">
        <v>75</v>
      </c>
      <c r="C273" s="54" t="s">
        <v>31</v>
      </c>
      <c r="D273" s="54">
        <v>1348317</v>
      </c>
      <c r="E273" s="54">
        <v>80.44</v>
      </c>
      <c r="F273" s="54">
        <v>10.34</v>
      </c>
      <c r="G273" s="54">
        <v>7.7000000000000002E-3</v>
      </c>
      <c r="H273" s="54">
        <v>130.3982</v>
      </c>
      <c r="I273" s="54">
        <v>2025</v>
      </c>
      <c r="J273" s="54" t="s">
        <v>32</v>
      </c>
      <c r="K273" s="54" t="s">
        <v>33</v>
      </c>
    </row>
    <row r="274" spans="1:11" ht="20.100000000000001" customHeight="1" x14ac:dyDescent="0.25">
      <c r="A274" s="54" t="s">
        <v>2590</v>
      </c>
      <c r="B274" s="54" t="s">
        <v>75</v>
      </c>
      <c r="C274" s="54" t="s">
        <v>31</v>
      </c>
      <c r="D274" s="54">
        <v>1007403</v>
      </c>
      <c r="E274" s="54">
        <v>77.16</v>
      </c>
      <c r="F274" s="54">
        <v>9.61</v>
      </c>
      <c r="G274" s="54">
        <v>9.4999999999999998E-3</v>
      </c>
      <c r="H274" s="54">
        <v>104.8287</v>
      </c>
      <c r="I274" s="54">
        <v>2025</v>
      </c>
      <c r="J274" s="54" t="s">
        <v>32</v>
      </c>
      <c r="K274" s="54" t="s">
        <v>33</v>
      </c>
    </row>
    <row r="275" spans="1:11" ht="20.100000000000001" customHeight="1" x14ac:dyDescent="0.25">
      <c r="A275" s="54" t="s">
        <v>1377</v>
      </c>
      <c r="B275" s="54" t="s">
        <v>75</v>
      </c>
      <c r="C275" s="54" t="s">
        <v>31</v>
      </c>
      <c r="D275" s="54">
        <v>855962</v>
      </c>
      <c r="E275" s="54">
        <v>84.77</v>
      </c>
      <c r="F275" s="54">
        <v>9.43</v>
      </c>
      <c r="G275" s="54">
        <v>1.0999999999999999E-2</v>
      </c>
      <c r="H275" s="54">
        <v>90.770099999999999</v>
      </c>
      <c r="I275" s="54">
        <v>2025</v>
      </c>
      <c r="J275" s="54" t="s">
        <v>32</v>
      </c>
      <c r="K275" s="54" t="s">
        <v>33</v>
      </c>
    </row>
    <row r="276" spans="1:11" ht="20.100000000000001" customHeight="1" x14ac:dyDescent="0.25">
      <c r="A276" s="54" t="s">
        <v>1831</v>
      </c>
      <c r="B276" s="54" t="s">
        <v>75</v>
      </c>
      <c r="C276" s="54" t="s">
        <v>31</v>
      </c>
      <c r="D276" s="54">
        <v>1803946</v>
      </c>
      <c r="E276" s="54">
        <v>85.35</v>
      </c>
      <c r="F276" s="54">
        <v>9.75</v>
      </c>
      <c r="G276" s="54">
        <v>5.4000000000000003E-3</v>
      </c>
      <c r="H276" s="54">
        <v>185.02010000000001</v>
      </c>
      <c r="I276" s="54">
        <v>2025</v>
      </c>
      <c r="J276" s="54" t="s">
        <v>32</v>
      </c>
      <c r="K276" s="54" t="s">
        <v>33</v>
      </c>
    </row>
    <row r="277" spans="1:11" ht="20.100000000000001" customHeight="1" x14ac:dyDescent="0.25">
      <c r="A277" s="54" t="s">
        <v>3849</v>
      </c>
      <c r="B277" s="54" t="s">
        <v>34</v>
      </c>
      <c r="C277" s="54" t="s">
        <v>31</v>
      </c>
      <c r="D277" s="54">
        <v>2785504</v>
      </c>
      <c r="E277" s="54">
        <v>88.45</v>
      </c>
      <c r="F277" s="54">
        <v>17.46</v>
      </c>
      <c r="G277" s="54">
        <v>6.3E-3</v>
      </c>
      <c r="H277" s="54">
        <v>159.53630000000001</v>
      </c>
      <c r="I277" s="54">
        <v>2025</v>
      </c>
      <c r="J277" s="54" t="s">
        <v>32</v>
      </c>
      <c r="K277" s="54" t="s">
        <v>33</v>
      </c>
    </row>
    <row r="278" spans="1:11" ht="20.100000000000001" customHeight="1" x14ac:dyDescent="0.25">
      <c r="A278" s="54" t="s">
        <v>3067</v>
      </c>
      <c r="B278" s="54" t="s">
        <v>75</v>
      </c>
      <c r="C278" s="54" t="s">
        <v>31</v>
      </c>
      <c r="D278" s="54">
        <v>1145751</v>
      </c>
      <c r="E278" s="54">
        <v>74.67</v>
      </c>
      <c r="F278" s="54">
        <v>10.3</v>
      </c>
      <c r="G278" s="54">
        <v>8.9999999999999993E-3</v>
      </c>
      <c r="H278" s="54">
        <v>111.238</v>
      </c>
      <c r="I278" s="54">
        <v>2025</v>
      </c>
      <c r="J278" s="54" t="s">
        <v>32</v>
      </c>
      <c r="K278" s="54" t="s">
        <v>33</v>
      </c>
    </row>
    <row r="279" spans="1:11" ht="20.100000000000001" customHeight="1" x14ac:dyDescent="0.25">
      <c r="A279" s="54" t="s">
        <v>3851</v>
      </c>
      <c r="B279" s="54" t="s">
        <v>34</v>
      </c>
      <c r="C279" s="54" t="s">
        <v>31</v>
      </c>
      <c r="D279" s="54">
        <v>4638951</v>
      </c>
      <c r="E279" s="54">
        <v>85.38</v>
      </c>
      <c r="F279" s="54">
        <v>18.100000000000001</v>
      </c>
      <c r="G279" s="54">
        <v>3.8999999999999998E-3</v>
      </c>
      <c r="H279" s="54">
        <v>256.29559999999998</v>
      </c>
      <c r="I279" s="54">
        <v>2025</v>
      </c>
      <c r="J279" s="54" t="s">
        <v>32</v>
      </c>
      <c r="K279" s="54" t="s">
        <v>33</v>
      </c>
    </row>
    <row r="280" spans="1:11" ht="20.100000000000001" customHeight="1" x14ac:dyDescent="0.25">
      <c r="A280" s="54" t="s">
        <v>986</v>
      </c>
      <c r="B280" s="54" t="s">
        <v>34</v>
      </c>
      <c r="C280" s="54" t="s">
        <v>31</v>
      </c>
      <c r="D280" s="54">
        <v>163133</v>
      </c>
      <c r="E280" s="54">
        <v>90.32</v>
      </c>
      <c r="F280" s="54">
        <v>13.86</v>
      </c>
      <c r="G280" s="54">
        <v>8.5000000000000006E-2</v>
      </c>
      <c r="H280" s="54">
        <v>11.770099999999999</v>
      </c>
      <c r="I280" s="54">
        <v>2025</v>
      </c>
      <c r="J280" s="54" t="s">
        <v>32</v>
      </c>
      <c r="K280" s="54" t="s">
        <v>33</v>
      </c>
    </row>
    <row r="281" spans="1:11" ht="20.100000000000001" customHeight="1" x14ac:dyDescent="0.25">
      <c r="A281" s="54" t="s">
        <v>3073</v>
      </c>
      <c r="B281" s="54" t="s">
        <v>34</v>
      </c>
      <c r="C281" s="54" t="s">
        <v>31</v>
      </c>
      <c r="D281" s="54">
        <v>1176060</v>
      </c>
      <c r="E281" s="54">
        <v>70.22</v>
      </c>
      <c r="F281" s="54">
        <v>9.1300000000000008</v>
      </c>
      <c r="G281" s="54">
        <v>7.7999999999999996E-3</v>
      </c>
      <c r="H281" s="54">
        <v>128.81270000000001</v>
      </c>
      <c r="I281" s="54">
        <v>2025</v>
      </c>
      <c r="J281" s="54" t="s">
        <v>32</v>
      </c>
      <c r="K281" s="54" t="s">
        <v>33</v>
      </c>
    </row>
    <row r="282" spans="1:11" ht="20.100000000000001" customHeight="1" x14ac:dyDescent="0.25">
      <c r="A282" s="54" t="s">
        <v>3029</v>
      </c>
      <c r="B282" s="54" t="s">
        <v>34</v>
      </c>
      <c r="C282" s="54" t="s">
        <v>31</v>
      </c>
      <c r="D282" s="54">
        <v>1472464</v>
      </c>
      <c r="E282" s="54">
        <v>73.19</v>
      </c>
      <c r="F282" s="54">
        <v>8.66</v>
      </c>
      <c r="G282" s="54">
        <v>5.8999999999999999E-3</v>
      </c>
      <c r="H282" s="54">
        <v>170.03039999999999</v>
      </c>
      <c r="I282" s="54">
        <v>2025</v>
      </c>
      <c r="J282" s="54" t="s">
        <v>32</v>
      </c>
      <c r="K282" s="54" t="s">
        <v>33</v>
      </c>
    </row>
    <row r="283" spans="1:11" ht="20.100000000000001" customHeight="1" x14ac:dyDescent="0.25">
      <c r="A283" s="54" t="s">
        <v>1887</v>
      </c>
      <c r="B283" s="54" t="s">
        <v>34</v>
      </c>
      <c r="C283" s="54" t="s">
        <v>31</v>
      </c>
      <c r="D283" s="54">
        <v>1397667</v>
      </c>
      <c r="E283" s="54">
        <v>74.680000000000007</v>
      </c>
      <c r="F283" s="54">
        <v>9.83</v>
      </c>
      <c r="G283" s="54">
        <v>7.0000000000000001E-3</v>
      </c>
      <c r="H283" s="54">
        <v>142.18379999999999</v>
      </c>
      <c r="I283" s="54">
        <v>2025</v>
      </c>
      <c r="J283" s="54" t="s">
        <v>32</v>
      </c>
      <c r="K283" s="54" t="s">
        <v>33</v>
      </c>
    </row>
    <row r="284" spans="1:11" ht="20.100000000000001" customHeight="1" x14ac:dyDescent="0.25">
      <c r="A284" s="54" t="s">
        <v>3493</v>
      </c>
      <c r="B284" s="54" t="s">
        <v>34</v>
      </c>
      <c r="C284" s="54" t="s">
        <v>31</v>
      </c>
      <c r="D284" s="54">
        <v>594105</v>
      </c>
      <c r="E284" s="54">
        <v>69.540000000000006</v>
      </c>
      <c r="F284" s="54">
        <v>5.26</v>
      </c>
      <c r="G284" s="54">
        <v>8.8999999999999999E-3</v>
      </c>
      <c r="H284" s="54">
        <v>112.9477</v>
      </c>
      <c r="I284" s="54">
        <v>2025</v>
      </c>
      <c r="J284" s="54" t="s">
        <v>32</v>
      </c>
      <c r="K284" s="54" t="s">
        <v>33</v>
      </c>
    </row>
    <row r="285" spans="1:11" ht="20.100000000000001" customHeight="1" x14ac:dyDescent="0.25">
      <c r="A285" s="54" t="s">
        <v>1954</v>
      </c>
      <c r="B285" s="54" t="s">
        <v>75</v>
      </c>
      <c r="C285" s="54" t="s">
        <v>31</v>
      </c>
      <c r="D285" s="54">
        <v>1389164</v>
      </c>
      <c r="E285" s="54">
        <v>84.53</v>
      </c>
      <c r="F285" s="54">
        <v>10.61</v>
      </c>
      <c r="G285" s="54">
        <v>7.6E-3</v>
      </c>
      <c r="H285" s="54">
        <v>130.9297</v>
      </c>
      <c r="I285" s="54">
        <v>2025</v>
      </c>
      <c r="J285" s="54" t="s">
        <v>32</v>
      </c>
      <c r="K285" s="54" t="s">
        <v>33</v>
      </c>
    </row>
    <row r="286" spans="1:11" ht="20.100000000000001" customHeight="1" x14ac:dyDescent="0.25">
      <c r="A286" s="54" t="s">
        <v>1913</v>
      </c>
      <c r="B286" s="54" t="s">
        <v>34</v>
      </c>
      <c r="C286" s="54" t="s">
        <v>31</v>
      </c>
      <c r="D286" s="54">
        <v>1077290</v>
      </c>
      <c r="E286" s="54">
        <v>81.5</v>
      </c>
      <c r="F286" s="54">
        <v>8.7200000000000006</v>
      </c>
      <c r="G286" s="54">
        <v>8.0999999999999996E-3</v>
      </c>
      <c r="H286" s="54">
        <v>123.5425</v>
      </c>
      <c r="I286" s="54">
        <v>2025</v>
      </c>
      <c r="J286" s="54" t="s">
        <v>32</v>
      </c>
      <c r="K286" s="54" t="s">
        <v>33</v>
      </c>
    </row>
    <row r="287" spans="1:11" ht="20.100000000000001" customHeight="1" x14ac:dyDescent="0.25">
      <c r="A287" s="54" t="s">
        <v>1939</v>
      </c>
      <c r="B287" s="54" t="s">
        <v>75</v>
      </c>
      <c r="C287" s="54" t="s">
        <v>31</v>
      </c>
      <c r="D287" s="54">
        <v>1567472</v>
      </c>
      <c r="E287" s="54">
        <v>84.24</v>
      </c>
      <c r="F287" s="54">
        <v>9.76</v>
      </c>
      <c r="G287" s="54">
        <v>6.1999999999999998E-3</v>
      </c>
      <c r="H287" s="54">
        <v>160.60159999999999</v>
      </c>
      <c r="I287" s="54">
        <v>2025</v>
      </c>
      <c r="J287" s="54" t="s">
        <v>32</v>
      </c>
      <c r="K287" s="54" t="s">
        <v>33</v>
      </c>
    </row>
    <row r="288" spans="1:11" ht="20.100000000000001" customHeight="1" x14ac:dyDescent="0.25">
      <c r="A288" s="54" t="s">
        <v>3518</v>
      </c>
      <c r="B288" s="54" t="s">
        <v>34</v>
      </c>
      <c r="C288" s="54" t="s">
        <v>31</v>
      </c>
      <c r="D288" s="54">
        <v>1400496</v>
      </c>
      <c r="E288" s="54">
        <v>72.48</v>
      </c>
      <c r="F288" s="54">
        <v>9.7100000000000009</v>
      </c>
      <c r="G288" s="54">
        <v>6.8999999999999999E-3</v>
      </c>
      <c r="H288" s="54">
        <v>144.23230000000001</v>
      </c>
      <c r="I288" s="54">
        <v>2025</v>
      </c>
      <c r="J288" s="54" t="s">
        <v>32</v>
      </c>
      <c r="K288" s="54" t="s">
        <v>33</v>
      </c>
    </row>
    <row r="289" spans="1:11" ht="20.100000000000001" customHeight="1" x14ac:dyDescent="0.25">
      <c r="A289" s="54" t="s">
        <v>3153</v>
      </c>
      <c r="B289" s="54" t="s">
        <v>75</v>
      </c>
      <c r="C289" s="54" t="s">
        <v>31</v>
      </c>
      <c r="D289" s="54">
        <v>1828048</v>
      </c>
      <c r="E289" s="54">
        <v>77.12</v>
      </c>
      <c r="F289" s="54">
        <v>11.06</v>
      </c>
      <c r="G289" s="54">
        <v>6.1000000000000004E-3</v>
      </c>
      <c r="H289" s="54">
        <v>165.28460000000001</v>
      </c>
      <c r="I289" s="54">
        <v>2025</v>
      </c>
      <c r="J289" s="54" t="s">
        <v>32</v>
      </c>
      <c r="K289" s="54" t="s">
        <v>33</v>
      </c>
    </row>
    <row r="290" spans="1:11" ht="20.100000000000001" customHeight="1" x14ac:dyDescent="0.25">
      <c r="A290" s="54" t="s">
        <v>3104</v>
      </c>
      <c r="B290" s="54" t="s">
        <v>75</v>
      </c>
      <c r="C290" s="54" t="s">
        <v>31</v>
      </c>
      <c r="D290" s="54">
        <v>1003178</v>
      </c>
      <c r="E290" s="54">
        <v>84.15</v>
      </c>
      <c r="F290" s="54">
        <v>11.35</v>
      </c>
      <c r="G290" s="54">
        <v>1.1299999999999999E-2</v>
      </c>
      <c r="H290" s="54">
        <v>88.3857</v>
      </c>
      <c r="I290" s="54">
        <v>2025</v>
      </c>
      <c r="J290" s="54" t="s">
        <v>32</v>
      </c>
      <c r="K290" s="54" t="s">
        <v>33</v>
      </c>
    </row>
    <row r="291" spans="1:11" ht="20.100000000000001" customHeight="1" x14ac:dyDescent="0.25">
      <c r="A291" s="54" t="s">
        <v>3408</v>
      </c>
      <c r="B291" s="54" t="s">
        <v>34</v>
      </c>
      <c r="C291" s="54" t="s">
        <v>31</v>
      </c>
      <c r="D291" s="54">
        <v>4173387</v>
      </c>
      <c r="E291" s="54">
        <v>87.77</v>
      </c>
      <c r="F291" s="54">
        <v>19.96</v>
      </c>
      <c r="G291" s="54">
        <v>4.7999999999999996E-3</v>
      </c>
      <c r="H291" s="54">
        <v>209.08750000000001</v>
      </c>
      <c r="I291" s="54">
        <v>2025</v>
      </c>
      <c r="J291" s="54" t="s">
        <v>32</v>
      </c>
      <c r="K291" s="54" t="s">
        <v>33</v>
      </c>
    </row>
    <row r="292" spans="1:11" ht="20.100000000000001" customHeight="1" x14ac:dyDescent="0.25">
      <c r="A292" s="54" t="s">
        <v>3137</v>
      </c>
      <c r="B292" s="54" t="s">
        <v>34</v>
      </c>
      <c r="C292" s="54" t="s">
        <v>31</v>
      </c>
      <c r="D292" s="54">
        <v>1293054</v>
      </c>
      <c r="E292" s="54">
        <v>75.489999999999995</v>
      </c>
      <c r="F292" s="54">
        <v>9.74</v>
      </c>
      <c r="G292" s="54">
        <v>7.4999999999999997E-3</v>
      </c>
      <c r="H292" s="54">
        <v>132.75710000000001</v>
      </c>
      <c r="I292" s="54">
        <v>2025</v>
      </c>
      <c r="J292" s="54" t="s">
        <v>32</v>
      </c>
      <c r="K292" s="54" t="s">
        <v>33</v>
      </c>
    </row>
    <row r="293" spans="1:11" ht="20.100000000000001" customHeight="1" x14ac:dyDescent="0.25">
      <c r="A293" s="54" t="s">
        <v>2064</v>
      </c>
      <c r="B293" s="54" t="s">
        <v>75</v>
      </c>
      <c r="C293" s="54" t="s">
        <v>31</v>
      </c>
      <c r="D293" s="54">
        <v>1516922</v>
      </c>
      <c r="E293" s="54">
        <v>85.7</v>
      </c>
      <c r="F293" s="54">
        <v>11.26</v>
      </c>
      <c r="G293" s="54">
        <v>7.4000000000000003E-3</v>
      </c>
      <c r="H293" s="54">
        <v>134.71770000000001</v>
      </c>
      <c r="I293" s="54">
        <v>2025</v>
      </c>
      <c r="J293" s="54" t="s">
        <v>32</v>
      </c>
      <c r="K293" s="54" t="s">
        <v>33</v>
      </c>
    </row>
    <row r="294" spans="1:11" ht="20.100000000000001" customHeight="1" x14ac:dyDescent="0.25">
      <c r="A294" s="54" t="s">
        <v>1674</v>
      </c>
      <c r="B294" s="54" t="s">
        <v>75</v>
      </c>
      <c r="C294" s="54" t="s">
        <v>31</v>
      </c>
      <c r="D294" s="54">
        <v>162293</v>
      </c>
      <c r="E294" s="54">
        <v>77.8</v>
      </c>
      <c r="F294" s="54">
        <v>9.7100000000000009</v>
      </c>
      <c r="G294" s="54">
        <v>5.9799999999999999E-2</v>
      </c>
      <c r="H294" s="54">
        <v>16.713999999999999</v>
      </c>
      <c r="I294" s="54">
        <v>2025</v>
      </c>
      <c r="J294" s="54" t="s">
        <v>32</v>
      </c>
      <c r="K294" s="54" t="s">
        <v>33</v>
      </c>
    </row>
    <row r="295" spans="1:11" ht="20.100000000000001" customHeight="1" x14ac:dyDescent="0.25">
      <c r="A295" s="54" t="s">
        <v>3257</v>
      </c>
      <c r="B295" s="54" t="s">
        <v>75</v>
      </c>
      <c r="C295" s="54" t="s">
        <v>31</v>
      </c>
      <c r="D295" s="54">
        <v>1196823</v>
      </c>
      <c r="E295" s="54">
        <v>82.85</v>
      </c>
      <c r="F295" s="54">
        <v>9.11</v>
      </c>
      <c r="G295" s="54">
        <v>7.6E-3</v>
      </c>
      <c r="H295" s="54">
        <v>131.37459999999999</v>
      </c>
      <c r="I295" s="54">
        <v>2025</v>
      </c>
      <c r="J295" s="54" t="s">
        <v>32</v>
      </c>
      <c r="K295" s="54" t="s">
        <v>33</v>
      </c>
    </row>
    <row r="296" spans="1:11" ht="20.100000000000001" customHeight="1" x14ac:dyDescent="0.25">
      <c r="A296" s="54" t="s">
        <v>1903</v>
      </c>
      <c r="B296" s="54" t="s">
        <v>75</v>
      </c>
      <c r="C296" s="54" t="s">
        <v>31</v>
      </c>
      <c r="D296" s="54">
        <v>1560325</v>
      </c>
      <c r="E296" s="54">
        <v>78.02</v>
      </c>
      <c r="F296" s="54">
        <v>9.74</v>
      </c>
      <c r="G296" s="54">
        <v>6.1999999999999998E-3</v>
      </c>
      <c r="H296" s="54">
        <v>160.19759999999999</v>
      </c>
      <c r="I296" s="54">
        <v>2025</v>
      </c>
      <c r="J296" s="54" t="s">
        <v>32</v>
      </c>
      <c r="K296" s="54" t="s">
        <v>33</v>
      </c>
    </row>
    <row r="297" spans="1:11" ht="20.100000000000001" customHeight="1" x14ac:dyDescent="0.25">
      <c r="A297" s="54" t="s">
        <v>1915</v>
      </c>
      <c r="B297" s="54" t="s">
        <v>34</v>
      </c>
      <c r="C297" s="54" t="s">
        <v>31</v>
      </c>
      <c r="D297" s="54">
        <v>1171562</v>
      </c>
      <c r="E297" s="54">
        <v>74.23</v>
      </c>
      <c r="F297" s="54">
        <v>9.5</v>
      </c>
      <c r="G297" s="54">
        <v>8.0999999999999996E-3</v>
      </c>
      <c r="H297" s="54">
        <v>123.3224</v>
      </c>
      <c r="I297" s="54">
        <v>2025</v>
      </c>
      <c r="J297" s="54" t="s">
        <v>32</v>
      </c>
      <c r="K297" s="54" t="s">
        <v>33</v>
      </c>
    </row>
    <row r="298" spans="1:11" ht="20.100000000000001" customHeight="1" x14ac:dyDescent="0.25">
      <c r="A298" s="54" t="s">
        <v>3118</v>
      </c>
      <c r="B298" s="54" t="s">
        <v>34</v>
      </c>
      <c r="C298" s="54" t="s">
        <v>31</v>
      </c>
      <c r="D298" s="54">
        <v>1315591</v>
      </c>
      <c r="E298" s="54">
        <v>77.37</v>
      </c>
      <c r="F298" s="54">
        <v>10.25</v>
      </c>
      <c r="G298" s="54">
        <v>7.7999999999999996E-3</v>
      </c>
      <c r="H298" s="54">
        <v>128.3503</v>
      </c>
      <c r="I298" s="54">
        <v>2025</v>
      </c>
      <c r="J298" s="54" t="s">
        <v>32</v>
      </c>
      <c r="K298" s="54" t="s">
        <v>33</v>
      </c>
    </row>
    <row r="299" spans="1:11" ht="20.100000000000001" customHeight="1" x14ac:dyDescent="0.25">
      <c r="A299" s="54" t="s">
        <v>2129</v>
      </c>
      <c r="B299" s="54" t="s">
        <v>75</v>
      </c>
      <c r="C299" s="54" t="s">
        <v>31</v>
      </c>
      <c r="D299" s="54">
        <v>1163071</v>
      </c>
      <c r="E299" s="54">
        <v>67.45</v>
      </c>
      <c r="F299" s="54">
        <v>5.3</v>
      </c>
      <c r="G299" s="54">
        <v>4.5999999999999999E-3</v>
      </c>
      <c r="H299" s="54">
        <v>219.44730000000001</v>
      </c>
      <c r="I299" s="54">
        <v>2025</v>
      </c>
      <c r="J299" s="54" t="s">
        <v>32</v>
      </c>
      <c r="K299" s="54" t="s">
        <v>33</v>
      </c>
    </row>
    <row r="300" spans="1:11" ht="20.100000000000001" customHeight="1" x14ac:dyDescent="0.25">
      <c r="A300" s="54" t="s">
        <v>3078</v>
      </c>
      <c r="B300" s="54" t="s">
        <v>34</v>
      </c>
      <c r="C300" s="54" t="s">
        <v>31</v>
      </c>
      <c r="D300" s="54">
        <v>1235601</v>
      </c>
      <c r="E300" s="54">
        <v>74.61</v>
      </c>
      <c r="F300" s="54">
        <v>8.83</v>
      </c>
      <c r="G300" s="54">
        <v>7.1000000000000004E-3</v>
      </c>
      <c r="H300" s="54">
        <v>139.93209999999999</v>
      </c>
      <c r="I300" s="54">
        <v>2025</v>
      </c>
      <c r="J300" s="54" t="s">
        <v>32</v>
      </c>
      <c r="K300" s="54" t="s">
        <v>33</v>
      </c>
    </row>
    <row r="301" spans="1:11" ht="20.100000000000001" customHeight="1" x14ac:dyDescent="0.25">
      <c r="A301" s="54" t="s">
        <v>2079</v>
      </c>
      <c r="B301" s="54" t="s">
        <v>75</v>
      </c>
      <c r="C301" s="54" t="s">
        <v>31</v>
      </c>
      <c r="D301" s="54">
        <v>1406953</v>
      </c>
      <c r="E301" s="54">
        <v>84.29</v>
      </c>
      <c r="F301" s="54">
        <v>9.34</v>
      </c>
      <c r="G301" s="54">
        <v>6.6E-3</v>
      </c>
      <c r="H301" s="54">
        <v>150.63740000000001</v>
      </c>
      <c r="I301" s="54">
        <v>2025</v>
      </c>
      <c r="J301" s="54" t="s">
        <v>32</v>
      </c>
      <c r="K301" s="54" t="s">
        <v>33</v>
      </c>
    </row>
    <row r="302" spans="1:11" ht="20.100000000000001" customHeight="1" x14ac:dyDescent="0.25">
      <c r="A302" s="54" t="s">
        <v>3252</v>
      </c>
      <c r="B302" s="54" t="s">
        <v>75</v>
      </c>
      <c r="C302" s="54" t="s">
        <v>31</v>
      </c>
      <c r="D302" s="54">
        <v>1346178</v>
      </c>
      <c r="E302" s="54">
        <v>83.4</v>
      </c>
      <c r="F302" s="54">
        <v>9.18</v>
      </c>
      <c r="G302" s="54">
        <v>6.7999999999999996E-3</v>
      </c>
      <c r="H302" s="54">
        <v>146.64250000000001</v>
      </c>
      <c r="I302" s="54">
        <v>2025</v>
      </c>
      <c r="J302" s="54" t="s">
        <v>32</v>
      </c>
      <c r="K302" s="54" t="s">
        <v>33</v>
      </c>
    </row>
    <row r="303" spans="1:11" ht="20.100000000000001" customHeight="1" x14ac:dyDescent="0.25">
      <c r="A303" s="54" t="s">
        <v>1847</v>
      </c>
      <c r="B303" s="54" t="s">
        <v>34</v>
      </c>
      <c r="C303" s="54" t="s">
        <v>31</v>
      </c>
      <c r="D303" s="54">
        <v>3219536</v>
      </c>
      <c r="E303" s="54">
        <v>87.56</v>
      </c>
      <c r="F303" s="54">
        <v>19.059999999999999</v>
      </c>
      <c r="G303" s="54">
        <v>5.8999999999999999E-3</v>
      </c>
      <c r="H303" s="54">
        <v>168.91579999999999</v>
      </c>
      <c r="I303" s="54">
        <v>2025</v>
      </c>
      <c r="J303" s="54" t="s">
        <v>32</v>
      </c>
      <c r="K303" s="54" t="s">
        <v>33</v>
      </c>
    </row>
    <row r="304" spans="1:11" ht="20.100000000000001" customHeight="1" x14ac:dyDescent="0.25">
      <c r="A304" s="54" t="s">
        <v>3145</v>
      </c>
      <c r="B304" s="54" t="s">
        <v>34</v>
      </c>
      <c r="C304" s="54" t="s">
        <v>31</v>
      </c>
      <c r="D304" s="54">
        <v>1324262</v>
      </c>
      <c r="E304" s="54">
        <v>84.11</v>
      </c>
      <c r="F304" s="54">
        <v>8.89</v>
      </c>
      <c r="G304" s="54">
        <v>6.7000000000000002E-3</v>
      </c>
      <c r="H304" s="54">
        <v>148.96090000000001</v>
      </c>
      <c r="I304" s="54">
        <v>2025</v>
      </c>
      <c r="J304" s="54" t="s">
        <v>32</v>
      </c>
      <c r="K304" s="54" t="s">
        <v>33</v>
      </c>
    </row>
    <row r="305" spans="1:11" ht="20.100000000000001" customHeight="1" x14ac:dyDescent="0.25">
      <c r="A305" s="54" t="s">
        <v>3251</v>
      </c>
      <c r="B305" s="54" t="s">
        <v>34</v>
      </c>
      <c r="C305" s="54" t="s">
        <v>31</v>
      </c>
      <c r="D305" s="54">
        <v>728024</v>
      </c>
      <c r="E305" s="54">
        <v>93.19</v>
      </c>
      <c r="F305" s="54">
        <v>26.69</v>
      </c>
      <c r="G305" s="54">
        <v>3.6700000000000003E-2</v>
      </c>
      <c r="H305" s="54">
        <v>27.277000000000001</v>
      </c>
      <c r="I305" s="54">
        <v>2025</v>
      </c>
      <c r="J305" s="54" t="s">
        <v>32</v>
      </c>
      <c r="K305" s="54" t="s">
        <v>33</v>
      </c>
    </row>
    <row r="306" spans="1:11" ht="20.100000000000001" customHeight="1" x14ac:dyDescent="0.25">
      <c r="A306" s="54" t="s">
        <v>1761</v>
      </c>
      <c r="B306" s="54" t="s">
        <v>34</v>
      </c>
      <c r="C306" s="54" t="s">
        <v>31</v>
      </c>
      <c r="D306" s="54">
        <v>4674193</v>
      </c>
      <c r="E306" s="54">
        <v>93.9</v>
      </c>
      <c r="F306" s="54">
        <v>27.92</v>
      </c>
      <c r="G306" s="54">
        <v>6.0000000000000001E-3</v>
      </c>
      <c r="H306" s="54">
        <v>167.41380000000001</v>
      </c>
      <c r="I306" s="54">
        <v>2025</v>
      </c>
      <c r="J306" s="54" t="s">
        <v>32</v>
      </c>
      <c r="K306" s="54" t="s">
        <v>33</v>
      </c>
    </row>
    <row r="307" spans="1:11" ht="20.100000000000001" customHeight="1" x14ac:dyDescent="0.25">
      <c r="A307" s="54" t="s">
        <v>2009</v>
      </c>
      <c r="B307" s="54" t="s">
        <v>75</v>
      </c>
      <c r="C307" s="54" t="s">
        <v>31</v>
      </c>
      <c r="D307" s="54">
        <v>1566063</v>
      </c>
      <c r="E307" s="54">
        <v>79.97</v>
      </c>
      <c r="F307" s="54">
        <v>11.37</v>
      </c>
      <c r="G307" s="54">
        <v>7.3000000000000001E-3</v>
      </c>
      <c r="H307" s="54">
        <v>137.7364</v>
      </c>
      <c r="I307" s="54">
        <v>2025</v>
      </c>
      <c r="J307" s="54" t="s">
        <v>32</v>
      </c>
      <c r="K307" s="54" t="s">
        <v>33</v>
      </c>
    </row>
    <row r="308" spans="1:11" ht="20.100000000000001" customHeight="1" x14ac:dyDescent="0.25">
      <c r="A308" s="54" t="s">
        <v>1988</v>
      </c>
      <c r="B308" s="54" t="s">
        <v>75</v>
      </c>
      <c r="C308" s="54" t="s">
        <v>31</v>
      </c>
      <c r="D308" s="54">
        <v>1526416</v>
      </c>
      <c r="E308" s="54">
        <v>85.31</v>
      </c>
      <c r="F308" s="54">
        <v>9.76</v>
      </c>
      <c r="G308" s="54">
        <v>6.4000000000000003E-3</v>
      </c>
      <c r="H308" s="54">
        <v>156.39510000000001</v>
      </c>
      <c r="I308" s="54">
        <v>2025</v>
      </c>
      <c r="J308" s="54" t="s">
        <v>32</v>
      </c>
      <c r="K308" s="54" t="s">
        <v>33</v>
      </c>
    </row>
    <row r="309" spans="1:11" ht="20.100000000000001" customHeight="1" x14ac:dyDescent="0.25">
      <c r="A309" s="54" t="s">
        <v>3161</v>
      </c>
      <c r="B309" s="54" t="s">
        <v>34</v>
      </c>
      <c r="C309" s="54" t="s">
        <v>31</v>
      </c>
      <c r="D309" s="54">
        <v>1687532</v>
      </c>
      <c r="E309" s="54">
        <v>82.42</v>
      </c>
      <c r="F309" s="54">
        <v>10.49</v>
      </c>
      <c r="G309" s="54">
        <v>6.1999999999999998E-3</v>
      </c>
      <c r="H309" s="54">
        <v>160.8706</v>
      </c>
      <c r="I309" s="54">
        <v>2025</v>
      </c>
      <c r="J309" s="54" t="s">
        <v>32</v>
      </c>
      <c r="K309" s="54" t="s">
        <v>33</v>
      </c>
    </row>
    <row r="310" spans="1:11" ht="20.100000000000001" customHeight="1" x14ac:dyDescent="0.25">
      <c r="A310" s="54" t="s">
        <v>1912</v>
      </c>
      <c r="B310" s="54" t="s">
        <v>34</v>
      </c>
      <c r="C310" s="54" t="s">
        <v>31</v>
      </c>
      <c r="D310" s="54">
        <v>1223544</v>
      </c>
      <c r="E310" s="54">
        <v>81.08</v>
      </c>
      <c r="F310" s="54">
        <v>9.5399999999999991</v>
      </c>
      <c r="G310" s="54">
        <v>7.7999999999999996E-3</v>
      </c>
      <c r="H310" s="54">
        <v>128.25409999999999</v>
      </c>
      <c r="I310" s="54">
        <v>2025</v>
      </c>
      <c r="J310" s="54" t="s">
        <v>32</v>
      </c>
      <c r="K310" s="54" t="s">
        <v>33</v>
      </c>
    </row>
    <row r="311" spans="1:11" ht="20.100000000000001" customHeight="1" x14ac:dyDescent="0.25">
      <c r="A311" s="54" t="s">
        <v>1914</v>
      </c>
      <c r="B311" s="54" t="s">
        <v>75</v>
      </c>
      <c r="C311" s="54" t="s">
        <v>31</v>
      </c>
      <c r="D311" s="54">
        <v>1357548</v>
      </c>
      <c r="E311" s="54">
        <v>84.17</v>
      </c>
      <c r="F311" s="54">
        <v>10.37</v>
      </c>
      <c r="G311" s="54">
        <v>7.6E-3</v>
      </c>
      <c r="H311" s="54">
        <v>130.9111</v>
      </c>
      <c r="I311" s="54">
        <v>2026</v>
      </c>
      <c r="J311" s="54" t="s">
        <v>32</v>
      </c>
      <c r="K311" s="54" t="s">
        <v>33</v>
      </c>
    </row>
    <row r="312" spans="1:11" ht="20.100000000000001" customHeight="1" x14ac:dyDescent="0.25">
      <c r="A312" s="54" t="s">
        <v>3489</v>
      </c>
      <c r="B312" s="54" t="s">
        <v>75</v>
      </c>
      <c r="C312" s="54" t="s">
        <v>31</v>
      </c>
      <c r="D312" s="54">
        <v>1380921</v>
      </c>
      <c r="E312" s="54">
        <v>85.96</v>
      </c>
      <c r="F312" s="54">
        <v>9.77</v>
      </c>
      <c r="G312" s="54">
        <v>7.1000000000000004E-3</v>
      </c>
      <c r="H312" s="54">
        <v>141.34299999999999</v>
      </c>
      <c r="I312" s="54">
        <v>2026</v>
      </c>
      <c r="J312" s="54" t="s">
        <v>32</v>
      </c>
      <c r="K312" s="54" t="s">
        <v>33</v>
      </c>
    </row>
    <row r="313" spans="1:11" ht="20.100000000000001" customHeight="1" x14ac:dyDescent="0.25">
      <c r="A313" s="54" t="s">
        <v>2997</v>
      </c>
      <c r="B313" s="54" t="s">
        <v>75</v>
      </c>
      <c r="C313" s="54" t="s">
        <v>31</v>
      </c>
      <c r="D313" s="54">
        <v>622597</v>
      </c>
      <c r="E313" s="54">
        <v>72.37</v>
      </c>
      <c r="F313" s="54">
        <v>9.3000000000000007</v>
      </c>
      <c r="G313" s="54">
        <v>1.49E-2</v>
      </c>
      <c r="H313" s="54">
        <v>66.945899999999995</v>
      </c>
      <c r="I313" s="54">
        <v>2026</v>
      </c>
      <c r="J313" s="54" t="s">
        <v>32</v>
      </c>
      <c r="K313" s="54" t="s">
        <v>33</v>
      </c>
    </row>
    <row r="314" spans="1:11" ht="20.100000000000001" customHeight="1" x14ac:dyDescent="0.25">
      <c r="A314" s="54" t="s">
        <v>3199</v>
      </c>
      <c r="B314" s="54" t="s">
        <v>75</v>
      </c>
      <c r="C314" s="54" t="s">
        <v>31</v>
      </c>
      <c r="D314" s="54">
        <v>1616807</v>
      </c>
      <c r="E314" s="54">
        <v>74.8</v>
      </c>
      <c r="F314" s="54">
        <v>10.15</v>
      </c>
      <c r="G314" s="54">
        <v>6.3E-3</v>
      </c>
      <c r="H314" s="54">
        <v>159.29130000000001</v>
      </c>
      <c r="I314" s="54">
        <v>2026</v>
      </c>
      <c r="J314" s="54" t="s">
        <v>32</v>
      </c>
      <c r="K314" s="54" t="s">
        <v>33</v>
      </c>
    </row>
    <row r="315" spans="1:11" ht="20.100000000000001" customHeight="1" x14ac:dyDescent="0.25">
      <c r="A315" s="54" t="s">
        <v>3505</v>
      </c>
      <c r="B315" s="54" t="s">
        <v>34</v>
      </c>
      <c r="C315" s="54" t="s">
        <v>31</v>
      </c>
      <c r="D315" s="54">
        <v>1951464</v>
      </c>
      <c r="E315" s="54">
        <v>79.13</v>
      </c>
      <c r="F315" s="54">
        <v>9.6300000000000008</v>
      </c>
      <c r="G315" s="54">
        <v>4.8999999999999998E-3</v>
      </c>
      <c r="H315" s="54">
        <v>202.64420000000001</v>
      </c>
      <c r="I315" s="54">
        <v>2026</v>
      </c>
      <c r="J315" s="54" t="s">
        <v>32</v>
      </c>
      <c r="K315" s="54" t="s">
        <v>33</v>
      </c>
    </row>
    <row r="316" spans="1:11" ht="20.100000000000001" customHeight="1" x14ac:dyDescent="0.25">
      <c r="A316" s="54" t="s">
        <v>1780</v>
      </c>
      <c r="B316" s="54" t="s">
        <v>34</v>
      </c>
      <c r="C316" s="54" t="s">
        <v>31</v>
      </c>
      <c r="D316" s="54">
        <v>1214638</v>
      </c>
      <c r="E316" s="54">
        <v>68.44</v>
      </c>
      <c r="F316" s="54">
        <v>8.1300000000000008</v>
      </c>
      <c r="G316" s="54">
        <v>6.7000000000000002E-3</v>
      </c>
      <c r="H316" s="54">
        <v>149.40190000000001</v>
      </c>
      <c r="I316" s="54">
        <v>2026</v>
      </c>
      <c r="J316" s="54" t="s">
        <v>32</v>
      </c>
      <c r="K316" s="54" t="s">
        <v>33</v>
      </c>
    </row>
    <row r="317" spans="1:11" ht="20.100000000000001" customHeight="1" x14ac:dyDescent="0.25">
      <c r="A317" s="54" t="s">
        <v>2939</v>
      </c>
      <c r="B317" s="54" t="s">
        <v>34</v>
      </c>
      <c r="C317" s="54" t="s">
        <v>31</v>
      </c>
      <c r="D317" s="54">
        <v>69828</v>
      </c>
      <c r="E317" s="54">
        <v>86.31</v>
      </c>
      <c r="F317" s="54">
        <v>9.15</v>
      </c>
      <c r="G317" s="54">
        <v>0.13100000000000001</v>
      </c>
      <c r="H317" s="54">
        <v>7.6315</v>
      </c>
      <c r="I317" s="54">
        <v>2026</v>
      </c>
      <c r="J317" s="54" t="s">
        <v>32</v>
      </c>
      <c r="K317" s="54" t="s">
        <v>33</v>
      </c>
    </row>
    <row r="318" spans="1:11" ht="20.100000000000001" customHeight="1" x14ac:dyDescent="0.25">
      <c r="A318" s="54" t="s">
        <v>3066</v>
      </c>
      <c r="B318" s="54" t="s">
        <v>75</v>
      </c>
      <c r="C318" s="54" t="s">
        <v>31</v>
      </c>
      <c r="D318" s="54">
        <v>1544805</v>
      </c>
      <c r="E318" s="54">
        <v>80.38</v>
      </c>
      <c r="F318" s="54">
        <v>11.37</v>
      </c>
      <c r="G318" s="54">
        <v>7.4000000000000003E-3</v>
      </c>
      <c r="H318" s="54">
        <v>135.86680000000001</v>
      </c>
      <c r="I318" s="54">
        <v>2026</v>
      </c>
      <c r="J318" s="54" t="s">
        <v>32</v>
      </c>
      <c r="K318" s="54" t="s">
        <v>33</v>
      </c>
    </row>
    <row r="319" spans="1:11" ht="20.100000000000001" customHeight="1" x14ac:dyDescent="0.25">
      <c r="A319" s="54" t="s">
        <v>3492</v>
      </c>
      <c r="B319" s="54" t="s">
        <v>34</v>
      </c>
      <c r="C319" s="54" t="s">
        <v>31</v>
      </c>
      <c r="D319" s="54">
        <v>2112135</v>
      </c>
      <c r="E319" s="54">
        <v>80.900000000000006</v>
      </c>
      <c r="F319" s="54">
        <v>10.44</v>
      </c>
      <c r="G319" s="54">
        <v>4.8999999999999998E-3</v>
      </c>
      <c r="H319" s="54">
        <v>202.31180000000001</v>
      </c>
      <c r="I319" s="54">
        <v>2026</v>
      </c>
      <c r="J319" s="54" t="s">
        <v>32</v>
      </c>
      <c r="K319" s="54" t="s">
        <v>33</v>
      </c>
    </row>
    <row r="320" spans="1:11" ht="20.100000000000001" customHeight="1" x14ac:dyDescent="0.25">
      <c r="A320" s="54" t="s">
        <v>3527</v>
      </c>
      <c r="B320" s="54" t="s">
        <v>34</v>
      </c>
      <c r="C320" s="54" t="s">
        <v>31</v>
      </c>
      <c r="D320" s="54">
        <v>761710</v>
      </c>
      <c r="E320" s="54">
        <v>67.319999999999993</v>
      </c>
      <c r="F320" s="54">
        <v>5.38</v>
      </c>
      <c r="G320" s="54">
        <v>7.1000000000000004E-3</v>
      </c>
      <c r="H320" s="54">
        <v>141.58179999999999</v>
      </c>
      <c r="I320" s="54">
        <v>2026</v>
      </c>
      <c r="J320" s="54" t="s">
        <v>32</v>
      </c>
      <c r="K320" s="54" t="s">
        <v>33</v>
      </c>
    </row>
    <row r="321" spans="1:11" ht="20.100000000000001" customHeight="1" x14ac:dyDescent="0.25">
      <c r="A321" s="54" t="s">
        <v>3850</v>
      </c>
      <c r="B321" s="54" t="s">
        <v>34</v>
      </c>
      <c r="C321" s="54" t="s">
        <v>32</v>
      </c>
      <c r="D321" s="54">
        <v>60000000</v>
      </c>
      <c r="E321" s="54">
        <v>98.67</v>
      </c>
      <c r="F321" s="54">
        <v>27.22</v>
      </c>
      <c r="G321" s="54">
        <v>5.0000000000000001E-4</v>
      </c>
      <c r="H321" s="54">
        <v>2204.2615999999998</v>
      </c>
      <c r="I321" s="54">
        <v>2026</v>
      </c>
      <c r="J321" s="54" t="s">
        <v>52</v>
      </c>
      <c r="K321" s="54" t="s">
        <v>110</v>
      </c>
    </row>
    <row r="322" spans="1:11" ht="20.100000000000001" customHeight="1" x14ac:dyDescent="0.25">
      <c r="A322" s="54" t="s">
        <v>3521</v>
      </c>
      <c r="B322" s="54" t="s">
        <v>75</v>
      </c>
      <c r="C322" s="54" t="s">
        <v>31</v>
      </c>
      <c r="D322" s="54">
        <v>2054080</v>
      </c>
      <c r="E322" s="54">
        <v>81.66</v>
      </c>
      <c r="F322" s="54">
        <v>11.05</v>
      </c>
      <c r="G322" s="54">
        <v>5.4000000000000003E-3</v>
      </c>
      <c r="H322" s="54">
        <v>185.8896</v>
      </c>
      <c r="I322" s="54">
        <v>2026</v>
      </c>
      <c r="J322" s="54" t="s">
        <v>32</v>
      </c>
      <c r="K322" s="54" t="s">
        <v>33</v>
      </c>
    </row>
    <row r="323" spans="1:11" ht="20.100000000000001" customHeight="1" x14ac:dyDescent="0.25">
      <c r="A323" s="54" t="s">
        <v>1544</v>
      </c>
      <c r="B323" s="54" t="s">
        <v>75</v>
      </c>
      <c r="C323" s="54" t="s">
        <v>31</v>
      </c>
      <c r="D323" s="54">
        <v>495788</v>
      </c>
      <c r="E323" s="54">
        <v>75.58</v>
      </c>
      <c r="F323" s="54">
        <v>9.11</v>
      </c>
      <c r="G323" s="54">
        <v>1.84E-2</v>
      </c>
      <c r="H323" s="54">
        <v>54.422400000000003</v>
      </c>
      <c r="I323" s="54">
        <v>2026</v>
      </c>
      <c r="J323" s="54" t="s">
        <v>32</v>
      </c>
      <c r="K323" s="54" t="s">
        <v>33</v>
      </c>
    </row>
    <row r="324" spans="1:11" ht="20.100000000000001" customHeight="1" x14ac:dyDescent="0.25">
      <c r="A324" s="54" t="s">
        <v>3526</v>
      </c>
      <c r="B324" s="54" t="s">
        <v>75</v>
      </c>
      <c r="C324" s="54" t="s">
        <v>31</v>
      </c>
      <c r="D324" s="54">
        <v>1622825</v>
      </c>
      <c r="E324" s="54">
        <v>83.51</v>
      </c>
      <c r="F324" s="54">
        <v>11.44</v>
      </c>
      <c r="G324" s="54">
        <v>7.0000000000000001E-3</v>
      </c>
      <c r="H324" s="54">
        <v>141.8553</v>
      </c>
      <c r="I324" s="54">
        <v>2026</v>
      </c>
      <c r="J324" s="54" t="s">
        <v>32</v>
      </c>
      <c r="K324" s="54" t="s">
        <v>33</v>
      </c>
    </row>
    <row r="325" spans="1:11" ht="20.100000000000001" customHeight="1" x14ac:dyDescent="0.25">
      <c r="A325" s="54" t="s">
        <v>2869</v>
      </c>
      <c r="B325" s="54" t="s">
        <v>34</v>
      </c>
      <c r="C325" s="54" t="s">
        <v>31</v>
      </c>
      <c r="D325" s="54">
        <v>3897864</v>
      </c>
      <c r="E325" s="54">
        <v>87.44</v>
      </c>
      <c r="F325" s="54">
        <v>18.649999999999999</v>
      </c>
      <c r="G325" s="54">
        <v>4.7999999999999996E-3</v>
      </c>
      <c r="H325" s="54">
        <v>209.0008</v>
      </c>
      <c r="I325" s="54">
        <v>2026</v>
      </c>
      <c r="J325" s="54" t="s">
        <v>32</v>
      </c>
      <c r="K325" s="54" t="s">
        <v>33</v>
      </c>
    </row>
    <row r="326" spans="1:11" ht="20.100000000000001" customHeight="1" x14ac:dyDescent="0.25">
      <c r="A326" s="54" t="s">
        <v>2870</v>
      </c>
      <c r="B326" s="54" t="s">
        <v>34</v>
      </c>
      <c r="C326" s="54" t="s">
        <v>31</v>
      </c>
      <c r="D326" s="54">
        <v>3897864</v>
      </c>
      <c r="E326" s="54">
        <v>87.38</v>
      </c>
      <c r="F326" s="54">
        <v>18.649999999999999</v>
      </c>
      <c r="G326" s="54">
        <v>4.7999999999999996E-3</v>
      </c>
      <c r="H326" s="54">
        <v>209.0008</v>
      </c>
      <c r="I326" s="54">
        <v>2026</v>
      </c>
      <c r="J326" s="54" t="s">
        <v>32</v>
      </c>
      <c r="K326" s="54" t="s">
        <v>33</v>
      </c>
    </row>
    <row r="327" spans="1:11" ht="20.100000000000001" customHeight="1" x14ac:dyDescent="0.25">
      <c r="A327" s="54" t="s">
        <v>3525</v>
      </c>
      <c r="B327" s="54" t="s">
        <v>75</v>
      </c>
      <c r="C327" s="54" t="s">
        <v>31</v>
      </c>
      <c r="D327" s="54">
        <v>271671</v>
      </c>
      <c r="E327" s="54">
        <v>83.49</v>
      </c>
      <c r="F327" s="54">
        <v>2.4300000000000002</v>
      </c>
      <c r="G327" s="54">
        <v>8.8999999999999999E-3</v>
      </c>
      <c r="H327" s="54">
        <v>111.7987</v>
      </c>
      <c r="I327" s="54">
        <v>2026</v>
      </c>
      <c r="J327" s="54" t="s">
        <v>32</v>
      </c>
      <c r="K327" s="54" t="s">
        <v>33</v>
      </c>
    </row>
    <row r="328" spans="1:11" ht="20.100000000000001" customHeight="1" x14ac:dyDescent="0.25">
      <c r="A328" s="54" t="s">
        <v>3190</v>
      </c>
      <c r="B328" s="54" t="s">
        <v>30</v>
      </c>
      <c r="C328" s="54" t="s">
        <v>31</v>
      </c>
      <c r="D328" s="54">
        <v>2772589</v>
      </c>
      <c r="E328" s="54">
        <v>77.680000000000007</v>
      </c>
      <c r="F328" s="54">
        <v>12.96</v>
      </c>
      <c r="G328" s="54">
        <v>4.7000000000000002E-3</v>
      </c>
      <c r="H328" s="54">
        <v>213.93440000000001</v>
      </c>
      <c r="I328" s="54">
        <v>2026</v>
      </c>
      <c r="J328" s="54" t="s">
        <v>32</v>
      </c>
      <c r="K328" s="54" t="s">
        <v>33</v>
      </c>
    </row>
    <row r="329" spans="1:11" ht="20.100000000000001" customHeight="1" x14ac:dyDescent="0.25">
      <c r="A329" s="54" t="s">
        <v>3510</v>
      </c>
      <c r="B329" s="54" t="s">
        <v>34</v>
      </c>
      <c r="C329" s="54" t="s">
        <v>31</v>
      </c>
      <c r="D329" s="54">
        <v>1045990</v>
      </c>
      <c r="E329" s="54">
        <v>70.23</v>
      </c>
      <c r="F329" s="54">
        <v>6.47</v>
      </c>
      <c r="G329" s="54">
        <v>6.1999999999999998E-3</v>
      </c>
      <c r="H329" s="54">
        <v>161.6677</v>
      </c>
      <c r="I329" s="54">
        <v>2026</v>
      </c>
      <c r="J329" s="54" t="s">
        <v>32</v>
      </c>
      <c r="K329" s="54" t="s">
        <v>33</v>
      </c>
    </row>
    <row r="330" spans="1:11" ht="20.100000000000001" customHeight="1" x14ac:dyDescent="0.25">
      <c r="A330" s="54" t="s">
        <v>1886</v>
      </c>
      <c r="B330" s="54" t="s">
        <v>75</v>
      </c>
      <c r="C330" s="54" t="s">
        <v>31</v>
      </c>
      <c r="D330" s="54">
        <v>1619547</v>
      </c>
      <c r="E330" s="54">
        <v>85.22</v>
      </c>
      <c r="F330" s="54">
        <v>10.91</v>
      </c>
      <c r="G330" s="54">
        <v>6.7000000000000002E-3</v>
      </c>
      <c r="H330" s="54">
        <v>148.4461</v>
      </c>
      <c r="I330" s="54">
        <v>2026</v>
      </c>
      <c r="J330" s="54" t="s">
        <v>32</v>
      </c>
      <c r="K330" s="54" t="s">
        <v>33</v>
      </c>
    </row>
    <row r="331" spans="1:11" ht="20.100000000000001" customHeight="1" x14ac:dyDescent="0.25">
      <c r="A331" s="54" t="s">
        <v>2157</v>
      </c>
      <c r="B331" s="54" t="s">
        <v>34</v>
      </c>
      <c r="C331" s="54" t="s">
        <v>31</v>
      </c>
      <c r="D331" s="54">
        <v>1528005</v>
      </c>
      <c r="E331" s="54">
        <v>72.98</v>
      </c>
      <c r="F331" s="54">
        <v>9.51</v>
      </c>
      <c r="G331" s="54">
        <v>6.1999999999999998E-3</v>
      </c>
      <c r="H331" s="54">
        <v>160.67349999999999</v>
      </c>
      <c r="I331" s="54">
        <v>2026</v>
      </c>
      <c r="J331" s="54" t="s">
        <v>32</v>
      </c>
      <c r="K331" s="54" t="s">
        <v>33</v>
      </c>
    </row>
    <row r="332" spans="1:11" ht="20.100000000000001" customHeight="1" x14ac:dyDescent="0.25">
      <c r="A332" s="54" t="s">
        <v>3523</v>
      </c>
      <c r="B332" s="54" t="s">
        <v>75</v>
      </c>
      <c r="C332" s="54" t="s">
        <v>31</v>
      </c>
      <c r="D332" s="54">
        <v>1580107</v>
      </c>
      <c r="E332" s="54">
        <v>83.76</v>
      </c>
      <c r="F332" s="54">
        <v>10.86</v>
      </c>
      <c r="G332" s="54">
        <v>6.8999999999999999E-3</v>
      </c>
      <c r="H332" s="54">
        <v>145.49789999999999</v>
      </c>
      <c r="I332" s="54">
        <v>2026</v>
      </c>
      <c r="J332" s="54" t="s">
        <v>32</v>
      </c>
      <c r="K332" s="54" t="s">
        <v>33</v>
      </c>
    </row>
    <row r="333" spans="1:11" ht="20.100000000000001" customHeight="1" x14ac:dyDescent="0.25">
      <c r="A333" s="54" t="s">
        <v>1919</v>
      </c>
      <c r="B333" s="54" t="s">
        <v>75</v>
      </c>
      <c r="C333" s="54" t="s">
        <v>31</v>
      </c>
      <c r="D333" s="54">
        <v>1074540</v>
      </c>
      <c r="E333" s="54">
        <v>82.88</v>
      </c>
      <c r="F333" s="54">
        <v>9.2799999999999994</v>
      </c>
      <c r="G333" s="54">
        <v>8.6E-3</v>
      </c>
      <c r="H333" s="54">
        <v>115.79089999999999</v>
      </c>
      <c r="I333" s="54">
        <v>2026</v>
      </c>
      <c r="J333" s="54" t="s">
        <v>32</v>
      </c>
      <c r="K333" s="54" t="s">
        <v>33</v>
      </c>
    </row>
    <row r="334" spans="1:11" ht="20.100000000000001" customHeight="1" x14ac:dyDescent="0.25">
      <c r="A334" s="54" t="s">
        <v>3514</v>
      </c>
      <c r="B334" s="54" t="s">
        <v>75</v>
      </c>
      <c r="C334" s="54" t="s">
        <v>31</v>
      </c>
      <c r="D334" s="54">
        <v>1502249</v>
      </c>
      <c r="E334" s="54">
        <v>85.69</v>
      </c>
      <c r="F334" s="54">
        <v>9.9</v>
      </c>
      <c r="G334" s="54">
        <v>6.6E-3</v>
      </c>
      <c r="H334" s="54">
        <v>151.7423</v>
      </c>
      <c r="I334" s="54">
        <v>2026</v>
      </c>
      <c r="J334" s="54" t="s">
        <v>32</v>
      </c>
      <c r="K334" s="54" t="s">
        <v>33</v>
      </c>
    </row>
    <row r="335" spans="1:11" ht="20.100000000000001" customHeight="1" x14ac:dyDescent="0.25">
      <c r="A335" s="54" t="s">
        <v>3255</v>
      </c>
      <c r="B335" s="54" t="s">
        <v>34</v>
      </c>
      <c r="C335" s="54" t="s">
        <v>31</v>
      </c>
      <c r="D335" s="54">
        <v>4803672</v>
      </c>
      <c r="E335" s="54">
        <v>88.08</v>
      </c>
      <c r="F335" s="54">
        <v>21.72</v>
      </c>
      <c r="G335" s="54">
        <v>4.4999999999999997E-3</v>
      </c>
      <c r="H335" s="54">
        <v>221.1636</v>
      </c>
      <c r="I335" s="54">
        <v>2026</v>
      </c>
      <c r="J335" s="54" t="s">
        <v>32</v>
      </c>
      <c r="K335" s="54" t="s">
        <v>33</v>
      </c>
    </row>
    <row r="336" spans="1:11" ht="20.100000000000001" customHeight="1" x14ac:dyDescent="0.25">
      <c r="A336" s="54" t="s">
        <v>3522</v>
      </c>
      <c r="B336" s="54" t="s">
        <v>75</v>
      </c>
      <c r="C336" s="54" t="s">
        <v>31</v>
      </c>
      <c r="D336" s="54">
        <v>1806273</v>
      </c>
      <c r="E336" s="54">
        <v>78.59</v>
      </c>
      <c r="F336" s="54">
        <v>10.46</v>
      </c>
      <c r="G336" s="54">
        <v>5.7999999999999996E-3</v>
      </c>
      <c r="H336" s="54">
        <v>172.68379999999999</v>
      </c>
      <c r="I336" s="54">
        <v>2027</v>
      </c>
      <c r="J336" s="54" t="s">
        <v>32</v>
      </c>
      <c r="K336" s="54" t="s">
        <v>33</v>
      </c>
    </row>
    <row r="337" spans="1:11" ht="20.100000000000001" customHeight="1" x14ac:dyDescent="0.25">
      <c r="A337" s="54" t="s">
        <v>1888</v>
      </c>
      <c r="B337" s="54" t="s">
        <v>75</v>
      </c>
      <c r="C337" s="54" t="s">
        <v>31</v>
      </c>
      <c r="D337" s="54">
        <v>1532595</v>
      </c>
      <c r="E337" s="54">
        <v>83.6</v>
      </c>
      <c r="F337" s="54">
        <v>9.19</v>
      </c>
      <c r="G337" s="54">
        <v>6.0000000000000001E-3</v>
      </c>
      <c r="H337" s="54">
        <v>166.76769999999999</v>
      </c>
      <c r="I337" s="54">
        <v>2027</v>
      </c>
      <c r="J337" s="54" t="s">
        <v>32</v>
      </c>
      <c r="K337" s="54" t="s">
        <v>33</v>
      </c>
    </row>
    <row r="338" spans="1:11" ht="20.100000000000001" customHeight="1" x14ac:dyDescent="0.25">
      <c r="A338" s="54" t="s">
        <v>3530</v>
      </c>
      <c r="B338" s="54" t="s">
        <v>34</v>
      </c>
      <c r="C338" s="54" t="s">
        <v>31</v>
      </c>
      <c r="D338" s="54">
        <v>1173595</v>
      </c>
      <c r="E338" s="54">
        <v>74.150000000000006</v>
      </c>
      <c r="F338" s="54">
        <v>14.76</v>
      </c>
      <c r="G338" s="54">
        <v>1.26E-2</v>
      </c>
      <c r="H338" s="54">
        <v>79.511799999999994</v>
      </c>
      <c r="I338" s="54">
        <v>2027</v>
      </c>
      <c r="J338" s="54" t="s">
        <v>32</v>
      </c>
      <c r="K338" s="54" t="s">
        <v>33</v>
      </c>
    </row>
    <row r="339" spans="1:11" ht="20.100000000000001" customHeight="1" x14ac:dyDescent="0.25">
      <c r="A339" s="54" t="s">
        <v>3500</v>
      </c>
      <c r="B339" s="54" t="s">
        <v>75</v>
      </c>
      <c r="C339" s="54" t="s">
        <v>31</v>
      </c>
      <c r="D339" s="54">
        <v>2057813</v>
      </c>
      <c r="E339" s="54">
        <v>82.42</v>
      </c>
      <c r="F339" s="54">
        <v>11.53</v>
      </c>
      <c r="G339" s="54">
        <v>5.5999999999999999E-3</v>
      </c>
      <c r="H339" s="54">
        <v>178.47460000000001</v>
      </c>
      <c r="I339" s="54">
        <v>2027</v>
      </c>
      <c r="J339" s="54" t="s">
        <v>32</v>
      </c>
      <c r="K339" s="54" t="s">
        <v>33</v>
      </c>
    </row>
    <row r="340" spans="1:11" ht="20.100000000000001" customHeight="1" x14ac:dyDescent="0.25">
      <c r="A340" s="54" t="s">
        <v>3529</v>
      </c>
      <c r="B340" s="54" t="s">
        <v>34</v>
      </c>
      <c r="C340" s="54" t="s">
        <v>31</v>
      </c>
      <c r="D340" s="54">
        <v>1639323</v>
      </c>
      <c r="E340" s="54">
        <v>74.45</v>
      </c>
      <c r="F340" s="54">
        <v>9.33</v>
      </c>
      <c r="G340" s="54">
        <v>5.7000000000000002E-3</v>
      </c>
      <c r="H340" s="54">
        <v>175.7046</v>
      </c>
      <c r="I340" s="54">
        <v>2027</v>
      </c>
      <c r="J340" s="54" t="s">
        <v>32</v>
      </c>
      <c r="K340" s="54" t="s">
        <v>33</v>
      </c>
    </row>
    <row r="341" spans="1:11" ht="20.100000000000001" customHeight="1" x14ac:dyDescent="0.25">
      <c r="A341" s="54" t="s">
        <v>1335</v>
      </c>
      <c r="B341" s="54" t="s">
        <v>34</v>
      </c>
      <c r="C341" s="54" t="s">
        <v>31</v>
      </c>
      <c r="D341" s="54">
        <v>346677</v>
      </c>
      <c r="E341" s="54">
        <v>78.010000000000005</v>
      </c>
      <c r="F341" s="54">
        <v>8.84</v>
      </c>
      <c r="G341" s="54">
        <v>2.5499999999999998E-2</v>
      </c>
      <c r="H341" s="54">
        <v>39.216799999999999</v>
      </c>
      <c r="I341" s="54">
        <v>2027</v>
      </c>
      <c r="J341" s="54" t="s">
        <v>32</v>
      </c>
      <c r="K341" s="54" t="s">
        <v>33</v>
      </c>
    </row>
    <row r="342" spans="1:11" ht="20.100000000000001" customHeight="1" x14ac:dyDescent="0.25">
      <c r="A342" s="54" t="s">
        <v>3488</v>
      </c>
      <c r="B342" s="54" t="s">
        <v>75</v>
      </c>
      <c r="C342" s="54" t="s">
        <v>31</v>
      </c>
      <c r="D342" s="54">
        <v>2407035</v>
      </c>
      <c r="E342" s="54">
        <v>79.41</v>
      </c>
      <c r="F342" s="54">
        <v>11.14</v>
      </c>
      <c r="G342" s="54">
        <v>4.5999999999999999E-3</v>
      </c>
      <c r="H342" s="54">
        <v>216.07140000000001</v>
      </c>
      <c r="I342" s="54">
        <v>2027</v>
      </c>
      <c r="J342" s="54" t="s">
        <v>32</v>
      </c>
      <c r="K342" s="54" t="s">
        <v>33</v>
      </c>
    </row>
    <row r="343" spans="1:11" ht="20.100000000000001" customHeight="1" x14ac:dyDescent="0.25">
      <c r="A343" s="54" t="s">
        <v>3259</v>
      </c>
      <c r="B343" s="54" t="s">
        <v>75</v>
      </c>
      <c r="C343" s="54" t="s">
        <v>31</v>
      </c>
      <c r="D343" s="54">
        <v>1387538</v>
      </c>
      <c r="E343" s="54">
        <v>82.49</v>
      </c>
      <c r="F343" s="54">
        <v>9.15</v>
      </c>
      <c r="G343" s="54">
        <v>6.6E-3</v>
      </c>
      <c r="H343" s="54">
        <v>151.64340000000001</v>
      </c>
      <c r="I343" s="54">
        <v>2027</v>
      </c>
      <c r="J343" s="54" t="s">
        <v>32</v>
      </c>
      <c r="K343" s="54" t="s">
        <v>33</v>
      </c>
    </row>
    <row r="344" spans="1:11" ht="20.100000000000001" customHeight="1" x14ac:dyDescent="0.25">
      <c r="A344" s="54" t="s">
        <v>3260</v>
      </c>
      <c r="B344" s="54" t="s">
        <v>34</v>
      </c>
      <c r="C344" s="54" t="s">
        <v>31</v>
      </c>
      <c r="D344" s="54">
        <v>6392884</v>
      </c>
      <c r="E344" s="54">
        <v>88.96</v>
      </c>
      <c r="F344" s="54">
        <v>22.68</v>
      </c>
      <c r="G344" s="54">
        <v>3.5000000000000001E-3</v>
      </c>
      <c r="H344" s="54">
        <v>281.8732</v>
      </c>
      <c r="I344" s="54">
        <v>2027</v>
      </c>
      <c r="J344" s="54" t="s">
        <v>32</v>
      </c>
      <c r="K344" s="54" t="s">
        <v>33</v>
      </c>
    </row>
    <row r="345" spans="1:11" ht="20.100000000000001" customHeight="1" x14ac:dyDescent="0.25">
      <c r="A345" s="54" t="s">
        <v>3512</v>
      </c>
      <c r="B345" s="54" t="s">
        <v>34</v>
      </c>
      <c r="C345" s="54" t="s">
        <v>31</v>
      </c>
      <c r="D345" s="54">
        <v>7662114</v>
      </c>
      <c r="E345" s="54">
        <v>89.25</v>
      </c>
      <c r="F345" s="54">
        <v>21.95</v>
      </c>
      <c r="G345" s="54">
        <v>2.8999999999999998E-3</v>
      </c>
      <c r="H345" s="54">
        <v>349.07130000000001</v>
      </c>
      <c r="I345" s="54">
        <v>2027</v>
      </c>
      <c r="J345" s="54" t="s">
        <v>32</v>
      </c>
      <c r="K345" s="54" t="s">
        <v>33</v>
      </c>
    </row>
    <row r="346" spans="1:11" ht="20.100000000000001" customHeight="1" x14ac:dyDescent="0.25">
      <c r="A346" s="54" t="s">
        <v>3130</v>
      </c>
      <c r="B346" s="54" t="s">
        <v>34</v>
      </c>
      <c r="C346" s="54" t="s">
        <v>31</v>
      </c>
      <c r="D346" s="54">
        <v>1354140</v>
      </c>
      <c r="E346" s="54">
        <v>63.22</v>
      </c>
      <c r="F346" s="54">
        <v>7.14</v>
      </c>
      <c r="G346" s="54">
        <v>5.3E-3</v>
      </c>
      <c r="H346" s="54">
        <v>189.65549999999999</v>
      </c>
      <c r="I346" s="54">
        <v>2027</v>
      </c>
      <c r="J346" s="54" t="s">
        <v>32</v>
      </c>
      <c r="K346" s="54" t="s">
        <v>33</v>
      </c>
    </row>
    <row r="347" spans="1:11" ht="20.100000000000001" customHeight="1" x14ac:dyDescent="0.25">
      <c r="A347" s="54" t="s">
        <v>3853</v>
      </c>
      <c r="B347" s="54" t="s">
        <v>34</v>
      </c>
      <c r="C347" s="54" t="s">
        <v>31</v>
      </c>
      <c r="D347" s="54">
        <v>3801786</v>
      </c>
      <c r="E347" s="54">
        <v>71.61</v>
      </c>
      <c r="F347" s="54">
        <v>16.899999999999999</v>
      </c>
      <c r="G347" s="54">
        <v>4.4000000000000003E-3</v>
      </c>
      <c r="H347" s="54">
        <v>224.95779999999999</v>
      </c>
      <c r="I347" s="54">
        <v>2027</v>
      </c>
      <c r="J347" s="54" t="s">
        <v>32</v>
      </c>
      <c r="K347" s="54" t="s">
        <v>33</v>
      </c>
    </row>
    <row r="348" spans="1:11" ht="20.100000000000001" customHeight="1" x14ac:dyDescent="0.25">
      <c r="A348" s="54" t="s">
        <v>3192</v>
      </c>
      <c r="B348" s="54" t="s">
        <v>34</v>
      </c>
      <c r="C348" s="54" t="s">
        <v>31</v>
      </c>
      <c r="D348" s="54">
        <v>1351631</v>
      </c>
      <c r="E348" s="54">
        <v>79.05</v>
      </c>
      <c r="F348" s="54">
        <v>8.4499999999999993</v>
      </c>
      <c r="G348" s="54">
        <v>6.3E-3</v>
      </c>
      <c r="H348" s="54">
        <v>159.9564</v>
      </c>
      <c r="I348" s="54">
        <v>2027</v>
      </c>
      <c r="J348" s="54" t="s">
        <v>32</v>
      </c>
      <c r="K348" s="54" t="s">
        <v>33</v>
      </c>
    </row>
    <row r="349" spans="1:11" ht="20.100000000000001" customHeight="1" x14ac:dyDescent="0.25">
      <c r="A349" s="54" t="s">
        <v>3533</v>
      </c>
      <c r="B349" s="54" t="s">
        <v>34</v>
      </c>
      <c r="C349" s="54" t="s">
        <v>31</v>
      </c>
      <c r="D349" s="54">
        <v>6198564</v>
      </c>
      <c r="E349" s="54">
        <v>85.94</v>
      </c>
      <c r="F349" s="54">
        <v>20.98</v>
      </c>
      <c r="G349" s="54">
        <v>3.3999999999999998E-3</v>
      </c>
      <c r="H349" s="54">
        <v>295.4511</v>
      </c>
      <c r="I349" s="54">
        <v>2027</v>
      </c>
      <c r="J349" s="54" t="s">
        <v>32</v>
      </c>
      <c r="K349" s="54" t="s">
        <v>33</v>
      </c>
    </row>
    <row r="350" spans="1:11" ht="20.100000000000001" customHeight="1" x14ac:dyDescent="0.25">
      <c r="A350" s="54" t="s">
        <v>3528</v>
      </c>
      <c r="B350" s="54" t="s">
        <v>75</v>
      </c>
      <c r="C350" s="54" t="s">
        <v>31</v>
      </c>
      <c r="D350" s="54">
        <v>1770576</v>
      </c>
      <c r="E350" s="54">
        <v>82.86</v>
      </c>
      <c r="F350" s="54">
        <v>10.3</v>
      </c>
      <c r="G350" s="54">
        <v>5.7999999999999996E-3</v>
      </c>
      <c r="H350" s="54">
        <v>171.90049999999999</v>
      </c>
      <c r="I350" s="54">
        <v>2027</v>
      </c>
      <c r="J350" s="54" t="s">
        <v>32</v>
      </c>
      <c r="K350" s="54" t="s">
        <v>33</v>
      </c>
    </row>
    <row r="351" spans="1:11" ht="20.100000000000001" customHeight="1" x14ac:dyDescent="0.25">
      <c r="A351" s="54" t="s">
        <v>3494</v>
      </c>
      <c r="B351" s="54" t="s">
        <v>75</v>
      </c>
      <c r="C351" s="54" t="s">
        <v>31</v>
      </c>
      <c r="D351" s="54">
        <v>1816124</v>
      </c>
      <c r="E351" s="54">
        <v>78.7</v>
      </c>
      <c r="F351" s="54">
        <v>10.02</v>
      </c>
      <c r="G351" s="54">
        <v>5.4999999999999997E-3</v>
      </c>
      <c r="H351" s="54">
        <v>181.2499</v>
      </c>
      <c r="I351" s="54">
        <v>2027</v>
      </c>
      <c r="J351" s="54" t="s">
        <v>32</v>
      </c>
      <c r="K351" s="54" t="s">
        <v>33</v>
      </c>
    </row>
    <row r="352" spans="1:11" ht="20.100000000000001" customHeight="1" x14ac:dyDescent="0.25">
      <c r="A352" s="54" t="s">
        <v>3253</v>
      </c>
      <c r="B352" s="54" t="s">
        <v>75</v>
      </c>
      <c r="C352" s="54" t="s">
        <v>31</v>
      </c>
      <c r="D352" s="54">
        <v>1106444</v>
      </c>
      <c r="E352" s="54">
        <v>84.66</v>
      </c>
      <c r="F352" s="54">
        <v>9.3800000000000008</v>
      </c>
      <c r="G352" s="54">
        <v>8.5000000000000006E-3</v>
      </c>
      <c r="H352" s="54">
        <v>117.95780000000001</v>
      </c>
      <c r="I352" s="54">
        <v>2027</v>
      </c>
      <c r="J352" s="54" t="s">
        <v>32</v>
      </c>
      <c r="K352" s="54" t="s">
        <v>33</v>
      </c>
    </row>
    <row r="353" spans="1:11" ht="20.100000000000001" customHeight="1" x14ac:dyDescent="0.25">
      <c r="A353" s="54" t="s">
        <v>3487</v>
      </c>
      <c r="B353" s="54" t="s">
        <v>75</v>
      </c>
      <c r="C353" s="54" t="s">
        <v>31</v>
      </c>
      <c r="D353" s="54">
        <v>2068107</v>
      </c>
      <c r="E353" s="54">
        <v>76.55</v>
      </c>
      <c r="F353" s="54">
        <v>10.09</v>
      </c>
      <c r="G353" s="54">
        <v>4.8999999999999998E-3</v>
      </c>
      <c r="H353" s="54">
        <v>204.96600000000001</v>
      </c>
      <c r="I353" s="54">
        <v>2027</v>
      </c>
      <c r="J353" s="54" t="s">
        <v>32</v>
      </c>
      <c r="K353" s="54" t="s">
        <v>33</v>
      </c>
    </row>
    <row r="354" spans="1:11" ht="20.100000000000001" customHeight="1" x14ac:dyDescent="0.25">
      <c r="A354" s="54" t="s">
        <v>3856</v>
      </c>
      <c r="B354" s="54" t="s">
        <v>34</v>
      </c>
      <c r="C354" s="54" t="s">
        <v>31</v>
      </c>
      <c r="D354" s="54">
        <v>7129382</v>
      </c>
      <c r="E354" s="54">
        <v>76.66</v>
      </c>
      <c r="F354" s="54">
        <v>17.47</v>
      </c>
      <c r="G354" s="54">
        <v>2.5000000000000001E-3</v>
      </c>
      <c r="H354" s="54">
        <v>408.09280000000001</v>
      </c>
      <c r="I354" s="54">
        <v>2028</v>
      </c>
      <c r="J354" s="54" t="s">
        <v>32</v>
      </c>
      <c r="K354" s="54" t="s">
        <v>33</v>
      </c>
    </row>
    <row r="355" spans="1:11" ht="20.100000000000001" customHeight="1" x14ac:dyDescent="0.25">
      <c r="A355" s="54" t="s">
        <v>1715</v>
      </c>
      <c r="B355" s="54" t="s">
        <v>75</v>
      </c>
      <c r="C355" s="54" t="s">
        <v>31</v>
      </c>
      <c r="D355" s="54">
        <v>247628</v>
      </c>
      <c r="E355" s="54">
        <v>82.52</v>
      </c>
      <c r="F355" s="54">
        <v>9.73</v>
      </c>
      <c r="G355" s="54">
        <v>3.9300000000000002E-2</v>
      </c>
      <c r="H355" s="54">
        <v>25.45</v>
      </c>
      <c r="I355" s="54">
        <v>2028</v>
      </c>
      <c r="J355" s="54" t="s">
        <v>32</v>
      </c>
      <c r="K355" s="54" t="s">
        <v>33</v>
      </c>
    </row>
    <row r="356" spans="1:11" ht="20.100000000000001" customHeight="1" x14ac:dyDescent="0.25">
      <c r="A356" s="54" t="s">
        <v>3852</v>
      </c>
      <c r="B356" s="54" t="s">
        <v>34</v>
      </c>
      <c r="C356" s="54" t="s">
        <v>31</v>
      </c>
      <c r="D356" s="54">
        <v>6451660</v>
      </c>
      <c r="E356" s="54">
        <v>89.35</v>
      </c>
      <c r="F356" s="54">
        <v>22.56</v>
      </c>
      <c r="G356" s="54">
        <v>3.5000000000000001E-3</v>
      </c>
      <c r="H356" s="54">
        <v>285.9778</v>
      </c>
      <c r="I356" s="54">
        <v>2028</v>
      </c>
      <c r="J356" s="54" t="s">
        <v>32</v>
      </c>
      <c r="K356" s="54" t="s">
        <v>33</v>
      </c>
    </row>
    <row r="357" spans="1:11" ht="20.100000000000001" customHeight="1" x14ac:dyDescent="0.25">
      <c r="A357" s="54" t="s">
        <v>3366</v>
      </c>
      <c r="B357" s="54" t="s">
        <v>34</v>
      </c>
      <c r="C357" s="54" t="s">
        <v>31</v>
      </c>
      <c r="D357" s="54">
        <v>268758</v>
      </c>
      <c r="E357" s="54">
        <v>73.8</v>
      </c>
      <c r="F357" s="54">
        <v>5.51</v>
      </c>
      <c r="G357" s="54">
        <v>2.0500000000000001E-2</v>
      </c>
      <c r="H357" s="54">
        <v>48.776400000000002</v>
      </c>
      <c r="I357" s="54">
        <v>2028</v>
      </c>
      <c r="J357" s="54" t="s">
        <v>32</v>
      </c>
      <c r="K357" s="54" t="s">
        <v>33</v>
      </c>
    </row>
    <row r="358" spans="1:11" ht="20.100000000000001" customHeight="1" x14ac:dyDescent="0.25">
      <c r="A358" s="54" t="s">
        <v>1719</v>
      </c>
      <c r="B358" s="54" t="s">
        <v>75</v>
      </c>
      <c r="C358" s="54" t="s">
        <v>31</v>
      </c>
      <c r="D358" s="54">
        <v>247628</v>
      </c>
      <c r="E358" s="54">
        <v>82.54</v>
      </c>
      <c r="F358" s="54">
        <v>9.74</v>
      </c>
      <c r="G358" s="54">
        <v>3.9300000000000002E-2</v>
      </c>
      <c r="H358" s="54">
        <v>25.4238</v>
      </c>
      <c r="I358" s="54">
        <v>2028</v>
      </c>
      <c r="J358" s="54" t="s">
        <v>32</v>
      </c>
      <c r="K358" s="54" t="s">
        <v>33</v>
      </c>
    </row>
    <row r="359" spans="1:11" ht="20.100000000000001" customHeight="1" x14ac:dyDescent="0.25">
      <c r="A359" s="54" t="s">
        <v>3509</v>
      </c>
      <c r="B359" s="54" t="s">
        <v>34</v>
      </c>
      <c r="C359" s="54" t="s">
        <v>31</v>
      </c>
      <c r="D359" s="54">
        <v>2342055</v>
      </c>
      <c r="E359" s="54">
        <v>82.94</v>
      </c>
      <c r="F359" s="54">
        <v>9.4</v>
      </c>
      <c r="G359" s="54">
        <v>4.0000000000000001E-3</v>
      </c>
      <c r="H359" s="54">
        <v>249.15479999999999</v>
      </c>
      <c r="I359" s="54">
        <v>2028</v>
      </c>
      <c r="J359" s="54" t="s">
        <v>32</v>
      </c>
      <c r="K359" s="54" t="s">
        <v>33</v>
      </c>
    </row>
    <row r="360" spans="1:11" ht="20.100000000000001" customHeight="1" x14ac:dyDescent="0.25">
      <c r="A360" s="54" t="s">
        <v>3155</v>
      </c>
      <c r="B360" s="54" t="s">
        <v>75</v>
      </c>
      <c r="C360" s="54" t="s">
        <v>31</v>
      </c>
      <c r="D360" s="54">
        <v>1569110</v>
      </c>
      <c r="E360" s="54">
        <v>73.819999999999993</v>
      </c>
      <c r="F360" s="54">
        <v>10.76</v>
      </c>
      <c r="G360" s="54">
        <v>6.8999999999999999E-3</v>
      </c>
      <c r="H360" s="54">
        <v>145.82810000000001</v>
      </c>
      <c r="I360" s="54">
        <v>2028</v>
      </c>
      <c r="J360" s="54" t="s">
        <v>32</v>
      </c>
      <c r="K360" s="54" t="s">
        <v>33</v>
      </c>
    </row>
    <row r="361" spans="1:11" ht="20.100000000000001" customHeight="1" x14ac:dyDescent="0.25">
      <c r="A361" s="54" t="s">
        <v>3857</v>
      </c>
      <c r="B361" s="54" t="s">
        <v>34</v>
      </c>
      <c r="C361" s="54" t="s">
        <v>31</v>
      </c>
      <c r="D361" s="54">
        <v>710405</v>
      </c>
      <c r="E361" s="54">
        <v>84.04</v>
      </c>
      <c r="F361" s="54">
        <v>16.18</v>
      </c>
      <c r="G361" s="54">
        <v>2.2800000000000001E-2</v>
      </c>
      <c r="H361" s="54">
        <v>43.906300000000002</v>
      </c>
      <c r="I361" s="54">
        <v>2028</v>
      </c>
      <c r="J361" s="54" t="s">
        <v>32</v>
      </c>
      <c r="K361" s="54" t="s">
        <v>33</v>
      </c>
    </row>
    <row r="362" spans="1:11" ht="20.100000000000001" customHeight="1" x14ac:dyDescent="0.25">
      <c r="A362" s="54" t="s">
        <v>3855</v>
      </c>
      <c r="B362" s="54" t="s">
        <v>34</v>
      </c>
      <c r="C362" s="54" t="s">
        <v>31</v>
      </c>
      <c r="D362" s="54">
        <v>6437726</v>
      </c>
      <c r="E362" s="54">
        <v>89.14</v>
      </c>
      <c r="F362" s="54">
        <v>21.58</v>
      </c>
      <c r="G362" s="54">
        <v>3.3999999999999998E-3</v>
      </c>
      <c r="H362" s="54">
        <v>298.31909999999999</v>
      </c>
      <c r="I362" s="54">
        <v>2028</v>
      </c>
      <c r="J362" s="54" t="s">
        <v>32</v>
      </c>
      <c r="K362" s="54" t="s">
        <v>33</v>
      </c>
    </row>
    <row r="363" spans="1:11" ht="20.100000000000001" customHeight="1" x14ac:dyDescent="0.25">
      <c r="A363" s="54" t="s">
        <v>3496</v>
      </c>
      <c r="B363" s="54" t="s">
        <v>75</v>
      </c>
      <c r="C363" s="54" t="s">
        <v>31</v>
      </c>
      <c r="D363" s="54">
        <v>1696801</v>
      </c>
      <c r="E363" s="54">
        <v>83.29</v>
      </c>
      <c r="F363" s="54">
        <v>11.63</v>
      </c>
      <c r="G363" s="54">
        <v>6.8999999999999999E-3</v>
      </c>
      <c r="H363" s="54">
        <v>145.89859999999999</v>
      </c>
      <c r="I363" s="54">
        <v>2028</v>
      </c>
      <c r="J363" s="54" t="s">
        <v>32</v>
      </c>
      <c r="K363" s="54" t="s">
        <v>33</v>
      </c>
    </row>
    <row r="364" spans="1:11" ht="20.100000000000001" customHeight="1" x14ac:dyDescent="0.25">
      <c r="A364" s="54" t="s">
        <v>3002</v>
      </c>
      <c r="B364" s="54" t="s">
        <v>75</v>
      </c>
      <c r="C364" s="54" t="s">
        <v>31</v>
      </c>
      <c r="D364" s="54">
        <v>553116</v>
      </c>
      <c r="E364" s="54">
        <v>70.959999999999994</v>
      </c>
      <c r="F364" s="54">
        <v>9.25</v>
      </c>
      <c r="G364" s="54">
        <v>1.67E-2</v>
      </c>
      <c r="H364" s="54">
        <v>59.796300000000002</v>
      </c>
      <c r="I364" s="54">
        <v>2028</v>
      </c>
      <c r="J364" s="54" t="s">
        <v>32</v>
      </c>
      <c r="K364" s="54" t="s">
        <v>33</v>
      </c>
    </row>
    <row r="365" spans="1:11" ht="20.100000000000001" customHeight="1" x14ac:dyDescent="0.25">
      <c r="A365" s="54" t="s">
        <v>1639</v>
      </c>
      <c r="B365" s="54" t="s">
        <v>34</v>
      </c>
      <c r="C365" s="54" t="s">
        <v>31</v>
      </c>
      <c r="D365" s="54">
        <v>282540</v>
      </c>
      <c r="E365" s="54">
        <v>80.33</v>
      </c>
      <c r="F365" s="54">
        <v>8.49</v>
      </c>
      <c r="G365" s="54">
        <v>0.03</v>
      </c>
      <c r="H365" s="54">
        <v>33.279200000000003</v>
      </c>
      <c r="I365" s="54">
        <v>2028</v>
      </c>
      <c r="J365" s="54" t="s">
        <v>32</v>
      </c>
      <c r="K365" s="54" t="s">
        <v>33</v>
      </c>
    </row>
    <row r="366" spans="1:11" ht="20.100000000000001" customHeight="1" x14ac:dyDescent="0.25">
      <c r="A366" s="54" t="s">
        <v>3011</v>
      </c>
      <c r="B366" s="54" t="s">
        <v>75</v>
      </c>
      <c r="C366" s="54" t="s">
        <v>31</v>
      </c>
      <c r="D366" s="54">
        <v>333078</v>
      </c>
      <c r="E366" s="54">
        <v>77.2</v>
      </c>
      <c r="F366" s="54">
        <v>9.77</v>
      </c>
      <c r="G366" s="54">
        <v>2.93E-2</v>
      </c>
      <c r="H366" s="54">
        <v>34.091900000000003</v>
      </c>
      <c r="I366" s="54">
        <v>2028</v>
      </c>
      <c r="J366" s="54" t="s">
        <v>32</v>
      </c>
      <c r="K366" s="54" t="s">
        <v>33</v>
      </c>
    </row>
    <row r="367" spans="1:11" ht="20.100000000000001" customHeight="1" x14ac:dyDescent="0.25">
      <c r="A367" s="54" t="s">
        <v>3491</v>
      </c>
      <c r="B367" s="54" t="s">
        <v>75</v>
      </c>
      <c r="C367" s="54" t="s">
        <v>31</v>
      </c>
      <c r="D367" s="54">
        <v>1899566</v>
      </c>
      <c r="E367" s="54">
        <v>84.17</v>
      </c>
      <c r="F367" s="54">
        <v>10.08</v>
      </c>
      <c r="G367" s="54">
        <v>5.3E-3</v>
      </c>
      <c r="H367" s="54">
        <v>188.44900000000001</v>
      </c>
      <c r="I367" s="54">
        <v>2028</v>
      </c>
      <c r="J367" s="54" t="s">
        <v>32</v>
      </c>
      <c r="K367" s="54" t="s">
        <v>33</v>
      </c>
    </row>
    <row r="368" spans="1:11" ht="20.100000000000001" customHeight="1" x14ac:dyDescent="0.25">
      <c r="A368" s="54" t="s">
        <v>3854</v>
      </c>
      <c r="B368" s="54" t="s">
        <v>1163</v>
      </c>
      <c r="C368" s="54" t="s">
        <v>31</v>
      </c>
      <c r="D368" s="54">
        <v>3903679</v>
      </c>
      <c r="E368" s="54">
        <v>93.19</v>
      </c>
      <c r="F368" s="54">
        <v>27.84</v>
      </c>
      <c r="G368" s="54">
        <v>7.1000000000000004E-3</v>
      </c>
      <c r="H368" s="54">
        <v>140.2183</v>
      </c>
      <c r="I368" s="54">
        <v>2028</v>
      </c>
      <c r="J368" s="54" t="s">
        <v>32</v>
      </c>
      <c r="K368" s="54" t="s">
        <v>33</v>
      </c>
    </row>
    <row r="369" spans="1:11" ht="20.100000000000001" customHeight="1" x14ac:dyDescent="0.25">
      <c r="A369" s="54" t="s">
        <v>2510</v>
      </c>
      <c r="B369" s="54" t="s">
        <v>34</v>
      </c>
      <c r="C369" s="54" t="s">
        <v>31</v>
      </c>
      <c r="D369" s="54">
        <v>1015342</v>
      </c>
      <c r="E369" s="54">
        <v>79.83</v>
      </c>
      <c r="F369" s="54">
        <v>8.6999999999999993</v>
      </c>
      <c r="G369" s="54">
        <v>8.6E-3</v>
      </c>
      <c r="H369" s="54">
        <v>116.7059</v>
      </c>
      <c r="I369" s="54">
        <v>2028</v>
      </c>
      <c r="J369" s="54" t="s">
        <v>32</v>
      </c>
      <c r="K369" s="54" t="s">
        <v>33</v>
      </c>
    </row>
    <row r="370" spans="1:11" ht="20.100000000000001" customHeight="1" x14ac:dyDescent="0.25">
      <c r="A370" s="54" t="s">
        <v>3502</v>
      </c>
      <c r="B370" s="54" t="s">
        <v>75</v>
      </c>
      <c r="C370" s="54" t="s">
        <v>31</v>
      </c>
      <c r="D370" s="54">
        <v>2093211</v>
      </c>
      <c r="E370" s="54">
        <v>82.24</v>
      </c>
      <c r="F370" s="54">
        <v>9.56</v>
      </c>
      <c r="G370" s="54">
        <v>4.5999999999999999E-3</v>
      </c>
      <c r="H370" s="54">
        <v>218.95509999999999</v>
      </c>
      <c r="I370" s="54">
        <v>2028</v>
      </c>
      <c r="J370" s="54" t="s">
        <v>32</v>
      </c>
      <c r="K370" s="54" t="s">
        <v>33</v>
      </c>
    </row>
    <row r="371" spans="1:11" ht="20.100000000000001" customHeight="1" x14ac:dyDescent="0.25">
      <c r="A371" s="54" t="s">
        <v>2841</v>
      </c>
      <c r="B371" s="54" t="s">
        <v>34</v>
      </c>
      <c r="C371" s="54" t="s">
        <v>31</v>
      </c>
      <c r="D371" s="54">
        <v>8275556</v>
      </c>
      <c r="E371" s="54">
        <v>93.19</v>
      </c>
      <c r="F371" s="54">
        <v>26.44</v>
      </c>
      <c r="G371" s="54">
        <v>3.2000000000000002E-3</v>
      </c>
      <c r="H371" s="54">
        <v>312.99380000000002</v>
      </c>
      <c r="I371" s="54">
        <v>2028</v>
      </c>
      <c r="J371" s="54" t="s">
        <v>32</v>
      </c>
      <c r="K371" s="54" t="s">
        <v>33</v>
      </c>
    </row>
    <row r="372" spans="1:11" ht="20.100000000000001" customHeight="1" x14ac:dyDescent="0.25">
      <c r="A372" s="54" t="s">
        <v>3516</v>
      </c>
      <c r="B372" s="54" t="s">
        <v>34</v>
      </c>
      <c r="C372" s="54" t="s">
        <v>31</v>
      </c>
      <c r="D372" s="54">
        <v>9432205</v>
      </c>
      <c r="E372" s="54">
        <v>88.85</v>
      </c>
      <c r="F372" s="54">
        <v>22.78</v>
      </c>
      <c r="G372" s="54">
        <v>2.3999999999999998E-3</v>
      </c>
      <c r="H372" s="54">
        <v>414.0564</v>
      </c>
      <c r="I372" s="54">
        <v>2029</v>
      </c>
      <c r="J372" s="54" t="s">
        <v>32</v>
      </c>
      <c r="K372" s="54" t="s">
        <v>33</v>
      </c>
    </row>
    <row r="373" spans="1:11" ht="20.100000000000001" customHeight="1" x14ac:dyDescent="0.25">
      <c r="A373" s="54" t="s">
        <v>3360</v>
      </c>
      <c r="B373" s="54" t="s">
        <v>75</v>
      </c>
      <c r="C373" s="54" t="s">
        <v>31</v>
      </c>
      <c r="D373" s="54">
        <v>386696</v>
      </c>
      <c r="E373" s="54">
        <v>79.040000000000006</v>
      </c>
      <c r="F373" s="54">
        <v>9.36</v>
      </c>
      <c r="G373" s="54">
        <v>2.4199999999999999E-2</v>
      </c>
      <c r="H373" s="54">
        <v>41.313600000000001</v>
      </c>
      <c r="I373" s="54">
        <v>2029</v>
      </c>
      <c r="J373" s="54" t="s">
        <v>32</v>
      </c>
      <c r="K373" s="54" t="s">
        <v>33</v>
      </c>
    </row>
    <row r="374" spans="1:11" ht="20.100000000000001" customHeight="1" x14ac:dyDescent="0.25">
      <c r="A374" s="54" t="s">
        <v>1576</v>
      </c>
      <c r="B374" s="54" t="s">
        <v>34</v>
      </c>
      <c r="C374" s="54" t="s">
        <v>31</v>
      </c>
      <c r="D374" s="54">
        <v>829366</v>
      </c>
      <c r="E374" s="54">
        <v>77.87</v>
      </c>
      <c r="F374" s="54">
        <v>8.98</v>
      </c>
      <c r="G374" s="54">
        <v>1.0800000000000001E-2</v>
      </c>
      <c r="H374" s="54">
        <v>92.356999999999999</v>
      </c>
      <c r="I374" s="54">
        <v>2029</v>
      </c>
      <c r="J374" s="54" t="s">
        <v>32</v>
      </c>
      <c r="K374" s="54" t="s">
        <v>33</v>
      </c>
    </row>
    <row r="375" spans="1:11" ht="20.100000000000001" customHeight="1" x14ac:dyDescent="0.25">
      <c r="A375" s="54" t="s">
        <v>3121</v>
      </c>
      <c r="B375" s="54" t="s">
        <v>75</v>
      </c>
      <c r="C375" s="54" t="s">
        <v>31</v>
      </c>
      <c r="D375" s="54">
        <v>1603266</v>
      </c>
      <c r="E375" s="54">
        <v>80.03</v>
      </c>
      <c r="F375" s="54">
        <v>9.2200000000000006</v>
      </c>
      <c r="G375" s="54">
        <v>5.7999999999999996E-3</v>
      </c>
      <c r="H375" s="54">
        <v>173.89</v>
      </c>
      <c r="I375" s="54">
        <v>2029</v>
      </c>
      <c r="J375" s="54" t="s">
        <v>32</v>
      </c>
      <c r="K375" s="54" t="s">
        <v>33</v>
      </c>
    </row>
    <row r="376" spans="1:11" ht="20.100000000000001" customHeight="1" x14ac:dyDescent="0.25">
      <c r="A376" s="54" t="s">
        <v>3393</v>
      </c>
      <c r="B376" s="54" t="s">
        <v>34</v>
      </c>
      <c r="C376" s="54" t="s">
        <v>31</v>
      </c>
      <c r="D376" s="54">
        <v>755307</v>
      </c>
      <c r="E376" s="54">
        <v>63.79</v>
      </c>
      <c r="F376" s="54">
        <v>6.73</v>
      </c>
      <c r="G376" s="54">
        <v>8.8999999999999999E-3</v>
      </c>
      <c r="H376" s="54">
        <v>112.2299</v>
      </c>
      <c r="I376" s="54">
        <v>2029</v>
      </c>
      <c r="J376" s="54" t="s">
        <v>32</v>
      </c>
      <c r="K376" s="54" t="s">
        <v>33</v>
      </c>
    </row>
    <row r="377" spans="1:11" ht="20.100000000000001" customHeight="1" x14ac:dyDescent="0.25">
      <c r="A377" s="54" t="s">
        <v>1569</v>
      </c>
      <c r="B377" s="54" t="s">
        <v>75</v>
      </c>
      <c r="C377" s="54" t="s">
        <v>31</v>
      </c>
      <c r="D377" s="54">
        <v>545637</v>
      </c>
      <c r="E377" s="54">
        <v>74.819999999999993</v>
      </c>
      <c r="F377" s="54">
        <v>10.3</v>
      </c>
      <c r="G377" s="54">
        <v>1.89E-2</v>
      </c>
      <c r="H377" s="54">
        <v>52.974400000000003</v>
      </c>
      <c r="I377" s="54">
        <v>2029</v>
      </c>
      <c r="J377" s="54" t="s">
        <v>32</v>
      </c>
      <c r="K377" s="54" t="s">
        <v>33</v>
      </c>
    </row>
    <row r="378" spans="1:11" ht="20.100000000000001" customHeight="1" x14ac:dyDescent="0.25">
      <c r="A378" s="54" t="s">
        <v>1737</v>
      </c>
      <c r="B378" s="54" t="s">
        <v>34</v>
      </c>
      <c r="C378" s="54" t="s">
        <v>31</v>
      </c>
      <c r="D378" s="54">
        <v>308605</v>
      </c>
      <c r="E378" s="54">
        <v>80.92</v>
      </c>
      <c r="F378" s="54">
        <v>8.67</v>
      </c>
      <c r="G378" s="54">
        <v>2.81E-2</v>
      </c>
      <c r="H378" s="54">
        <v>35.5946</v>
      </c>
      <c r="I378" s="54">
        <v>2029</v>
      </c>
      <c r="J378" s="54" t="s">
        <v>32</v>
      </c>
      <c r="K378" s="54" t="s">
        <v>33</v>
      </c>
    </row>
    <row r="379" spans="1:11" ht="20.100000000000001" customHeight="1" x14ac:dyDescent="0.25">
      <c r="A379" s="54" t="s">
        <v>3258</v>
      </c>
      <c r="B379" s="54" t="s">
        <v>34</v>
      </c>
      <c r="C379" s="54" t="s">
        <v>31</v>
      </c>
      <c r="D379" s="54">
        <v>3088659</v>
      </c>
      <c r="E379" s="54">
        <v>87.14</v>
      </c>
      <c r="F379" s="54">
        <v>17.73</v>
      </c>
      <c r="G379" s="54">
        <v>5.7000000000000002E-3</v>
      </c>
      <c r="H379" s="54">
        <v>174.20519999999999</v>
      </c>
      <c r="I379" s="54">
        <v>2029</v>
      </c>
      <c r="J379" s="54" t="s">
        <v>32</v>
      </c>
      <c r="K379" s="54" t="s">
        <v>33</v>
      </c>
    </row>
    <row r="380" spans="1:11" ht="20.100000000000001" customHeight="1" x14ac:dyDescent="0.25">
      <c r="A380" s="54" t="s">
        <v>3101</v>
      </c>
      <c r="B380" s="54" t="s">
        <v>34</v>
      </c>
      <c r="C380" s="54" t="s">
        <v>31</v>
      </c>
      <c r="D380" s="54">
        <v>1007859</v>
      </c>
      <c r="E380" s="54">
        <v>64.47</v>
      </c>
      <c r="F380" s="54">
        <v>9.15</v>
      </c>
      <c r="G380" s="54">
        <v>9.1000000000000004E-3</v>
      </c>
      <c r="H380" s="54">
        <v>110.1485</v>
      </c>
      <c r="I380" s="54">
        <v>2029</v>
      </c>
      <c r="J380" s="54" t="s">
        <v>32</v>
      </c>
      <c r="K380" s="54" t="s">
        <v>33</v>
      </c>
    </row>
    <row r="381" spans="1:11" ht="20.100000000000001" customHeight="1" x14ac:dyDescent="0.25">
      <c r="A381" s="54" t="s">
        <v>3536</v>
      </c>
      <c r="B381" s="54" t="s">
        <v>34</v>
      </c>
      <c r="C381" s="54" t="s">
        <v>31</v>
      </c>
      <c r="D381" s="54">
        <v>7058823</v>
      </c>
      <c r="E381" s="54">
        <v>87.65</v>
      </c>
      <c r="F381" s="54">
        <v>21.19</v>
      </c>
      <c r="G381" s="54">
        <v>3.0000000000000001E-3</v>
      </c>
      <c r="H381" s="54">
        <v>333.12049999999999</v>
      </c>
      <c r="I381" s="54">
        <v>2029</v>
      </c>
      <c r="J381" s="54" t="s">
        <v>32</v>
      </c>
      <c r="K381" s="54" t="s">
        <v>33</v>
      </c>
    </row>
    <row r="382" spans="1:11" ht="20.100000000000001" customHeight="1" x14ac:dyDescent="0.25">
      <c r="A382" s="54" t="s">
        <v>3490</v>
      </c>
      <c r="B382" s="54" t="s">
        <v>75</v>
      </c>
      <c r="C382" s="54" t="s">
        <v>31</v>
      </c>
      <c r="D382" s="54">
        <v>2697769</v>
      </c>
      <c r="E382" s="54">
        <v>83.87</v>
      </c>
      <c r="F382" s="54">
        <v>9.84</v>
      </c>
      <c r="G382" s="54">
        <v>3.5999999999999999E-3</v>
      </c>
      <c r="H382" s="54">
        <v>274.1635</v>
      </c>
      <c r="I382" s="54">
        <v>2029</v>
      </c>
      <c r="J382" s="54" t="s">
        <v>32</v>
      </c>
      <c r="K382" s="54" t="s">
        <v>33</v>
      </c>
    </row>
    <row r="383" spans="1:11" ht="20.100000000000001" customHeight="1" x14ac:dyDescent="0.25">
      <c r="A383" s="54" t="s">
        <v>3621</v>
      </c>
      <c r="B383" s="54" t="s">
        <v>75</v>
      </c>
      <c r="C383" s="54" t="s">
        <v>31</v>
      </c>
      <c r="D383" s="54">
        <v>113613</v>
      </c>
      <c r="E383" s="54">
        <v>80.319999999999993</v>
      </c>
      <c r="F383" s="54">
        <v>10.68</v>
      </c>
      <c r="G383" s="54">
        <v>9.4E-2</v>
      </c>
      <c r="H383" s="54">
        <v>10.6379</v>
      </c>
      <c r="I383" s="54">
        <v>2029</v>
      </c>
      <c r="J383" s="54" t="s">
        <v>32</v>
      </c>
      <c r="K383" s="54" t="s">
        <v>33</v>
      </c>
    </row>
    <row r="384" spans="1:11" ht="20.100000000000001" customHeight="1" x14ac:dyDescent="0.25">
      <c r="A384" s="54" t="s">
        <v>3411</v>
      </c>
      <c r="B384" s="54" t="s">
        <v>34</v>
      </c>
      <c r="C384" s="54" t="s">
        <v>31</v>
      </c>
      <c r="D384" s="54">
        <v>806663</v>
      </c>
      <c r="E384" s="54">
        <v>75.05</v>
      </c>
      <c r="F384" s="54">
        <v>6.75</v>
      </c>
      <c r="G384" s="54">
        <v>8.3999999999999995E-3</v>
      </c>
      <c r="H384" s="54">
        <v>119.5056</v>
      </c>
      <c r="I384" s="54">
        <v>2029</v>
      </c>
      <c r="J384" s="54" t="s">
        <v>32</v>
      </c>
      <c r="K384" s="54" t="s">
        <v>33</v>
      </c>
    </row>
    <row r="385" spans="1:11" ht="20.100000000000001" customHeight="1" x14ac:dyDescent="0.25">
      <c r="A385" s="54" t="s">
        <v>2505</v>
      </c>
      <c r="B385" s="54" t="s">
        <v>34</v>
      </c>
      <c r="C385" s="54" t="s">
        <v>31</v>
      </c>
      <c r="D385" s="54">
        <v>752228</v>
      </c>
      <c r="E385" s="54">
        <v>75.72</v>
      </c>
      <c r="F385" s="54">
        <v>8.23</v>
      </c>
      <c r="G385" s="54">
        <v>1.09E-2</v>
      </c>
      <c r="H385" s="54">
        <v>91.400700000000001</v>
      </c>
      <c r="I385" s="54">
        <v>2029</v>
      </c>
      <c r="J385" s="54" t="s">
        <v>32</v>
      </c>
      <c r="K385" s="54" t="s">
        <v>33</v>
      </c>
    </row>
    <row r="386" spans="1:11" ht="20.100000000000001" customHeight="1" x14ac:dyDescent="0.25">
      <c r="A386" s="54" t="s">
        <v>3520</v>
      </c>
      <c r="B386" s="54" t="s">
        <v>34</v>
      </c>
      <c r="C386" s="54" t="s">
        <v>31</v>
      </c>
      <c r="D386" s="54">
        <v>2104182</v>
      </c>
      <c r="E386" s="54">
        <v>70.260000000000005</v>
      </c>
      <c r="F386" s="54">
        <v>8.64</v>
      </c>
      <c r="G386" s="54">
        <v>4.1000000000000003E-3</v>
      </c>
      <c r="H386" s="54">
        <v>243.5395</v>
      </c>
      <c r="I386" s="54">
        <v>2029</v>
      </c>
      <c r="J386" s="54" t="s">
        <v>32</v>
      </c>
      <c r="K386" s="54" t="s">
        <v>33</v>
      </c>
    </row>
    <row r="387" spans="1:11" ht="20.100000000000001" customHeight="1" x14ac:dyDescent="0.25">
      <c r="A387" s="54" t="s">
        <v>3105</v>
      </c>
      <c r="B387" s="54" t="s">
        <v>75</v>
      </c>
      <c r="C387" s="54" t="s">
        <v>31</v>
      </c>
      <c r="D387" s="54">
        <v>1433287</v>
      </c>
      <c r="E387" s="54">
        <v>59.24</v>
      </c>
      <c r="F387" s="54">
        <v>10.98</v>
      </c>
      <c r="G387" s="54">
        <v>7.7000000000000002E-3</v>
      </c>
      <c r="H387" s="54">
        <v>130.5361</v>
      </c>
      <c r="I387" s="54">
        <v>2029</v>
      </c>
      <c r="J387" s="54" t="s">
        <v>32</v>
      </c>
      <c r="K387" s="54" t="s">
        <v>33</v>
      </c>
    </row>
    <row r="388" spans="1:11" ht="20.100000000000001" customHeight="1" x14ac:dyDescent="0.25">
      <c r="A388" s="54" t="s">
        <v>3256</v>
      </c>
      <c r="B388" s="54" t="s">
        <v>34</v>
      </c>
      <c r="C388" s="54" t="s">
        <v>31</v>
      </c>
      <c r="D388" s="54">
        <v>8523822</v>
      </c>
      <c r="E388" s="54">
        <v>93.19</v>
      </c>
      <c r="F388" s="54">
        <v>26.07</v>
      </c>
      <c r="G388" s="54">
        <v>3.0999999999999999E-3</v>
      </c>
      <c r="H388" s="54">
        <v>326.959</v>
      </c>
      <c r="I388" s="54">
        <v>2029</v>
      </c>
      <c r="J388" s="54" t="s">
        <v>32</v>
      </c>
      <c r="K388" s="54" t="s">
        <v>33</v>
      </c>
    </row>
    <row r="389" spans="1:11" ht="20.100000000000001" customHeight="1" x14ac:dyDescent="0.25">
      <c r="A389" s="54" t="s">
        <v>3349</v>
      </c>
      <c r="B389" s="54" t="s">
        <v>34</v>
      </c>
      <c r="C389" s="54" t="s">
        <v>31</v>
      </c>
      <c r="D389" s="54">
        <v>755307</v>
      </c>
      <c r="E389" s="54">
        <v>80.59</v>
      </c>
      <c r="F389" s="54">
        <v>15.67</v>
      </c>
      <c r="G389" s="54">
        <v>2.07E-2</v>
      </c>
      <c r="H389" s="54">
        <v>48.200800000000001</v>
      </c>
      <c r="I389" s="54">
        <v>2029</v>
      </c>
      <c r="J389" s="54" t="s">
        <v>32</v>
      </c>
      <c r="K389" s="54" t="s">
        <v>33</v>
      </c>
    </row>
    <row r="390" spans="1:11" ht="20.100000000000001" customHeight="1" x14ac:dyDescent="0.25">
      <c r="A390" s="54" t="s">
        <v>3858</v>
      </c>
      <c r="B390" s="54" t="s">
        <v>34</v>
      </c>
      <c r="C390" s="54" t="s">
        <v>31</v>
      </c>
      <c r="D390" s="54">
        <v>2548065</v>
      </c>
      <c r="E390" s="54">
        <v>74.58</v>
      </c>
      <c r="F390" s="54">
        <v>15.54</v>
      </c>
      <c r="G390" s="54">
        <v>6.1000000000000004E-3</v>
      </c>
      <c r="H390" s="54">
        <v>163.9682</v>
      </c>
      <c r="I390" s="54">
        <v>2029</v>
      </c>
      <c r="J390" s="54" t="s">
        <v>32</v>
      </c>
      <c r="K390" s="54" t="s">
        <v>33</v>
      </c>
    </row>
    <row r="391" spans="1:11" ht="20.100000000000001" customHeight="1" x14ac:dyDescent="0.25">
      <c r="A391" s="54" t="s">
        <v>1735</v>
      </c>
      <c r="B391" s="54" t="s">
        <v>75</v>
      </c>
      <c r="C391" s="54" t="s">
        <v>31</v>
      </c>
      <c r="D391" s="54">
        <v>241142</v>
      </c>
      <c r="E391" s="54">
        <v>78.22</v>
      </c>
      <c r="F391" s="54">
        <v>9.81</v>
      </c>
      <c r="G391" s="54">
        <v>4.07E-2</v>
      </c>
      <c r="H391" s="54">
        <v>24.581199999999999</v>
      </c>
      <c r="I391" s="54">
        <v>2029</v>
      </c>
      <c r="J391" s="54" t="s">
        <v>32</v>
      </c>
      <c r="K391" s="54" t="s">
        <v>33</v>
      </c>
    </row>
    <row r="392" spans="1:11" ht="20.100000000000001" customHeight="1" x14ac:dyDescent="0.25">
      <c r="A392" s="54" t="s">
        <v>3144</v>
      </c>
      <c r="B392" s="54" t="s">
        <v>75</v>
      </c>
      <c r="C392" s="54" t="s">
        <v>31</v>
      </c>
      <c r="D392" s="54">
        <v>1489125</v>
      </c>
      <c r="E392" s="54">
        <v>76.72</v>
      </c>
      <c r="F392" s="54">
        <v>9.77</v>
      </c>
      <c r="G392" s="54">
        <v>6.6E-3</v>
      </c>
      <c r="H392" s="54">
        <v>152.41810000000001</v>
      </c>
      <c r="I392" s="54">
        <v>2029</v>
      </c>
      <c r="J392" s="54" t="s">
        <v>32</v>
      </c>
      <c r="K392" s="54" t="s">
        <v>33</v>
      </c>
    </row>
    <row r="393" spans="1:11" ht="20.100000000000001" customHeight="1" x14ac:dyDescent="0.25">
      <c r="A393" s="54" t="s">
        <v>3361</v>
      </c>
      <c r="B393" s="54" t="s">
        <v>34</v>
      </c>
      <c r="C393" s="54" t="s">
        <v>31</v>
      </c>
      <c r="D393" s="54">
        <v>228909</v>
      </c>
      <c r="E393" s="54">
        <v>76.45</v>
      </c>
      <c r="F393" s="54">
        <v>6.87</v>
      </c>
      <c r="G393" s="54">
        <v>0.03</v>
      </c>
      <c r="H393" s="54">
        <v>33.320099999999996</v>
      </c>
      <c r="I393" s="54">
        <v>2029</v>
      </c>
      <c r="J393" s="54" t="s">
        <v>32</v>
      </c>
      <c r="K393" s="54" t="s">
        <v>33</v>
      </c>
    </row>
    <row r="394" spans="1:11" ht="20.100000000000001" customHeight="1" x14ac:dyDescent="0.25">
      <c r="A394" s="54" t="s">
        <v>3859</v>
      </c>
      <c r="B394" s="54" t="s">
        <v>34</v>
      </c>
      <c r="C394" s="54" t="s">
        <v>31</v>
      </c>
      <c r="D394" s="54">
        <v>5377816</v>
      </c>
      <c r="E394" s="54">
        <v>81.47</v>
      </c>
      <c r="F394" s="54">
        <v>17.29</v>
      </c>
      <c r="G394" s="54">
        <v>3.2000000000000002E-3</v>
      </c>
      <c r="H394" s="54">
        <v>311.03620000000001</v>
      </c>
      <c r="I394" s="54">
        <v>2030</v>
      </c>
      <c r="J394" s="54" t="s">
        <v>32</v>
      </c>
      <c r="K394" s="54" t="s">
        <v>33</v>
      </c>
    </row>
    <row r="395" spans="1:11" ht="20.100000000000001" customHeight="1" x14ac:dyDescent="0.25">
      <c r="A395" s="54" t="s">
        <v>3860</v>
      </c>
      <c r="B395" s="54" t="s">
        <v>34</v>
      </c>
      <c r="C395" s="54" t="s">
        <v>31</v>
      </c>
      <c r="D395" s="54">
        <v>1926639</v>
      </c>
      <c r="E395" s="54">
        <v>89.33</v>
      </c>
      <c r="F395" s="54">
        <v>17.57</v>
      </c>
      <c r="G395" s="54">
        <v>9.1000000000000004E-3</v>
      </c>
      <c r="H395" s="54">
        <v>109.655</v>
      </c>
      <c r="I395" s="54">
        <v>2030</v>
      </c>
      <c r="J395" s="54" t="s">
        <v>32</v>
      </c>
      <c r="K395" s="54" t="s">
        <v>33</v>
      </c>
    </row>
    <row r="396" spans="1:11" ht="20.100000000000001" customHeight="1" x14ac:dyDescent="0.25">
      <c r="A396" s="54" t="s">
        <v>2952</v>
      </c>
      <c r="B396" s="54" t="s">
        <v>34</v>
      </c>
      <c r="C396" s="54" t="s">
        <v>31</v>
      </c>
      <c r="D396" s="54">
        <v>360116</v>
      </c>
      <c r="E396" s="54">
        <v>81.489999999999995</v>
      </c>
      <c r="F396" s="54">
        <v>8.7899999999999991</v>
      </c>
      <c r="G396" s="54">
        <v>2.4400000000000002E-2</v>
      </c>
      <c r="H396" s="54">
        <v>40.968800000000002</v>
      </c>
      <c r="I396" s="54">
        <v>2030</v>
      </c>
      <c r="J396" s="54" t="s">
        <v>32</v>
      </c>
      <c r="K396" s="54" t="s">
        <v>33</v>
      </c>
    </row>
    <row r="397" spans="1:11" ht="20.100000000000001" customHeight="1" x14ac:dyDescent="0.25">
      <c r="A397" s="54" t="s">
        <v>2236</v>
      </c>
      <c r="B397" s="54" t="s">
        <v>75</v>
      </c>
      <c r="C397" s="54" t="s">
        <v>31</v>
      </c>
      <c r="D397" s="54">
        <v>662336</v>
      </c>
      <c r="E397" s="54">
        <v>84.25</v>
      </c>
      <c r="F397" s="54">
        <v>10.52</v>
      </c>
      <c r="G397" s="54">
        <v>1.5900000000000001E-2</v>
      </c>
      <c r="H397" s="54">
        <v>62.959699999999998</v>
      </c>
      <c r="I397" s="54">
        <v>2030</v>
      </c>
      <c r="J397" s="54" t="s">
        <v>32</v>
      </c>
      <c r="K397" s="54" t="s">
        <v>33</v>
      </c>
    </row>
    <row r="398" spans="1:11" ht="20.100000000000001" customHeight="1" x14ac:dyDescent="0.25">
      <c r="A398" s="54" t="s">
        <v>2951</v>
      </c>
      <c r="B398" s="54" t="s">
        <v>34</v>
      </c>
      <c r="C398" s="54" t="s">
        <v>31</v>
      </c>
      <c r="D398" s="54">
        <v>358342</v>
      </c>
      <c r="E398" s="54">
        <v>79.7</v>
      </c>
      <c r="F398" s="54">
        <v>8.64</v>
      </c>
      <c r="G398" s="54">
        <v>2.41E-2</v>
      </c>
      <c r="H398" s="54">
        <v>41.474800000000002</v>
      </c>
      <c r="I398" s="54">
        <v>2030</v>
      </c>
      <c r="J398" s="54" t="s">
        <v>32</v>
      </c>
      <c r="K398" s="54" t="s">
        <v>33</v>
      </c>
    </row>
    <row r="399" spans="1:11" ht="20.100000000000001" customHeight="1" x14ac:dyDescent="0.25">
      <c r="A399" s="54" t="s">
        <v>2225</v>
      </c>
      <c r="B399" s="54" t="s">
        <v>34</v>
      </c>
      <c r="C399" s="54" t="s">
        <v>31</v>
      </c>
      <c r="D399" s="54">
        <v>679162</v>
      </c>
      <c r="E399" s="54">
        <v>76.34</v>
      </c>
      <c r="F399" s="54">
        <v>7.79</v>
      </c>
      <c r="G399" s="54">
        <v>1.15E-2</v>
      </c>
      <c r="H399" s="54">
        <v>87.183800000000005</v>
      </c>
      <c r="I399" s="54">
        <v>2030</v>
      </c>
      <c r="J399" s="54" t="s">
        <v>32</v>
      </c>
      <c r="K399" s="54" t="s">
        <v>33</v>
      </c>
    </row>
    <row r="400" spans="1:11" ht="20.100000000000001" customHeight="1" x14ac:dyDescent="0.25">
      <c r="A400" s="54" t="s">
        <v>3541</v>
      </c>
      <c r="B400" s="54" t="s">
        <v>75</v>
      </c>
      <c r="C400" s="54" t="s">
        <v>31</v>
      </c>
      <c r="D400" s="54">
        <v>2438220</v>
      </c>
      <c r="E400" s="54">
        <v>80.44</v>
      </c>
      <c r="F400" s="54">
        <v>10.46</v>
      </c>
      <c r="G400" s="54">
        <v>4.3E-3</v>
      </c>
      <c r="H400" s="54">
        <v>233.09950000000001</v>
      </c>
      <c r="I400" s="54">
        <v>2030</v>
      </c>
      <c r="J400" s="54" t="s">
        <v>32</v>
      </c>
      <c r="K400" s="54" t="s">
        <v>33</v>
      </c>
    </row>
    <row r="401" spans="1:11" ht="20.100000000000001" customHeight="1" x14ac:dyDescent="0.25">
      <c r="A401" s="54" t="s">
        <v>3486</v>
      </c>
      <c r="B401" s="54" t="s">
        <v>34</v>
      </c>
      <c r="C401" s="54" t="s">
        <v>31</v>
      </c>
      <c r="D401" s="54">
        <v>4995606</v>
      </c>
      <c r="E401" s="54">
        <v>89.02</v>
      </c>
      <c r="F401" s="54">
        <v>18.760000000000002</v>
      </c>
      <c r="G401" s="54">
        <v>3.8E-3</v>
      </c>
      <c r="H401" s="54">
        <v>266.2903</v>
      </c>
      <c r="I401" s="54">
        <v>2030</v>
      </c>
      <c r="J401" s="54" t="s">
        <v>32</v>
      </c>
      <c r="K401" s="54" t="s">
        <v>33</v>
      </c>
    </row>
    <row r="402" spans="1:11" ht="20.100000000000001" customHeight="1" x14ac:dyDescent="0.25">
      <c r="A402" s="54" t="s">
        <v>3379</v>
      </c>
      <c r="B402" s="54" t="s">
        <v>34</v>
      </c>
      <c r="C402" s="54" t="s">
        <v>31</v>
      </c>
      <c r="D402" s="54">
        <v>553909</v>
      </c>
      <c r="E402" s="54">
        <v>75.64</v>
      </c>
      <c r="F402" s="54">
        <v>6.16</v>
      </c>
      <c r="G402" s="54">
        <v>1.11E-2</v>
      </c>
      <c r="H402" s="54">
        <v>89.920199999999994</v>
      </c>
      <c r="I402" s="54">
        <v>2030</v>
      </c>
      <c r="J402" s="54" t="s">
        <v>32</v>
      </c>
      <c r="K402" s="54" t="s">
        <v>33</v>
      </c>
    </row>
    <row r="403" spans="1:11" ht="20.100000000000001" customHeight="1" x14ac:dyDescent="0.25">
      <c r="A403" s="54" t="s">
        <v>3532</v>
      </c>
      <c r="B403" s="54" t="s">
        <v>34</v>
      </c>
      <c r="C403" s="54" t="s">
        <v>31</v>
      </c>
      <c r="D403" s="54">
        <v>929775</v>
      </c>
      <c r="E403" s="54">
        <v>81.92</v>
      </c>
      <c r="F403" s="54">
        <v>14.48</v>
      </c>
      <c r="G403" s="54">
        <v>1.5599999999999999E-2</v>
      </c>
      <c r="H403" s="54">
        <v>64.210999999999999</v>
      </c>
      <c r="I403" s="54">
        <v>2030</v>
      </c>
      <c r="J403" s="54" t="s">
        <v>32</v>
      </c>
      <c r="K403" s="54" t="s">
        <v>33</v>
      </c>
    </row>
    <row r="404" spans="1:11" ht="20.100000000000001" customHeight="1" x14ac:dyDescent="0.25">
      <c r="A404" s="54" t="s">
        <v>2233</v>
      </c>
      <c r="B404" s="54" t="s">
        <v>34</v>
      </c>
      <c r="C404" s="54" t="s">
        <v>31</v>
      </c>
      <c r="D404" s="54">
        <v>774418</v>
      </c>
      <c r="E404" s="54">
        <v>81.459999999999994</v>
      </c>
      <c r="F404" s="54">
        <v>8.17</v>
      </c>
      <c r="G404" s="54">
        <v>1.0500000000000001E-2</v>
      </c>
      <c r="H404" s="54">
        <v>94.7881</v>
      </c>
      <c r="I404" s="54">
        <v>2030</v>
      </c>
      <c r="J404" s="54" t="s">
        <v>32</v>
      </c>
      <c r="K404" s="54" t="s">
        <v>33</v>
      </c>
    </row>
    <row r="405" spans="1:11" ht="20.100000000000001" customHeight="1" x14ac:dyDescent="0.25">
      <c r="A405" s="54" t="s">
        <v>3863</v>
      </c>
      <c r="B405" s="54" t="s">
        <v>75</v>
      </c>
      <c r="C405" s="54" t="s">
        <v>31</v>
      </c>
      <c r="D405" s="54">
        <v>252549</v>
      </c>
      <c r="E405" s="54">
        <v>83.79</v>
      </c>
      <c r="F405" s="54">
        <v>10.82</v>
      </c>
      <c r="G405" s="54">
        <v>4.2799999999999998E-2</v>
      </c>
      <c r="H405" s="54">
        <v>23.340900000000001</v>
      </c>
      <c r="I405" s="54">
        <v>2030</v>
      </c>
      <c r="J405" s="54" t="s">
        <v>32</v>
      </c>
      <c r="K405" s="54" t="s">
        <v>33</v>
      </c>
    </row>
    <row r="406" spans="1:11" ht="20.100000000000001" customHeight="1" x14ac:dyDescent="0.25">
      <c r="A406" s="54" t="s">
        <v>3531</v>
      </c>
      <c r="B406" s="54" t="s">
        <v>34</v>
      </c>
      <c r="C406" s="54" t="s">
        <v>31</v>
      </c>
      <c r="D406" s="54">
        <v>1157918</v>
      </c>
      <c r="E406" s="54">
        <v>76.22</v>
      </c>
      <c r="F406" s="54">
        <v>13.46</v>
      </c>
      <c r="G406" s="54">
        <v>1.1599999999999999E-2</v>
      </c>
      <c r="H406" s="54">
        <v>86.026600000000002</v>
      </c>
      <c r="I406" s="54">
        <v>2030</v>
      </c>
      <c r="J406" s="54" t="s">
        <v>32</v>
      </c>
      <c r="K406" s="54" t="s">
        <v>33</v>
      </c>
    </row>
    <row r="407" spans="1:11" ht="20.100000000000001" customHeight="1" x14ac:dyDescent="0.25">
      <c r="A407" s="54" t="s">
        <v>3862</v>
      </c>
      <c r="B407" s="54" t="s">
        <v>34</v>
      </c>
      <c r="C407" s="54" t="s">
        <v>31</v>
      </c>
      <c r="D407" s="54">
        <v>6397042</v>
      </c>
      <c r="E407" s="54">
        <v>91.05</v>
      </c>
      <c r="F407" s="54">
        <v>24.4</v>
      </c>
      <c r="G407" s="54">
        <v>3.8E-3</v>
      </c>
      <c r="H407" s="54">
        <v>262.1739</v>
      </c>
      <c r="I407" s="54">
        <v>2030</v>
      </c>
      <c r="J407" s="54" t="s">
        <v>32</v>
      </c>
      <c r="K407" s="54" t="s">
        <v>33</v>
      </c>
    </row>
    <row r="408" spans="1:11" ht="20.100000000000001" customHeight="1" x14ac:dyDescent="0.25">
      <c r="A408" s="54" t="s">
        <v>3867</v>
      </c>
      <c r="B408" s="54" t="s">
        <v>34</v>
      </c>
      <c r="C408" s="54" t="s">
        <v>31</v>
      </c>
      <c r="D408" s="54">
        <v>10083405</v>
      </c>
      <c r="E408" s="54">
        <v>87.3</v>
      </c>
      <c r="F408" s="54">
        <v>23.04</v>
      </c>
      <c r="G408" s="54">
        <v>2.3E-3</v>
      </c>
      <c r="H408" s="54">
        <v>437.64780000000002</v>
      </c>
      <c r="I408" s="54">
        <v>2030</v>
      </c>
      <c r="J408" s="54" t="s">
        <v>32</v>
      </c>
      <c r="K408" s="54" t="s">
        <v>33</v>
      </c>
    </row>
    <row r="409" spans="1:11" ht="20.100000000000001" customHeight="1" x14ac:dyDescent="0.25">
      <c r="A409" s="54" t="s">
        <v>3861</v>
      </c>
      <c r="B409" s="54" t="s">
        <v>34</v>
      </c>
      <c r="C409" s="54" t="s">
        <v>31</v>
      </c>
      <c r="D409" s="54">
        <v>886985</v>
      </c>
      <c r="E409" s="54">
        <v>72.36</v>
      </c>
      <c r="F409" s="54">
        <v>5.54</v>
      </c>
      <c r="G409" s="54">
        <v>6.1999999999999998E-3</v>
      </c>
      <c r="H409" s="54">
        <v>160.10560000000001</v>
      </c>
      <c r="I409" s="54">
        <v>2030</v>
      </c>
      <c r="J409" s="54" t="s">
        <v>32</v>
      </c>
      <c r="K409" s="54" t="s">
        <v>33</v>
      </c>
    </row>
    <row r="410" spans="1:11" ht="20.100000000000001" customHeight="1" x14ac:dyDescent="0.25">
      <c r="A410" s="54" t="s">
        <v>2227</v>
      </c>
      <c r="B410" s="54" t="s">
        <v>34</v>
      </c>
      <c r="C410" s="54" t="s">
        <v>31</v>
      </c>
      <c r="D410" s="54">
        <v>442525</v>
      </c>
      <c r="E410" s="54">
        <v>77.819999999999993</v>
      </c>
      <c r="F410" s="54">
        <v>8.33</v>
      </c>
      <c r="G410" s="54">
        <v>1.8800000000000001E-2</v>
      </c>
      <c r="H410" s="54">
        <v>53.124200000000002</v>
      </c>
      <c r="I410" s="54">
        <v>2030</v>
      </c>
      <c r="J410" s="54" t="s">
        <v>32</v>
      </c>
      <c r="K410" s="54" t="s">
        <v>33</v>
      </c>
    </row>
    <row r="411" spans="1:11" ht="20.100000000000001" customHeight="1" x14ac:dyDescent="0.25">
      <c r="A411" s="54" t="s">
        <v>2967</v>
      </c>
      <c r="B411" s="54" t="s">
        <v>30</v>
      </c>
      <c r="C411" s="54" t="s">
        <v>31</v>
      </c>
      <c r="D411" s="54">
        <v>734786</v>
      </c>
      <c r="E411" s="54">
        <v>75.37</v>
      </c>
      <c r="F411" s="54">
        <v>9.0299999999999994</v>
      </c>
      <c r="G411" s="54">
        <v>1.23E-2</v>
      </c>
      <c r="H411" s="54">
        <v>81.371700000000004</v>
      </c>
      <c r="I411" s="54">
        <v>2030</v>
      </c>
      <c r="J411" s="54" t="s">
        <v>32</v>
      </c>
      <c r="K411" s="54" t="s">
        <v>33</v>
      </c>
    </row>
    <row r="412" spans="1:11" ht="20.100000000000001" customHeight="1" x14ac:dyDescent="0.25">
      <c r="A412" s="54" t="s">
        <v>3868</v>
      </c>
      <c r="B412" s="54" t="s">
        <v>34</v>
      </c>
      <c r="C412" s="54" t="s">
        <v>31</v>
      </c>
      <c r="D412" s="54">
        <v>9767154</v>
      </c>
      <c r="E412" s="54">
        <v>81.63</v>
      </c>
      <c r="F412" s="54">
        <v>17.79</v>
      </c>
      <c r="G412" s="54">
        <v>1.8E-3</v>
      </c>
      <c r="H412" s="54">
        <v>549.02499999999998</v>
      </c>
      <c r="I412" s="54">
        <v>2031</v>
      </c>
      <c r="J412" s="54" t="s">
        <v>32</v>
      </c>
      <c r="K412" s="54" t="s">
        <v>33</v>
      </c>
    </row>
    <row r="413" spans="1:11" ht="20.100000000000001" customHeight="1" x14ac:dyDescent="0.25">
      <c r="A413" s="54" t="s">
        <v>2246</v>
      </c>
      <c r="B413" s="54" t="s">
        <v>34</v>
      </c>
      <c r="C413" s="54" t="s">
        <v>31</v>
      </c>
      <c r="D413" s="54">
        <v>384429</v>
      </c>
      <c r="E413" s="54">
        <v>71.33</v>
      </c>
      <c r="F413" s="54">
        <v>8.3800000000000008</v>
      </c>
      <c r="G413" s="54">
        <v>2.18E-2</v>
      </c>
      <c r="H413" s="54">
        <v>45.874600000000001</v>
      </c>
      <c r="I413" s="54">
        <v>2031</v>
      </c>
      <c r="J413" s="54" t="s">
        <v>32</v>
      </c>
      <c r="K413" s="54" t="s">
        <v>33</v>
      </c>
    </row>
    <row r="414" spans="1:11" ht="20.100000000000001" customHeight="1" x14ac:dyDescent="0.25">
      <c r="A414" s="54" t="s">
        <v>2962</v>
      </c>
      <c r="B414" s="54" t="s">
        <v>34</v>
      </c>
      <c r="C414" s="54" t="s">
        <v>31</v>
      </c>
      <c r="D414" s="54">
        <v>189363</v>
      </c>
      <c r="E414" s="54">
        <v>81.22</v>
      </c>
      <c r="F414" s="54">
        <v>8.3699999999999992</v>
      </c>
      <c r="G414" s="54">
        <v>4.4200000000000003E-2</v>
      </c>
      <c r="H414" s="54">
        <v>22.623999999999999</v>
      </c>
      <c r="I414" s="54">
        <v>2031</v>
      </c>
      <c r="J414" s="54" t="s">
        <v>32</v>
      </c>
      <c r="K414" s="54" t="s">
        <v>33</v>
      </c>
    </row>
    <row r="415" spans="1:11" ht="20.100000000000001" customHeight="1" x14ac:dyDescent="0.25">
      <c r="A415" s="54" t="s">
        <v>3214</v>
      </c>
      <c r="B415" s="54" t="s">
        <v>75</v>
      </c>
      <c r="C415" s="54" t="s">
        <v>31</v>
      </c>
      <c r="D415" s="54">
        <v>267912</v>
      </c>
      <c r="E415" s="54">
        <v>82.25</v>
      </c>
      <c r="F415" s="54">
        <v>9.7799999999999994</v>
      </c>
      <c r="G415" s="54">
        <v>3.6499999999999998E-2</v>
      </c>
      <c r="H415" s="54">
        <v>27.393799999999999</v>
      </c>
      <c r="I415" s="54">
        <v>2031</v>
      </c>
      <c r="J415" s="54" t="s">
        <v>32</v>
      </c>
      <c r="K415" s="54" t="s">
        <v>33</v>
      </c>
    </row>
    <row r="416" spans="1:11" ht="20.100000000000001" customHeight="1" x14ac:dyDescent="0.25">
      <c r="A416" s="54" t="s">
        <v>3538</v>
      </c>
      <c r="B416" s="54" t="s">
        <v>30</v>
      </c>
      <c r="C416" s="54" t="s">
        <v>31</v>
      </c>
      <c r="D416" s="54">
        <v>4763619</v>
      </c>
      <c r="E416" s="54">
        <v>81.709999999999994</v>
      </c>
      <c r="F416" s="54">
        <v>18.04</v>
      </c>
      <c r="G416" s="54">
        <v>3.8E-3</v>
      </c>
      <c r="H416" s="54">
        <v>264.05869999999999</v>
      </c>
      <c r="I416" s="54">
        <v>2031</v>
      </c>
      <c r="J416" s="54" t="s">
        <v>32</v>
      </c>
      <c r="K416" s="54" t="s">
        <v>33</v>
      </c>
    </row>
    <row r="417" spans="1:11" ht="20.100000000000001" customHeight="1" x14ac:dyDescent="0.25">
      <c r="A417" s="54" t="s">
        <v>3014</v>
      </c>
      <c r="B417" s="54" t="s">
        <v>75</v>
      </c>
      <c r="C417" s="54" t="s">
        <v>31</v>
      </c>
      <c r="D417" s="54">
        <v>743251</v>
      </c>
      <c r="E417" s="54">
        <v>82.92</v>
      </c>
      <c r="F417" s="54">
        <v>9.2799999999999994</v>
      </c>
      <c r="G417" s="54">
        <v>1.2500000000000001E-2</v>
      </c>
      <c r="H417" s="54">
        <v>80.091700000000003</v>
      </c>
      <c r="I417" s="54">
        <v>2031</v>
      </c>
      <c r="J417" s="54" t="s">
        <v>32</v>
      </c>
      <c r="K417" s="54" t="s">
        <v>33</v>
      </c>
    </row>
    <row r="418" spans="1:11" ht="20.100000000000001" customHeight="1" x14ac:dyDescent="0.25">
      <c r="A418" s="54" t="s">
        <v>2250</v>
      </c>
      <c r="B418" s="54" t="s">
        <v>75</v>
      </c>
      <c r="C418" s="54" t="s">
        <v>31</v>
      </c>
      <c r="D418" s="54">
        <v>521123</v>
      </c>
      <c r="E418" s="54">
        <v>78.64</v>
      </c>
      <c r="F418" s="54">
        <v>9.42</v>
      </c>
      <c r="G418" s="54">
        <v>1.8100000000000002E-2</v>
      </c>
      <c r="H418" s="54">
        <v>55.320900000000002</v>
      </c>
      <c r="I418" s="54">
        <v>2031</v>
      </c>
      <c r="J418" s="54" t="s">
        <v>32</v>
      </c>
      <c r="K418" s="54" t="s">
        <v>33</v>
      </c>
    </row>
    <row r="419" spans="1:11" ht="20.100000000000001" customHeight="1" x14ac:dyDescent="0.25">
      <c r="A419" s="54" t="s">
        <v>2214</v>
      </c>
      <c r="B419" s="54" t="s">
        <v>34</v>
      </c>
      <c r="C419" s="54" t="s">
        <v>31</v>
      </c>
      <c r="D419" s="54">
        <v>50718</v>
      </c>
      <c r="E419" s="54">
        <v>79.42</v>
      </c>
      <c r="F419" s="54">
        <v>8.7799999999999994</v>
      </c>
      <c r="G419" s="54">
        <v>0.1731</v>
      </c>
      <c r="H419" s="54">
        <v>5.7766000000000002</v>
      </c>
      <c r="I419" s="54">
        <v>2031</v>
      </c>
      <c r="J419" s="54" t="s">
        <v>32</v>
      </c>
      <c r="K419" s="54" t="s">
        <v>33</v>
      </c>
    </row>
    <row r="420" spans="1:11" ht="20.100000000000001" customHeight="1" x14ac:dyDescent="0.25">
      <c r="A420" s="54" t="s">
        <v>3539</v>
      </c>
      <c r="B420" s="54" t="s">
        <v>1163</v>
      </c>
      <c r="C420" s="54" t="s">
        <v>31</v>
      </c>
      <c r="D420" s="54">
        <v>7569544</v>
      </c>
      <c r="E420" s="54">
        <v>91.49</v>
      </c>
      <c r="F420" s="54">
        <v>33.07</v>
      </c>
      <c r="G420" s="54">
        <v>4.4000000000000003E-3</v>
      </c>
      <c r="H420" s="54">
        <v>228.8946</v>
      </c>
      <c r="I420" s="54">
        <v>2031</v>
      </c>
      <c r="J420" s="54" t="s">
        <v>32</v>
      </c>
      <c r="K420" s="54" t="s">
        <v>33</v>
      </c>
    </row>
    <row r="421" spans="1:11" ht="20.100000000000001" customHeight="1" x14ac:dyDescent="0.25">
      <c r="A421" s="54" t="s">
        <v>3537</v>
      </c>
      <c r="B421" s="54" t="s">
        <v>34</v>
      </c>
      <c r="C421" s="54" t="s">
        <v>31</v>
      </c>
      <c r="D421" s="54">
        <v>938289</v>
      </c>
      <c r="E421" s="54">
        <v>64.03</v>
      </c>
      <c r="F421" s="54">
        <v>6.5</v>
      </c>
      <c r="G421" s="54">
        <v>6.8999999999999999E-3</v>
      </c>
      <c r="H421" s="54">
        <v>144.35220000000001</v>
      </c>
      <c r="I421" s="54">
        <v>2031</v>
      </c>
      <c r="J421" s="54" t="s">
        <v>32</v>
      </c>
      <c r="K421" s="54" t="s">
        <v>33</v>
      </c>
    </row>
    <row r="422" spans="1:11" ht="20.100000000000001" customHeight="1" x14ac:dyDescent="0.25">
      <c r="A422" s="54" t="s">
        <v>3534</v>
      </c>
      <c r="B422" s="54" t="s">
        <v>34</v>
      </c>
      <c r="C422" s="54" t="s">
        <v>31</v>
      </c>
      <c r="D422" s="54">
        <v>5970478</v>
      </c>
      <c r="E422" s="54">
        <v>84.07</v>
      </c>
      <c r="F422" s="54">
        <v>16.43</v>
      </c>
      <c r="G422" s="54">
        <v>2.8E-3</v>
      </c>
      <c r="H422" s="54">
        <v>363.3888</v>
      </c>
      <c r="I422" s="54">
        <v>2031</v>
      </c>
      <c r="J422" s="54" t="s">
        <v>32</v>
      </c>
      <c r="K422" s="54" t="s">
        <v>33</v>
      </c>
    </row>
    <row r="423" spans="1:11" ht="20.100000000000001" customHeight="1" x14ac:dyDescent="0.25">
      <c r="A423" s="54" t="s">
        <v>3865</v>
      </c>
      <c r="B423" s="54" t="s">
        <v>34</v>
      </c>
      <c r="C423" s="54" t="s">
        <v>31</v>
      </c>
      <c r="D423" s="54">
        <v>2753518</v>
      </c>
      <c r="E423" s="54">
        <v>90.1</v>
      </c>
      <c r="F423" s="54">
        <v>17.52</v>
      </c>
      <c r="G423" s="54">
        <v>6.4000000000000003E-3</v>
      </c>
      <c r="H423" s="54">
        <v>157.1643</v>
      </c>
      <c r="I423" s="54">
        <v>2031</v>
      </c>
      <c r="J423" s="54" t="s">
        <v>32</v>
      </c>
      <c r="K423" s="54" t="s">
        <v>33</v>
      </c>
    </row>
    <row r="424" spans="1:11" ht="20.100000000000001" customHeight="1" x14ac:dyDescent="0.25">
      <c r="A424" s="54" t="s">
        <v>3535</v>
      </c>
      <c r="B424" s="54" t="s">
        <v>34</v>
      </c>
      <c r="C424" s="54" t="s">
        <v>31</v>
      </c>
      <c r="D424" s="54">
        <v>1816945</v>
      </c>
      <c r="E424" s="54">
        <v>82.51</v>
      </c>
      <c r="F424" s="54">
        <v>7.8</v>
      </c>
      <c r="G424" s="54">
        <v>4.3E-3</v>
      </c>
      <c r="H424" s="54">
        <v>232.9417</v>
      </c>
      <c r="I424" s="54">
        <v>2031</v>
      </c>
      <c r="J424" s="54" t="s">
        <v>32</v>
      </c>
      <c r="K424" s="54" t="s">
        <v>33</v>
      </c>
    </row>
    <row r="425" spans="1:11" ht="20.100000000000001" customHeight="1" x14ac:dyDescent="0.25">
      <c r="A425" s="54" t="s">
        <v>2247</v>
      </c>
      <c r="B425" s="54" t="s">
        <v>75</v>
      </c>
      <c r="C425" s="54" t="s">
        <v>31</v>
      </c>
      <c r="D425" s="54">
        <v>521123</v>
      </c>
      <c r="E425" s="54">
        <v>69.06</v>
      </c>
      <c r="F425" s="54">
        <v>9.42</v>
      </c>
      <c r="G425" s="54">
        <v>1.8100000000000002E-2</v>
      </c>
      <c r="H425" s="54">
        <v>55.320900000000002</v>
      </c>
      <c r="I425" s="54">
        <v>2031</v>
      </c>
      <c r="J425" s="54" t="s">
        <v>32</v>
      </c>
      <c r="K425" s="54" t="s">
        <v>33</v>
      </c>
    </row>
    <row r="426" spans="1:11" ht="20.100000000000001" customHeight="1" x14ac:dyDescent="0.25">
      <c r="A426" s="54" t="s">
        <v>2954</v>
      </c>
      <c r="B426" s="54" t="s">
        <v>75</v>
      </c>
      <c r="C426" s="54" t="s">
        <v>31</v>
      </c>
      <c r="D426" s="54">
        <v>489728</v>
      </c>
      <c r="E426" s="54">
        <v>67.84</v>
      </c>
      <c r="F426" s="54">
        <v>9.42</v>
      </c>
      <c r="G426" s="54">
        <v>1.9199999999999998E-2</v>
      </c>
      <c r="H426" s="54">
        <v>51.988100000000003</v>
      </c>
      <c r="I426" s="54">
        <v>2031</v>
      </c>
      <c r="J426" s="54" t="s">
        <v>32</v>
      </c>
      <c r="K426" s="54" t="s">
        <v>33</v>
      </c>
    </row>
    <row r="427" spans="1:11" ht="20.100000000000001" customHeight="1" x14ac:dyDescent="0.25">
      <c r="A427" s="54" t="s">
        <v>3864</v>
      </c>
      <c r="B427" s="54" t="s">
        <v>34</v>
      </c>
      <c r="C427" s="54" t="s">
        <v>31</v>
      </c>
      <c r="D427" s="54">
        <v>8097768</v>
      </c>
      <c r="E427" s="54">
        <v>82.94</v>
      </c>
      <c r="F427" s="54">
        <v>22.01</v>
      </c>
      <c r="G427" s="54">
        <v>2.7000000000000001E-3</v>
      </c>
      <c r="H427" s="54">
        <v>367.91309999999999</v>
      </c>
      <c r="I427" s="54">
        <v>2031</v>
      </c>
      <c r="J427" s="54" t="s">
        <v>32</v>
      </c>
      <c r="K427" s="54" t="s">
        <v>33</v>
      </c>
    </row>
    <row r="428" spans="1:11" ht="20.100000000000001" customHeight="1" x14ac:dyDescent="0.25">
      <c r="A428" s="54" t="s">
        <v>3374</v>
      </c>
      <c r="B428" s="54" t="s">
        <v>34</v>
      </c>
      <c r="C428" s="54" t="s">
        <v>31</v>
      </c>
      <c r="D428" s="54">
        <v>486807</v>
      </c>
      <c r="E428" s="54">
        <v>66.52</v>
      </c>
      <c r="F428" s="54">
        <v>5.45</v>
      </c>
      <c r="G428" s="54">
        <v>1.12E-2</v>
      </c>
      <c r="H428" s="54">
        <v>89.322500000000005</v>
      </c>
      <c r="I428" s="54">
        <v>2031</v>
      </c>
      <c r="J428" s="54" t="s">
        <v>32</v>
      </c>
      <c r="K428" s="54" t="s">
        <v>33</v>
      </c>
    </row>
    <row r="429" spans="1:11" ht="20.100000000000001" customHeight="1" x14ac:dyDescent="0.25">
      <c r="A429" s="54" t="s">
        <v>3542</v>
      </c>
      <c r="B429" s="54" t="s">
        <v>34</v>
      </c>
      <c r="C429" s="54" t="s">
        <v>31</v>
      </c>
      <c r="D429" s="54">
        <v>1158327</v>
      </c>
      <c r="E429" s="54">
        <v>78.930000000000007</v>
      </c>
      <c r="F429" s="54">
        <v>13.03</v>
      </c>
      <c r="G429" s="54">
        <v>1.12E-2</v>
      </c>
      <c r="H429" s="54">
        <v>88.896900000000002</v>
      </c>
      <c r="I429" s="54">
        <v>2031</v>
      </c>
      <c r="J429" s="54" t="s">
        <v>32</v>
      </c>
      <c r="K429" s="54" t="s">
        <v>33</v>
      </c>
    </row>
    <row r="430" spans="1:11" ht="20.100000000000001" customHeight="1" x14ac:dyDescent="0.25">
      <c r="A430" s="54" t="s">
        <v>3015</v>
      </c>
      <c r="B430" s="54" t="s">
        <v>75</v>
      </c>
      <c r="C430" s="54" t="s">
        <v>31</v>
      </c>
      <c r="D430" s="54">
        <v>485991</v>
      </c>
      <c r="E430" s="54">
        <v>83.19</v>
      </c>
      <c r="F430" s="54">
        <v>9.2100000000000009</v>
      </c>
      <c r="G430" s="54">
        <v>1.9E-2</v>
      </c>
      <c r="H430" s="54">
        <v>52.767699999999998</v>
      </c>
      <c r="I430" s="54">
        <v>2031</v>
      </c>
      <c r="J430" s="54" t="s">
        <v>32</v>
      </c>
      <c r="K430" s="54" t="s">
        <v>33</v>
      </c>
    </row>
    <row r="431" spans="1:11" ht="20.100000000000001" customHeight="1" x14ac:dyDescent="0.25">
      <c r="A431" s="54" t="s">
        <v>2316</v>
      </c>
      <c r="B431" s="54" t="s">
        <v>75</v>
      </c>
      <c r="C431" s="54" t="s">
        <v>31</v>
      </c>
      <c r="D431" s="54">
        <v>871796</v>
      </c>
      <c r="E431" s="54">
        <v>80.959999999999994</v>
      </c>
      <c r="F431" s="54">
        <v>9.34</v>
      </c>
      <c r="G431" s="54">
        <v>1.0699999999999999E-2</v>
      </c>
      <c r="H431" s="54">
        <v>93.34</v>
      </c>
      <c r="I431" s="54">
        <v>2032</v>
      </c>
      <c r="J431" s="54" t="s">
        <v>32</v>
      </c>
      <c r="K431" s="54" t="s">
        <v>33</v>
      </c>
    </row>
    <row r="432" spans="1:11" ht="20.100000000000001" customHeight="1" x14ac:dyDescent="0.25">
      <c r="A432" s="54" t="s">
        <v>3370</v>
      </c>
      <c r="B432" s="54" t="s">
        <v>75</v>
      </c>
      <c r="C432" s="54" t="s">
        <v>31</v>
      </c>
      <c r="D432" s="54">
        <v>245409</v>
      </c>
      <c r="E432" s="54">
        <v>83.88</v>
      </c>
      <c r="F432" s="54">
        <v>9.3000000000000007</v>
      </c>
      <c r="G432" s="54">
        <v>3.7900000000000003E-2</v>
      </c>
      <c r="H432" s="54">
        <v>26.388100000000001</v>
      </c>
      <c r="I432" s="54">
        <v>2032</v>
      </c>
      <c r="J432" s="54" t="s">
        <v>32</v>
      </c>
      <c r="K432" s="54" t="s">
        <v>33</v>
      </c>
    </row>
    <row r="433" spans="1:11" ht="20.100000000000001" customHeight="1" x14ac:dyDescent="0.25">
      <c r="A433" s="54" t="s">
        <v>3369</v>
      </c>
      <c r="B433" s="54" t="s">
        <v>34</v>
      </c>
      <c r="C433" s="54" t="s">
        <v>31</v>
      </c>
      <c r="D433" s="54">
        <v>1086088</v>
      </c>
      <c r="E433" s="54">
        <v>85.18</v>
      </c>
      <c r="F433" s="54">
        <v>16.62</v>
      </c>
      <c r="G433" s="54">
        <v>1.5299999999999999E-2</v>
      </c>
      <c r="H433" s="54">
        <v>65.348200000000006</v>
      </c>
      <c r="I433" s="54">
        <v>2032</v>
      </c>
      <c r="J433" s="54" t="s">
        <v>32</v>
      </c>
      <c r="K433" s="54" t="s">
        <v>33</v>
      </c>
    </row>
    <row r="434" spans="1:11" ht="20.100000000000001" customHeight="1" x14ac:dyDescent="0.25">
      <c r="A434" s="54" t="s">
        <v>2299</v>
      </c>
      <c r="B434" s="54" t="s">
        <v>34</v>
      </c>
      <c r="C434" s="54" t="s">
        <v>31</v>
      </c>
      <c r="D434" s="54">
        <v>236733</v>
      </c>
      <c r="E434" s="54">
        <v>75.53</v>
      </c>
      <c r="F434" s="54">
        <v>8.57</v>
      </c>
      <c r="G434" s="54">
        <v>3.6200000000000003E-2</v>
      </c>
      <c r="H434" s="54">
        <v>27.6235</v>
      </c>
      <c r="I434" s="54">
        <v>2032</v>
      </c>
      <c r="J434" s="54" t="s">
        <v>32</v>
      </c>
      <c r="K434" s="54" t="s">
        <v>33</v>
      </c>
    </row>
    <row r="435" spans="1:11" ht="20.100000000000001" customHeight="1" x14ac:dyDescent="0.25">
      <c r="A435" s="54" t="s">
        <v>3544</v>
      </c>
      <c r="B435" s="54" t="s">
        <v>34</v>
      </c>
      <c r="C435" s="54" t="s">
        <v>31</v>
      </c>
      <c r="D435" s="54">
        <v>5206879</v>
      </c>
      <c r="E435" s="54">
        <v>78.23</v>
      </c>
      <c r="F435" s="54">
        <v>16.690000000000001</v>
      </c>
      <c r="G435" s="54">
        <v>3.2000000000000002E-3</v>
      </c>
      <c r="H435" s="54">
        <v>311.976</v>
      </c>
      <c r="I435" s="54">
        <v>2032</v>
      </c>
      <c r="J435" s="54" t="s">
        <v>32</v>
      </c>
      <c r="K435" s="54" t="s">
        <v>33</v>
      </c>
    </row>
    <row r="436" spans="1:11" ht="20.100000000000001" customHeight="1" x14ac:dyDescent="0.25">
      <c r="A436" s="54" t="s">
        <v>2294</v>
      </c>
      <c r="B436" s="54" t="s">
        <v>34</v>
      </c>
      <c r="C436" s="54" t="s">
        <v>31</v>
      </c>
      <c r="D436" s="54">
        <v>448373</v>
      </c>
      <c r="E436" s="54">
        <v>74.28</v>
      </c>
      <c r="F436" s="54">
        <v>9.0399999999999991</v>
      </c>
      <c r="G436" s="54">
        <v>2.0199999999999999E-2</v>
      </c>
      <c r="H436" s="54">
        <v>49.598799999999997</v>
      </c>
      <c r="I436" s="54">
        <v>2032</v>
      </c>
      <c r="J436" s="54" t="s">
        <v>32</v>
      </c>
      <c r="K436" s="54" t="s">
        <v>33</v>
      </c>
    </row>
    <row r="437" spans="1:11" ht="20.100000000000001" customHeight="1" x14ac:dyDescent="0.25">
      <c r="A437" s="54" t="s">
        <v>3368</v>
      </c>
      <c r="B437" s="54" t="s">
        <v>34</v>
      </c>
      <c r="C437" s="54" t="s">
        <v>31</v>
      </c>
      <c r="D437" s="54">
        <v>362942</v>
      </c>
      <c r="E437" s="54">
        <v>71.14</v>
      </c>
      <c r="F437" s="54">
        <v>6.53</v>
      </c>
      <c r="G437" s="54">
        <v>1.7999999999999999E-2</v>
      </c>
      <c r="H437" s="54">
        <v>55.5807</v>
      </c>
      <c r="I437" s="54">
        <v>2032</v>
      </c>
      <c r="J437" s="54" t="s">
        <v>32</v>
      </c>
      <c r="K437" s="54" t="s">
        <v>33</v>
      </c>
    </row>
    <row r="438" spans="1:11" ht="20.100000000000001" customHeight="1" x14ac:dyDescent="0.25">
      <c r="A438" s="54" t="s">
        <v>3501</v>
      </c>
      <c r="B438" s="54" t="s">
        <v>34</v>
      </c>
      <c r="C438" s="54" t="s">
        <v>31</v>
      </c>
      <c r="D438" s="54">
        <v>3665460</v>
      </c>
      <c r="E438" s="54">
        <v>77.23</v>
      </c>
      <c r="F438" s="54">
        <v>10.51</v>
      </c>
      <c r="G438" s="54">
        <v>2.8999999999999998E-3</v>
      </c>
      <c r="H438" s="54">
        <v>348.7593</v>
      </c>
      <c r="I438" s="54">
        <v>2032</v>
      </c>
      <c r="J438" s="54" t="s">
        <v>32</v>
      </c>
      <c r="K438" s="54" t="s">
        <v>33</v>
      </c>
    </row>
    <row r="439" spans="1:11" ht="20.100000000000001" customHeight="1" x14ac:dyDescent="0.25">
      <c r="A439" s="54" t="s">
        <v>3866</v>
      </c>
      <c r="B439" s="54" t="s">
        <v>34</v>
      </c>
      <c r="C439" s="54" t="s">
        <v>31</v>
      </c>
      <c r="D439" s="54">
        <v>941002</v>
      </c>
      <c r="E439" s="54">
        <v>70.52</v>
      </c>
      <c r="F439" s="54">
        <v>5.25</v>
      </c>
      <c r="G439" s="54">
        <v>5.5999999999999999E-3</v>
      </c>
      <c r="H439" s="54">
        <v>179.23849999999999</v>
      </c>
      <c r="I439" s="54">
        <v>2032</v>
      </c>
      <c r="J439" s="54" t="s">
        <v>32</v>
      </c>
      <c r="K439" s="54" t="s">
        <v>33</v>
      </c>
    </row>
    <row r="440" spans="1:11" ht="20.100000000000001" customHeight="1" x14ac:dyDescent="0.25">
      <c r="A440" s="54" t="s">
        <v>3909</v>
      </c>
      <c r="B440" s="54" t="s">
        <v>30</v>
      </c>
      <c r="C440" s="54" t="s">
        <v>31</v>
      </c>
      <c r="D440" s="54">
        <v>6223446</v>
      </c>
      <c r="E440" s="54">
        <v>75.67</v>
      </c>
      <c r="F440" s="54">
        <v>11.84</v>
      </c>
      <c r="G440" s="54">
        <v>1.9E-3</v>
      </c>
      <c r="H440" s="54">
        <v>525.62890000000004</v>
      </c>
      <c r="I440" s="54">
        <v>2032</v>
      </c>
      <c r="J440" s="54" t="s">
        <v>32</v>
      </c>
      <c r="K440" s="54" t="s">
        <v>33</v>
      </c>
    </row>
    <row r="441" spans="1:11" ht="20.100000000000001" customHeight="1" x14ac:dyDescent="0.25">
      <c r="A441" s="54" t="s">
        <v>2566</v>
      </c>
      <c r="B441" s="54" t="s">
        <v>34</v>
      </c>
      <c r="C441" s="54" t="s">
        <v>31</v>
      </c>
      <c r="D441" s="54">
        <v>1101315</v>
      </c>
      <c r="E441" s="54">
        <v>80.22</v>
      </c>
      <c r="F441" s="54">
        <v>8.86</v>
      </c>
      <c r="G441" s="54">
        <v>8.0000000000000002E-3</v>
      </c>
      <c r="H441" s="54">
        <v>124.3019</v>
      </c>
      <c r="I441" s="54">
        <v>2032</v>
      </c>
      <c r="J441" s="54" t="s">
        <v>32</v>
      </c>
      <c r="K441" s="54" t="s">
        <v>33</v>
      </c>
    </row>
    <row r="442" spans="1:11" ht="20.100000000000001" customHeight="1" x14ac:dyDescent="0.25">
      <c r="A442" s="54" t="s">
        <v>2309</v>
      </c>
      <c r="B442" s="54" t="s">
        <v>34</v>
      </c>
      <c r="C442" s="54" t="s">
        <v>31</v>
      </c>
      <c r="D442" s="54">
        <v>477117</v>
      </c>
      <c r="E442" s="54">
        <v>74.47</v>
      </c>
      <c r="F442" s="54">
        <v>8.0399999999999991</v>
      </c>
      <c r="G442" s="54">
        <v>1.6899999999999998E-2</v>
      </c>
      <c r="H442" s="54">
        <v>59.3429</v>
      </c>
      <c r="I442" s="54">
        <v>2032</v>
      </c>
      <c r="J442" s="54" t="s">
        <v>32</v>
      </c>
      <c r="K442" s="54" t="s">
        <v>33</v>
      </c>
    </row>
    <row r="443" spans="1:11" ht="20.100000000000001" customHeight="1" x14ac:dyDescent="0.25">
      <c r="A443" s="54" t="s">
        <v>3910</v>
      </c>
      <c r="B443" s="54" t="s">
        <v>30</v>
      </c>
      <c r="C443" s="54" t="s">
        <v>31</v>
      </c>
      <c r="D443" s="54">
        <v>5640880</v>
      </c>
      <c r="E443" s="54">
        <v>78.209999999999994</v>
      </c>
      <c r="F443" s="54">
        <v>11.81</v>
      </c>
      <c r="G443" s="54">
        <v>2.0999999999999999E-3</v>
      </c>
      <c r="H443" s="54">
        <v>477.63589999999999</v>
      </c>
      <c r="I443" s="54">
        <v>2032</v>
      </c>
      <c r="J443" s="54" t="s">
        <v>32</v>
      </c>
      <c r="K443" s="54" t="s">
        <v>33</v>
      </c>
    </row>
    <row r="444" spans="1:11" ht="20.100000000000001" customHeight="1" x14ac:dyDescent="0.25">
      <c r="A444" s="54" t="s">
        <v>3540</v>
      </c>
      <c r="B444" s="54" t="s">
        <v>34</v>
      </c>
      <c r="C444" s="54" t="s">
        <v>31</v>
      </c>
      <c r="D444" s="54">
        <v>9457072</v>
      </c>
      <c r="E444" s="54">
        <v>87.09</v>
      </c>
      <c r="F444" s="54">
        <v>21.1</v>
      </c>
      <c r="G444" s="54">
        <v>2.2000000000000001E-3</v>
      </c>
      <c r="H444" s="54">
        <v>448.20249999999999</v>
      </c>
      <c r="I444" s="54">
        <v>2032</v>
      </c>
      <c r="J444" s="54" t="s">
        <v>32</v>
      </c>
      <c r="K444" s="54" t="s">
        <v>33</v>
      </c>
    </row>
    <row r="445" spans="1:11" ht="20.100000000000001" customHeight="1" x14ac:dyDescent="0.25">
      <c r="A445" s="54" t="s">
        <v>3351</v>
      </c>
      <c r="B445" s="54" t="s">
        <v>34</v>
      </c>
      <c r="C445" s="54" t="s">
        <v>31</v>
      </c>
      <c r="D445" s="54">
        <v>805726</v>
      </c>
      <c r="E445" s="54">
        <v>75.86</v>
      </c>
      <c r="F445" s="54">
        <v>13.91</v>
      </c>
      <c r="G445" s="54">
        <v>1.7299999999999999E-2</v>
      </c>
      <c r="H445" s="54">
        <v>57.924199999999999</v>
      </c>
      <c r="I445" s="54">
        <v>2032</v>
      </c>
      <c r="J445" s="54" t="s">
        <v>32</v>
      </c>
      <c r="K445" s="54" t="s">
        <v>33</v>
      </c>
    </row>
    <row r="446" spans="1:11" ht="20.100000000000001" customHeight="1" x14ac:dyDescent="0.25">
      <c r="A446" s="54" t="s">
        <v>2280</v>
      </c>
      <c r="B446" s="54" t="s">
        <v>75</v>
      </c>
      <c r="C446" s="54" t="s">
        <v>31</v>
      </c>
      <c r="D446" s="54">
        <v>344214</v>
      </c>
      <c r="E446" s="54">
        <v>69.760000000000005</v>
      </c>
      <c r="F446" s="54">
        <v>2.46</v>
      </c>
      <c r="G446" s="54">
        <v>7.1000000000000004E-3</v>
      </c>
      <c r="H446" s="54">
        <v>139.92449999999999</v>
      </c>
      <c r="I446" s="54">
        <v>2032</v>
      </c>
      <c r="J446" s="54" t="s">
        <v>32</v>
      </c>
      <c r="K446" s="54" t="s">
        <v>33</v>
      </c>
    </row>
    <row r="447" spans="1:11" ht="20.100000000000001" customHeight="1" x14ac:dyDescent="0.25">
      <c r="A447" s="54" t="s">
        <v>3543</v>
      </c>
      <c r="B447" s="54" t="s">
        <v>34</v>
      </c>
      <c r="C447" s="54" t="s">
        <v>31</v>
      </c>
      <c r="D447" s="54">
        <v>7242865</v>
      </c>
      <c r="E447" s="54">
        <v>93.19</v>
      </c>
      <c r="F447" s="54">
        <v>28.24</v>
      </c>
      <c r="G447" s="54">
        <v>3.8999999999999998E-3</v>
      </c>
      <c r="H447" s="54">
        <v>256.47539999999998</v>
      </c>
      <c r="I447" s="54">
        <v>2032</v>
      </c>
      <c r="J447" s="54" t="s">
        <v>32</v>
      </c>
      <c r="K447" s="54" t="s">
        <v>33</v>
      </c>
    </row>
    <row r="448" spans="1:11" ht="20.100000000000001" customHeight="1" x14ac:dyDescent="0.25">
      <c r="A448" s="54" t="s">
        <v>3031</v>
      </c>
      <c r="B448" s="54" t="s">
        <v>34</v>
      </c>
      <c r="C448" s="54" t="s">
        <v>31</v>
      </c>
      <c r="D448" s="54">
        <v>1252559</v>
      </c>
      <c r="E448" s="54">
        <v>75.66</v>
      </c>
      <c r="F448" s="54">
        <v>7.36</v>
      </c>
      <c r="G448" s="54">
        <v>5.8999999999999999E-3</v>
      </c>
      <c r="H448" s="54">
        <v>170.18469999999999</v>
      </c>
      <c r="I448" s="54">
        <v>2032</v>
      </c>
      <c r="J448" s="54" t="s">
        <v>32</v>
      </c>
      <c r="K448" s="54" t="s">
        <v>33</v>
      </c>
    </row>
    <row r="449" spans="1:11" ht="20.100000000000001" customHeight="1" x14ac:dyDescent="0.25">
      <c r="A449" s="54" t="s">
        <v>3378</v>
      </c>
      <c r="B449" s="54" t="s">
        <v>75</v>
      </c>
      <c r="C449" s="54" t="s">
        <v>31</v>
      </c>
      <c r="D449" s="54">
        <v>255745</v>
      </c>
      <c r="E449" s="54">
        <v>76.260000000000005</v>
      </c>
      <c r="F449" s="54">
        <v>8.91</v>
      </c>
      <c r="G449" s="54">
        <v>3.4799999999999998E-2</v>
      </c>
      <c r="H449" s="54">
        <v>28.703199999999999</v>
      </c>
      <c r="I449" s="54">
        <v>2033</v>
      </c>
      <c r="J449" s="54" t="s">
        <v>32</v>
      </c>
      <c r="K449" s="54" t="s">
        <v>33</v>
      </c>
    </row>
    <row r="450" spans="1:11" ht="20.100000000000001" customHeight="1" x14ac:dyDescent="0.25">
      <c r="A450" s="54" t="s">
        <v>3547</v>
      </c>
      <c r="B450" s="54" t="s">
        <v>34</v>
      </c>
      <c r="C450" s="54" t="s">
        <v>31</v>
      </c>
      <c r="D450" s="54">
        <v>8592684</v>
      </c>
      <c r="E450" s="54">
        <v>93.19</v>
      </c>
      <c r="F450" s="54">
        <v>27.11</v>
      </c>
      <c r="G450" s="54">
        <v>3.2000000000000002E-3</v>
      </c>
      <c r="H450" s="54">
        <v>316.9563</v>
      </c>
      <c r="I450" s="54">
        <v>2033</v>
      </c>
      <c r="J450" s="54" t="s">
        <v>32</v>
      </c>
      <c r="K450" s="54" t="s">
        <v>33</v>
      </c>
    </row>
    <row r="451" spans="1:11" ht="20.100000000000001" customHeight="1" x14ac:dyDescent="0.25">
      <c r="A451" s="54" t="s">
        <v>2851</v>
      </c>
      <c r="B451" s="54" t="s">
        <v>34</v>
      </c>
      <c r="C451" s="54" t="s">
        <v>31</v>
      </c>
      <c r="D451" s="54">
        <v>1705261</v>
      </c>
      <c r="E451" s="54">
        <v>80.209999999999994</v>
      </c>
      <c r="F451" s="54">
        <v>14.51</v>
      </c>
      <c r="G451" s="54">
        <v>8.5000000000000006E-3</v>
      </c>
      <c r="H451" s="54">
        <v>117.5232</v>
      </c>
      <c r="I451" s="54">
        <v>2033</v>
      </c>
      <c r="J451" s="54" t="s">
        <v>32</v>
      </c>
      <c r="K451" s="54" t="s">
        <v>33</v>
      </c>
    </row>
    <row r="452" spans="1:11" ht="20.100000000000001" customHeight="1" x14ac:dyDescent="0.25">
      <c r="A452" s="54" t="s">
        <v>3377</v>
      </c>
      <c r="B452" s="54" t="s">
        <v>75</v>
      </c>
      <c r="C452" s="54" t="s">
        <v>31</v>
      </c>
      <c r="D452" s="54">
        <v>154637</v>
      </c>
      <c r="E452" s="54">
        <v>78.02</v>
      </c>
      <c r="F452" s="54">
        <v>9.9</v>
      </c>
      <c r="G452" s="54">
        <v>6.4000000000000001E-2</v>
      </c>
      <c r="H452" s="54">
        <v>15.619899999999999</v>
      </c>
      <c r="I452" s="54">
        <v>2033</v>
      </c>
      <c r="J452" s="54" t="s">
        <v>32</v>
      </c>
      <c r="K452" s="54" t="s">
        <v>33</v>
      </c>
    </row>
    <row r="453" spans="1:11" ht="20.100000000000001" customHeight="1" x14ac:dyDescent="0.25">
      <c r="A453" s="54" t="s">
        <v>3911</v>
      </c>
      <c r="B453" s="54" t="s">
        <v>34</v>
      </c>
      <c r="C453" s="54" t="s">
        <v>31</v>
      </c>
      <c r="D453" s="54">
        <v>1846711</v>
      </c>
      <c r="E453" s="54">
        <v>69.58</v>
      </c>
      <c r="F453" s="54">
        <v>6.36</v>
      </c>
      <c r="G453" s="54">
        <v>3.3999999999999998E-3</v>
      </c>
      <c r="H453" s="54">
        <v>290.36329999999998</v>
      </c>
      <c r="I453" s="54">
        <v>2033</v>
      </c>
      <c r="J453" s="54" t="s">
        <v>32</v>
      </c>
      <c r="K453" s="54" t="s">
        <v>33</v>
      </c>
    </row>
    <row r="454" spans="1:11" ht="20.100000000000001" customHeight="1" x14ac:dyDescent="0.25">
      <c r="A454" s="54" t="s">
        <v>2971</v>
      </c>
      <c r="B454" s="54" t="s">
        <v>75</v>
      </c>
      <c r="C454" s="54" t="s">
        <v>31</v>
      </c>
      <c r="D454" s="54">
        <v>394918</v>
      </c>
      <c r="E454" s="54">
        <v>77.39</v>
      </c>
      <c r="F454" s="54">
        <v>9.7799999999999994</v>
      </c>
      <c r="G454" s="54">
        <v>2.4799999999999999E-2</v>
      </c>
      <c r="H454" s="54">
        <v>40.380200000000002</v>
      </c>
      <c r="I454" s="54">
        <v>2033</v>
      </c>
      <c r="J454" s="54" t="s">
        <v>32</v>
      </c>
      <c r="K454" s="54" t="s">
        <v>33</v>
      </c>
    </row>
    <row r="455" spans="1:11" ht="20.100000000000001" customHeight="1" x14ac:dyDescent="0.25">
      <c r="A455" s="54" t="s">
        <v>2369</v>
      </c>
      <c r="B455" s="54" t="s">
        <v>34</v>
      </c>
      <c r="C455" s="54" t="s">
        <v>31</v>
      </c>
      <c r="D455" s="54">
        <v>997076</v>
      </c>
      <c r="E455" s="54">
        <v>75.260000000000005</v>
      </c>
      <c r="F455" s="54">
        <v>8.2200000000000006</v>
      </c>
      <c r="G455" s="54">
        <v>8.2000000000000007E-3</v>
      </c>
      <c r="H455" s="54">
        <v>121.2987</v>
      </c>
      <c r="I455" s="54">
        <v>2033</v>
      </c>
      <c r="J455" s="54" t="s">
        <v>32</v>
      </c>
      <c r="K455" s="54" t="s">
        <v>33</v>
      </c>
    </row>
    <row r="456" spans="1:11" ht="20.100000000000001" customHeight="1" x14ac:dyDescent="0.25">
      <c r="A456" s="54" t="s">
        <v>3152</v>
      </c>
      <c r="B456" s="54" t="s">
        <v>34</v>
      </c>
      <c r="C456" s="54" t="s">
        <v>31</v>
      </c>
      <c r="D456" s="54">
        <v>1767527</v>
      </c>
      <c r="E456" s="54">
        <v>76.42</v>
      </c>
      <c r="F456" s="54">
        <v>8.15</v>
      </c>
      <c r="G456" s="54">
        <v>4.5999999999999999E-3</v>
      </c>
      <c r="H456" s="54">
        <v>216.87450000000001</v>
      </c>
      <c r="I456" s="54">
        <v>2033</v>
      </c>
      <c r="J456" s="54" t="s">
        <v>32</v>
      </c>
      <c r="K456" s="54" t="s">
        <v>33</v>
      </c>
    </row>
    <row r="457" spans="1:11" ht="20.100000000000001" customHeight="1" x14ac:dyDescent="0.25">
      <c r="A457" s="54" t="s">
        <v>3545</v>
      </c>
      <c r="B457" s="54" t="s">
        <v>34</v>
      </c>
      <c r="C457" s="54" t="s">
        <v>31</v>
      </c>
      <c r="D457" s="54">
        <v>2139830</v>
      </c>
      <c r="E457" s="54">
        <v>83.15</v>
      </c>
      <c r="F457" s="54">
        <v>8.11</v>
      </c>
      <c r="G457" s="54">
        <v>3.8E-3</v>
      </c>
      <c r="H457" s="54">
        <v>263.85079999999999</v>
      </c>
      <c r="I457" s="54">
        <v>2033</v>
      </c>
      <c r="J457" s="54" t="s">
        <v>32</v>
      </c>
      <c r="K457" s="54" t="s">
        <v>33</v>
      </c>
    </row>
    <row r="458" spans="1:11" ht="20.100000000000001" customHeight="1" x14ac:dyDescent="0.25">
      <c r="A458" s="54" t="s">
        <v>3485</v>
      </c>
      <c r="B458" s="54" t="s">
        <v>34</v>
      </c>
      <c r="C458" s="54" t="s">
        <v>31</v>
      </c>
      <c r="D458" s="54">
        <v>3569124</v>
      </c>
      <c r="E458" s="54">
        <v>78.92</v>
      </c>
      <c r="F458" s="54">
        <v>17.04</v>
      </c>
      <c r="G458" s="54">
        <v>4.7999999999999996E-3</v>
      </c>
      <c r="H458" s="54">
        <v>209.45570000000001</v>
      </c>
      <c r="I458" s="54">
        <v>2033</v>
      </c>
      <c r="J458" s="54" t="s">
        <v>32</v>
      </c>
      <c r="K458" s="54" t="s">
        <v>33</v>
      </c>
    </row>
    <row r="459" spans="1:11" ht="20.100000000000001" customHeight="1" x14ac:dyDescent="0.25">
      <c r="A459" s="54" t="s">
        <v>3042</v>
      </c>
      <c r="B459" s="54" t="s">
        <v>34</v>
      </c>
      <c r="C459" s="54" t="s">
        <v>31</v>
      </c>
      <c r="D459" s="54">
        <v>6306471</v>
      </c>
      <c r="E459" s="54">
        <v>93.9</v>
      </c>
      <c r="F459" s="54">
        <v>24.61</v>
      </c>
      <c r="G459" s="54">
        <v>3.8999999999999998E-3</v>
      </c>
      <c r="H459" s="54">
        <v>256.25639999999999</v>
      </c>
      <c r="I459" s="54">
        <v>2033</v>
      </c>
      <c r="J459" s="54" t="s">
        <v>32</v>
      </c>
      <c r="K459" s="54" t="s">
        <v>33</v>
      </c>
    </row>
    <row r="460" spans="1:11" ht="20.100000000000001" customHeight="1" x14ac:dyDescent="0.25">
      <c r="A460" s="54" t="s">
        <v>3261</v>
      </c>
      <c r="B460" s="54" t="s">
        <v>34</v>
      </c>
      <c r="C460" s="54" t="s">
        <v>31</v>
      </c>
      <c r="D460" s="54">
        <v>55922</v>
      </c>
      <c r="E460" s="54">
        <v>78.89</v>
      </c>
      <c r="F460" s="54">
        <v>8.9600000000000009</v>
      </c>
      <c r="G460" s="54">
        <v>0.16020000000000001</v>
      </c>
      <c r="H460" s="54">
        <v>6.2412999999999998</v>
      </c>
      <c r="I460" s="54">
        <v>2033</v>
      </c>
      <c r="J460" s="54" t="s">
        <v>32</v>
      </c>
      <c r="K460" s="54" t="s">
        <v>33</v>
      </c>
    </row>
    <row r="461" spans="1:11" ht="20.100000000000001" customHeight="1" x14ac:dyDescent="0.25">
      <c r="A461" s="54" t="s">
        <v>2970</v>
      </c>
      <c r="B461" s="54" t="s">
        <v>75</v>
      </c>
      <c r="C461" s="54" t="s">
        <v>31</v>
      </c>
      <c r="D461" s="54">
        <v>400271</v>
      </c>
      <c r="E461" s="54">
        <v>71.7</v>
      </c>
      <c r="F461" s="54">
        <v>9.76</v>
      </c>
      <c r="G461" s="54">
        <v>2.4400000000000002E-2</v>
      </c>
      <c r="H461" s="54">
        <v>41.011400000000002</v>
      </c>
      <c r="I461" s="54">
        <v>2033</v>
      </c>
      <c r="J461" s="54" t="s">
        <v>32</v>
      </c>
      <c r="K461" s="54" t="s">
        <v>33</v>
      </c>
    </row>
    <row r="462" spans="1:11" ht="20.100000000000001" customHeight="1" x14ac:dyDescent="0.25">
      <c r="A462" s="54" t="s">
        <v>2343</v>
      </c>
      <c r="B462" s="54" t="s">
        <v>34</v>
      </c>
      <c r="C462" s="54" t="s">
        <v>31</v>
      </c>
      <c r="D462" s="54">
        <v>625419</v>
      </c>
      <c r="E462" s="54">
        <v>83.75</v>
      </c>
      <c r="F462" s="54">
        <v>8.33</v>
      </c>
      <c r="G462" s="54">
        <v>1.3299999999999999E-2</v>
      </c>
      <c r="H462" s="54">
        <v>75.080299999999994</v>
      </c>
      <c r="I462" s="54">
        <v>2033</v>
      </c>
      <c r="J462" s="54" t="s">
        <v>32</v>
      </c>
      <c r="K462" s="54" t="s">
        <v>33</v>
      </c>
    </row>
    <row r="463" spans="1:11" ht="20.100000000000001" customHeight="1" x14ac:dyDescent="0.25">
      <c r="A463" s="54" t="s">
        <v>3373</v>
      </c>
      <c r="B463" s="54" t="s">
        <v>34</v>
      </c>
      <c r="C463" s="54" t="s">
        <v>31</v>
      </c>
      <c r="D463" s="54">
        <v>838826</v>
      </c>
      <c r="E463" s="54">
        <v>74.7</v>
      </c>
      <c r="F463" s="54">
        <v>7.97</v>
      </c>
      <c r="G463" s="54">
        <v>9.4999999999999998E-3</v>
      </c>
      <c r="H463" s="54">
        <v>105.248</v>
      </c>
      <c r="I463" s="54">
        <v>2033</v>
      </c>
      <c r="J463" s="54" t="s">
        <v>32</v>
      </c>
      <c r="K463" s="54" t="s">
        <v>33</v>
      </c>
    </row>
    <row r="464" spans="1:11" ht="20.100000000000001" customHeight="1" x14ac:dyDescent="0.25">
      <c r="A464" s="54" t="s">
        <v>3047</v>
      </c>
      <c r="B464" s="54" t="s">
        <v>34</v>
      </c>
      <c r="C464" s="54" t="s">
        <v>31</v>
      </c>
      <c r="D464" s="54">
        <v>6333492</v>
      </c>
      <c r="E464" s="54">
        <v>93.19</v>
      </c>
      <c r="F464" s="54">
        <v>30.95</v>
      </c>
      <c r="G464" s="54">
        <v>4.8999999999999998E-3</v>
      </c>
      <c r="H464" s="54">
        <v>204.63630000000001</v>
      </c>
      <c r="I464" s="54">
        <v>2033</v>
      </c>
      <c r="J464" s="54" t="s">
        <v>32</v>
      </c>
      <c r="K464" s="54" t="s">
        <v>33</v>
      </c>
    </row>
    <row r="465" spans="1:11" ht="20.100000000000001" customHeight="1" x14ac:dyDescent="0.25">
      <c r="A465" s="54" t="s">
        <v>3546</v>
      </c>
      <c r="B465" s="54" t="s">
        <v>34</v>
      </c>
      <c r="C465" s="54" t="s">
        <v>31</v>
      </c>
      <c r="D465" s="54">
        <v>2006839</v>
      </c>
      <c r="E465" s="54">
        <v>83.9</v>
      </c>
      <c r="F465" s="54">
        <v>13.85</v>
      </c>
      <c r="G465" s="54">
        <v>6.8999999999999999E-3</v>
      </c>
      <c r="H465" s="54">
        <v>144.8982</v>
      </c>
      <c r="I465" s="54">
        <v>2033</v>
      </c>
      <c r="J465" s="54" t="s">
        <v>32</v>
      </c>
      <c r="K465" s="54" t="s">
        <v>33</v>
      </c>
    </row>
    <row r="466" spans="1:11" ht="20.100000000000001" customHeight="1" x14ac:dyDescent="0.25">
      <c r="A466" s="54" t="s">
        <v>3262</v>
      </c>
      <c r="B466" s="54" t="s">
        <v>34</v>
      </c>
      <c r="C466" s="54" t="s">
        <v>31</v>
      </c>
      <c r="D466" s="54">
        <v>5000064</v>
      </c>
      <c r="E466" s="54">
        <v>87.06</v>
      </c>
      <c r="F466" s="54">
        <v>17.03</v>
      </c>
      <c r="G466" s="54">
        <v>3.3999999999999998E-3</v>
      </c>
      <c r="H466" s="54">
        <v>293.60329999999999</v>
      </c>
      <c r="I466" s="54">
        <v>2033</v>
      </c>
      <c r="J466" s="54" t="s">
        <v>32</v>
      </c>
      <c r="K466" s="54" t="s">
        <v>33</v>
      </c>
    </row>
    <row r="467" spans="1:11" ht="20.100000000000001" customHeight="1" x14ac:dyDescent="0.25">
      <c r="A467" s="54" t="s">
        <v>2974</v>
      </c>
      <c r="B467" s="54" t="s">
        <v>75</v>
      </c>
      <c r="C467" s="54" t="s">
        <v>31</v>
      </c>
      <c r="D467" s="54">
        <v>394918</v>
      </c>
      <c r="E467" s="54">
        <v>77.39</v>
      </c>
      <c r="F467" s="54">
        <v>9.7799999999999994</v>
      </c>
      <c r="G467" s="54">
        <v>2.4799999999999999E-2</v>
      </c>
      <c r="H467" s="54">
        <v>40.380200000000002</v>
      </c>
      <c r="I467" s="54">
        <v>2033</v>
      </c>
      <c r="J467" s="54" t="s">
        <v>32</v>
      </c>
      <c r="K467" s="54" t="s">
        <v>33</v>
      </c>
    </row>
    <row r="468" spans="1:11" ht="20.100000000000001" customHeight="1" x14ac:dyDescent="0.25">
      <c r="A468" s="54" t="s">
        <v>3912</v>
      </c>
      <c r="B468" s="54" t="s">
        <v>34</v>
      </c>
      <c r="C468" s="54" t="s">
        <v>31</v>
      </c>
      <c r="D468" s="54">
        <v>1037490</v>
      </c>
      <c r="E468" s="54">
        <v>69.86</v>
      </c>
      <c r="F468" s="54">
        <v>5.34</v>
      </c>
      <c r="G468" s="54">
        <v>5.1000000000000004E-3</v>
      </c>
      <c r="H468" s="54">
        <v>194.28649999999999</v>
      </c>
      <c r="I468" s="54">
        <v>2033</v>
      </c>
      <c r="J468" s="54" t="s">
        <v>32</v>
      </c>
      <c r="K468" s="54" t="s">
        <v>33</v>
      </c>
    </row>
    <row r="469" spans="1:11" ht="20.100000000000001" customHeight="1" x14ac:dyDescent="0.25">
      <c r="A469" s="54" t="s">
        <v>2842</v>
      </c>
      <c r="B469" s="54" t="s">
        <v>34</v>
      </c>
      <c r="C469" s="54" t="s">
        <v>31</v>
      </c>
      <c r="D469" s="54">
        <v>3244505</v>
      </c>
      <c r="E469" s="54">
        <v>80.91</v>
      </c>
      <c r="F469" s="54">
        <v>14.38</v>
      </c>
      <c r="G469" s="54">
        <v>4.4000000000000003E-3</v>
      </c>
      <c r="H469" s="54">
        <v>225.62620000000001</v>
      </c>
      <c r="I469" s="54">
        <v>2034</v>
      </c>
      <c r="J469" s="54" t="s">
        <v>32</v>
      </c>
      <c r="K469" s="54" t="s">
        <v>33</v>
      </c>
    </row>
    <row r="470" spans="1:11" ht="20.100000000000001" customHeight="1" x14ac:dyDescent="0.25">
      <c r="A470" s="54" t="s">
        <v>3548</v>
      </c>
      <c r="B470" s="54" t="s">
        <v>34</v>
      </c>
      <c r="C470" s="54" t="s">
        <v>31</v>
      </c>
      <c r="D470" s="54">
        <v>1375852</v>
      </c>
      <c r="E470" s="54">
        <v>72.09</v>
      </c>
      <c r="F470" s="54">
        <v>6.98</v>
      </c>
      <c r="G470" s="54">
        <v>5.1000000000000004E-3</v>
      </c>
      <c r="H470" s="54">
        <v>197.11340000000001</v>
      </c>
      <c r="I470" s="54">
        <v>2034</v>
      </c>
      <c r="J470" s="54" t="s">
        <v>32</v>
      </c>
      <c r="K470" s="54" t="s">
        <v>33</v>
      </c>
    </row>
    <row r="471" spans="1:11" ht="20.100000000000001" customHeight="1" x14ac:dyDescent="0.25">
      <c r="A471" s="54" t="s">
        <v>2978</v>
      </c>
      <c r="B471" s="54" t="s">
        <v>75</v>
      </c>
      <c r="C471" s="54" t="s">
        <v>31</v>
      </c>
      <c r="D471" s="54">
        <v>428070</v>
      </c>
      <c r="E471" s="54">
        <v>81.63</v>
      </c>
      <c r="F471" s="54">
        <v>10.23</v>
      </c>
      <c r="G471" s="54">
        <v>2.3900000000000001E-2</v>
      </c>
      <c r="H471" s="54">
        <v>41.8446</v>
      </c>
      <c r="I471" s="54">
        <v>2034</v>
      </c>
      <c r="J471" s="54" t="s">
        <v>32</v>
      </c>
      <c r="K471" s="54" t="s">
        <v>33</v>
      </c>
    </row>
    <row r="472" spans="1:11" ht="20.100000000000001" customHeight="1" x14ac:dyDescent="0.25">
      <c r="A472" s="54" t="s">
        <v>2401</v>
      </c>
      <c r="B472" s="54" t="s">
        <v>34</v>
      </c>
      <c r="C472" s="54" t="s">
        <v>31</v>
      </c>
      <c r="D472" s="54">
        <v>294773</v>
      </c>
      <c r="E472" s="54">
        <v>73.81</v>
      </c>
      <c r="F472" s="54">
        <v>9.06</v>
      </c>
      <c r="G472" s="54">
        <v>3.0700000000000002E-2</v>
      </c>
      <c r="H472" s="54">
        <v>32.535699999999999</v>
      </c>
      <c r="I472" s="54">
        <v>2034</v>
      </c>
      <c r="J472" s="54" t="s">
        <v>32</v>
      </c>
      <c r="K472" s="54" t="s">
        <v>33</v>
      </c>
    </row>
    <row r="473" spans="1:11" ht="20.100000000000001" customHeight="1" x14ac:dyDescent="0.25">
      <c r="A473" s="54" t="s">
        <v>3382</v>
      </c>
      <c r="B473" s="54" t="s">
        <v>34</v>
      </c>
      <c r="C473" s="54" t="s">
        <v>31</v>
      </c>
      <c r="D473" s="54">
        <v>1224351</v>
      </c>
      <c r="E473" s="54">
        <v>77.39</v>
      </c>
      <c r="F473" s="54">
        <v>14.95</v>
      </c>
      <c r="G473" s="54">
        <v>1.2200000000000001E-2</v>
      </c>
      <c r="H473" s="54">
        <v>81.8964</v>
      </c>
      <c r="I473" s="54">
        <v>2034</v>
      </c>
      <c r="J473" s="54" t="s">
        <v>32</v>
      </c>
      <c r="K473" s="54" t="s">
        <v>33</v>
      </c>
    </row>
    <row r="474" spans="1:11" ht="20.100000000000001" customHeight="1" x14ac:dyDescent="0.25">
      <c r="A474" s="54" t="s">
        <v>3381</v>
      </c>
      <c r="B474" s="54" t="s">
        <v>75</v>
      </c>
      <c r="C474" s="54" t="s">
        <v>31</v>
      </c>
      <c r="D474" s="54">
        <v>156417</v>
      </c>
      <c r="E474" s="54">
        <v>82.3</v>
      </c>
      <c r="F474" s="54">
        <v>9.9</v>
      </c>
      <c r="G474" s="54">
        <v>6.3299999999999995E-2</v>
      </c>
      <c r="H474" s="54">
        <v>15.7997</v>
      </c>
      <c r="I474" s="54">
        <v>2034</v>
      </c>
      <c r="J474" s="54" t="s">
        <v>32</v>
      </c>
      <c r="K474" s="54" t="s">
        <v>33</v>
      </c>
    </row>
    <row r="475" spans="1:11" ht="20.100000000000001" customHeight="1" x14ac:dyDescent="0.25">
      <c r="A475" s="54" t="s">
        <v>3552</v>
      </c>
      <c r="B475" s="54" t="s">
        <v>34</v>
      </c>
      <c r="C475" s="54" t="s">
        <v>31</v>
      </c>
      <c r="D475" s="54">
        <v>6170156</v>
      </c>
      <c r="E475" s="54">
        <v>91.22</v>
      </c>
      <c r="F475" s="54">
        <v>33.01</v>
      </c>
      <c r="G475" s="54">
        <v>5.3E-3</v>
      </c>
      <c r="H475" s="54">
        <v>186.9178</v>
      </c>
      <c r="I475" s="54">
        <v>2034</v>
      </c>
      <c r="J475" s="54" t="s">
        <v>32</v>
      </c>
      <c r="K475" s="54" t="s">
        <v>33</v>
      </c>
    </row>
    <row r="476" spans="1:11" ht="20.100000000000001" customHeight="1" x14ac:dyDescent="0.25">
      <c r="A476" s="54" t="s">
        <v>3384</v>
      </c>
      <c r="B476" s="54" t="s">
        <v>75</v>
      </c>
      <c r="C476" s="54" t="s">
        <v>31</v>
      </c>
      <c r="D476" s="54">
        <v>403567</v>
      </c>
      <c r="E476" s="54">
        <v>78.239999999999995</v>
      </c>
      <c r="F476" s="54">
        <v>10.130000000000001</v>
      </c>
      <c r="G476" s="54">
        <v>2.5100000000000001E-2</v>
      </c>
      <c r="H476" s="54">
        <v>39.838700000000003</v>
      </c>
      <c r="I476" s="54">
        <v>2034</v>
      </c>
      <c r="J476" s="54" t="s">
        <v>32</v>
      </c>
      <c r="K476" s="54" t="s">
        <v>33</v>
      </c>
    </row>
    <row r="477" spans="1:11" ht="20.100000000000001" customHeight="1" x14ac:dyDescent="0.25">
      <c r="A477" s="54" t="s">
        <v>3550</v>
      </c>
      <c r="B477" s="54" t="s">
        <v>34</v>
      </c>
      <c r="C477" s="54" t="s">
        <v>31</v>
      </c>
      <c r="D477" s="54">
        <v>5707909</v>
      </c>
      <c r="E477" s="54">
        <v>93.9</v>
      </c>
      <c r="F477" s="54">
        <v>24.71</v>
      </c>
      <c r="G477" s="54">
        <v>4.3E-3</v>
      </c>
      <c r="H477" s="54">
        <v>230.99590000000001</v>
      </c>
      <c r="I477" s="54">
        <v>2034</v>
      </c>
      <c r="J477" s="54" t="s">
        <v>32</v>
      </c>
      <c r="K477" s="54" t="s">
        <v>33</v>
      </c>
    </row>
    <row r="478" spans="1:11" ht="20.100000000000001" customHeight="1" x14ac:dyDescent="0.25">
      <c r="A478" s="54" t="s">
        <v>3208</v>
      </c>
      <c r="B478" s="54" t="s">
        <v>75</v>
      </c>
      <c r="C478" s="54" t="s">
        <v>31</v>
      </c>
      <c r="D478" s="54">
        <v>1078650</v>
      </c>
      <c r="E478" s="54">
        <v>83.47</v>
      </c>
      <c r="F478" s="54">
        <v>9.2899999999999991</v>
      </c>
      <c r="G478" s="54">
        <v>8.6E-3</v>
      </c>
      <c r="H478" s="54">
        <v>116.1088</v>
      </c>
      <c r="I478" s="54">
        <v>2034</v>
      </c>
      <c r="J478" s="54" t="s">
        <v>32</v>
      </c>
      <c r="K478" s="54" t="s">
        <v>33</v>
      </c>
    </row>
    <row r="479" spans="1:11" ht="20.100000000000001" customHeight="1" x14ac:dyDescent="0.25">
      <c r="A479" s="54" t="s">
        <v>2979</v>
      </c>
      <c r="B479" s="54" t="s">
        <v>75</v>
      </c>
      <c r="C479" s="54" t="s">
        <v>31</v>
      </c>
      <c r="D479" s="54">
        <v>552496</v>
      </c>
      <c r="E479" s="54">
        <v>74.81</v>
      </c>
      <c r="F479" s="54">
        <v>9.8000000000000007</v>
      </c>
      <c r="G479" s="54">
        <v>1.77E-2</v>
      </c>
      <c r="H479" s="54">
        <v>56.377200000000002</v>
      </c>
      <c r="I479" s="54">
        <v>2034</v>
      </c>
      <c r="J479" s="54" t="s">
        <v>32</v>
      </c>
      <c r="K479" s="54" t="s">
        <v>33</v>
      </c>
    </row>
    <row r="480" spans="1:11" ht="20.100000000000001" customHeight="1" x14ac:dyDescent="0.25">
      <c r="A480" s="54" t="s">
        <v>3553</v>
      </c>
      <c r="B480" s="54" t="s">
        <v>34</v>
      </c>
      <c r="C480" s="54" t="s">
        <v>31</v>
      </c>
      <c r="D480" s="54">
        <v>7475218</v>
      </c>
      <c r="E480" s="54">
        <v>86.68</v>
      </c>
      <c r="F480" s="54">
        <v>16.940000000000001</v>
      </c>
      <c r="G480" s="54">
        <v>2.3E-3</v>
      </c>
      <c r="H480" s="54">
        <v>441.27620000000002</v>
      </c>
      <c r="I480" s="54">
        <v>2034</v>
      </c>
      <c r="J480" s="54" t="s">
        <v>32</v>
      </c>
      <c r="K480" s="54" t="s">
        <v>33</v>
      </c>
    </row>
    <row r="481" spans="1:11" ht="20.100000000000001" customHeight="1" x14ac:dyDescent="0.25">
      <c r="A481" s="54" t="s">
        <v>2415</v>
      </c>
      <c r="B481" s="54" t="s">
        <v>75</v>
      </c>
      <c r="C481" s="54" t="s">
        <v>31</v>
      </c>
      <c r="D481" s="54">
        <v>578498</v>
      </c>
      <c r="E481" s="54">
        <v>73.95</v>
      </c>
      <c r="F481" s="54">
        <v>9.27</v>
      </c>
      <c r="G481" s="54">
        <v>1.6E-2</v>
      </c>
      <c r="H481" s="54">
        <v>62.405299999999997</v>
      </c>
      <c r="I481" s="54">
        <v>2034</v>
      </c>
      <c r="J481" s="54" t="s">
        <v>32</v>
      </c>
      <c r="K481" s="54" t="s">
        <v>33</v>
      </c>
    </row>
    <row r="482" spans="1:11" ht="20.100000000000001" customHeight="1" x14ac:dyDescent="0.25">
      <c r="A482" s="54" t="s">
        <v>3554</v>
      </c>
      <c r="B482" s="54" t="s">
        <v>75</v>
      </c>
      <c r="C482" s="54" t="s">
        <v>31</v>
      </c>
      <c r="D482" s="54">
        <v>1558996</v>
      </c>
      <c r="E482" s="54">
        <v>83.91</v>
      </c>
      <c r="F482" s="54">
        <v>9.2899999999999991</v>
      </c>
      <c r="G482" s="54">
        <v>6.0000000000000001E-3</v>
      </c>
      <c r="H482" s="54">
        <v>167.81440000000001</v>
      </c>
      <c r="I482" s="54">
        <v>2034</v>
      </c>
      <c r="J482" s="54" t="s">
        <v>32</v>
      </c>
      <c r="K482" s="54" t="s">
        <v>33</v>
      </c>
    </row>
    <row r="483" spans="1:11" ht="20.100000000000001" customHeight="1" x14ac:dyDescent="0.25">
      <c r="A483" s="54" t="s">
        <v>3551</v>
      </c>
      <c r="B483" s="54" t="s">
        <v>34</v>
      </c>
      <c r="C483" s="54" t="s">
        <v>31</v>
      </c>
      <c r="D483" s="54">
        <v>4658776</v>
      </c>
      <c r="E483" s="54">
        <v>85.93</v>
      </c>
      <c r="F483" s="54">
        <v>17.010000000000002</v>
      </c>
      <c r="G483" s="54">
        <v>3.7000000000000002E-3</v>
      </c>
      <c r="H483" s="54">
        <v>273.88459999999998</v>
      </c>
      <c r="I483" s="54">
        <v>2034</v>
      </c>
      <c r="J483" s="54" t="s">
        <v>32</v>
      </c>
      <c r="K483" s="54" t="s">
        <v>33</v>
      </c>
    </row>
    <row r="484" spans="1:11" ht="20.100000000000001" customHeight="1" x14ac:dyDescent="0.25">
      <c r="A484" s="54" t="s">
        <v>3549</v>
      </c>
      <c r="B484" s="54" t="s">
        <v>30</v>
      </c>
      <c r="C484" s="54" t="s">
        <v>31</v>
      </c>
      <c r="D484" s="54">
        <v>3463225</v>
      </c>
      <c r="E484" s="54">
        <v>76.14</v>
      </c>
      <c r="F484" s="54">
        <v>7.76</v>
      </c>
      <c r="G484" s="54">
        <v>2.2000000000000001E-3</v>
      </c>
      <c r="H484" s="54">
        <v>446.2919</v>
      </c>
      <c r="I484" s="54">
        <v>2034</v>
      </c>
      <c r="J484" s="54" t="s">
        <v>32</v>
      </c>
      <c r="K484" s="54" t="s">
        <v>33</v>
      </c>
    </row>
    <row r="485" spans="1:11" ht="20.100000000000001" customHeight="1" x14ac:dyDescent="0.25">
      <c r="A485" s="54" t="s">
        <v>3869</v>
      </c>
      <c r="B485" s="54" t="s">
        <v>34</v>
      </c>
      <c r="C485" s="54" t="s">
        <v>31</v>
      </c>
      <c r="D485" s="54">
        <v>3218186</v>
      </c>
      <c r="E485" s="54">
        <v>86.25</v>
      </c>
      <c r="F485" s="54">
        <v>17.350000000000001</v>
      </c>
      <c r="G485" s="54">
        <v>5.4000000000000003E-3</v>
      </c>
      <c r="H485" s="54">
        <v>185.4862</v>
      </c>
      <c r="I485" s="54">
        <v>2034</v>
      </c>
      <c r="J485" s="54" t="s">
        <v>32</v>
      </c>
      <c r="K485" s="54" t="s">
        <v>33</v>
      </c>
    </row>
    <row r="486" spans="1:11" ht="20.100000000000001" customHeight="1" x14ac:dyDescent="0.25">
      <c r="A486" s="54" t="s">
        <v>3386</v>
      </c>
      <c r="B486" s="54" t="s">
        <v>34</v>
      </c>
      <c r="C486" s="54" t="s">
        <v>31</v>
      </c>
      <c r="D486" s="54">
        <v>784127</v>
      </c>
      <c r="E486" s="54">
        <v>67.42</v>
      </c>
      <c r="F486" s="54">
        <v>6.4</v>
      </c>
      <c r="G486" s="54">
        <v>8.2000000000000007E-3</v>
      </c>
      <c r="H486" s="54">
        <v>122.5198</v>
      </c>
      <c r="I486" s="54">
        <v>2034</v>
      </c>
      <c r="J486" s="54" t="s">
        <v>32</v>
      </c>
      <c r="K486" s="54" t="s">
        <v>33</v>
      </c>
    </row>
    <row r="487" spans="1:11" ht="20.100000000000001" customHeight="1" x14ac:dyDescent="0.25">
      <c r="A487" s="54" t="s">
        <v>2981</v>
      </c>
      <c r="B487" s="54" t="s">
        <v>75</v>
      </c>
      <c r="C487" s="54" t="s">
        <v>31</v>
      </c>
      <c r="D487" s="54">
        <v>539768</v>
      </c>
      <c r="E487" s="54">
        <v>82.62</v>
      </c>
      <c r="F487" s="54">
        <v>9.98</v>
      </c>
      <c r="G487" s="54">
        <v>1.8499999999999999E-2</v>
      </c>
      <c r="H487" s="54">
        <v>54.084899999999998</v>
      </c>
      <c r="I487" s="54">
        <v>2034</v>
      </c>
      <c r="J487" s="54" t="s">
        <v>32</v>
      </c>
      <c r="K487" s="54" t="s">
        <v>33</v>
      </c>
    </row>
    <row r="488" spans="1:11" ht="20.100000000000001" customHeight="1" x14ac:dyDescent="0.25">
      <c r="A488" s="54" t="s">
        <v>2976</v>
      </c>
      <c r="B488" s="54" t="s">
        <v>75</v>
      </c>
      <c r="C488" s="54" t="s">
        <v>31</v>
      </c>
      <c r="D488" s="54">
        <v>552496</v>
      </c>
      <c r="E488" s="54">
        <v>74.92</v>
      </c>
      <c r="F488" s="54">
        <v>9.8000000000000007</v>
      </c>
      <c r="G488" s="54">
        <v>1.77E-2</v>
      </c>
      <c r="H488" s="54">
        <v>56.377200000000002</v>
      </c>
      <c r="I488" s="54">
        <v>2034</v>
      </c>
      <c r="J488" s="54" t="s">
        <v>32</v>
      </c>
      <c r="K488" s="54" t="s">
        <v>33</v>
      </c>
    </row>
    <row r="489" spans="1:11" ht="20.100000000000001" customHeight="1" x14ac:dyDescent="0.25">
      <c r="A489" s="54" t="s">
        <v>3484</v>
      </c>
      <c r="B489" s="54" t="s">
        <v>34</v>
      </c>
      <c r="C489" s="54" t="s">
        <v>31</v>
      </c>
      <c r="D489" s="54">
        <v>5216075</v>
      </c>
      <c r="E489" s="54">
        <v>93.19</v>
      </c>
      <c r="F489" s="54">
        <v>28.41</v>
      </c>
      <c r="G489" s="54">
        <v>5.4000000000000003E-3</v>
      </c>
      <c r="H489" s="54">
        <v>183.6</v>
      </c>
      <c r="I489" s="54">
        <v>2035</v>
      </c>
      <c r="J489" s="54" t="s">
        <v>32</v>
      </c>
      <c r="K489" s="54" t="s">
        <v>33</v>
      </c>
    </row>
    <row r="490" spans="1:11" ht="20.100000000000001" customHeight="1" x14ac:dyDescent="0.25">
      <c r="A490" s="54" t="s">
        <v>2434</v>
      </c>
      <c r="B490" s="54" t="s">
        <v>34</v>
      </c>
      <c r="C490" s="54" t="s">
        <v>31</v>
      </c>
      <c r="D490" s="54">
        <v>911660</v>
      </c>
      <c r="E490" s="54">
        <v>72.209999999999994</v>
      </c>
      <c r="F490" s="54">
        <v>8.17</v>
      </c>
      <c r="G490" s="54">
        <v>8.9999999999999993E-3</v>
      </c>
      <c r="H490" s="54">
        <v>111.58629999999999</v>
      </c>
      <c r="I490" s="54">
        <v>2035</v>
      </c>
      <c r="J490" s="54" t="s">
        <v>32</v>
      </c>
      <c r="K490" s="54" t="s">
        <v>33</v>
      </c>
    </row>
    <row r="491" spans="1:11" ht="20.100000000000001" customHeight="1" x14ac:dyDescent="0.25">
      <c r="A491" s="54" t="s">
        <v>2421</v>
      </c>
      <c r="B491" s="54" t="s">
        <v>34</v>
      </c>
      <c r="C491" s="54" t="s">
        <v>31</v>
      </c>
      <c r="D491" s="54">
        <v>405695</v>
      </c>
      <c r="E491" s="54">
        <v>72.94</v>
      </c>
      <c r="F491" s="54">
        <v>8.6</v>
      </c>
      <c r="G491" s="54">
        <v>2.12E-2</v>
      </c>
      <c r="H491" s="54">
        <v>47.1738</v>
      </c>
      <c r="I491" s="54">
        <v>2035</v>
      </c>
      <c r="J491" s="54" t="s">
        <v>32</v>
      </c>
      <c r="K491" s="54" t="s">
        <v>33</v>
      </c>
    </row>
    <row r="492" spans="1:11" ht="20.100000000000001" customHeight="1" x14ac:dyDescent="0.25">
      <c r="A492" s="54" t="s">
        <v>3913</v>
      </c>
      <c r="B492" s="54" t="s">
        <v>30</v>
      </c>
      <c r="C492" s="54" t="s">
        <v>31</v>
      </c>
      <c r="D492" s="54">
        <v>7041701</v>
      </c>
      <c r="E492" s="54">
        <v>87.36</v>
      </c>
      <c r="F492" s="54">
        <v>22.27</v>
      </c>
      <c r="G492" s="54">
        <v>3.2000000000000002E-3</v>
      </c>
      <c r="H492" s="54">
        <v>316.19670000000002</v>
      </c>
      <c r="I492" s="54">
        <v>2035</v>
      </c>
      <c r="J492" s="54" t="s">
        <v>32</v>
      </c>
      <c r="K492" s="54" t="s">
        <v>33</v>
      </c>
    </row>
    <row r="493" spans="1:11" ht="20.100000000000001" customHeight="1" x14ac:dyDescent="0.25">
      <c r="A493" s="54" t="s">
        <v>3264</v>
      </c>
      <c r="B493" s="54" t="s">
        <v>34</v>
      </c>
      <c r="C493" s="54" t="s">
        <v>31</v>
      </c>
      <c r="D493" s="54">
        <v>3946643</v>
      </c>
      <c r="E493" s="54">
        <v>85.42</v>
      </c>
      <c r="F493" s="54">
        <v>16.8</v>
      </c>
      <c r="G493" s="54">
        <v>4.3E-3</v>
      </c>
      <c r="H493" s="54">
        <v>234.91919999999999</v>
      </c>
      <c r="I493" s="54">
        <v>2035</v>
      </c>
      <c r="J493" s="54" t="s">
        <v>32</v>
      </c>
      <c r="K493" s="54" t="s">
        <v>33</v>
      </c>
    </row>
    <row r="494" spans="1:11" ht="20.100000000000001" customHeight="1" x14ac:dyDescent="0.25">
      <c r="A494" s="54" t="s">
        <v>3132</v>
      </c>
      <c r="B494" s="54" t="s">
        <v>75</v>
      </c>
      <c r="C494" s="54" t="s">
        <v>31</v>
      </c>
      <c r="D494" s="54">
        <v>992456</v>
      </c>
      <c r="E494" s="54">
        <v>80.59</v>
      </c>
      <c r="F494" s="54">
        <v>9.56</v>
      </c>
      <c r="G494" s="54">
        <v>9.5999999999999992E-3</v>
      </c>
      <c r="H494" s="54">
        <v>103.8134</v>
      </c>
      <c r="I494" s="54">
        <v>2035</v>
      </c>
      <c r="J494" s="54" t="s">
        <v>32</v>
      </c>
      <c r="K494" s="54" t="s">
        <v>33</v>
      </c>
    </row>
    <row r="495" spans="1:11" ht="20.100000000000001" customHeight="1" x14ac:dyDescent="0.25">
      <c r="A495" s="54" t="s">
        <v>3555</v>
      </c>
      <c r="B495" s="54" t="s">
        <v>34</v>
      </c>
      <c r="C495" s="54" t="s">
        <v>31</v>
      </c>
      <c r="D495" s="54">
        <v>7699475</v>
      </c>
      <c r="E495" s="54">
        <v>82.02</v>
      </c>
      <c r="F495" s="54">
        <v>16.98</v>
      </c>
      <c r="G495" s="54">
        <v>2.2000000000000001E-3</v>
      </c>
      <c r="H495" s="54">
        <v>453.44380000000001</v>
      </c>
      <c r="I495" s="54">
        <v>2035</v>
      </c>
      <c r="J495" s="54" t="s">
        <v>32</v>
      </c>
      <c r="K495" s="54" t="s">
        <v>33</v>
      </c>
    </row>
    <row r="496" spans="1:11" ht="20.100000000000001" customHeight="1" x14ac:dyDescent="0.25">
      <c r="A496" s="54" t="s">
        <v>3387</v>
      </c>
      <c r="B496" s="54" t="s">
        <v>75</v>
      </c>
      <c r="C496" s="54" t="s">
        <v>31</v>
      </c>
      <c r="D496" s="54">
        <v>256667</v>
      </c>
      <c r="E496" s="54">
        <v>75.92</v>
      </c>
      <c r="F496" s="54">
        <v>10.02</v>
      </c>
      <c r="G496" s="54">
        <v>3.9E-2</v>
      </c>
      <c r="H496" s="54">
        <v>25.615500000000001</v>
      </c>
      <c r="I496" s="54">
        <v>2035</v>
      </c>
      <c r="J496" s="54" t="s">
        <v>32</v>
      </c>
      <c r="K496" s="54" t="s">
        <v>33</v>
      </c>
    </row>
    <row r="497" spans="1:11" ht="20.100000000000001" customHeight="1" x14ac:dyDescent="0.25">
      <c r="A497" s="54" t="s">
        <v>3263</v>
      </c>
      <c r="B497" s="54" t="s">
        <v>34</v>
      </c>
      <c r="C497" s="54" t="s">
        <v>31</v>
      </c>
      <c r="D497" s="54">
        <v>3946643</v>
      </c>
      <c r="E497" s="54">
        <v>85.42</v>
      </c>
      <c r="F497" s="54">
        <v>16.8</v>
      </c>
      <c r="G497" s="54">
        <v>4.3E-3</v>
      </c>
      <c r="H497" s="54">
        <v>234.91919999999999</v>
      </c>
      <c r="I497" s="54">
        <v>2035</v>
      </c>
      <c r="J497" s="54" t="s">
        <v>32</v>
      </c>
      <c r="K497" s="54" t="s">
        <v>33</v>
      </c>
    </row>
    <row r="498" spans="1:11" ht="20.100000000000001" customHeight="1" x14ac:dyDescent="0.25">
      <c r="A498" s="54" t="s">
        <v>3914</v>
      </c>
      <c r="B498" s="54" t="s">
        <v>34</v>
      </c>
      <c r="C498" s="54" t="s">
        <v>31</v>
      </c>
      <c r="D498" s="54">
        <v>9903064</v>
      </c>
      <c r="E498" s="54">
        <v>90.17</v>
      </c>
      <c r="F498" s="54">
        <v>16.98</v>
      </c>
      <c r="G498" s="54">
        <v>1.6999999999999999E-3</v>
      </c>
      <c r="H498" s="54">
        <v>583.21929999999998</v>
      </c>
      <c r="I498" s="54">
        <v>2035</v>
      </c>
      <c r="J498" s="54" t="s">
        <v>32</v>
      </c>
      <c r="K498" s="54" t="s">
        <v>33</v>
      </c>
    </row>
    <row r="499" spans="1:11" ht="20.100000000000001" customHeight="1" x14ac:dyDescent="0.25">
      <c r="A499" s="54" t="s">
        <v>3870</v>
      </c>
      <c r="B499" s="54" t="s">
        <v>75</v>
      </c>
      <c r="C499" s="54" t="s">
        <v>31</v>
      </c>
      <c r="D499" s="54">
        <v>581901</v>
      </c>
      <c r="E499" s="54">
        <v>72.680000000000007</v>
      </c>
      <c r="F499" s="54">
        <v>10.37</v>
      </c>
      <c r="G499" s="54">
        <v>1.78E-2</v>
      </c>
      <c r="H499" s="54">
        <v>56.113900000000001</v>
      </c>
      <c r="I499" s="54">
        <v>2035</v>
      </c>
      <c r="J499" s="54" t="s">
        <v>32</v>
      </c>
      <c r="K499" s="54" t="s">
        <v>33</v>
      </c>
    </row>
    <row r="500" spans="1:11" ht="20.100000000000001" customHeight="1" x14ac:dyDescent="0.25">
      <c r="A500" s="54" t="s">
        <v>3390</v>
      </c>
      <c r="B500" s="54" t="s">
        <v>75</v>
      </c>
      <c r="C500" s="54" t="s">
        <v>31</v>
      </c>
      <c r="D500" s="54">
        <v>298662</v>
      </c>
      <c r="E500" s="54">
        <v>73.819999999999993</v>
      </c>
      <c r="F500" s="54">
        <v>9.31</v>
      </c>
      <c r="G500" s="54">
        <v>3.1199999999999999E-2</v>
      </c>
      <c r="H500" s="54">
        <v>32.079700000000003</v>
      </c>
      <c r="I500" s="54">
        <v>2035</v>
      </c>
      <c r="J500" s="54" t="s">
        <v>32</v>
      </c>
      <c r="K500" s="54" t="s">
        <v>33</v>
      </c>
    </row>
    <row r="501" spans="1:11" ht="20.100000000000001" customHeight="1" x14ac:dyDescent="0.25">
      <c r="A501" s="54" t="s">
        <v>2437</v>
      </c>
      <c r="B501" s="54" t="s">
        <v>34</v>
      </c>
      <c r="C501" s="54" t="s">
        <v>31</v>
      </c>
      <c r="D501" s="54">
        <v>321315</v>
      </c>
      <c r="E501" s="54">
        <v>73.11</v>
      </c>
      <c r="F501" s="54">
        <v>9.06</v>
      </c>
      <c r="G501" s="54">
        <v>2.8199999999999999E-2</v>
      </c>
      <c r="H501" s="54">
        <v>35.465299999999999</v>
      </c>
      <c r="I501" s="54">
        <v>2035</v>
      </c>
      <c r="J501" s="54" t="s">
        <v>32</v>
      </c>
      <c r="K501" s="54" t="s">
        <v>33</v>
      </c>
    </row>
    <row r="502" spans="1:11" ht="20.100000000000001" customHeight="1" x14ac:dyDescent="0.25">
      <c r="A502" s="54" t="s">
        <v>3556</v>
      </c>
      <c r="B502" s="54" t="s">
        <v>75</v>
      </c>
      <c r="C502" s="54" t="s">
        <v>31</v>
      </c>
      <c r="D502" s="54">
        <v>2871856</v>
      </c>
      <c r="E502" s="54">
        <v>79.239999999999995</v>
      </c>
      <c r="F502" s="54">
        <v>10.18</v>
      </c>
      <c r="G502" s="54">
        <v>3.5000000000000001E-3</v>
      </c>
      <c r="H502" s="54">
        <v>282.10759999999999</v>
      </c>
      <c r="I502" s="54">
        <v>2035</v>
      </c>
      <c r="J502" s="54" t="s">
        <v>32</v>
      </c>
      <c r="K502" s="54" t="s">
        <v>33</v>
      </c>
    </row>
    <row r="503" spans="1:11" ht="20.100000000000001" customHeight="1" x14ac:dyDescent="0.25">
      <c r="A503" s="54" t="s">
        <v>3557</v>
      </c>
      <c r="B503" s="54" t="s">
        <v>34</v>
      </c>
      <c r="C503" s="54" t="s">
        <v>31</v>
      </c>
      <c r="D503" s="54">
        <v>6932332</v>
      </c>
      <c r="E503" s="54">
        <v>82.91</v>
      </c>
      <c r="F503" s="54">
        <v>19.760000000000002</v>
      </c>
      <c r="G503" s="54">
        <v>2.8999999999999998E-3</v>
      </c>
      <c r="H503" s="54">
        <v>350.82650000000001</v>
      </c>
      <c r="I503" s="54">
        <v>2036</v>
      </c>
      <c r="J503" s="54" t="s">
        <v>32</v>
      </c>
      <c r="K503" s="54" t="s">
        <v>33</v>
      </c>
    </row>
    <row r="504" spans="1:11" ht="20.100000000000001" customHeight="1" x14ac:dyDescent="0.25">
      <c r="A504" s="54" t="s">
        <v>3394</v>
      </c>
      <c r="B504" s="54" t="s">
        <v>34</v>
      </c>
      <c r="C504" s="54" t="s">
        <v>31</v>
      </c>
      <c r="D504" s="54">
        <v>381278</v>
      </c>
      <c r="E504" s="54">
        <v>73.290000000000006</v>
      </c>
      <c r="F504" s="54">
        <v>6.35</v>
      </c>
      <c r="G504" s="54">
        <v>1.67E-2</v>
      </c>
      <c r="H504" s="54">
        <v>60.043799999999997</v>
      </c>
      <c r="I504" s="54">
        <v>2036</v>
      </c>
      <c r="J504" s="54" t="s">
        <v>32</v>
      </c>
      <c r="K504" s="54" t="s">
        <v>33</v>
      </c>
    </row>
    <row r="505" spans="1:11" ht="20.100000000000001" customHeight="1" x14ac:dyDescent="0.25">
      <c r="A505" s="54" t="s">
        <v>2856</v>
      </c>
      <c r="B505" s="54" t="s">
        <v>75</v>
      </c>
      <c r="C505" s="54" t="s">
        <v>31</v>
      </c>
      <c r="D505" s="54">
        <v>1901914</v>
      </c>
      <c r="E505" s="54">
        <v>79.58</v>
      </c>
      <c r="F505" s="54">
        <v>9.44</v>
      </c>
      <c r="G505" s="54">
        <v>5.0000000000000001E-3</v>
      </c>
      <c r="H505" s="54">
        <v>201.47399999999999</v>
      </c>
      <c r="I505" s="54">
        <v>2036</v>
      </c>
      <c r="J505" s="54" t="s">
        <v>32</v>
      </c>
      <c r="K505" s="54" t="s">
        <v>33</v>
      </c>
    </row>
    <row r="506" spans="1:11" ht="20.100000000000001" customHeight="1" x14ac:dyDescent="0.25">
      <c r="A506" s="54" t="s">
        <v>3558</v>
      </c>
      <c r="B506" s="54" t="s">
        <v>34</v>
      </c>
      <c r="C506" s="54" t="s">
        <v>31</v>
      </c>
      <c r="D506" s="54">
        <v>2283433</v>
      </c>
      <c r="E506" s="54">
        <v>77.849999999999994</v>
      </c>
      <c r="F506" s="54">
        <v>8.3699999999999992</v>
      </c>
      <c r="G506" s="54">
        <v>3.7000000000000002E-3</v>
      </c>
      <c r="H506" s="54">
        <v>272.8116</v>
      </c>
      <c r="I506" s="54">
        <v>2036</v>
      </c>
      <c r="J506" s="54" t="s">
        <v>32</v>
      </c>
      <c r="K506" s="54" t="s">
        <v>33</v>
      </c>
    </row>
    <row r="507" spans="1:11" ht="20.100000000000001" customHeight="1" x14ac:dyDescent="0.25">
      <c r="A507" s="54" t="s">
        <v>2853</v>
      </c>
      <c r="B507" s="54" t="s">
        <v>75</v>
      </c>
      <c r="C507" s="54" t="s">
        <v>31</v>
      </c>
      <c r="D507" s="54">
        <v>1444091</v>
      </c>
      <c r="E507" s="54">
        <v>66.739999999999995</v>
      </c>
      <c r="F507" s="54">
        <v>9.65</v>
      </c>
      <c r="G507" s="54">
        <v>6.7000000000000002E-3</v>
      </c>
      <c r="H507" s="54">
        <v>149.64680000000001</v>
      </c>
      <c r="I507" s="54">
        <v>2036</v>
      </c>
      <c r="J507" s="54" t="s">
        <v>32</v>
      </c>
      <c r="K507" s="54" t="s">
        <v>33</v>
      </c>
    </row>
    <row r="508" spans="1:11" ht="20.100000000000001" customHeight="1" x14ac:dyDescent="0.25">
      <c r="A508" s="54" t="s">
        <v>3559</v>
      </c>
      <c r="B508" s="54" t="s">
        <v>34</v>
      </c>
      <c r="C508" s="54" t="s">
        <v>31</v>
      </c>
      <c r="D508" s="54">
        <v>5992616</v>
      </c>
      <c r="E508" s="54">
        <v>93.19</v>
      </c>
      <c r="F508" s="54">
        <v>27.98</v>
      </c>
      <c r="G508" s="54">
        <v>4.7000000000000002E-3</v>
      </c>
      <c r="H508" s="54">
        <v>214.17500000000001</v>
      </c>
      <c r="I508" s="54">
        <v>2036</v>
      </c>
      <c r="J508" s="54" t="s">
        <v>32</v>
      </c>
      <c r="K508" s="54" t="s">
        <v>33</v>
      </c>
    </row>
    <row r="509" spans="1:11" ht="20.100000000000001" customHeight="1" x14ac:dyDescent="0.25">
      <c r="A509" s="54" t="s">
        <v>3871</v>
      </c>
      <c r="B509" s="54" t="s">
        <v>34</v>
      </c>
      <c r="C509" s="54" t="s">
        <v>31</v>
      </c>
      <c r="D509" s="54">
        <v>1112383</v>
      </c>
      <c r="E509" s="54">
        <v>66.83</v>
      </c>
      <c r="F509" s="54">
        <v>6.5</v>
      </c>
      <c r="G509" s="54">
        <v>5.7999999999999996E-3</v>
      </c>
      <c r="H509" s="54">
        <v>171.13579999999999</v>
      </c>
      <c r="I509" s="54">
        <v>2036</v>
      </c>
      <c r="J509" s="54" t="s">
        <v>32</v>
      </c>
      <c r="K509" s="54" t="s">
        <v>33</v>
      </c>
    </row>
    <row r="510" spans="1:11" ht="20.100000000000001" customHeight="1" x14ac:dyDescent="0.25">
      <c r="A510" s="54" t="s">
        <v>3148</v>
      </c>
      <c r="B510" s="54" t="s">
        <v>34</v>
      </c>
      <c r="C510" s="54" t="s">
        <v>31</v>
      </c>
      <c r="D510" s="54">
        <v>1916019</v>
      </c>
      <c r="E510" s="54">
        <v>73.41</v>
      </c>
      <c r="F510" s="54">
        <v>7.35</v>
      </c>
      <c r="G510" s="54">
        <v>3.8E-3</v>
      </c>
      <c r="H510" s="54">
        <v>260.68290000000002</v>
      </c>
      <c r="I510" s="54">
        <v>2036</v>
      </c>
      <c r="J510" s="54" t="s">
        <v>32</v>
      </c>
      <c r="K510" s="54" t="s">
        <v>33</v>
      </c>
    </row>
    <row r="511" spans="1:11" ht="20.100000000000001" customHeight="1" x14ac:dyDescent="0.25">
      <c r="A511" s="54" t="s">
        <v>3400</v>
      </c>
      <c r="B511" s="54" t="s">
        <v>34</v>
      </c>
      <c r="C511" s="54" t="s">
        <v>31</v>
      </c>
      <c r="D511" s="54">
        <v>6887400</v>
      </c>
      <c r="E511" s="54">
        <v>91.05</v>
      </c>
      <c r="F511" s="54">
        <v>27.53</v>
      </c>
      <c r="G511" s="54">
        <v>4.0000000000000001E-3</v>
      </c>
      <c r="H511" s="54">
        <v>250.178</v>
      </c>
      <c r="I511" s="54">
        <v>2036</v>
      </c>
      <c r="J511" s="54" t="s">
        <v>32</v>
      </c>
      <c r="K511" s="54" t="s">
        <v>33</v>
      </c>
    </row>
    <row r="512" spans="1:11" ht="20.100000000000001" customHeight="1" x14ac:dyDescent="0.25">
      <c r="A512" s="54" t="s">
        <v>3398</v>
      </c>
      <c r="B512" s="54" t="s">
        <v>75</v>
      </c>
      <c r="C512" s="54" t="s">
        <v>31</v>
      </c>
      <c r="D512" s="54">
        <v>336001</v>
      </c>
      <c r="E512" s="54">
        <v>77.98</v>
      </c>
      <c r="F512" s="54">
        <v>10.06</v>
      </c>
      <c r="G512" s="54">
        <v>2.9899999999999999E-2</v>
      </c>
      <c r="H512" s="54">
        <v>33.399700000000003</v>
      </c>
      <c r="I512" s="54">
        <v>2036</v>
      </c>
      <c r="J512" s="54" t="s">
        <v>32</v>
      </c>
      <c r="K512" s="54" t="s">
        <v>33</v>
      </c>
    </row>
    <row r="513" spans="1:11" ht="20.100000000000001" customHeight="1" x14ac:dyDescent="0.25">
      <c r="A513" s="54" t="s">
        <v>3391</v>
      </c>
      <c r="B513" s="54" t="s">
        <v>34</v>
      </c>
      <c r="C513" s="54" t="s">
        <v>31</v>
      </c>
      <c r="D513" s="54">
        <v>582444</v>
      </c>
      <c r="E513" s="54">
        <v>72.36</v>
      </c>
      <c r="F513" s="54">
        <v>5.81</v>
      </c>
      <c r="G513" s="54">
        <v>0.01</v>
      </c>
      <c r="H513" s="54">
        <v>100.2486</v>
      </c>
      <c r="I513" s="54">
        <v>2036</v>
      </c>
      <c r="J513" s="54" t="s">
        <v>32</v>
      </c>
      <c r="K513" s="54" t="s">
        <v>33</v>
      </c>
    </row>
    <row r="514" spans="1:11" ht="20.100000000000001" customHeight="1" x14ac:dyDescent="0.25">
      <c r="A514" s="54" t="s">
        <v>3413</v>
      </c>
      <c r="B514" s="54" t="s">
        <v>34</v>
      </c>
      <c r="C514" s="54" t="s">
        <v>31</v>
      </c>
      <c r="D514" s="54">
        <v>1282353</v>
      </c>
      <c r="E514" s="54">
        <v>73.209999999999994</v>
      </c>
      <c r="F514" s="54">
        <v>6.9</v>
      </c>
      <c r="G514" s="54">
        <v>5.4000000000000003E-3</v>
      </c>
      <c r="H514" s="54">
        <v>185.84829999999999</v>
      </c>
      <c r="I514" s="54">
        <v>2036</v>
      </c>
      <c r="J514" s="54" t="s">
        <v>32</v>
      </c>
      <c r="K514" s="54" t="s">
        <v>33</v>
      </c>
    </row>
    <row r="515" spans="1:11" ht="20.100000000000001" customHeight="1" x14ac:dyDescent="0.25">
      <c r="A515" s="54" t="s">
        <v>3017</v>
      </c>
      <c r="B515" s="54" t="s">
        <v>34</v>
      </c>
      <c r="C515" s="54" t="s">
        <v>31</v>
      </c>
      <c r="D515" s="54">
        <v>1874297</v>
      </c>
      <c r="E515" s="54">
        <v>79.959999999999994</v>
      </c>
      <c r="F515" s="54">
        <v>14.84</v>
      </c>
      <c r="G515" s="54">
        <v>7.9000000000000008E-3</v>
      </c>
      <c r="H515" s="54">
        <v>126.30029999999999</v>
      </c>
      <c r="I515" s="54">
        <v>2036</v>
      </c>
      <c r="J515" s="54" t="s">
        <v>32</v>
      </c>
      <c r="K515" s="54" t="s">
        <v>33</v>
      </c>
    </row>
    <row r="516" spans="1:11" ht="20.100000000000001" customHeight="1" x14ac:dyDescent="0.25">
      <c r="A516" s="54" t="s">
        <v>3401</v>
      </c>
      <c r="B516" s="54" t="s">
        <v>34</v>
      </c>
      <c r="C516" s="54" t="s">
        <v>31</v>
      </c>
      <c r="D516" s="54">
        <v>833934</v>
      </c>
      <c r="E516" s="54">
        <v>66.36</v>
      </c>
      <c r="F516" s="54">
        <v>5.46</v>
      </c>
      <c r="G516" s="54">
        <v>6.4999999999999997E-3</v>
      </c>
      <c r="H516" s="54">
        <v>152.73509999999999</v>
      </c>
      <c r="I516" s="54">
        <v>2036</v>
      </c>
      <c r="J516" s="54" t="s">
        <v>32</v>
      </c>
      <c r="K516" s="54" t="s">
        <v>33</v>
      </c>
    </row>
    <row r="517" spans="1:11" ht="20.100000000000001" customHeight="1" x14ac:dyDescent="0.25">
      <c r="A517" s="54" t="s">
        <v>3399</v>
      </c>
      <c r="B517" s="54" t="s">
        <v>75</v>
      </c>
      <c r="C517" s="54" t="s">
        <v>31</v>
      </c>
      <c r="D517" s="54">
        <v>467716</v>
      </c>
      <c r="E517" s="54">
        <v>74.599999999999994</v>
      </c>
      <c r="F517" s="54">
        <v>9.4</v>
      </c>
      <c r="G517" s="54">
        <v>2.01E-2</v>
      </c>
      <c r="H517" s="54">
        <v>49.756999999999998</v>
      </c>
      <c r="I517" s="54">
        <v>2036</v>
      </c>
      <c r="J517" s="54" t="s">
        <v>32</v>
      </c>
      <c r="K517" s="54" t="s">
        <v>33</v>
      </c>
    </row>
    <row r="518" spans="1:11" ht="20.100000000000001" customHeight="1" x14ac:dyDescent="0.25">
      <c r="A518" s="54" t="s">
        <v>3392</v>
      </c>
      <c r="B518" s="54" t="s">
        <v>75</v>
      </c>
      <c r="C518" s="54" t="s">
        <v>31</v>
      </c>
      <c r="D518" s="54">
        <v>181974</v>
      </c>
      <c r="E518" s="54">
        <v>82.89</v>
      </c>
      <c r="F518" s="54">
        <v>9.56</v>
      </c>
      <c r="G518" s="54">
        <v>5.2499999999999998E-2</v>
      </c>
      <c r="H518" s="54">
        <v>19.0349</v>
      </c>
      <c r="I518" s="54">
        <v>2036</v>
      </c>
      <c r="J518" s="54" t="s">
        <v>32</v>
      </c>
      <c r="K518" s="54" t="s">
        <v>33</v>
      </c>
    </row>
    <row r="519" spans="1:11" ht="20.100000000000001" customHeight="1" x14ac:dyDescent="0.25">
      <c r="A519" s="54" t="s">
        <v>3267</v>
      </c>
      <c r="B519" s="54" t="s">
        <v>34</v>
      </c>
      <c r="C519" s="54" t="s">
        <v>31</v>
      </c>
      <c r="D519" s="54">
        <v>2686279</v>
      </c>
      <c r="E519" s="54">
        <v>87</v>
      </c>
      <c r="F519" s="54">
        <v>16.98</v>
      </c>
      <c r="G519" s="54">
        <v>6.3E-3</v>
      </c>
      <c r="H519" s="54">
        <v>158.20249999999999</v>
      </c>
      <c r="I519" s="54">
        <v>2036</v>
      </c>
      <c r="J519" s="54" t="s">
        <v>32</v>
      </c>
      <c r="K519" s="54" t="s">
        <v>33</v>
      </c>
    </row>
    <row r="520" spans="1:11" ht="20.100000000000001" customHeight="1" x14ac:dyDescent="0.25">
      <c r="A520" s="54" t="s">
        <v>3265</v>
      </c>
      <c r="B520" s="54" t="s">
        <v>75</v>
      </c>
      <c r="C520" s="54" t="s">
        <v>31</v>
      </c>
      <c r="D520" s="54">
        <v>60658</v>
      </c>
      <c r="E520" s="54">
        <v>78.73</v>
      </c>
      <c r="F520" s="54">
        <v>2.74</v>
      </c>
      <c r="G520" s="54">
        <v>4.5199999999999997E-2</v>
      </c>
      <c r="H520" s="54">
        <v>22.137899999999998</v>
      </c>
      <c r="I520" s="54">
        <v>2036</v>
      </c>
      <c r="J520" s="54" t="s">
        <v>32</v>
      </c>
      <c r="K520" s="54" t="s">
        <v>33</v>
      </c>
    </row>
    <row r="521" spans="1:11" ht="20.100000000000001" customHeight="1" x14ac:dyDescent="0.25">
      <c r="A521" s="54" t="s">
        <v>3397</v>
      </c>
      <c r="B521" s="54" t="s">
        <v>34</v>
      </c>
      <c r="C521" s="54" t="s">
        <v>31</v>
      </c>
      <c r="D521" s="54">
        <v>294624</v>
      </c>
      <c r="E521" s="54">
        <v>73.739999999999995</v>
      </c>
      <c r="F521" s="54">
        <v>6.16</v>
      </c>
      <c r="G521" s="54">
        <v>2.0899999999999998E-2</v>
      </c>
      <c r="H521" s="54">
        <v>47.828600000000002</v>
      </c>
      <c r="I521" s="54">
        <v>2036</v>
      </c>
      <c r="J521" s="54" t="s">
        <v>32</v>
      </c>
      <c r="K521" s="54" t="s">
        <v>33</v>
      </c>
    </row>
    <row r="522" spans="1:11" ht="20.100000000000001" customHeight="1" x14ac:dyDescent="0.25">
      <c r="A522" s="54" t="s">
        <v>3266</v>
      </c>
      <c r="B522" s="54" t="s">
        <v>34</v>
      </c>
      <c r="C522" s="54" t="s">
        <v>31</v>
      </c>
      <c r="D522" s="54">
        <v>3527787</v>
      </c>
      <c r="E522" s="54">
        <v>85.88</v>
      </c>
      <c r="F522" s="54">
        <v>17.29</v>
      </c>
      <c r="G522" s="54">
        <v>4.8999999999999998E-3</v>
      </c>
      <c r="H522" s="54">
        <v>204.03620000000001</v>
      </c>
      <c r="I522" s="54">
        <v>2036</v>
      </c>
      <c r="J522" s="54" t="s">
        <v>32</v>
      </c>
      <c r="K522" s="54" t="s">
        <v>33</v>
      </c>
    </row>
    <row r="523" spans="1:11" ht="20.100000000000001" customHeight="1" x14ac:dyDescent="0.25">
      <c r="A523" s="54" t="s">
        <v>3482</v>
      </c>
      <c r="B523" s="54" t="s">
        <v>75</v>
      </c>
      <c r="C523" s="54" t="s">
        <v>31</v>
      </c>
      <c r="D523" s="54">
        <v>745715</v>
      </c>
      <c r="E523" s="54">
        <v>56.88</v>
      </c>
      <c r="F523" s="54">
        <v>9.5500000000000007</v>
      </c>
      <c r="G523" s="54">
        <v>1.2800000000000001E-2</v>
      </c>
      <c r="H523" s="54">
        <v>78.085400000000007</v>
      </c>
      <c r="I523" s="54">
        <v>2037</v>
      </c>
      <c r="J523" s="54" t="s">
        <v>32</v>
      </c>
      <c r="K523" s="54" t="s">
        <v>33</v>
      </c>
    </row>
    <row r="524" spans="1:11" ht="20.100000000000001" customHeight="1" x14ac:dyDescent="0.25">
      <c r="A524" s="54" t="s">
        <v>3270</v>
      </c>
      <c r="B524" s="54" t="s">
        <v>75</v>
      </c>
      <c r="C524" s="54" t="s">
        <v>31</v>
      </c>
      <c r="D524" s="54">
        <v>1344608</v>
      </c>
      <c r="E524" s="54">
        <v>74.88</v>
      </c>
      <c r="F524" s="54">
        <v>7.88</v>
      </c>
      <c r="G524" s="54">
        <v>5.8999999999999999E-3</v>
      </c>
      <c r="H524" s="54">
        <v>170.63550000000001</v>
      </c>
      <c r="I524" s="54">
        <v>2037</v>
      </c>
      <c r="J524" s="54" t="s">
        <v>32</v>
      </c>
      <c r="K524" s="54" t="s">
        <v>33</v>
      </c>
    </row>
    <row r="525" spans="1:11" ht="20.100000000000001" customHeight="1" x14ac:dyDescent="0.25">
      <c r="A525" s="54" t="s">
        <v>3565</v>
      </c>
      <c r="B525" s="54" t="s">
        <v>34</v>
      </c>
      <c r="C525" s="54" t="s">
        <v>31</v>
      </c>
      <c r="D525" s="54">
        <v>1753605</v>
      </c>
      <c r="E525" s="54">
        <v>67.3</v>
      </c>
      <c r="F525" s="54">
        <v>5.36</v>
      </c>
      <c r="G525" s="54">
        <v>3.0999999999999999E-3</v>
      </c>
      <c r="H525" s="54">
        <v>327.16520000000003</v>
      </c>
      <c r="I525" s="54">
        <v>2037</v>
      </c>
      <c r="J525" s="54" t="s">
        <v>32</v>
      </c>
      <c r="K525" s="54" t="s">
        <v>33</v>
      </c>
    </row>
    <row r="526" spans="1:11" ht="20.100000000000001" customHeight="1" x14ac:dyDescent="0.25">
      <c r="A526" s="54" t="s">
        <v>3566</v>
      </c>
      <c r="B526" s="54" t="s">
        <v>34</v>
      </c>
      <c r="C526" s="54" t="s">
        <v>31</v>
      </c>
      <c r="D526" s="54">
        <v>2365556</v>
      </c>
      <c r="E526" s="54">
        <v>87.18</v>
      </c>
      <c r="F526" s="54">
        <v>16.91</v>
      </c>
      <c r="G526" s="54">
        <v>7.1000000000000004E-3</v>
      </c>
      <c r="H526" s="54">
        <v>139.89089999999999</v>
      </c>
      <c r="I526" s="54">
        <v>2037</v>
      </c>
      <c r="J526" s="54" t="s">
        <v>32</v>
      </c>
      <c r="K526" s="54" t="s">
        <v>33</v>
      </c>
    </row>
    <row r="527" spans="1:11" ht="20.100000000000001" customHeight="1" x14ac:dyDescent="0.25">
      <c r="A527" s="54" t="s">
        <v>3268</v>
      </c>
      <c r="B527" s="54" t="s">
        <v>34</v>
      </c>
      <c r="C527" s="54" t="s">
        <v>31</v>
      </c>
      <c r="D527" s="54">
        <v>2462082</v>
      </c>
      <c r="E527" s="54">
        <v>84.7</v>
      </c>
      <c r="F527" s="54">
        <v>17.28</v>
      </c>
      <c r="G527" s="54">
        <v>7.0000000000000001E-3</v>
      </c>
      <c r="H527" s="54">
        <v>142.48159999999999</v>
      </c>
      <c r="I527" s="54">
        <v>2037</v>
      </c>
      <c r="J527" s="54" t="s">
        <v>32</v>
      </c>
      <c r="K527" s="54" t="s">
        <v>33</v>
      </c>
    </row>
    <row r="528" spans="1:11" ht="20.100000000000001" customHeight="1" x14ac:dyDescent="0.25">
      <c r="A528" s="54" t="s">
        <v>3873</v>
      </c>
      <c r="B528" s="54" t="s">
        <v>34</v>
      </c>
      <c r="C528" s="54" t="s">
        <v>31</v>
      </c>
      <c r="D528" s="54">
        <v>1925237</v>
      </c>
      <c r="E528" s="54">
        <v>64.42</v>
      </c>
      <c r="F528" s="54">
        <v>5.26</v>
      </c>
      <c r="G528" s="54">
        <v>2.7000000000000001E-3</v>
      </c>
      <c r="H528" s="54">
        <v>366.01459999999997</v>
      </c>
      <c r="I528" s="54">
        <v>2037</v>
      </c>
      <c r="J528" s="54" t="s">
        <v>32</v>
      </c>
      <c r="K528" s="54" t="s">
        <v>33</v>
      </c>
    </row>
    <row r="529" spans="1:11" ht="20.100000000000001" customHeight="1" x14ac:dyDescent="0.25">
      <c r="A529" s="54" t="s">
        <v>3402</v>
      </c>
      <c r="B529" s="54" t="s">
        <v>75</v>
      </c>
      <c r="C529" s="54" t="s">
        <v>31</v>
      </c>
      <c r="D529" s="54">
        <v>605438</v>
      </c>
      <c r="E529" s="54">
        <v>78.7</v>
      </c>
      <c r="F529" s="54">
        <v>8.94</v>
      </c>
      <c r="G529" s="54">
        <v>1.4800000000000001E-2</v>
      </c>
      <c r="H529" s="54">
        <v>67.722399999999993</v>
      </c>
      <c r="I529" s="54">
        <v>2037</v>
      </c>
      <c r="J529" s="54" t="s">
        <v>32</v>
      </c>
      <c r="K529" s="54" t="s">
        <v>33</v>
      </c>
    </row>
    <row r="530" spans="1:11" ht="20.100000000000001" customHeight="1" x14ac:dyDescent="0.25">
      <c r="A530" s="54" t="s">
        <v>3403</v>
      </c>
      <c r="B530" s="54" t="s">
        <v>34</v>
      </c>
      <c r="C530" s="54" t="s">
        <v>31</v>
      </c>
      <c r="D530" s="54">
        <v>1014320</v>
      </c>
      <c r="E530" s="54">
        <v>79.45</v>
      </c>
      <c r="F530" s="54">
        <v>14.95</v>
      </c>
      <c r="G530" s="54">
        <v>1.47E-2</v>
      </c>
      <c r="H530" s="54">
        <v>67.847499999999997</v>
      </c>
      <c r="I530" s="54">
        <v>2037</v>
      </c>
      <c r="J530" s="54" t="s">
        <v>32</v>
      </c>
      <c r="K530" s="54" t="s">
        <v>33</v>
      </c>
    </row>
    <row r="531" spans="1:11" ht="20.100000000000001" customHeight="1" x14ac:dyDescent="0.25">
      <c r="A531" s="54" t="s">
        <v>3427</v>
      </c>
      <c r="B531" s="54" t="s">
        <v>34</v>
      </c>
      <c r="C531" s="54" t="s">
        <v>31</v>
      </c>
      <c r="D531" s="54">
        <v>1346211</v>
      </c>
      <c r="E531" s="54">
        <v>72.760000000000005</v>
      </c>
      <c r="F531" s="54">
        <v>5.76</v>
      </c>
      <c r="G531" s="54">
        <v>4.3E-3</v>
      </c>
      <c r="H531" s="54">
        <v>233.71719999999999</v>
      </c>
      <c r="I531" s="54">
        <v>2037</v>
      </c>
      <c r="J531" s="54" t="s">
        <v>32</v>
      </c>
      <c r="K531" s="54" t="s">
        <v>33</v>
      </c>
    </row>
    <row r="532" spans="1:11" ht="20.100000000000001" customHeight="1" x14ac:dyDescent="0.25">
      <c r="A532" s="54" t="s">
        <v>3269</v>
      </c>
      <c r="B532" s="54" t="s">
        <v>75</v>
      </c>
      <c r="C532" s="54" t="s">
        <v>31</v>
      </c>
      <c r="D532" s="54">
        <v>1617353</v>
      </c>
      <c r="E532" s="54">
        <v>74.33</v>
      </c>
      <c r="F532" s="54">
        <v>9.4499999999999993</v>
      </c>
      <c r="G532" s="54">
        <v>5.7999999999999996E-3</v>
      </c>
      <c r="H532" s="54">
        <v>171.14840000000001</v>
      </c>
      <c r="I532" s="54">
        <v>2037</v>
      </c>
      <c r="J532" s="54" t="s">
        <v>32</v>
      </c>
      <c r="K532" s="54" t="s">
        <v>33</v>
      </c>
    </row>
    <row r="533" spans="1:11" ht="20.100000000000001" customHeight="1" x14ac:dyDescent="0.25">
      <c r="A533" s="54" t="s">
        <v>3563</v>
      </c>
      <c r="B533" s="54" t="s">
        <v>34</v>
      </c>
      <c r="C533" s="54" t="s">
        <v>31</v>
      </c>
      <c r="D533" s="54">
        <v>2365556</v>
      </c>
      <c r="E533" s="54">
        <v>87.18</v>
      </c>
      <c r="F533" s="54">
        <v>16.89</v>
      </c>
      <c r="G533" s="54">
        <v>7.1000000000000004E-3</v>
      </c>
      <c r="H533" s="54">
        <v>140.0566</v>
      </c>
      <c r="I533" s="54">
        <v>2037</v>
      </c>
      <c r="J533" s="54" t="s">
        <v>32</v>
      </c>
      <c r="K533" s="54" t="s">
        <v>33</v>
      </c>
    </row>
    <row r="534" spans="1:11" ht="20.100000000000001" customHeight="1" x14ac:dyDescent="0.25">
      <c r="A534" s="54" t="s">
        <v>2531</v>
      </c>
      <c r="B534" s="54" t="s">
        <v>34</v>
      </c>
      <c r="C534" s="54" t="s">
        <v>31</v>
      </c>
      <c r="D534" s="54">
        <v>939016</v>
      </c>
      <c r="E534" s="54">
        <v>76.09</v>
      </c>
      <c r="F534" s="54">
        <v>8.36</v>
      </c>
      <c r="G534" s="54">
        <v>8.8999999999999999E-3</v>
      </c>
      <c r="H534" s="54">
        <v>112.32250000000001</v>
      </c>
      <c r="I534" s="54">
        <v>2037</v>
      </c>
      <c r="J534" s="54" t="s">
        <v>32</v>
      </c>
      <c r="K534" s="54" t="s">
        <v>33</v>
      </c>
    </row>
    <row r="535" spans="1:11" ht="20.100000000000001" customHeight="1" x14ac:dyDescent="0.25">
      <c r="A535" s="54" t="s">
        <v>3872</v>
      </c>
      <c r="B535" s="54" t="s">
        <v>34</v>
      </c>
      <c r="C535" s="54" t="s">
        <v>31</v>
      </c>
      <c r="D535" s="54">
        <v>3541722</v>
      </c>
      <c r="E535" s="54">
        <v>81.95</v>
      </c>
      <c r="F535" s="54">
        <v>16.61</v>
      </c>
      <c r="G535" s="54">
        <v>4.7000000000000002E-3</v>
      </c>
      <c r="H535" s="54">
        <v>213.22829999999999</v>
      </c>
      <c r="I535" s="54">
        <v>2037</v>
      </c>
      <c r="J535" s="54" t="s">
        <v>32</v>
      </c>
      <c r="K535" s="54" t="s">
        <v>33</v>
      </c>
    </row>
    <row r="536" spans="1:11" ht="20.100000000000001" customHeight="1" x14ac:dyDescent="0.25">
      <c r="A536" s="54" t="s">
        <v>3567</v>
      </c>
      <c r="B536" s="54" t="s">
        <v>34</v>
      </c>
      <c r="C536" s="54" t="s">
        <v>31</v>
      </c>
      <c r="D536" s="54">
        <v>4590288</v>
      </c>
      <c r="E536" s="54">
        <v>82.26</v>
      </c>
      <c r="F536" s="54">
        <v>17.260000000000002</v>
      </c>
      <c r="G536" s="54">
        <v>3.8E-3</v>
      </c>
      <c r="H536" s="54">
        <v>265.9495</v>
      </c>
      <c r="I536" s="54">
        <v>2037</v>
      </c>
      <c r="J536" s="54" t="s">
        <v>32</v>
      </c>
      <c r="K536" s="54" t="s">
        <v>33</v>
      </c>
    </row>
    <row r="537" spans="1:11" ht="20.100000000000001" customHeight="1" x14ac:dyDescent="0.25">
      <c r="A537" s="54" t="s">
        <v>3561</v>
      </c>
      <c r="B537" s="54" t="s">
        <v>30</v>
      </c>
      <c r="C537" s="54" t="s">
        <v>31</v>
      </c>
      <c r="D537" s="54">
        <v>2621086</v>
      </c>
      <c r="E537" s="54">
        <v>74.48</v>
      </c>
      <c r="F537" s="54">
        <v>8.44</v>
      </c>
      <c r="G537" s="54">
        <v>3.2000000000000002E-3</v>
      </c>
      <c r="H537" s="54">
        <v>310.55520000000001</v>
      </c>
      <c r="I537" s="54">
        <v>2037</v>
      </c>
      <c r="J537" s="54" t="s">
        <v>32</v>
      </c>
      <c r="K537" s="54" t="s">
        <v>33</v>
      </c>
    </row>
    <row r="538" spans="1:11" ht="20.100000000000001" customHeight="1" x14ac:dyDescent="0.25">
      <c r="A538" s="54" t="s">
        <v>3404</v>
      </c>
      <c r="B538" s="54" t="s">
        <v>75</v>
      </c>
      <c r="C538" s="54" t="s">
        <v>31</v>
      </c>
      <c r="D538" s="54">
        <v>310231</v>
      </c>
      <c r="E538" s="54">
        <v>78.930000000000007</v>
      </c>
      <c r="F538" s="54">
        <v>9.64</v>
      </c>
      <c r="G538" s="54">
        <v>3.1099999999999999E-2</v>
      </c>
      <c r="H538" s="54">
        <v>32.181699999999999</v>
      </c>
      <c r="I538" s="54">
        <v>2037</v>
      </c>
      <c r="J538" s="54" t="s">
        <v>32</v>
      </c>
      <c r="K538" s="54" t="s">
        <v>33</v>
      </c>
    </row>
    <row r="539" spans="1:11" ht="20.100000000000001" customHeight="1" x14ac:dyDescent="0.25">
      <c r="A539" s="54" t="s">
        <v>3562</v>
      </c>
      <c r="B539" s="54" t="s">
        <v>34</v>
      </c>
      <c r="C539" s="54" t="s">
        <v>31</v>
      </c>
      <c r="D539" s="54">
        <v>7515829</v>
      </c>
      <c r="E539" s="54">
        <v>93.19</v>
      </c>
      <c r="F539" s="54">
        <v>29.7</v>
      </c>
      <c r="G539" s="54">
        <v>4.0000000000000001E-3</v>
      </c>
      <c r="H539" s="54">
        <v>253.0582</v>
      </c>
      <c r="I539" s="54">
        <v>2037</v>
      </c>
      <c r="J539" s="54" t="s">
        <v>32</v>
      </c>
      <c r="K539" s="54" t="s">
        <v>33</v>
      </c>
    </row>
    <row r="540" spans="1:11" ht="20.100000000000001" customHeight="1" x14ac:dyDescent="0.25">
      <c r="A540" s="54" t="s">
        <v>3271</v>
      </c>
      <c r="B540" s="54" t="s">
        <v>34</v>
      </c>
      <c r="C540" s="54" t="s">
        <v>31</v>
      </c>
      <c r="D540" s="54">
        <v>2598938</v>
      </c>
      <c r="E540" s="54">
        <v>85.58</v>
      </c>
      <c r="F540" s="54">
        <v>17.28</v>
      </c>
      <c r="G540" s="54">
        <v>6.6E-3</v>
      </c>
      <c r="H540" s="54">
        <v>150.4015</v>
      </c>
      <c r="I540" s="54">
        <v>2037</v>
      </c>
      <c r="J540" s="54" t="s">
        <v>32</v>
      </c>
      <c r="K540" s="54" t="s">
        <v>33</v>
      </c>
    </row>
    <row r="541" spans="1:11" ht="20.100000000000001" customHeight="1" x14ac:dyDescent="0.25">
      <c r="A541" s="54" t="s">
        <v>3560</v>
      </c>
      <c r="B541" s="54" t="s">
        <v>34</v>
      </c>
      <c r="C541" s="54" t="s">
        <v>31</v>
      </c>
      <c r="D541" s="54">
        <v>1797108</v>
      </c>
      <c r="E541" s="54">
        <v>68.67</v>
      </c>
      <c r="F541" s="54">
        <v>5.39</v>
      </c>
      <c r="G541" s="54">
        <v>3.0000000000000001E-3</v>
      </c>
      <c r="H541" s="54">
        <v>333.41520000000003</v>
      </c>
      <c r="I541" s="54">
        <v>2037</v>
      </c>
      <c r="J541" s="54" t="s">
        <v>32</v>
      </c>
      <c r="K541" s="54" t="s">
        <v>33</v>
      </c>
    </row>
    <row r="542" spans="1:11" ht="20.100000000000001" customHeight="1" x14ac:dyDescent="0.25">
      <c r="A542" s="54" t="s">
        <v>3406</v>
      </c>
      <c r="B542" s="54" t="s">
        <v>75</v>
      </c>
      <c r="C542" s="54" t="s">
        <v>31</v>
      </c>
      <c r="D542" s="54">
        <v>86279</v>
      </c>
      <c r="E542" s="54">
        <v>75.22</v>
      </c>
      <c r="F542" s="54">
        <v>9.85</v>
      </c>
      <c r="G542" s="54">
        <v>0.1142</v>
      </c>
      <c r="H542" s="54">
        <v>8.7592999999999996</v>
      </c>
      <c r="I542" s="54">
        <v>2037</v>
      </c>
      <c r="J542" s="54" t="s">
        <v>32</v>
      </c>
      <c r="K542" s="54" t="s">
        <v>33</v>
      </c>
    </row>
    <row r="543" spans="1:11" ht="20.100000000000001" customHeight="1" x14ac:dyDescent="0.25">
      <c r="A543" s="54" t="s">
        <v>2862</v>
      </c>
      <c r="B543" s="54" t="s">
        <v>75</v>
      </c>
      <c r="C543" s="54" t="s">
        <v>31</v>
      </c>
      <c r="D543" s="54">
        <v>1403516</v>
      </c>
      <c r="E543" s="54">
        <v>81.209999999999994</v>
      </c>
      <c r="F543" s="54">
        <v>9.58</v>
      </c>
      <c r="G543" s="54">
        <v>6.7999999999999996E-3</v>
      </c>
      <c r="H543" s="54">
        <v>146.50479999999999</v>
      </c>
      <c r="I543" s="54">
        <v>2037</v>
      </c>
      <c r="J543" s="54" t="s">
        <v>32</v>
      </c>
      <c r="K543" s="54" t="s">
        <v>33</v>
      </c>
    </row>
    <row r="544" spans="1:11" ht="20.100000000000001" customHeight="1" x14ac:dyDescent="0.25">
      <c r="A544" s="54" t="s">
        <v>3407</v>
      </c>
      <c r="B544" s="54" t="s">
        <v>75</v>
      </c>
      <c r="C544" s="54" t="s">
        <v>31</v>
      </c>
      <c r="D544" s="54">
        <v>433699</v>
      </c>
      <c r="E544" s="54">
        <v>79.92</v>
      </c>
      <c r="F544" s="54">
        <v>10.62</v>
      </c>
      <c r="G544" s="54">
        <v>2.4500000000000001E-2</v>
      </c>
      <c r="H544" s="54">
        <v>40.837899999999998</v>
      </c>
      <c r="I544" s="54">
        <v>2037</v>
      </c>
      <c r="J544" s="54" t="s">
        <v>32</v>
      </c>
      <c r="K544" s="54" t="s">
        <v>33</v>
      </c>
    </row>
    <row r="545" spans="1:11" ht="20.100000000000001" customHeight="1" x14ac:dyDescent="0.25">
      <c r="A545" s="54" t="s">
        <v>3876</v>
      </c>
      <c r="B545" s="54" t="s">
        <v>34</v>
      </c>
      <c r="C545" s="54" t="s">
        <v>31</v>
      </c>
      <c r="D545" s="54">
        <v>3017392</v>
      </c>
      <c r="E545" s="54">
        <v>81.489999999999995</v>
      </c>
      <c r="F545" s="54">
        <v>16.829999999999998</v>
      </c>
      <c r="G545" s="54">
        <v>5.5999999999999999E-3</v>
      </c>
      <c r="H545" s="54">
        <v>179.28649999999999</v>
      </c>
      <c r="I545" s="54">
        <v>2038</v>
      </c>
      <c r="J545" s="54" t="s">
        <v>32</v>
      </c>
      <c r="K545" s="54" t="s">
        <v>33</v>
      </c>
    </row>
    <row r="546" spans="1:11" ht="20.100000000000001" customHeight="1" x14ac:dyDescent="0.25">
      <c r="A546" s="54" t="s">
        <v>3412</v>
      </c>
      <c r="B546" s="54" t="s">
        <v>75</v>
      </c>
      <c r="C546" s="54" t="s">
        <v>31</v>
      </c>
      <c r="D546" s="54">
        <v>212285</v>
      </c>
      <c r="E546" s="54">
        <v>79.599999999999994</v>
      </c>
      <c r="F546" s="54">
        <v>10.01</v>
      </c>
      <c r="G546" s="54">
        <v>4.7199999999999999E-2</v>
      </c>
      <c r="H546" s="54">
        <v>21.2073</v>
      </c>
      <c r="I546" s="54">
        <v>2038</v>
      </c>
      <c r="J546" s="54" t="s">
        <v>32</v>
      </c>
      <c r="K546" s="54" t="s">
        <v>33</v>
      </c>
    </row>
    <row r="547" spans="1:11" ht="20.100000000000001" customHeight="1" x14ac:dyDescent="0.25">
      <c r="A547" s="54" t="s">
        <v>3875</v>
      </c>
      <c r="B547" s="54" t="s">
        <v>34</v>
      </c>
      <c r="C547" s="54" t="s">
        <v>31</v>
      </c>
      <c r="D547" s="54">
        <v>3133158</v>
      </c>
      <c r="E547" s="54">
        <v>87.27</v>
      </c>
      <c r="F547" s="54">
        <v>17.23</v>
      </c>
      <c r="G547" s="54">
        <v>5.4999999999999997E-3</v>
      </c>
      <c r="H547" s="54">
        <v>181.8432</v>
      </c>
      <c r="I547" s="54">
        <v>2038</v>
      </c>
      <c r="J547" s="54" t="s">
        <v>32</v>
      </c>
      <c r="K547" s="54" t="s">
        <v>33</v>
      </c>
    </row>
    <row r="548" spans="1:11" ht="20.100000000000001" customHeight="1" x14ac:dyDescent="0.25">
      <c r="A548" s="54" t="s">
        <v>3414</v>
      </c>
      <c r="B548" s="54" t="s">
        <v>34</v>
      </c>
      <c r="C548" s="54" t="s">
        <v>31</v>
      </c>
      <c r="D548" s="54">
        <v>165885</v>
      </c>
      <c r="E548" s="54">
        <v>71.349999999999994</v>
      </c>
      <c r="F548" s="54">
        <v>5.6</v>
      </c>
      <c r="G548" s="54">
        <v>3.3799999999999997E-2</v>
      </c>
      <c r="H548" s="54">
        <v>29.622299999999999</v>
      </c>
      <c r="I548" s="54">
        <v>2038</v>
      </c>
      <c r="J548" s="54" t="s">
        <v>32</v>
      </c>
      <c r="K548" s="54" t="s">
        <v>33</v>
      </c>
    </row>
    <row r="549" spans="1:11" ht="20.100000000000001" customHeight="1" x14ac:dyDescent="0.25">
      <c r="A549" s="54" t="s">
        <v>3272</v>
      </c>
      <c r="B549" s="54" t="s">
        <v>34</v>
      </c>
      <c r="C549" s="54" t="s">
        <v>31</v>
      </c>
      <c r="D549" s="54">
        <v>6145102</v>
      </c>
      <c r="E549" s="54">
        <v>85.04</v>
      </c>
      <c r="F549" s="54">
        <v>16.82</v>
      </c>
      <c r="G549" s="54">
        <v>2.7000000000000001E-3</v>
      </c>
      <c r="H549" s="54">
        <v>365.34500000000003</v>
      </c>
      <c r="I549" s="54">
        <v>2038</v>
      </c>
      <c r="J549" s="54" t="s">
        <v>32</v>
      </c>
      <c r="K549" s="54" t="s">
        <v>33</v>
      </c>
    </row>
    <row r="550" spans="1:11" ht="20.100000000000001" customHeight="1" x14ac:dyDescent="0.25">
      <c r="A550" s="54" t="s">
        <v>2994</v>
      </c>
      <c r="B550" s="54" t="s">
        <v>75</v>
      </c>
      <c r="C550" s="54" t="s">
        <v>31</v>
      </c>
      <c r="D550" s="54">
        <v>635706</v>
      </c>
      <c r="E550" s="54">
        <v>79.42</v>
      </c>
      <c r="F550" s="54">
        <v>10.1</v>
      </c>
      <c r="G550" s="54">
        <v>1.5900000000000001E-2</v>
      </c>
      <c r="H550" s="54">
        <v>62.941099999999999</v>
      </c>
      <c r="I550" s="54">
        <v>2038</v>
      </c>
      <c r="J550" s="54" t="s">
        <v>32</v>
      </c>
      <c r="K550" s="54" t="s">
        <v>33</v>
      </c>
    </row>
    <row r="551" spans="1:11" ht="20.100000000000001" customHeight="1" x14ac:dyDescent="0.25">
      <c r="A551" s="54" t="s">
        <v>3415</v>
      </c>
      <c r="B551" s="54" t="s">
        <v>34</v>
      </c>
      <c r="C551" s="54" t="s">
        <v>31</v>
      </c>
      <c r="D551" s="54">
        <v>2770199</v>
      </c>
      <c r="E551" s="54">
        <v>77.31</v>
      </c>
      <c r="F551" s="54">
        <v>17.260000000000002</v>
      </c>
      <c r="G551" s="54">
        <v>6.1999999999999998E-3</v>
      </c>
      <c r="H551" s="54">
        <v>160.4982</v>
      </c>
      <c r="I551" s="54">
        <v>2038</v>
      </c>
      <c r="J551" s="54" t="s">
        <v>32</v>
      </c>
      <c r="K551" s="54" t="s">
        <v>33</v>
      </c>
    </row>
    <row r="552" spans="1:11" ht="20.100000000000001" customHeight="1" x14ac:dyDescent="0.25">
      <c r="A552" s="54" t="s">
        <v>3570</v>
      </c>
      <c r="B552" s="54" t="s">
        <v>34</v>
      </c>
      <c r="C552" s="54" t="s">
        <v>31</v>
      </c>
      <c r="D552" s="54">
        <v>1040799</v>
      </c>
      <c r="E552" s="54">
        <v>69.97</v>
      </c>
      <c r="F552" s="54">
        <v>6.67</v>
      </c>
      <c r="G552" s="54">
        <v>6.4000000000000003E-3</v>
      </c>
      <c r="H552" s="54">
        <v>156.0419</v>
      </c>
      <c r="I552" s="54">
        <v>2038</v>
      </c>
      <c r="J552" s="54" t="s">
        <v>32</v>
      </c>
      <c r="K552" s="54" t="s">
        <v>33</v>
      </c>
    </row>
    <row r="553" spans="1:11" ht="20.100000000000001" customHeight="1" x14ac:dyDescent="0.25">
      <c r="A553" s="54" t="s">
        <v>3274</v>
      </c>
      <c r="B553" s="54" t="s">
        <v>34</v>
      </c>
      <c r="C553" s="54" t="s">
        <v>31</v>
      </c>
      <c r="D553" s="54">
        <v>2799481</v>
      </c>
      <c r="E553" s="54">
        <v>82.9</v>
      </c>
      <c r="F553" s="54">
        <v>16.93</v>
      </c>
      <c r="G553" s="54">
        <v>6.0000000000000001E-3</v>
      </c>
      <c r="H553" s="54">
        <v>165.3562</v>
      </c>
      <c r="I553" s="54">
        <v>2038</v>
      </c>
      <c r="J553" s="54" t="s">
        <v>32</v>
      </c>
      <c r="K553" s="54" t="s">
        <v>33</v>
      </c>
    </row>
    <row r="554" spans="1:11" ht="20.100000000000001" customHeight="1" x14ac:dyDescent="0.25">
      <c r="A554" s="54" t="s">
        <v>2592</v>
      </c>
      <c r="B554" s="54" t="s">
        <v>34</v>
      </c>
      <c r="C554" s="54" t="s">
        <v>31</v>
      </c>
      <c r="D554" s="54">
        <v>560577</v>
      </c>
      <c r="E554" s="54">
        <v>73.69</v>
      </c>
      <c r="F554" s="54">
        <v>7.92</v>
      </c>
      <c r="G554" s="54">
        <v>1.41E-2</v>
      </c>
      <c r="H554" s="54">
        <v>70.779899999999998</v>
      </c>
      <c r="I554" s="54">
        <v>2038</v>
      </c>
      <c r="J554" s="54" t="s">
        <v>32</v>
      </c>
      <c r="K554" s="54" t="s">
        <v>33</v>
      </c>
    </row>
    <row r="555" spans="1:11" ht="20.100000000000001" customHeight="1" x14ac:dyDescent="0.25">
      <c r="A555" s="54" t="s">
        <v>2594</v>
      </c>
      <c r="B555" s="54" t="s">
        <v>34</v>
      </c>
      <c r="C555" s="54" t="s">
        <v>31</v>
      </c>
      <c r="D555" s="54">
        <v>191490</v>
      </c>
      <c r="E555" s="54">
        <v>77.61</v>
      </c>
      <c r="F555" s="54">
        <v>8.74</v>
      </c>
      <c r="G555" s="54">
        <v>4.5600000000000002E-2</v>
      </c>
      <c r="H555" s="54">
        <v>21.909600000000001</v>
      </c>
      <c r="I555" s="54">
        <v>2038</v>
      </c>
      <c r="J555" s="54" t="s">
        <v>32</v>
      </c>
      <c r="K555" s="54" t="s">
        <v>33</v>
      </c>
    </row>
    <row r="556" spans="1:11" ht="20.100000000000001" customHeight="1" x14ac:dyDescent="0.25">
      <c r="A556" s="54" t="s">
        <v>3273</v>
      </c>
      <c r="B556" s="54" t="s">
        <v>30</v>
      </c>
      <c r="C556" s="54" t="s">
        <v>31</v>
      </c>
      <c r="D556" s="54">
        <v>4069496</v>
      </c>
      <c r="E556" s="54">
        <v>77.319999999999993</v>
      </c>
      <c r="F556" s="54">
        <v>11.46</v>
      </c>
      <c r="G556" s="54">
        <v>2.8E-3</v>
      </c>
      <c r="H556" s="54">
        <v>355.1044</v>
      </c>
      <c r="I556" s="54">
        <v>2038</v>
      </c>
      <c r="J556" s="54" t="s">
        <v>32</v>
      </c>
      <c r="K556" s="54" t="s">
        <v>33</v>
      </c>
    </row>
    <row r="557" spans="1:11" ht="20.100000000000001" customHeight="1" x14ac:dyDescent="0.25">
      <c r="A557" s="54" t="s">
        <v>3410</v>
      </c>
      <c r="B557" s="54" t="s">
        <v>34</v>
      </c>
      <c r="C557" s="54" t="s">
        <v>31</v>
      </c>
      <c r="D557" s="54">
        <v>155262</v>
      </c>
      <c r="E557" s="54">
        <v>72.180000000000007</v>
      </c>
      <c r="F557" s="54">
        <v>6.73</v>
      </c>
      <c r="G557" s="54">
        <v>4.3299999999999998E-2</v>
      </c>
      <c r="H557" s="54">
        <v>23.0701</v>
      </c>
      <c r="I557" s="54">
        <v>2038</v>
      </c>
      <c r="J557" s="54" t="s">
        <v>32</v>
      </c>
      <c r="K557" s="54" t="s">
        <v>33</v>
      </c>
    </row>
    <row r="558" spans="1:11" ht="20.100000000000001" customHeight="1" x14ac:dyDescent="0.25">
      <c r="A558" s="54" t="s">
        <v>3418</v>
      </c>
      <c r="B558" s="54" t="s">
        <v>34</v>
      </c>
      <c r="C558" s="54" t="s">
        <v>31</v>
      </c>
      <c r="D558" s="54">
        <v>167656</v>
      </c>
      <c r="E558" s="54">
        <v>82</v>
      </c>
      <c r="F558" s="54">
        <v>14.79</v>
      </c>
      <c r="G558" s="54">
        <v>8.8200000000000001E-2</v>
      </c>
      <c r="H558" s="54">
        <v>11.335699999999999</v>
      </c>
      <c r="I558" s="54">
        <v>2038</v>
      </c>
      <c r="J558" s="54" t="s">
        <v>32</v>
      </c>
      <c r="K558" s="54" t="s">
        <v>33</v>
      </c>
    </row>
    <row r="559" spans="1:11" ht="20.100000000000001" customHeight="1" x14ac:dyDescent="0.25">
      <c r="A559" s="54" t="s">
        <v>3191</v>
      </c>
      <c r="B559" s="54" t="s">
        <v>30</v>
      </c>
      <c r="C559" s="54" t="s">
        <v>31</v>
      </c>
      <c r="D559" s="54">
        <v>3121071</v>
      </c>
      <c r="E559" s="54">
        <v>78.180000000000007</v>
      </c>
      <c r="F559" s="54">
        <v>13.36</v>
      </c>
      <c r="G559" s="54">
        <v>4.3E-3</v>
      </c>
      <c r="H559" s="54">
        <v>233.6131</v>
      </c>
      <c r="I559" s="54">
        <v>2038</v>
      </c>
      <c r="J559" s="54" t="s">
        <v>32</v>
      </c>
      <c r="K559" s="54" t="s">
        <v>33</v>
      </c>
    </row>
    <row r="560" spans="1:11" ht="20.100000000000001" customHeight="1" x14ac:dyDescent="0.25">
      <c r="A560" s="54" t="s">
        <v>3416</v>
      </c>
      <c r="B560" s="54" t="s">
        <v>34</v>
      </c>
      <c r="C560" s="54" t="s">
        <v>31</v>
      </c>
      <c r="D560" s="54">
        <v>720197</v>
      </c>
      <c r="E560" s="54">
        <v>73.16</v>
      </c>
      <c r="F560" s="54">
        <v>8.07</v>
      </c>
      <c r="G560" s="54">
        <v>1.12E-2</v>
      </c>
      <c r="H560" s="54">
        <v>89.243799999999993</v>
      </c>
      <c r="I560" s="54">
        <v>2038</v>
      </c>
      <c r="J560" s="54" t="s">
        <v>32</v>
      </c>
      <c r="K560" s="54" t="s">
        <v>33</v>
      </c>
    </row>
    <row r="561" spans="1:11" ht="20.100000000000001" customHeight="1" x14ac:dyDescent="0.25">
      <c r="A561" s="54" t="s">
        <v>3409</v>
      </c>
      <c r="B561" s="54" t="s">
        <v>75</v>
      </c>
      <c r="C561" s="54" t="s">
        <v>31</v>
      </c>
      <c r="D561" s="54">
        <v>482946</v>
      </c>
      <c r="E561" s="54">
        <v>81.42</v>
      </c>
      <c r="F561" s="54">
        <v>10.14</v>
      </c>
      <c r="G561" s="54">
        <v>2.1000000000000001E-2</v>
      </c>
      <c r="H561" s="54">
        <v>47.627800000000001</v>
      </c>
      <c r="I561" s="54">
        <v>2038</v>
      </c>
      <c r="J561" s="54" t="s">
        <v>32</v>
      </c>
      <c r="K561" s="54" t="s">
        <v>33</v>
      </c>
    </row>
    <row r="562" spans="1:11" ht="20.100000000000001" customHeight="1" x14ac:dyDescent="0.25">
      <c r="A562" s="54" t="s">
        <v>3568</v>
      </c>
      <c r="B562" s="54" t="s">
        <v>34</v>
      </c>
      <c r="C562" s="54" t="s">
        <v>31</v>
      </c>
      <c r="D562" s="54">
        <v>1103313</v>
      </c>
      <c r="E562" s="54">
        <v>70.63</v>
      </c>
      <c r="F562" s="54">
        <v>6.42</v>
      </c>
      <c r="G562" s="54">
        <v>5.7999999999999996E-3</v>
      </c>
      <c r="H562" s="54">
        <v>171.85560000000001</v>
      </c>
      <c r="I562" s="54">
        <v>2038</v>
      </c>
      <c r="J562" s="54" t="s">
        <v>32</v>
      </c>
      <c r="K562" s="54" t="s">
        <v>33</v>
      </c>
    </row>
    <row r="563" spans="1:11" ht="20.100000000000001" customHeight="1" x14ac:dyDescent="0.25">
      <c r="A563" s="54" t="s">
        <v>3283</v>
      </c>
      <c r="B563" s="54" t="s">
        <v>34</v>
      </c>
      <c r="C563" s="54" t="s">
        <v>31</v>
      </c>
      <c r="D563" s="54">
        <v>5024220</v>
      </c>
      <c r="E563" s="54">
        <v>93.19</v>
      </c>
      <c r="F563" s="54">
        <v>30.75</v>
      </c>
      <c r="G563" s="54">
        <v>6.1000000000000004E-3</v>
      </c>
      <c r="H563" s="54">
        <v>163.38929999999999</v>
      </c>
      <c r="I563" s="54">
        <v>2038</v>
      </c>
      <c r="J563" s="54" t="s">
        <v>32</v>
      </c>
      <c r="K563" s="54" t="s">
        <v>33</v>
      </c>
    </row>
    <row r="564" spans="1:11" ht="20.100000000000001" customHeight="1" x14ac:dyDescent="0.25">
      <c r="A564" s="54" t="s">
        <v>3156</v>
      </c>
      <c r="B564" s="54" t="s">
        <v>75</v>
      </c>
      <c r="C564" s="54" t="s">
        <v>31</v>
      </c>
      <c r="D564" s="54">
        <v>1599683</v>
      </c>
      <c r="E564" s="54">
        <v>71.58</v>
      </c>
      <c r="F564" s="54">
        <v>9.83</v>
      </c>
      <c r="G564" s="54">
        <v>6.1000000000000004E-3</v>
      </c>
      <c r="H564" s="54">
        <v>162.73480000000001</v>
      </c>
      <c r="I564" s="54">
        <v>2038</v>
      </c>
      <c r="J564" s="54" t="s">
        <v>32</v>
      </c>
      <c r="K564" s="54" t="s">
        <v>33</v>
      </c>
    </row>
    <row r="565" spans="1:11" ht="20.100000000000001" customHeight="1" x14ac:dyDescent="0.25">
      <c r="A565" s="54" t="s">
        <v>3874</v>
      </c>
      <c r="B565" s="54" t="s">
        <v>34</v>
      </c>
      <c r="C565" s="54" t="s">
        <v>31</v>
      </c>
      <c r="D565" s="54">
        <v>4158023</v>
      </c>
      <c r="E565" s="54">
        <v>88.65</v>
      </c>
      <c r="F565" s="54">
        <v>17.059999999999999</v>
      </c>
      <c r="G565" s="54">
        <v>4.1000000000000003E-3</v>
      </c>
      <c r="H565" s="54">
        <v>243.72929999999999</v>
      </c>
      <c r="I565" s="54">
        <v>2038</v>
      </c>
      <c r="J565" s="54" t="s">
        <v>32</v>
      </c>
      <c r="K565" s="54" t="s">
        <v>33</v>
      </c>
    </row>
    <row r="566" spans="1:11" ht="20.100000000000001" customHeight="1" x14ac:dyDescent="0.25">
      <c r="A566" s="54" t="s">
        <v>3569</v>
      </c>
      <c r="B566" s="54" t="s">
        <v>34</v>
      </c>
      <c r="C566" s="54" t="s">
        <v>31</v>
      </c>
      <c r="D566" s="54">
        <v>4102183</v>
      </c>
      <c r="E566" s="54">
        <v>88.59</v>
      </c>
      <c r="F566" s="54">
        <v>17.27</v>
      </c>
      <c r="G566" s="54">
        <v>4.1999999999999997E-3</v>
      </c>
      <c r="H566" s="54">
        <v>237.53229999999999</v>
      </c>
      <c r="I566" s="54">
        <v>2038</v>
      </c>
      <c r="J566" s="54" t="s">
        <v>32</v>
      </c>
      <c r="K566" s="54" t="s">
        <v>33</v>
      </c>
    </row>
    <row r="567" spans="1:11" ht="20.100000000000001" customHeight="1" x14ac:dyDescent="0.25">
      <c r="A567" s="54" t="s">
        <v>3417</v>
      </c>
      <c r="B567" s="54" t="s">
        <v>34</v>
      </c>
      <c r="C567" s="54" t="s">
        <v>31</v>
      </c>
      <c r="D567" s="54">
        <v>675662</v>
      </c>
      <c r="E567" s="54">
        <v>68.12</v>
      </c>
      <c r="F567" s="54">
        <v>5.67</v>
      </c>
      <c r="G567" s="54">
        <v>8.3999999999999995E-3</v>
      </c>
      <c r="H567" s="54">
        <v>119.1643</v>
      </c>
      <c r="I567" s="54">
        <v>2038</v>
      </c>
      <c r="J567" s="54" t="s">
        <v>32</v>
      </c>
      <c r="K567" s="54" t="s">
        <v>33</v>
      </c>
    </row>
    <row r="568" spans="1:11" ht="20.100000000000001" customHeight="1" x14ac:dyDescent="0.25">
      <c r="A568" s="54" t="s">
        <v>2617</v>
      </c>
      <c r="B568" s="54" t="s">
        <v>34</v>
      </c>
      <c r="C568" s="54" t="s">
        <v>31</v>
      </c>
      <c r="D568" s="54">
        <v>879559</v>
      </c>
      <c r="E568" s="54">
        <v>80.010000000000005</v>
      </c>
      <c r="F568" s="54">
        <v>14.07</v>
      </c>
      <c r="G568" s="54">
        <v>1.6E-2</v>
      </c>
      <c r="H568" s="54">
        <v>62.513100000000001</v>
      </c>
      <c r="I568" s="54">
        <v>2039</v>
      </c>
      <c r="J568" s="54" t="s">
        <v>32</v>
      </c>
      <c r="K568" s="54" t="s">
        <v>33</v>
      </c>
    </row>
    <row r="569" spans="1:11" ht="20.100000000000001" customHeight="1" x14ac:dyDescent="0.25">
      <c r="A569" s="54" t="s">
        <v>3424</v>
      </c>
      <c r="B569" s="54" t="s">
        <v>75</v>
      </c>
      <c r="C569" s="54" t="s">
        <v>31</v>
      </c>
      <c r="D569" s="54">
        <v>381756</v>
      </c>
      <c r="E569" s="54">
        <v>75.95</v>
      </c>
      <c r="F569" s="54">
        <v>9.9700000000000006</v>
      </c>
      <c r="G569" s="54">
        <v>2.6100000000000002E-2</v>
      </c>
      <c r="H569" s="54">
        <v>38.290500000000002</v>
      </c>
      <c r="I569" s="54">
        <v>2039</v>
      </c>
      <c r="J569" s="54" t="s">
        <v>32</v>
      </c>
      <c r="K569" s="54" t="s">
        <v>33</v>
      </c>
    </row>
    <row r="570" spans="1:11" ht="20.100000000000001" customHeight="1" x14ac:dyDescent="0.25">
      <c r="A570" s="54" t="s">
        <v>3431</v>
      </c>
      <c r="B570" s="54" t="s">
        <v>34</v>
      </c>
      <c r="C570" s="54" t="s">
        <v>31</v>
      </c>
      <c r="D570" s="54">
        <v>3063726</v>
      </c>
      <c r="E570" s="54">
        <v>77.319999999999993</v>
      </c>
      <c r="F570" s="54">
        <v>16.91</v>
      </c>
      <c r="G570" s="54">
        <v>5.4999999999999997E-3</v>
      </c>
      <c r="H570" s="54">
        <v>181.17830000000001</v>
      </c>
      <c r="I570" s="54">
        <v>2039</v>
      </c>
      <c r="J570" s="54" t="s">
        <v>32</v>
      </c>
      <c r="K570" s="54" t="s">
        <v>33</v>
      </c>
    </row>
    <row r="571" spans="1:11" ht="20.100000000000001" customHeight="1" x14ac:dyDescent="0.25">
      <c r="A571" s="54" t="s">
        <v>3432</v>
      </c>
      <c r="B571" s="54" t="s">
        <v>34</v>
      </c>
      <c r="C571" s="54" t="s">
        <v>31</v>
      </c>
      <c r="D571" s="54">
        <v>585110</v>
      </c>
      <c r="E571" s="54">
        <v>71.81</v>
      </c>
      <c r="F571" s="54">
        <v>5.6</v>
      </c>
      <c r="G571" s="54">
        <v>9.5999999999999992E-3</v>
      </c>
      <c r="H571" s="54">
        <v>104.48390000000001</v>
      </c>
      <c r="I571" s="54">
        <v>2039</v>
      </c>
      <c r="J571" s="54" t="s">
        <v>32</v>
      </c>
      <c r="K571" s="54" t="s">
        <v>33</v>
      </c>
    </row>
    <row r="572" spans="1:11" ht="20.100000000000001" customHeight="1" x14ac:dyDescent="0.25">
      <c r="A572" s="54" t="s">
        <v>3419</v>
      </c>
      <c r="B572" s="54" t="s">
        <v>34</v>
      </c>
      <c r="C572" s="54" t="s">
        <v>31</v>
      </c>
      <c r="D572" s="54">
        <v>511322</v>
      </c>
      <c r="E572" s="54">
        <v>71.150000000000006</v>
      </c>
      <c r="F572" s="54">
        <v>5.71</v>
      </c>
      <c r="G572" s="54">
        <v>1.12E-2</v>
      </c>
      <c r="H572" s="54">
        <v>89.548599999999993</v>
      </c>
      <c r="I572" s="54">
        <v>2039</v>
      </c>
      <c r="J572" s="54" t="s">
        <v>32</v>
      </c>
      <c r="K572" s="54" t="s">
        <v>33</v>
      </c>
    </row>
    <row r="573" spans="1:11" ht="20.100000000000001" customHeight="1" x14ac:dyDescent="0.25">
      <c r="A573" s="54" t="s">
        <v>3425</v>
      </c>
      <c r="B573" s="54" t="s">
        <v>34</v>
      </c>
      <c r="C573" s="54" t="s">
        <v>31</v>
      </c>
      <c r="D573" s="54">
        <v>181102</v>
      </c>
      <c r="E573" s="54">
        <v>71.14</v>
      </c>
      <c r="F573" s="54">
        <v>5.61</v>
      </c>
      <c r="G573" s="54">
        <v>3.1E-2</v>
      </c>
      <c r="H573" s="54">
        <v>32.281999999999996</v>
      </c>
      <c r="I573" s="54">
        <v>2039</v>
      </c>
      <c r="J573" s="54" t="s">
        <v>32</v>
      </c>
      <c r="K573" s="54" t="s">
        <v>33</v>
      </c>
    </row>
    <row r="574" spans="1:11" ht="20.100000000000001" customHeight="1" x14ac:dyDescent="0.25">
      <c r="A574" s="54" t="s">
        <v>3422</v>
      </c>
      <c r="B574" s="54" t="s">
        <v>75</v>
      </c>
      <c r="C574" s="54" t="s">
        <v>31</v>
      </c>
      <c r="D574" s="54">
        <v>786158</v>
      </c>
      <c r="E574" s="54">
        <v>79.34</v>
      </c>
      <c r="F574" s="54">
        <v>10.23</v>
      </c>
      <c r="G574" s="54">
        <v>1.2999999999999999E-2</v>
      </c>
      <c r="H574" s="54">
        <v>76.848299999999995</v>
      </c>
      <c r="I574" s="54">
        <v>2039</v>
      </c>
      <c r="J574" s="54" t="s">
        <v>32</v>
      </c>
      <c r="K574" s="54" t="s">
        <v>33</v>
      </c>
    </row>
    <row r="575" spans="1:11" ht="20.100000000000001" customHeight="1" x14ac:dyDescent="0.25">
      <c r="A575" s="54" t="s">
        <v>3421</v>
      </c>
      <c r="B575" s="54" t="s">
        <v>75</v>
      </c>
      <c r="C575" s="54" t="s">
        <v>31</v>
      </c>
      <c r="D575" s="54">
        <v>499723</v>
      </c>
      <c r="E575" s="54">
        <v>72.14</v>
      </c>
      <c r="F575" s="54">
        <v>6.11</v>
      </c>
      <c r="G575" s="54">
        <v>1.2200000000000001E-2</v>
      </c>
      <c r="H575" s="54">
        <v>81.787700000000001</v>
      </c>
      <c r="I575" s="54">
        <v>2039</v>
      </c>
      <c r="J575" s="54" t="s">
        <v>32</v>
      </c>
      <c r="K575" s="54" t="s">
        <v>33</v>
      </c>
    </row>
    <row r="576" spans="1:11" ht="20.100000000000001" customHeight="1" x14ac:dyDescent="0.25">
      <c r="A576" s="54" t="s">
        <v>457</v>
      </c>
      <c r="B576" s="54" t="s">
        <v>34</v>
      </c>
      <c r="C576" s="54" t="s">
        <v>31</v>
      </c>
      <c r="D576" s="54">
        <v>327976</v>
      </c>
      <c r="E576" s="54">
        <v>68.099999999999994</v>
      </c>
      <c r="F576" s="54">
        <v>2.36</v>
      </c>
      <c r="G576" s="54">
        <v>7.1999999999999998E-3</v>
      </c>
      <c r="H576" s="54">
        <v>138.97280000000001</v>
      </c>
      <c r="I576" s="54">
        <v>2039</v>
      </c>
      <c r="J576" s="54" t="s">
        <v>32</v>
      </c>
      <c r="K576" s="54" t="s">
        <v>33</v>
      </c>
    </row>
    <row r="577" spans="1:11" ht="20.100000000000001" customHeight="1" x14ac:dyDescent="0.25">
      <c r="A577" s="54" t="s">
        <v>3429</v>
      </c>
      <c r="B577" s="54" t="s">
        <v>34</v>
      </c>
      <c r="C577" s="54" t="s">
        <v>31</v>
      </c>
      <c r="D577" s="54">
        <v>585110</v>
      </c>
      <c r="E577" s="54">
        <v>71.72</v>
      </c>
      <c r="F577" s="54">
        <v>6.08</v>
      </c>
      <c r="G577" s="54">
        <v>1.04E-2</v>
      </c>
      <c r="H577" s="54">
        <v>96.235200000000006</v>
      </c>
      <c r="I577" s="54">
        <v>2039</v>
      </c>
      <c r="J577" s="54" t="s">
        <v>32</v>
      </c>
      <c r="K577" s="54" t="s">
        <v>33</v>
      </c>
    </row>
    <row r="578" spans="1:11" ht="20.100000000000001" customHeight="1" x14ac:dyDescent="0.25">
      <c r="A578" s="54" t="s">
        <v>2874</v>
      </c>
      <c r="B578" s="54" t="s">
        <v>34</v>
      </c>
      <c r="C578" s="54" t="s">
        <v>31</v>
      </c>
      <c r="D578" s="54">
        <v>1406312</v>
      </c>
      <c r="E578" s="54">
        <v>73.569999999999993</v>
      </c>
      <c r="F578" s="54">
        <v>8.75</v>
      </c>
      <c r="G578" s="54">
        <v>6.1999999999999998E-3</v>
      </c>
      <c r="H578" s="54">
        <v>160.72139999999999</v>
      </c>
      <c r="I578" s="54">
        <v>2039</v>
      </c>
      <c r="J578" s="54" t="s">
        <v>32</v>
      </c>
      <c r="K578" s="54" t="s">
        <v>33</v>
      </c>
    </row>
    <row r="579" spans="1:11" ht="20.100000000000001" customHeight="1" x14ac:dyDescent="0.25">
      <c r="A579" s="54" t="s">
        <v>3423</v>
      </c>
      <c r="B579" s="54" t="s">
        <v>75</v>
      </c>
      <c r="C579" s="54" t="s">
        <v>31</v>
      </c>
      <c r="D579" s="54">
        <v>497435</v>
      </c>
      <c r="E579" s="54">
        <v>78.67</v>
      </c>
      <c r="F579" s="54">
        <v>10.53</v>
      </c>
      <c r="G579" s="54">
        <v>2.12E-2</v>
      </c>
      <c r="H579" s="54">
        <v>47.239800000000002</v>
      </c>
      <c r="I579" s="54">
        <v>2039</v>
      </c>
      <c r="J579" s="54" t="s">
        <v>32</v>
      </c>
      <c r="K579" s="54" t="s">
        <v>33</v>
      </c>
    </row>
    <row r="580" spans="1:11" ht="20.100000000000001" customHeight="1" x14ac:dyDescent="0.25">
      <c r="A580" s="54" t="s">
        <v>3428</v>
      </c>
      <c r="B580" s="54" t="s">
        <v>75</v>
      </c>
      <c r="C580" s="54" t="s">
        <v>31</v>
      </c>
      <c r="D580" s="54">
        <v>974906</v>
      </c>
      <c r="E580" s="54">
        <v>70.87</v>
      </c>
      <c r="F580" s="54">
        <v>10.08</v>
      </c>
      <c r="G580" s="54">
        <v>1.03E-2</v>
      </c>
      <c r="H580" s="54">
        <v>96.716800000000006</v>
      </c>
      <c r="I580" s="54">
        <v>2039</v>
      </c>
      <c r="J580" s="54" t="s">
        <v>32</v>
      </c>
      <c r="K580" s="54" t="s">
        <v>33</v>
      </c>
    </row>
    <row r="581" spans="1:11" ht="20.100000000000001" customHeight="1" x14ac:dyDescent="0.25">
      <c r="A581" s="54" t="s">
        <v>3571</v>
      </c>
      <c r="B581" s="54" t="s">
        <v>34</v>
      </c>
      <c r="C581" s="54" t="s">
        <v>31</v>
      </c>
      <c r="D581" s="54">
        <v>2727053</v>
      </c>
      <c r="E581" s="54">
        <v>86.71</v>
      </c>
      <c r="F581" s="54">
        <v>17.190000000000001</v>
      </c>
      <c r="G581" s="54">
        <v>6.3E-3</v>
      </c>
      <c r="H581" s="54">
        <v>158.64179999999999</v>
      </c>
      <c r="I581" s="54">
        <v>2039</v>
      </c>
      <c r="J581" s="54" t="s">
        <v>32</v>
      </c>
      <c r="K581" s="54" t="s">
        <v>33</v>
      </c>
    </row>
    <row r="582" spans="1:11" ht="20.100000000000001" customHeight="1" x14ac:dyDescent="0.25">
      <c r="A582" s="54" t="s">
        <v>3041</v>
      </c>
      <c r="B582" s="54" t="s">
        <v>30</v>
      </c>
      <c r="C582" s="54" t="s">
        <v>31</v>
      </c>
      <c r="D582" s="54">
        <v>1944288</v>
      </c>
      <c r="E582" s="54">
        <v>76.33</v>
      </c>
      <c r="F582" s="54">
        <v>8.85</v>
      </c>
      <c r="G582" s="54">
        <v>4.5999999999999999E-3</v>
      </c>
      <c r="H582" s="54">
        <v>219.6935</v>
      </c>
      <c r="I582" s="54">
        <v>2039</v>
      </c>
      <c r="J582" s="54" t="s">
        <v>32</v>
      </c>
      <c r="K582" s="54" t="s">
        <v>33</v>
      </c>
    </row>
    <row r="583" spans="1:11" ht="20.100000000000001" customHeight="1" x14ac:dyDescent="0.25">
      <c r="A583" s="54" t="s">
        <v>3564</v>
      </c>
      <c r="B583" s="54" t="s">
        <v>34</v>
      </c>
      <c r="C583" s="54" t="s">
        <v>31</v>
      </c>
      <c r="D583" s="54">
        <v>8960416</v>
      </c>
      <c r="E583" s="54">
        <v>77.41</v>
      </c>
      <c r="F583" s="54">
        <v>16.95</v>
      </c>
      <c r="G583" s="54">
        <v>1.9E-3</v>
      </c>
      <c r="H583" s="54">
        <v>528.63810000000001</v>
      </c>
      <c r="I583" s="54">
        <v>2039</v>
      </c>
      <c r="J583" s="54" t="s">
        <v>32</v>
      </c>
      <c r="K583" s="54" t="s">
        <v>33</v>
      </c>
    </row>
    <row r="584" spans="1:11" ht="20.100000000000001" customHeight="1" x14ac:dyDescent="0.25">
      <c r="A584" s="54" t="s">
        <v>3572</v>
      </c>
      <c r="B584" s="54" t="s">
        <v>34</v>
      </c>
      <c r="C584" s="54" t="s">
        <v>31</v>
      </c>
      <c r="D584" s="54">
        <v>8896588</v>
      </c>
      <c r="E584" s="54">
        <v>93.19</v>
      </c>
      <c r="F584" s="54">
        <v>32.01</v>
      </c>
      <c r="G584" s="54">
        <v>3.5999999999999999E-3</v>
      </c>
      <c r="H584" s="54">
        <v>277.93150000000003</v>
      </c>
      <c r="I584" s="54">
        <v>2039</v>
      </c>
      <c r="J584" s="54" t="s">
        <v>32</v>
      </c>
      <c r="K584" s="54" t="s">
        <v>33</v>
      </c>
    </row>
    <row r="585" spans="1:11" ht="20.100000000000001" customHeight="1" x14ac:dyDescent="0.25">
      <c r="A585" s="54" t="s">
        <v>3420</v>
      </c>
      <c r="B585" s="54" t="s">
        <v>34</v>
      </c>
      <c r="C585" s="54" t="s">
        <v>31</v>
      </c>
      <c r="D585" s="54">
        <v>882224</v>
      </c>
      <c r="E585" s="54">
        <v>71.64</v>
      </c>
      <c r="F585" s="54">
        <v>6.96</v>
      </c>
      <c r="G585" s="54">
        <v>7.9000000000000008E-3</v>
      </c>
      <c r="H585" s="54">
        <v>126.7563</v>
      </c>
      <c r="I585" s="54">
        <v>2039</v>
      </c>
      <c r="J585" s="54" t="s">
        <v>32</v>
      </c>
      <c r="K585" s="54" t="s">
        <v>33</v>
      </c>
    </row>
    <row r="586" spans="1:11" ht="20.100000000000001" customHeight="1" x14ac:dyDescent="0.25">
      <c r="A586" s="54" t="s">
        <v>2650</v>
      </c>
      <c r="B586" s="54" t="s">
        <v>34</v>
      </c>
      <c r="C586" s="54" t="s">
        <v>31</v>
      </c>
      <c r="D586" s="54">
        <v>171282</v>
      </c>
      <c r="E586" s="54">
        <v>88.46</v>
      </c>
      <c r="F586" s="54">
        <v>13.41</v>
      </c>
      <c r="G586" s="54">
        <v>7.8299999999999995E-2</v>
      </c>
      <c r="H586" s="54">
        <v>12.7727</v>
      </c>
      <c r="I586" s="54">
        <v>2039</v>
      </c>
      <c r="J586" s="54" t="s">
        <v>32</v>
      </c>
      <c r="K586" s="54" t="s">
        <v>33</v>
      </c>
    </row>
    <row r="587" spans="1:11" ht="20.100000000000001" customHeight="1" x14ac:dyDescent="0.25">
      <c r="A587" s="54" t="s">
        <v>3433</v>
      </c>
      <c r="B587" s="54" t="s">
        <v>34</v>
      </c>
      <c r="C587" s="54" t="s">
        <v>31</v>
      </c>
      <c r="D587" s="54">
        <v>850100</v>
      </c>
      <c r="E587" s="54">
        <v>73.34</v>
      </c>
      <c r="F587" s="54">
        <v>7.16</v>
      </c>
      <c r="G587" s="54">
        <v>8.3999999999999995E-3</v>
      </c>
      <c r="H587" s="54">
        <v>118.729</v>
      </c>
      <c r="I587" s="54">
        <v>2039</v>
      </c>
      <c r="J587" s="54" t="s">
        <v>32</v>
      </c>
      <c r="K587" s="54" t="s">
        <v>33</v>
      </c>
    </row>
    <row r="588" spans="1:11" ht="20.100000000000001" customHeight="1" x14ac:dyDescent="0.25">
      <c r="A588" s="54" t="s">
        <v>2995</v>
      </c>
      <c r="B588" s="54" t="s">
        <v>75</v>
      </c>
      <c r="C588" s="54" t="s">
        <v>31</v>
      </c>
      <c r="D588" s="54">
        <v>726898</v>
      </c>
      <c r="E588" s="54">
        <v>79.569999999999993</v>
      </c>
      <c r="F588" s="54">
        <v>9.42</v>
      </c>
      <c r="G588" s="54">
        <v>1.2999999999999999E-2</v>
      </c>
      <c r="H588" s="54">
        <v>77.165400000000005</v>
      </c>
      <c r="I588" s="54">
        <v>2039</v>
      </c>
      <c r="J588" s="54" t="s">
        <v>32</v>
      </c>
      <c r="K588" s="54" t="s">
        <v>33</v>
      </c>
    </row>
    <row r="589" spans="1:11" ht="20.100000000000001" customHeight="1" x14ac:dyDescent="0.25">
      <c r="A589" s="54" t="s">
        <v>3426</v>
      </c>
      <c r="B589" s="54" t="s">
        <v>34</v>
      </c>
      <c r="C589" s="54" t="s">
        <v>31</v>
      </c>
      <c r="D589" s="54">
        <v>516934</v>
      </c>
      <c r="E589" s="54">
        <v>69.75</v>
      </c>
      <c r="F589" s="54">
        <v>6.76</v>
      </c>
      <c r="G589" s="54">
        <v>1.3100000000000001E-2</v>
      </c>
      <c r="H589" s="54">
        <v>76.469499999999996</v>
      </c>
      <c r="I589" s="54">
        <v>2039</v>
      </c>
      <c r="J589" s="54" t="s">
        <v>32</v>
      </c>
      <c r="K589" s="54" t="s">
        <v>33</v>
      </c>
    </row>
    <row r="590" spans="1:11" ht="20.100000000000001" customHeight="1" x14ac:dyDescent="0.25">
      <c r="A590" s="54" t="s">
        <v>2998</v>
      </c>
      <c r="B590" s="54" t="s">
        <v>75</v>
      </c>
      <c r="C590" s="54" t="s">
        <v>31</v>
      </c>
      <c r="D590" s="54">
        <v>1365972</v>
      </c>
      <c r="E590" s="54">
        <v>74.739999999999995</v>
      </c>
      <c r="F590" s="54">
        <v>9.5500000000000007</v>
      </c>
      <c r="G590" s="54">
        <v>7.0000000000000001E-3</v>
      </c>
      <c r="H590" s="54">
        <v>143.03380000000001</v>
      </c>
      <c r="I590" s="54">
        <v>2039</v>
      </c>
      <c r="J590" s="54" t="s">
        <v>32</v>
      </c>
      <c r="K590" s="54" t="s">
        <v>33</v>
      </c>
    </row>
    <row r="591" spans="1:11" ht="20.100000000000001" customHeight="1" x14ac:dyDescent="0.25">
      <c r="A591" s="54" t="s">
        <v>3573</v>
      </c>
      <c r="B591" s="54" t="s">
        <v>34</v>
      </c>
      <c r="C591" s="54" t="s">
        <v>31</v>
      </c>
      <c r="D591" s="54">
        <v>2727053</v>
      </c>
      <c r="E591" s="54">
        <v>86.71</v>
      </c>
      <c r="F591" s="54">
        <v>17.190000000000001</v>
      </c>
      <c r="G591" s="54">
        <v>6.3E-3</v>
      </c>
      <c r="H591" s="54">
        <v>158.64179999999999</v>
      </c>
      <c r="I591" s="54">
        <v>2039</v>
      </c>
      <c r="J591" s="54" t="s">
        <v>32</v>
      </c>
      <c r="K591" s="54" t="s">
        <v>33</v>
      </c>
    </row>
    <row r="592" spans="1:11" ht="20.100000000000001" customHeight="1" x14ac:dyDescent="0.25">
      <c r="A592" s="54" t="s">
        <v>2639</v>
      </c>
      <c r="B592" s="54" t="s">
        <v>75</v>
      </c>
      <c r="C592" s="54" t="s">
        <v>31</v>
      </c>
      <c r="D592" s="54">
        <v>979245</v>
      </c>
      <c r="E592" s="54">
        <v>81.02</v>
      </c>
      <c r="F592" s="54">
        <v>10.02</v>
      </c>
      <c r="G592" s="54">
        <v>1.0200000000000001E-2</v>
      </c>
      <c r="H592" s="54">
        <v>97.729100000000003</v>
      </c>
      <c r="I592" s="54">
        <v>2039</v>
      </c>
      <c r="J592" s="54" t="s">
        <v>32</v>
      </c>
      <c r="K592" s="54" t="s">
        <v>33</v>
      </c>
    </row>
    <row r="593" spans="1:11" ht="20.100000000000001" customHeight="1" x14ac:dyDescent="0.25">
      <c r="A593" s="54" t="s">
        <v>3598</v>
      </c>
      <c r="B593" s="54" t="s">
        <v>34</v>
      </c>
      <c r="C593" s="54" t="s">
        <v>31</v>
      </c>
      <c r="D593" s="54">
        <v>711082</v>
      </c>
      <c r="E593" s="54">
        <v>65.81</v>
      </c>
      <c r="F593" s="54">
        <v>5.25</v>
      </c>
      <c r="G593" s="54">
        <v>7.4000000000000003E-3</v>
      </c>
      <c r="H593" s="54">
        <v>135.44409999999999</v>
      </c>
      <c r="I593" s="54">
        <v>2039</v>
      </c>
      <c r="J593" s="54" t="s">
        <v>32</v>
      </c>
      <c r="K593" s="54" t="s">
        <v>33</v>
      </c>
    </row>
    <row r="594" spans="1:11" ht="20.100000000000001" customHeight="1" x14ac:dyDescent="0.25">
      <c r="A594" s="54" t="s">
        <v>3580</v>
      </c>
      <c r="B594" s="54" t="s">
        <v>75</v>
      </c>
      <c r="C594" s="54" t="s">
        <v>31</v>
      </c>
      <c r="D594" s="54">
        <v>2424433</v>
      </c>
      <c r="E594" s="54">
        <v>81.87</v>
      </c>
      <c r="F594" s="54">
        <v>9.92</v>
      </c>
      <c r="G594" s="54">
        <v>4.1000000000000003E-3</v>
      </c>
      <c r="H594" s="54">
        <v>244.39850000000001</v>
      </c>
      <c r="I594" s="54">
        <v>2040</v>
      </c>
      <c r="J594" s="54" t="s">
        <v>32</v>
      </c>
      <c r="K594" s="54" t="s">
        <v>33</v>
      </c>
    </row>
    <row r="595" spans="1:11" ht="20.100000000000001" customHeight="1" x14ac:dyDescent="0.25">
      <c r="A595" s="54" t="s">
        <v>3577</v>
      </c>
      <c r="B595" s="54" t="s">
        <v>34</v>
      </c>
      <c r="C595" s="54" t="s">
        <v>31</v>
      </c>
      <c r="D595" s="54">
        <v>1838332</v>
      </c>
      <c r="E595" s="54">
        <v>73.2</v>
      </c>
      <c r="F595" s="54">
        <v>6.57</v>
      </c>
      <c r="G595" s="54">
        <v>3.5999999999999999E-3</v>
      </c>
      <c r="H595" s="54">
        <v>279.80700000000002</v>
      </c>
      <c r="I595" s="54">
        <v>2040</v>
      </c>
      <c r="J595" s="54" t="s">
        <v>32</v>
      </c>
      <c r="K595" s="54" t="s">
        <v>33</v>
      </c>
    </row>
    <row r="596" spans="1:11" ht="20.100000000000001" customHeight="1" x14ac:dyDescent="0.25">
      <c r="A596" s="54" t="s">
        <v>2667</v>
      </c>
      <c r="B596" s="54" t="s">
        <v>34</v>
      </c>
      <c r="C596" s="54" t="s">
        <v>31</v>
      </c>
      <c r="D596" s="54">
        <v>598112</v>
      </c>
      <c r="E596" s="54">
        <v>74.150000000000006</v>
      </c>
      <c r="F596" s="54">
        <v>7.87</v>
      </c>
      <c r="G596" s="54">
        <v>1.32E-2</v>
      </c>
      <c r="H596" s="54">
        <v>75.998999999999995</v>
      </c>
      <c r="I596" s="54">
        <v>2040</v>
      </c>
      <c r="J596" s="54" t="s">
        <v>32</v>
      </c>
      <c r="K596" s="54" t="s">
        <v>33</v>
      </c>
    </row>
    <row r="597" spans="1:11" ht="20.100000000000001" customHeight="1" x14ac:dyDescent="0.25">
      <c r="A597" s="54" t="s">
        <v>3437</v>
      </c>
      <c r="B597" s="54" t="s">
        <v>34</v>
      </c>
      <c r="C597" s="54" t="s">
        <v>31</v>
      </c>
      <c r="D597" s="54">
        <v>5490578</v>
      </c>
      <c r="E597" s="54">
        <v>91.05</v>
      </c>
      <c r="F597" s="54">
        <v>30.93</v>
      </c>
      <c r="G597" s="54">
        <v>5.5999999999999999E-3</v>
      </c>
      <c r="H597" s="54">
        <v>177.5163</v>
      </c>
      <c r="I597" s="54">
        <v>2040</v>
      </c>
      <c r="J597" s="54" t="s">
        <v>32</v>
      </c>
      <c r="K597" s="54" t="s">
        <v>33</v>
      </c>
    </row>
    <row r="598" spans="1:11" ht="20.100000000000001" customHeight="1" x14ac:dyDescent="0.25">
      <c r="A598" s="54" t="s">
        <v>2657</v>
      </c>
      <c r="B598" s="54" t="s">
        <v>34</v>
      </c>
      <c r="C598" s="54" t="s">
        <v>31</v>
      </c>
      <c r="D598" s="54">
        <v>1029483</v>
      </c>
      <c r="E598" s="54">
        <v>77.59</v>
      </c>
      <c r="F598" s="54">
        <v>8.2799999999999994</v>
      </c>
      <c r="G598" s="54">
        <v>8.0000000000000002E-3</v>
      </c>
      <c r="H598" s="54">
        <v>124.33369999999999</v>
      </c>
      <c r="I598" s="54">
        <v>2040</v>
      </c>
      <c r="J598" s="54" t="s">
        <v>32</v>
      </c>
      <c r="K598" s="54" t="s">
        <v>33</v>
      </c>
    </row>
    <row r="599" spans="1:11" ht="20.100000000000001" customHeight="1" x14ac:dyDescent="0.25">
      <c r="A599" s="54" t="s">
        <v>2662</v>
      </c>
      <c r="B599" s="54" t="s">
        <v>34</v>
      </c>
      <c r="C599" s="54" t="s">
        <v>31</v>
      </c>
      <c r="D599" s="54">
        <v>1312682</v>
      </c>
      <c r="E599" s="54">
        <v>79.91</v>
      </c>
      <c r="F599" s="54">
        <v>8.1300000000000008</v>
      </c>
      <c r="G599" s="54">
        <v>6.1999999999999998E-3</v>
      </c>
      <c r="H599" s="54">
        <v>161.4615</v>
      </c>
      <c r="I599" s="54">
        <v>2040</v>
      </c>
      <c r="J599" s="54" t="s">
        <v>32</v>
      </c>
      <c r="K599" s="54" t="s">
        <v>33</v>
      </c>
    </row>
    <row r="600" spans="1:11" ht="20.100000000000001" customHeight="1" x14ac:dyDescent="0.25">
      <c r="A600" s="54" t="s">
        <v>3276</v>
      </c>
      <c r="B600" s="54" t="s">
        <v>75</v>
      </c>
      <c r="C600" s="54" t="s">
        <v>31</v>
      </c>
      <c r="D600" s="54">
        <v>2313899</v>
      </c>
      <c r="E600" s="54">
        <v>77.58</v>
      </c>
      <c r="F600" s="54">
        <v>9.61</v>
      </c>
      <c r="G600" s="54">
        <v>4.1999999999999997E-3</v>
      </c>
      <c r="H600" s="54">
        <v>240.78039999999999</v>
      </c>
      <c r="I600" s="54">
        <v>2040</v>
      </c>
      <c r="J600" s="54" t="s">
        <v>32</v>
      </c>
      <c r="K600" s="54" t="s">
        <v>33</v>
      </c>
    </row>
    <row r="601" spans="1:11" ht="20.100000000000001" customHeight="1" x14ac:dyDescent="0.25">
      <c r="A601" s="54" t="s">
        <v>3434</v>
      </c>
      <c r="B601" s="54" t="s">
        <v>75</v>
      </c>
      <c r="C601" s="54" t="s">
        <v>31</v>
      </c>
      <c r="D601" s="54">
        <v>241387</v>
      </c>
      <c r="E601" s="54">
        <v>76.959999999999994</v>
      </c>
      <c r="F601" s="54">
        <v>10.199999999999999</v>
      </c>
      <c r="G601" s="54">
        <v>4.2299999999999997E-2</v>
      </c>
      <c r="H601" s="54">
        <v>23.665400000000002</v>
      </c>
      <c r="I601" s="54">
        <v>2040</v>
      </c>
      <c r="J601" s="54" t="s">
        <v>32</v>
      </c>
      <c r="K601" s="54" t="s">
        <v>33</v>
      </c>
    </row>
    <row r="602" spans="1:11" ht="20.100000000000001" customHeight="1" x14ac:dyDescent="0.25">
      <c r="A602" s="54" t="s">
        <v>2683</v>
      </c>
      <c r="B602" s="54" t="s">
        <v>34</v>
      </c>
      <c r="C602" s="54" t="s">
        <v>31</v>
      </c>
      <c r="D602" s="54">
        <v>6512115</v>
      </c>
      <c r="E602" s="54">
        <v>93.19</v>
      </c>
      <c r="F602" s="54">
        <v>30.8</v>
      </c>
      <c r="G602" s="54">
        <v>4.7000000000000002E-3</v>
      </c>
      <c r="H602" s="54">
        <v>211.4323</v>
      </c>
      <c r="I602" s="54">
        <v>2040</v>
      </c>
      <c r="J602" s="54" t="s">
        <v>32</v>
      </c>
      <c r="K602" s="54" t="s">
        <v>33</v>
      </c>
    </row>
    <row r="603" spans="1:11" ht="20.100000000000001" customHeight="1" x14ac:dyDescent="0.25">
      <c r="A603" s="54" t="s">
        <v>3581</v>
      </c>
      <c r="B603" s="54" t="s">
        <v>34</v>
      </c>
      <c r="C603" s="54" t="s">
        <v>31</v>
      </c>
      <c r="D603" s="54">
        <v>9086907</v>
      </c>
      <c r="E603" s="54">
        <v>93.19</v>
      </c>
      <c r="F603" s="54">
        <v>31.26</v>
      </c>
      <c r="G603" s="54">
        <v>3.3999999999999998E-3</v>
      </c>
      <c r="H603" s="54">
        <v>290.68799999999999</v>
      </c>
      <c r="I603" s="54">
        <v>2040</v>
      </c>
      <c r="J603" s="54" t="s">
        <v>32</v>
      </c>
      <c r="K603" s="54" t="s">
        <v>33</v>
      </c>
    </row>
    <row r="604" spans="1:11" ht="20.100000000000001" customHeight="1" x14ac:dyDescent="0.25">
      <c r="A604" s="54" t="s">
        <v>3578</v>
      </c>
      <c r="B604" s="54" t="s">
        <v>75</v>
      </c>
      <c r="C604" s="54" t="s">
        <v>31</v>
      </c>
      <c r="D604" s="54">
        <v>2272287</v>
      </c>
      <c r="E604" s="54">
        <v>82.11</v>
      </c>
      <c r="F604" s="54">
        <v>9.59</v>
      </c>
      <c r="G604" s="54">
        <v>4.1999999999999997E-3</v>
      </c>
      <c r="H604" s="54">
        <v>236.94329999999999</v>
      </c>
      <c r="I604" s="54">
        <v>2040</v>
      </c>
      <c r="J604" s="54" t="s">
        <v>32</v>
      </c>
      <c r="K604" s="54" t="s">
        <v>33</v>
      </c>
    </row>
    <row r="605" spans="1:11" ht="20.100000000000001" customHeight="1" x14ac:dyDescent="0.25">
      <c r="A605" s="54" t="s">
        <v>3582</v>
      </c>
      <c r="B605" s="54" t="s">
        <v>34</v>
      </c>
      <c r="C605" s="54" t="s">
        <v>31</v>
      </c>
      <c r="D605" s="54">
        <v>1333199</v>
      </c>
      <c r="E605" s="54">
        <v>69.599999999999994</v>
      </c>
      <c r="F605" s="54">
        <v>5.79</v>
      </c>
      <c r="G605" s="54">
        <v>4.3E-3</v>
      </c>
      <c r="H605" s="54">
        <v>230.25890000000001</v>
      </c>
      <c r="I605" s="54">
        <v>2040</v>
      </c>
      <c r="J605" s="54" t="s">
        <v>32</v>
      </c>
      <c r="K605" s="54" t="s">
        <v>33</v>
      </c>
    </row>
    <row r="606" spans="1:11" ht="20.100000000000001" customHeight="1" x14ac:dyDescent="0.25">
      <c r="A606" s="54" t="s">
        <v>3575</v>
      </c>
      <c r="B606" s="54" t="s">
        <v>34</v>
      </c>
      <c r="C606" s="54" t="s">
        <v>31</v>
      </c>
      <c r="D606" s="54">
        <v>3370782</v>
      </c>
      <c r="E606" s="54">
        <v>73.260000000000005</v>
      </c>
      <c r="F606" s="54">
        <v>13.45</v>
      </c>
      <c r="G606" s="54">
        <v>4.0000000000000001E-3</v>
      </c>
      <c r="H606" s="54">
        <v>250.6157</v>
      </c>
      <c r="I606" s="54">
        <v>2040</v>
      </c>
      <c r="J606" s="54" t="s">
        <v>32</v>
      </c>
      <c r="K606" s="54" t="s">
        <v>33</v>
      </c>
    </row>
    <row r="607" spans="1:11" ht="20.100000000000001" customHeight="1" x14ac:dyDescent="0.25">
      <c r="A607" s="54" t="s">
        <v>3435</v>
      </c>
      <c r="B607" s="54" t="s">
        <v>34</v>
      </c>
      <c r="C607" s="54" t="s">
        <v>31</v>
      </c>
      <c r="D607" s="54">
        <v>7832743</v>
      </c>
      <c r="E607" s="54">
        <v>93.19</v>
      </c>
      <c r="F607" s="54">
        <v>31.75</v>
      </c>
      <c r="G607" s="54">
        <v>4.1000000000000003E-3</v>
      </c>
      <c r="H607" s="54">
        <v>246.70060000000001</v>
      </c>
      <c r="I607" s="54">
        <v>2040</v>
      </c>
      <c r="J607" s="54" t="s">
        <v>32</v>
      </c>
      <c r="K607" s="54" t="s">
        <v>33</v>
      </c>
    </row>
    <row r="608" spans="1:11" ht="20.100000000000001" customHeight="1" x14ac:dyDescent="0.25">
      <c r="A608" s="54" t="s">
        <v>2712</v>
      </c>
      <c r="B608" s="54" t="s">
        <v>34</v>
      </c>
      <c r="C608" s="54" t="s">
        <v>31</v>
      </c>
      <c r="D608" s="54">
        <v>504363</v>
      </c>
      <c r="E608" s="54">
        <v>76.819999999999993</v>
      </c>
      <c r="F608" s="54">
        <v>8.23</v>
      </c>
      <c r="G608" s="54">
        <v>1.6299999999999999E-2</v>
      </c>
      <c r="H608" s="54">
        <v>61.283499999999997</v>
      </c>
      <c r="I608" s="54">
        <v>2041</v>
      </c>
      <c r="J608" s="54" t="s">
        <v>32</v>
      </c>
      <c r="K608" s="54" t="s">
        <v>33</v>
      </c>
    </row>
    <row r="609" spans="1:11" ht="20.100000000000001" customHeight="1" x14ac:dyDescent="0.25">
      <c r="A609" s="54" t="s">
        <v>3583</v>
      </c>
      <c r="B609" s="54" t="s">
        <v>30</v>
      </c>
      <c r="C609" s="54" t="s">
        <v>31</v>
      </c>
      <c r="D609" s="54">
        <v>7737895</v>
      </c>
      <c r="E609" s="54">
        <v>89.6</v>
      </c>
      <c r="F609" s="54">
        <v>27.97</v>
      </c>
      <c r="G609" s="54">
        <v>3.5999999999999999E-3</v>
      </c>
      <c r="H609" s="54">
        <v>276.64980000000003</v>
      </c>
      <c r="I609" s="54">
        <v>2041</v>
      </c>
      <c r="J609" s="54" t="s">
        <v>32</v>
      </c>
      <c r="K609" s="54" t="s">
        <v>33</v>
      </c>
    </row>
    <row r="610" spans="1:11" ht="20.100000000000001" customHeight="1" x14ac:dyDescent="0.25">
      <c r="A610" s="54" t="s">
        <v>3877</v>
      </c>
      <c r="B610" s="54" t="s">
        <v>75</v>
      </c>
      <c r="C610" s="54" t="s">
        <v>31</v>
      </c>
      <c r="D610" s="54">
        <v>12629763</v>
      </c>
      <c r="E610" s="54">
        <v>88.2</v>
      </c>
      <c r="F610" s="54">
        <v>27.58</v>
      </c>
      <c r="G610" s="54">
        <v>2.2000000000000001E-3</v>
      </c>
      <c r="H610" s="54">
        <v>457.93189999999998</v>
      </c>
      <c r="I610" s="54">
        <v>2041</v>
      </c>
      <c r="J610" s="54" t="s">
        <v>32</v>
      </c>
      <c r="K610" s="54" t="s">
        <v>33</v>
      </c>
    </row>
    <row r="611" spans="1:11" ht="20.100000000000001" customHeight="1" x14ac:dyDescent="0.25">
      <c r="A611" s="54" t="s">
        <v>3878</v>
      </c>
      <c r="B611" s="54" t="s">
        <v>34</v>
      </c>
      <c r="C611" s="54" t="s">
        <v>31</v>
      </c>
      <c r="D611" s="54">
        <v>4260075</v>
      </c>
      <c r="E611" s="54">
        <v>81.28</v>
      </c>
      <c r="F611" s="54">
        <v>17.18</v>
      </c>
      <c r="G611" s="54">
        <v>4.0000000000000001E-3</v>
      </c>
      <c r="H611" s="54">
        <v>247.96709999999999</v>
      </c>
      <c r="I611" s="54">
        <v>2041</v>
      </c>
      <c r="J611" s="54" t="s">
        <v>32</v>
      </c>
      <c r="K611" s="54" t="s">
        <v>33</v>
      </c>
    </row>
    <row r="612" spans="1:11" ht="20.100000000000001" customHeight="1" x14ac:dyDescent="0.25">
      <c r="A612" s="54" t="s">
        <v>2693</v>
      </c>
      <c r="B612" s="54" t="s">
        <v>34</v>
      </c>
      <c r="C612" s="54" t="s">
        <v>31</v>
      </c>
      <c r="D612" s="54">
        <v>622529</v>
      </c>
      <c r="E612" s="54">
        <v>74.83</v>
      </c>
      <c r="F612" s="54">
        <v>7.73</v>
      </c>
      <c r="G612" s="54">
        <v>1.24E-2</v>
      </c>
      <c r="H612" s="54">
        <v>80.534099999999995</v>
      </c>
      <c r="I612" s="54">
        <v>2041</v>
      </c>
      <c r="J612" s="54" t="s">
        <v>32</v>
      </c>
      <c r="K612" s="54" t="s">
        <v>33</v>
      </c>
    </row>
    <row r="613" spans="1:11" ht="20.100000000000001" customHeight="1" x14ac:dyDescent="0.25">
      <c r="A613" s="54" t="s">
        <v>3438</v>
      </c>
      <c r="B613" s="54" t="s">
        <v>75</v>
      </c>
      <c r="C613" s="54" t="s">
        <v>31</v>
      </c>
      <c r="D613" s="54">
        <v>604577</v>
      </c>
      <c r="E613" s="54">
        <v>75.349999999999994</v>
      </c>
      <c r="F613" s="54">
        <v>9.44</v>
      </c>
      <c r="G613" s="54">
        <v>1.5599999999999999E-2</v>
      </c>
      <c r="H613" s="54">
        <v>64.044200000000004</v>
      </c>
      <c r="I613" s="54">
        <v>2041</v>
      </c>
      <c r="J613" s="54" t="s">
        <v>32</v>
      </c>
      <c r="K613" s="54" t="s">
        <v>33</v>
      </c>
    </row>
    <row r="614" spans="1:11" ht="20.100000000000001" customHeight="1" x14ac:dyDescent="0.25">
      <c r="A614" s="54" t="s">
        <v>2714</v>
      </c>
      <c r="B614" s="54" t="s">
        <v>75</v>
      </c>
      <c r="C614" s="54" t="s">
        <v>31</v>
      </c>
      <c r="D614" s="54">
        <v>903601</v>
      </c>
      <c r="E614" s="54">
        <v>69.13</v>
      </c>
      <c r="F614" s="54">
        <v>9.4600000000000009</v>
      </c>
      <c r="G614" s="54">
        <v>1.0500000000000001E-2</v>
      </c>
      <c r="H614" s="54">
        <v>95.518100000000004</v>
      </c>
      <c r="I614" s="54">
        <v>2041</v>
      </c>
      <c r="J614" s="54" t="s">
        <v>32</v>
      </c>
      <c r="K614" s="54" t="s">
        <v>33</v>
      </c>
    </row>
    <row r="615" spans="1:11" ht="20.100000000000001" customHeight="1" x14ac:dyDescent="0.25">
      <c r="A615" s="54" t="s">
        <v>3277</v>
      </c>
      <c r="B615" s="54" t="s">
        <v>30</v>
      </c>
      <c r="C615" s="54" t="s">
        <v>31</v>
      </c>
      <c r="D615" s="54">
        <v>3407130</v>
      </c>
      <c r="E615" s="54">
        <v>80.02</v>
      </c>
      <c r="F615" s="54">
        <v>12.2</v>
      </c>
      <c r="G615" s="54">
        <v>3.5999999999999999E-3</v>
      </c>
      <c r="H615" s="54">
        <v>279.27289999999999</v>
      </c>
      <c r="I615" s="54">
        <v>2041</v>
      </c>
      <c r="J615" s="54" t="s">
        <v>32</v>
      </c>
      <c r="K615" s="54" t="s">
        <v>33</v>
      </c>
    </row>
    <row r="616" spans="1:11" ht="20.100000000000001" customHeight="1" x14ac:dyDescent="0.25">
      <c r="A616" s="54" t="s">
        <v>3584</v>
      </c>
      <c r="B616" s="54" t="s">
        <v>34</v>
      </c>
      <c r="C616" s="54" t="s">
        <v>31</v>
      </c>
      <c r="D616" s="54">
        <v>12032385</v>
      </c>
      <c r="E616" s="54">
        <v>75.959999999999994</v>
      </c>
      <c r="F616" s="54">
        <v>16.86</v>
      </c>
      <c r="G616" s="54">
        <v>1.4E-3</v>
      </c>
      <c r="H616" s="54">
        <v>713.66459999999995</v>
      </c>
      <c r="I616" s="54">
        <v>2041</v>
      </c>
      <c r="J616" s="54" t="s">
        <v>32</v>
      </c>
      <c r="K616" s="54" t="s">
        <v>33</v>
      </c>
    </row>
    <row r="617" spans="1:11" ht="20.100000000000001" customHeight="1" x14ac:dyDescent="0.25">
      <c r="A617" s="54" t="s">
        <v>3442</v>
      </c>
      <c r="B617" s="54" t="s">
        <v>34</v>
      </c>
      <c r="C617" s="54" t="s">
        <v>31</v>
      </c>
      <c r="D617" s="54">
        <v>2998795</v>
      </c>
      <c r="E617" s="54">
        <v>93.19</v>
      </c>
      <c r="F617" s="54">
        <v>25.8</v>
      </c>
      <c r="G617" s="54">
        <v>8.6E-3</v>
      </c>
      <c r="H617" s="54">
        <v>116.2324</v>
      </c>
      <c r="I617" s="54">
        <v>2041</v>
      </c>
      <c r="J617" s="54" t="s">
        <v>32</v>
      </c>
      <c r="K617" s="54" t="s">
        <v>33</v>
      </c>
    </row>
    <row r="618" spans="1:11" ht="20.100000000000001" customHeight="1" x14ac:dyDescent="0.25">
      <c r="A618" s="54" t="s">
        <v>3440</v>
      </c>
      <c r="B618" s="54" t="s">
        <v>75</v>
      </c>
      <c r="C618" s="54" t="s">
        <v>31</v>
      </c>
      <c r="D618" s="54">
        <v>60692</v>
      </c>
      <c r="E618" s="54">
        <v>83.16</v>
      </c>
      <c r="F618" s="54">
        <v>9.67</v>
      </c>
      <c r="G618" s="54">
        <v>0.1593</v>
      </c>
      <c r="H618" s="54">
        <v>6.2763</v>
      </c>
      <c r="I618" s="54">
        <v>2041</v>
      </c>
      <c r="J618" s="54" t="s">
        <v>32</v>
      </c>
      <c r="K618" s="54" t="s">
        <v>33</v>
      </c>
    </row>
    <row r="619" spans="1:11" ht="20.100000000000001" customHeight="1" x14ac:dyDescent="0.25">
      <c r="A619" s="54" t="s">
        <v>3439</v>
      </c>
      <c r="B619" s="54" t="s">
        <v>75</v>
      </c>
      <c r="C619" s="54" t="s">
        <v>31</v>
      </c>
      <c r="D619" s="54">
        <v>426770</v>
      </c>
      <c r="E619" s="54">
        <v>77.709999999999994</v>
      </c>
      <c r="F619" s="54">
        <v>10.17</v>
      </c>
      <c r="G619" s="54">
        <v>2.3800000000000002E-2</v>
      </c>
      <c r="H619" s="54">
        <v>41.9636</v>
      </c>
      <c r="I619" s="54">
        <v>2041</v>
      </c>
      <c r="J619" s="54" t="s">
        <v>32</v>
      </c>
      <c r="K619" s="54" t="s">
        <v>33</v>
      </c>
    </row>
    <row r="620" spans="1:11" ht="20.100000000000001" customHeight="1" x14ac:dyDescent="0.25">
      <c r="A620" s="54" t="s">
        <v>3282</v>
      </c>
      <c r="B620" s="54" t="s">
        <v>30</v>
      </c>
      <c r="C620" s="54" t="s">
        <v>31</v>
      </c>
      <c r="D620" s="54">
        <v>2793679</v>
      </c>
      <c r="E620" s="54">
        <v>79.09</v>
      </c>
      <c r="F620" s="54">
        <v>11.59</v>
      </c>
      <c r="G620" s="54">
        <v>4.1000000000000003E-3</v>
      </c>
      <c r="H620" s="54">
        <v>241.04220000000001</v>
      </c>
      <c r="I620" s="54">
        <v>2042</v>
      </c>
      <c r="J620" s="54" t="s">
        <v>32</v>
      </c>
      <c r="K620" s="54" t="s">
        <v>33</v>
      </c>
    </row>
    <row r="621" spans="1:11" ht="20.100000000000001" customHeight="1" x14ac:dyDescent="0.25">
      <c r="A621" s="54" t="s">
        <v>3446</v>
      </c>
      <c r="B621" s="54" t="s">
        <v>75</v>
      </c>
      <c r="C621" s="54" t="s">
        <v>31</v>
      </c>
      <c r="D621" s="54">
        <v>790249</v>
      </c>
      <c r="E621" s="54">
        <v>77.540000000000006</v>
      </c>
      <c r="F621" s="54">
        <v>10.23</v>
      </c>
      <c r="G621" s="54">
        <v>1.29E-2</v>
      </c>
      <c r="H621" s="54">
        <v>77.248199999999997</v>
      </c>
      <c r="I621" s="54">
        <v>2042</v>
      </c>
      <c r="J621" s="54" t="s">
        <v>32</v>
      </c>
      <c r="K621" s="54" t="s">
        <v>33</v>
      </c>
    </row>
    <row r="622" spans="1:11" ht="20.100000000000001" customHeight="1" x14ac:dyDescent="0.25">
      <c r="A622" s="54" t="s">
        <v>2739</v>
      </c>
      <c r="B622" s="54" t="s">
        <v>34</v>
      </c>
      <c r="C622" s="54" t="s">
        <v>31</v>
      </c>
      <c r="D622" s="54">
        <v>413648</v>
      </c>
      <c r="E622" s="54">
        <v>75.89</v>
      </c>
      <c r="F622" s="54">
        <v>9.2899999999999991</v>
      </c>
      <c r="G622" s="54">
        <v>2.2499999999999999E-2</v>
      </c>
      <c r="H622" s="54">
        <v>44.526200000000003</v>
      </c>
      <c r="I622" s="54">
        <v>2042</v>
      </c>
      <c r="J622" s="54" t="s">
        <v>32</v>
      </c>
      <c r="K622" s="54" t="s">
        <v>33</v>
      </c>
    </row>
    <row r="623" spans="1:11" ht="20.100000000000001" customHeight="1" x14ac:dyDescent="0.25">
      <c r="A623" s="54" t="s">
        <v>2750</v>
      </c>
      <c r="B623" s="54" t="s">
        <v>34</v>
      </c>
      <c r="C623" s="54" t="s">
        <v>31</v>
      </c>
      <c r="D623" s="54">
        <v>710874</v>
      </c>
      <c r="E623" s="54">
        <v>67.22</v>
      </c>
      <c r="F623" s="54">
        <v>7.74</v>
      </c>
      <c r="G623" s="54">
        <v>1.09E-2</v>
      </c>
      <c r="H623" s="54">
        <v>91.844200000000001</v>
      </c>
      <c r="I623" s="54">
        <v>2042</v>
      </c>
      <c r="J623" s="54" t="s">
        <v>32</v>
      </c>
      <c r="K623" s="54" t="s">
        <v>33</v>
      </c>
    </row>
    <row r="624" spans="1:11" ht="20.100000000000001" customHeight="1" x14ac:dyDescent="0.25">
      <c r="A624" s="54" t="s">
        <v>2735</v>
      </c>
      <c r="B624" s="54" t="s">
        <v>75</v>
      </c>
      <c r="C624" s="54" t="s">
        <v>31</v>
      </c>
      <c r="D624" s="54">
        <v>1600330</v>
      </c>
      <c r="E624" s="54">
        <v>72.08</v>
      </c>
      <c r="F624" s="54">
        <v>9.48</v>
      </c>
      <c r="G624" s="54">
        <v>5.8999999999999999E-3</v>
      </c>
      <c r="H624" s="54">
        <v>168.81110000000001</v>
      </c>
      <c r="I624" s="54">
        <v>2042</v>
      </c>
      <c r="J624" s="54" t="s">
        <v>32</v>
      </c>
      <c r="K624" s="54" t="s">
        <v>33</v>
      </c>
    </row>
    <row r="625" spans="1:11" ht="20.100000000000001" customHeight="1" x14ac:dyDescent="0.25">
      <c r="A625" s="54" t="s">
        <v>2748</v>
      </c>
      <c r="B625" s="54" t="s">
        <v>75</v>
      </c>
      <c r="C625" s="54" t="s">
        <v>31</v>
      </c>
      <c r="D625" s="54">
        <v>1304665</v>
      </c>
      <c r="E625" s="54">
        <v>78.98</v>
      </c>
      <c r="F625" s="54">
        <v>9.6199999999999992</v>
      </c>
      <c r="G625" s="54">
        <v>7.4000000000000003E-3</v>
      </c>
      <c r="H625" s="54">
        <v>135.62010000000001</v>
      </c>
      <c r="I625" s="54">
        <v>2042</v>
      </c>
      <c r="J625" s="54" t="s">
        <v>32</v>
      </c>
      <c r="K625" s="54" t="s">
        <v>33</v>
      </c>
    </row>
    <row r="626" spans="1:11" ht="20.100000000000001" customHeight="1" x14ac:dyDescent="0.25">
      <c r="A626" s="54" t="s">
        <v>3586</v>
      </c>
      <c r="B626" s="54" t="s">
        <v>34</v>
      </c>
      <c r="C626" s="54" t="s">
        <v>31</v>
      </c>
      <c r="D626" s="54">
        <v>667570</v>
      </c>
      <c r="E626" s="54">
        <v>68</v>
      </c>
      <c r="F626" s="54">
        <v>5.72</v>
      </c>
      <c r="G626" s="54">
        <v>8.6E-3</v>
      </c>
      <c r="H626" s="54">
        <v>116.7081</v>
      </c>
      <c r="I626" s="54">
        <v>2042</v>
      </c>
      <c r="J626" s="54" t="s">
        <v>32</v>
      </c>
      <c r="K626" s="54" t="s">
        <v>33</v>
      </c>
    </row>
    <row r="627" spans="1:11" ht="20.100000000000001" customHeight="1" x14ac:dyDescent="0.25">
      <c r="A627" s="54" t="s">
        <v>3445</v>
      </c>
      <c r="B627" s="54" t="s">
        <v>75</v>
      </c>
      <c r="C627" s="54" t="s">
        <v>31</v>
      </c>
      <c r="D627" s="54">
        <v>861384</v>
      </c>
      <c r="E627" s="54">
        <v>78.2</v>
      </c>
      <c r="F627" s="54">
        <v>10.34</v>
      </c>
      <c r="G627" s="54">
        <v>1.2E-2</v>
      </c>
      <c r="H627" s="54">
        <v>83.305999999999997</v>
      </c>
      <c r="I627" s="54">
        <v>2042</v>
      </c>
      <c r="J627" s="54" t="s">
        <v>32</v>
      </c>
      <c r="K627" s="54" t="s">
        <v>33</v>
      </c>
    </row>
    <row r="628" spans="1:11" ht="20.100000000000001" customHeight="1" x14ac:dyDescent="0.25">
      <c r="A628" s="54" t="s">
        <v>2756</v>
      </c>
      <c r="B628" s="54" t="s">
        <v>34</v>
      </c>
      <c r="C628" s="54" t="s">
        <v>31</v>
      </c>
      <c r="D628" s="54">
        <v>434802</v>
      </c>
      <c r="E628" s="54">
        <v>74.459999999999994</v>
      </c>
      <c r="F628" s="54">
        <v>8.69</v>
      </c>
      <c r="G628" s="54">
        <v>0.02</v>
      </c>
      <c r="H628" s="54">
        <v>50.034799999999997</v>
      </c>
      <c r="I628" s="54">
        <v>2042</v>
      </c>
      <c r="J628" s="54" t="s">
        <v>32</v>
      </c>
      <c r="K628" s="54" t="s">
        <v>33</v>
      </c>
    </row>
    <row r="629" spans="1:11" ht="20.100000000000001" customHeight="1" x14ac:dyDescent="0.25">
      <c r="A629" s="54" t="s">
        <v>3450</v>
      </c>
      <c r="B629" s="54" t="s">
        <v>34</v>
      </c>
      <c r="C629" s="54" t="s">
        <v>31</v>
      </c>
      <c r="D629" s="54">
        <v>421849</v>
      </c>
      <c r="E629" s="54">
        <v>79.5</v>
      </c>
      <c r="F629" s="54">
        <v>14.17</v>
      </c>
      <c r="G629" s="54">
        <v>3.3599999999999998E-2</v>
      </c>
      <c r="H629" s="54">
        <v>29.770600000000002</v>
      </c>
      <c r="I629" s="54">
        <v>2042</v>
      </c>
      <c r="J629" s="54" t="s">
        <v>32</v>
      </c>
      <c r="K629" s="54" t="s">
        <v>33</v>
      </c>
    </row>
    <row r="630" spans="1:11" ht="20.100000000000001" customHeight="1" x14ac:dyDescent="0.25">
      <c r="A630" s="54" t="s">
        <v>2754</v>
      </c>
      <c r="B630" s="54" t="s">
        <v>34</v>
      </c>
      <c r="C630" s="54" t="s">
        <v>31</v>
      </c>
      <c r="D630" s="54">
        <v>339150</v>
      </c>
      <c r="E630" s="54">
        <v>76.33</v>
      </c>
      <c r="F630" s="54">
        <v>8.61</v>
      </c>
      <c r="G630" s="54">
        <v>2.5399999999999999E-2</v>
      </c>
      <c r="H630" s="54">
        <v>39.390300000000003</v>
      </c>
      <c r="I630" s="54">
        <v>2042</v>
      </c>
      <c r="J630" s="54" t="s">
        <v>32</v>
      </c>
      <c r="K630" s="54" t="s">
        <v>33</v>
      </c>
    </row>
    <row r="631" spans="1:11" ht="20.100000000000001" customHeight="1" x14ac:dyDescent="0.25">
      <c r="A631" s="54" t="s">
        <v>3443</v>
      </c>
      <c r="B631" s="54" t="s">
        <v>75</v>
      </c>
      <c r="C631" s="54" t="s">
        <v>31</v>
      </c>
      <c r="D631" s="54">
        <v>303511</v>
      </c>
      <c r="E631" s="54">
        <v>80.87</v>
      </c>
      <c r="F631" s="54">
        <v>10.15</v>
      </c>
      <c r="G631" s="54">
        <v>3.3399999999999999E-2</v>
      </c>
      <c r="H631" s="54">
        <v>29.9025</v>
      </c>
      <c r="I631" s="54">
        <v>2042</v>
      </c>
      <c r="J631" s="54" t="s">
        <v>32</v>
      </c>
      <c r="K631" s="54" t="s">
        <v>33</v>
      </c>
    </row>
    <row r="632" spans="1:11" ht="20.100000000000001" customHeight="1" x14ac:dyDescent="0.25">
      <c r="A632" s="54" t="s">
        <v>3452</v>
      </c>
      <c r="B632" s="54" t="s">
        <v>34</v>
      </c>
      <c r="C632" s="54" t="s">
        <v>31</v>
      </c>
      <c r="D632" s="54">
        <v>7656749</v>
      </c>
      <c r="E632" s="54">
        <v>85.88</v>
      </c>
      <c r="F632" s="54">
        <v>20.76</v>
      </c>
      <c r="G632" s="54">
        <v>2.7000000000000001E-3</v>
      </c>
      <c r="H632" s="54">
        <v>368.82220000000001</v>
      </c>
      <c r="I632" s="54">
        <v>2042</v>
      </c>
      <c r="J632" s="54" t="s">
        <v>32</v>
      </c>
      <c r="K632" s="54" t="s">
        <v>33</v>
      </c>
    </row>
    <row r="633" spans="1:11" ht="20.100000000000001" customHeight="1" x14ac:dyDescent="0.25">
      <c r="A633" s="54" t="s">
        <v>3585</v>
      </c>
      <c r="B633" s="54" t="s">
        <v>1163</v>
      </c>
      <c r="C633" s="54" t="s">
        <v>31</v>
      </c>
      <c r="D633" s="54">
        <v>8696619</v>
      </c>
      <c r="E633" s="54">
        <v>91.49</v>
      </c>
      <c r="F633" s="54">
        <v>33.5</v>
      </c>
      <c r="G633" s="54">
        <v>3.8999999999999998E-3</v>
      </c>
      <c r="H633" s="54">
        <v>259.60059999999999</v>
      </c>
      <c r="I633" s="54">
        <v>2042</v>
      </c>
      <c r="J633" s="54" t="s">
        <v>32</v>
      </c>
      <c r="K633" s="54" t="s">
        <v>33</v>
      </c>
    </row>
    <row r="634" spans="1:11" ht="20.100000000000001" customHeight="1" x14ac:dyDescent="0.25">
      <c r="A634" s="54" t="s">
        <v>3627</v>
      </c>
      <c r="B634" s="54" t="s">
        <v>30</v>
      </c>
      <c r="C634" s="54" t="s">
        <v>31</v>
      </c>
      <c r="D634" s="54">
        <v>3188588</v>
      </c>
      <c r="E634" s="54">
        <v>79.38</v>
      </c>
      <c r="F634" s="54">
        <v>11.51</v>
      </c>
      <c r="G634" s="54">
        <v>3.5999999999999999E-3</v>
      </c>
      <c r="H634" s="54">
        <v>277.02760000000001</v>
      </c>
      <c r="I634" s="54">
        <v>2042</v>
      </c>
      <c r="J634" s="54" t="s">
        <v>32</v>
      </c>
      <c r="K634" s="54" t="s">
        <v>33</v>
      </c>
    </row>
    <row r="635" spans="1:11" ht="20.100000000000001" customHeight="1" x14ac:dyDescent="0.25">
      <c r="A635" s="54" t="s">
        <v>3626</v>
      </c>
      <c r="B635" s="54" t="s">
        <v>34</v>
      </c>
      <c r="C635" s="54" t="s">
        <v>31</v>
      </c>
      <c r="D635" s="54">
        <v>647490</v>
      </c>
      <c r="E635" s="54">
        <v>72.94</v>
      </c>
      <c r="F635" s="54">
        <v>5.51</v>
      </c>
      <c r="G635" s="54">
        <v>8.5000000000000006E-3</v>
      </c>
      <c r="H635" s="54">
        <v>117.5117</v>
      </c>
      <c r="I635" s="54">
        <v>2042</v>
      </c>
      <c r="J635" s="54" t="s">
        <v>32</v>
      </c>
      <c r="K635" s="54" t="s">
        <v>33</v>
      </c>
    </row>
    <row r="636" spans="1:11" ht="20.100000000000001" customHeight="1" x14ac:dyDescent="0.25">
      <c r="A636" s="54" t="s">
        <v>3278</v>
      </c>
      <c r="B636" s="54" t="s">
        <v>30</v>
      </c>
      <c r="C636" s="54" t="s">
        <v>31</v>
      </c>
      <c r="D636" s="54">
        <v>2517760</v>
      </c>
      <c r="E636" s="54">
        <v>78.28</v>
      </c>
      <c r="F636" s="54">
        <v>11.47</v>
      </c>
      <c r="G636" s="54">
        <v>4.5999999999999999E-3</v>
      </c>
      <c r="H636" s="54">
        <v>219.50829999999999</v>
      </c>
      <c r="I636" s="54">
        <v>2042</v>
      </c>
      <c r="J636" s="54" t="s">
        <v>32</v>
      </c>
      <c r="K636" s="54" t="s">
        <v>33</v>
      </c>
    </row>
    <row r="637" spans="1:11" ht="20.100000000000001" customHeight="1" x14ac:dyDescent="0.25">
      <c r="A637" s="54" t="s">
        <v>3280</v>
      </c>
      <c r="B637" s="54" t="s">
        <v>34</v>
      </c>
      <c r="C637" s="54" t="s">
        <v>31</v>
      </c>
      <c r="D637" s="54">
        <v>3304895</v>
      </c>
      <c r="E637" s="54">
        <v>85.56</v>
      </c>
      <c r="F637" s="54">
        <v>19.5</v>
      </c>
      <c r="G637" s="54">
        <v>5.8999999999999999E-3</v>
      </c>
      <c r="H637" s="54">
        <v>169.48179999999999</v>
      </c>
      <c r="I637" s="54">
        <v>2042</v>
      </c>
      <c r="J637" s="54" t="s">
        <v>32</v>
      </c>
      <c r="K637" s="54" t="s">
        <v>33</v>
      </c>
    </row>
    <row r="638" spans="1:11" ht="20.100000000000001" customHeight="1" x14ac:dyDescent="0.25">
      <c r="A638" s="54" t="s">
        <v>3281</v>
      </c>
      <c r="B638" s="54" t="s">
        <v>34</v>
      </c>
      <c r="C638" s="54" t="s">
        <v>31</v>
      </c>
      <c r="D638" s="54">
        <v>379388</v>
      </c>
      <c r="E638" s="54">
        <v>77.180000000000007</v>
      </c>
      <c r="F638" s="54">
        <v>8.1300000000000008</v>
      </c>
      <c r="G638" s="54">
        <v>2.1399999999999999E-2</v>
      </c>
      <c r="H638" s="54">
        <v>46.665199999999999</v>
      </c>
      <c r="I638" s="54">
        <v>2042</v>
      </c>
      <c r="J638" s="54" t="s">
        <v>32</v>
      </c>
      <c r="K638" s="54" t="s">
        <v>33</v>
      </c>
    </row>
    <row r="639" spans="1:11" ht="20.100000000000001" customHeight="1" x14ac:dyDescent="0.25">
      <c r="A639" s="54" t="s">
        <v>3447</v>
      </c>
      <c r="B639" s="54" t="s">
        <v>34</v>
      </c>
      <c r="C639" s="54" t="s">
        <v>31</v>
      </c>
      <c r="D639" s="54">
        <v>1491188</v>
      </c>
      <c r="E639" s="54">
        <v>72.27</v>
      </c>
      <c r="F639" s="54">
        <v>6.61</v>
      </c>
      <c r="G639" s="54">
        <v>4.4000000000000003E-3</v>
      </c>
      <c r="H639" s="54">
        <v>225.5958</v>
      </c>
      <c r="I639" s="54">
        <v>2042</v>
      </c>
      <c r="J639" s="54" t="s">
        <v>32</v>
      </c>
      <c r="K639" s="54" t="s">
        <v>33</v>
      </c>
    </row>
    <row r="640" spans="1:11" ht="20.100000000000001" customHeight="1" x14ac:dyDescent="0.25">
      <c r="A640" s="54" t="s">
        <v>2745</v>
      </c>
      <c r="B640" s="54" t="s">
        <v>75</v>
      </c>
      <c r="C640" s="54" t="s">
        <v>31</v>
      </c>
      <c r="D640" s="54">
        <v>672552</v>
      </c>
      <c r="E640" s="54">
        <v>65.97</v>
      </c>
      <c r="F640" s="54">
        <v>9.49</v>
      </c>
      <c r="G640" s="54">
        <v>1.41E-2</v>
      </c>
      <c r="H640" s="54">
        <v>70.869600000000005</v>
      </c>
      <c r="I640" s="54">
        <v>2042</v>
      </c>
      <c r="J640" s="54" t="s">
        <v>32</v>
      </c>
      <c r="K640" s="54" t="s">
        <v>33</v>
      </c>
    </row>
    <row r="641" spans="1:11" ht="20.100000000000001" customHeight="1" x14ac:dyDescent="0.25">
      <c r="A641" s="54" t="s">
        <v>3448</v>
      </c>
      <c r="B641" s="54" t="s">
        <v>34</v>
      </c>
      <c r="C641" s="54" t="s">
        <v>31</v>
      </c>
      <c r="D641" s="54">
        <v>115886</v>
      </c>
      <c r="E641" s="54">
        <v>79.42</v>
      </c>
      <c r="F641" s="54">
        <v>13.63</v>
      </c>
      <c r="G641" s="54">
        <v>0.1176</v>
      </c>
      <c r="H641" s="54">
        <v>8.5023</v>
      </c>
      <c r="I641" s="54">
        <v>2042</v>
      </c>
      <c r="J641" s="54" t="s">
        <v>32</v>
      </c>
      <c r="K641" s="54" t="s">
        <v>33</v>
      </c>
    </row>
    <row r="642" spans="1:11" ht="20.100000000000001" customHeight="1" x14ac:dyDescent="0.25">
      <c r="A642" s="54" t="s">
        <v>3451</v>
      </c>
      <c r="B642" s="54" t="s">
        <v>34</v>
      </c>
      <c r="C642" s="54" t="s">
        <v>31</v>
      </c>
      <c r="D642" s="54">
        <v>1089113</v>
      </c>
      <c r="E642" s="54">
        <v>65.099999999999994</v>
      </c>
      <c r="F642" s="54">
        <v>5.41</v>
      </c>
      <c r="G642" s="54">
        <v>5.0000000000000001E-3</v>
      </c>
      <c r="H642" s="54">
        <v>201.31479999999999</v>
      </c>
      <c r="I642" s="54">
        <v>2042</v>
      </c>
      <c r="J642" s="54" t="s">
        <v>32</v>
      </c>
      <c r="K642" s="54" t="s">
        <v>33</v>
      </c>
    </row>
    <row r="643" spans="1:11" ht="20.100000000000001" customHeight="1" x14ac:dyDescent="0.25">
      <c r="A643" s="54" t="s">
        <v>3449</v>
      </c>
      <c r="B643" s="54" t="s">
        <v>34</v>
      </c>
      <c r="C643" s="54" t="s">
        <v>31</v>
      </c>
      <c r="D643" s="54">
        <v>5936855</v>
      </c>
      <c r="E643" s="54">
        <v>93.19</v>
      </c>
      <c r="F643" s="54">
        <v>33.39</v>
      </c>
      <c r="G643" s="54">
        <v>5.5999999999999999E-3</v>
      </c>
      <c r="H643" s="54">
        <v>177.80340000000001</v>
      </c>
      <c r="I643" s="54">
        <v>2042</v>
      </c>
      <c r="J643" s="54" t="s">
        <v>32</v>
      </c>
      <c r="K643" s="54" t="s">
        <v>33</v>
      </c>
    </row>
    <row r="644" spans="1:11" ht="20.100000000000001" customHeight="1" x14ac:dyDescent="0.25">
      <c r="A644" s="54" t="s">
        <v>3880</v>
      </c>
      <c r="B644" s="54" t="s">
        <v>30</v>
      </c>
      <c r="C644" s="54" t="s">
        <v>31</v>
      </c>
      <c r="D644" s="54">
        <v>4007170</v>
      </c>
      <c r="E644" s="54">
        <v>76.64</v>
      </c>
      <c r="F644" s="54">
        <v>14.72</v>
      </c>
      <c r="G644" s="54">
        <v>3.7000000000000002E-3</v>
      </c>
      <c r="H644" s="54">
        <v>272.22620000000001</v>
      </c>
      <c r="I644" s="54">
        <v>2043</v>
      </c>
      <c r="J644" s="54" t="s">
        <v>32</v>
      </c>
      <c r="K644" s="54" t="s">
        <v>33</v>
      </c>
    </row>
    <row r="645" spans="1:11" ht="20.100000000000001" customHeight="1" x14ac:dyDescent="0.25">
      <c r="A645" s="54" t="s">
        <v>3593</v>
      </c>
      <c r="B645" s="54" t="s">
        <v>34</v>
      </c>
      <c r="C645" s="54" t="s">
        <v>31</v>
      </c>
      <c r="D645" s="54">
        <v>1956219</v>
      </c>
      <c r="E645" s="54">
        <v>64.83</v>
      </c>
      <c r="F645" s="54">
        <v>6.09</v>
      </c>
      <c r="G645" s="54">
        <v>3.0999999999999999E-3</v>
      </c>
      <c r="H645" s="54">
        <v>321.21820000000002</v>
      </c>
      <c r="I645" s="54">
        <v>2043</v>
      </c>
      <c r="J645" s="54" t="s">
        <v>32</v>
      </c>
      <c r="K645" s="54" t="s">
        <v>33</v>
      </c>
    </row>
    <row r="646" spans="1:11" ht="20.100000000000001" customHeight="1" x14ac:dyDescent="0.25">
      <c r="A646" s="54" t="s">
        <v>3456</v>
      </c>
      <c r="B646" s="54" t="s">
        <v>75</v>
      </c>
      <c r="C646" s="54" t="s">
        <v>31</v>
      </c>
      <c r="D646" s="54">
        <v>87923</v>
      </c>
      <c r="E646" s="54">
        <v>78.06</v>
      </c>
      <c r="F646" s="54">
        <v>10.199999999999999</v>
      </c>
      <c r="G646" s="54">
        <v>0.11600000000000001</v>
      </c>
      <c r="H646" s="54">
        <v>8.6198999999999995</v>
      </c>
      <c r="I646" s="54">
        <v>2043</v>
      </c>
      <c r="J646" s="54" t="s">
        <v>32</v>
      </c>
      <c r="K646" s="54" t="s">
        <v>33</v>
      </c>
    </row>
    <row r="647" spans="1:11" ht="20.100000000000001" customHeight="1" x14ac:dyDescent="0.25">
      <c r="A647" s="54" t="s">
        <v>3455</v>
      </c>
      <c r="B647" s="54" t="s">
        <v>34</v>
      </c>
      <c r="C647" s="54" t="s">
        <v>31</v>
      </c>
      <c r="D647" s="54">
        <v>5418679</v>
      </c>
      <c r="E647" s="54">
        <v>93.9</v>
      </c>
      <c r="F647" s="54">
        <v>25.66</v>
      </c>
      <c r="G647" s="54">
        <v>4.7000000000000002E-3</v>
      </c>
      <c r="H647" s="54">
        <v>211.1722</v>
      </c>
      <c r="I647" s="54">
        <v>2043</v>
      </c>
      <c r="J647" s="54" t="s">
        <v>32</v>
      </c>
      <c r="K647" s="54" t="s">
        <v>33</v>
      </c>
    </row>
    <row r="648" spans="1:11" ht="20.100000000000001" customHeight="1" x14ac:dyDescent="0.25">
      <c r="A648" s="54" t="s">
        <v>3462</v>
      </c>
      <c r="B648" s="54" t="s">
        <v>34</v>
      </c>
      <c r="C648" s="54" t="s">
        <v>31</v>
      </c>
      <c r="D648" s="54">
        <v>185517</v>
      </c>
      <c r="E648" s="54">
        <v>70.81</v>
      </c>
      <c r="F648" s="54">
        <v>6.14</v>
      </c>
      <c r="G648" s="54">
        <v>3.3099999999999997E-2</v>
      </c>
      <c r="H648" s="54">
        <v>30.214500000000001</v>
      </c>
      <c r="I648" s="54">
        <v>2043</v>
      </c>
      <c r="J648" s="54" t="s">
        <v>32</v>
      </c>
      <c r="K648" s="54" t="s">
        <v>33</v>
      </c>
    </row>
    <row r="649" spans="1:11" ht="20.100000000000001" customHeight="1" x14ac:dyDescent="0.25">
      <c r="A649" s="54" t="s">
        <v>3457</v>
      </c>
      <c r="B649" s="54" t="s">
        <v>34</v>
      </c>
      <c r="C649" s="54" t="s">
        <v>31</v>
      </c>
      <c r="D649" s="54">
        <v>2292518</v>
      </c>
      <c r="E649" s="54">
        <v>93.9</v>
      </c>
      <c r="F649" s="54">
        <v>32.340000000000003</v>
      </c>
      <c r="G649" s="54">
        <v>1.41E-2</v>
      </c>
      <c r="H649" s="54">
        <v>70.888000000000005</v>
      </c>
      <c r="I649" s="54">
        <v>2043</v>
      </c>
      <c r="J649" s="54" t="s">
        <v>32</v>
      </c>
      <c r="K649" s="54" t="s">
        <v>33</v>
      </c>
    </row>
    <row r="650" spans="1:11" ht="20.100000000000001" customHeight="1" x14ac:dyDescent="0.25">
      <c r="A650" s="54" t="s">
        <v>2919</v>
      </c>
      <c r="B650" s="54" t="s">
        <v>75</v>
      </c>
      <c r="C650" s="54" t="s">
        <v>31</v>
      </c>
      <c r="D650" s="54">
        <v>2258563</v>
      </c>
      <c r="E650" s="54">
        <v>71.900000000000006</v>
      </c>
      <c r="F650" s="54">
        <v>9.56</v>
      </c>
      <c r="G650" s="54">
        <v>4.1999999999999997E-3</v>
      </c>
      <c r="H650" s="54">
        <v>236.25129999999999</v>
      </c>
      <c r="I650" s="54">
        <v>2043</v>
      </c>
      <c r="J650" s="54" t="s">
        <v>32</v>
      </c>
      <c r="K650" s="54" t="s">
        <v>33</v>
      </c>
    </row>
    <row r="651" spans="1:11" ht="20.100000000000001" customHeight="1" x14ac:dyDescent="0.25">
      <c r="A651" s="54" t="s">
        <v>3460</v>
      </c>
      <c r="B651" s="54" t="s">
        <v>34</v>
      </c>
      <c r="C651" s="54" t="s">
        <v>31</v>
      </c>
      <c r="D651" s="54">
        <v>894903</v>
      </c>
      <c r="E651" s="54">
        <v>68.319999999999993</v>
      </c>
      <c r="F651" s="54">
        <v>5.81</v>
      </c>
      <c r="G651" s="54">
        <v>6.4999999999999997E-3</v>
      </c>
      <c r="H651" s="54">
        <v>154.02809999999999</v>
      </c>
      <c r="I651" s="54">
        <v>2043</v>
      </c>
      <c r="J651" s="54" t="s">
        <v>32</v>
      </c>
      <c r="K651" s="54" t="s">
        <v>33</v>
      </c>
    </row>
    <row r="652" spans="1:11" ht="20.100000000000001" customHeight="1" x14ac:dyDescent="0.25">
      <c r="A652" s="54" t="s">
        <v>3458</v>
      </c>
      <c r="B652" s="54" t="s">
        <v>34</v>
      </c>
      <c r="C652" s="54" t="s">
        <v>31</v>
      </c>
      <c r="D652" s="54">
        <v>651915</v>
      </c>
      <c r="E652" s="54">
        <v>66.59</v>
      </c>
      <c r="F652" s="54">
        <v>2.58</v>
      </c>
      <c r="G652" s="54">
        <v>4.0000000000000001E-3</v>
      </c>
      <c r="H652" s="54">
        <v>252.68029999999999</v>
      </c>
      <c r="I652" s="54">
        <v>2043</v>
      </c>
      <c r="J652" s="54" t="s">
        <v>32</v>
      </c>
      <c r="K652" s="54" t="s">
        <v>33</v>
      </c>
    </row>
    <row r="653" spans="1:11" ht="20.100000000000001" customHeight="1" x14ac:dyDescent="0.25">
      <c r="A653" s="54" t="s">
        <v>3454</v>
      </c>
      <c r="B653" s="54" t="s">
        <v>34</v>
      </c>
      <c r="C653" s="54" t="s">
        <v>31</v>
      </c>
      <c r="D653" s="54">
        <v>295249</v>
      </c>
      <c r="E653" s="54">
        <v>72.900000000000006</v>
      </c>
      <c r="F653" s="54">
        <v>5.65</v>
      </c>
      <c r="G653" s="54">
        <v>1.9099999999999999E-2</v>
      </c>
      <c r="H653" s="54">
        <v>52.256399999999999</v>
      </c>
      <c r="I653" s="54">
        <v>2043</v>
      </c>
      <c r="J653" s="54" t="s">
        <v>32</v>
      </c>
      <c r="K653" s="54" t="s">
        <v>33</v>
      </c>
    </row>
    <row r="654" spans="1:11" ht="20.100000000000001" customHeight="1" x14ac:dyDescent="0.25">
      <c r="A654" s="54" t="s">
        <v>3465</v>
      </c>
      <c r="B654" s="54" t="s">
        <v>34</v>
      </c>
      <c r="C654" s="54" t="s">
        <v>31</v>
      </c>
      <c r="D654" s="54">
        <v>750279</v>
      </c>
      <c r="E654" s="54">
        <v>69.739999999999995</v>
      </c>
      <c r="F654" s="54">
        <v>6.63</v>
      </c>
      <c r="G654" s="54">
        <v>8.8000000000000005E-3</v>
      </c>
      <c r="H654" s="54">
        <v>113.16419999999999</v>
      </c>
      <c r="I654" s="54">
        <v>2043</v>
      </c>
      <c r="J654" s="54" t="s">
        <v>32</v>
      </c>
      <c r="K654" s="54" t="s">
        <v>33</v>
      </c>
    </row>
    <row r="655" spans="1:11" ht="20.100000000000001" customHeight="1" x14ac:dyDescent="0.25">
      <c r="A655" s="54" t="s">
        <v>3588</v>
      </c>
      <c r="B655" s="54" t="s">
        <v>34</v>
      </c>
      <c r="C655" s="54" t="s">
        <v>31</v>
      </c>
      <c r="D655" s="54">
        <v>800329</v>
      </c>
      <c r="E655" s="54">
        <v>65.52</v>
      </c>
      <c r="F655" s="54">
        <v>5.3</v>
      </c>
      <c r="G655" s="54">
        <v>6.6E-3</v>
      </c>
      <c r="H655" s="54">
        <v>151.00540000000001</v>
      </c>
      <c r="I655" s="54">
        <v>2043</v>
      </c>
      <c r="J655" s="54" t="s">
        <v>32</v>
      </c>
      <c r="K655" s="54" t="s">
        <v>33</v>
      </c>
    </row>
    <row r="656" spans="1:11" ht="20.100000000000001" customHeight="1" x14ac:dyDescent="0.25">
      <c r="A656" s="54" t="s">
        <v>3284</v>
      </c>
      <c r="B656" s="54" t="s">
        <v>30</v>
      </c>
      <c r="C656" s="54" t="s">
        <v>31</v>
      </c>
      <c r="D656" s="54">
        <v>3895268</v>
      </c>
      <c r="E656" s="54">
        <v>80.66</v>
      </c>
      <c r="F656" s="54">
        <v>11.52</v>
      </c>
      <c r="G656" s="54">
        <v>3.0000000000000001E-3</v>
      </c>
      <c r="H656" s="54">
        <v>338.1309</v>
      </c>
      <c r="I656" s="54">
        <v>2043</v>
      </c>
      <c r="J656" s="54" t="s">
        <v>32</v>
      </c>
      <c r="K656" s="54" t="s">
        <v>33</v>
      </c>
    </row>
    <row r="657" spans="1:11" ht="20.100000000000001" customHeight="1" x14ac:dyDescent="0.25">
      <c r="A657" s="54" t="s">
        <v>3461</v>
      </c>
      <c r="B657" s="54" t="s">
        <v>75</v>
      </c>
      <c r="C657" s="54" t="s">
        <v>31</v>
      </c>
      <c r="D657" s="54">
        <v>728253</v>
      </c>
      <c r="E657" s="54">
        <v>68.86</v>
      </c>
      <c r="F657" s="54">
        <v>9.58</v>
      </c>
      <c r="G657" s="54">
        <v>1.32E-2</v>
      </c>
      <c r="H657" s="54">
        <v>76.018100000000004</v>
      </c>
      <c r="I657" s="54">
        <v>2043</v>
      </c>
      <c r="J657" s="54" t="s">
        <v>32</v>
      </c>
      <c r="K657" s="54" t="s">
        <v>33</v>
      </c>
    </row>
    <row r="658" spans="1:11" ht="20.100000000000001" customHeight="1" x14ac:dyDescent="0.25">
      <c r="A658" s="54" t="s">
        <v>2917</v>
      </c>
      <c r="B658" s="54" t="s">
        <v>34</v>
      </c>
      <c r="C658" s="54" t="s">
        <v>31</v>
      </c>
      <c r="D658" s="54">
        <v>2241126</v>
      </c>
      <c r="E658" s="54">
        <v>75.81</v>
      </c>
      <c r="F658" s="54">
        <v>8.9499999999999993</v>
      </c>
      <c r="G658" s="54">
        <v>4.0000000000000001E-3</v>
      </c>
      <c r="H658" s="54">
        <v>250.4051</v>
      </c>
      <c r="I658" s="54">
        <v>2043</v>
      </c>
      <c r="J658" s="54" t="s">
        <v>32</v>
      </c>
      <c r="K658" s="54" t="s">
        <v>33</v>
      </c>
    </row>
    <row r="659" spans="1:11" ht="20.100000000000001" customHeight="1" x14ac:dyDescent="0.25">
      <c r="A659" s="54" t="s">
        <v>2915</v>
      </c>
      <c r="B659" s="54" t="s">
        <v>34</v>
      </c>
      <c r="C659" s="54" t="s">
        <v>31</v>
      </c>
      <c r="D659" s="54">
        <v>1673365</v>
      </c>
      <c r="E659" s="54">
        <v>61.28</v>
      </c>
      <c r="F659" s="54">
        <v>8.09</v>
      </c>
      <c r="G659" s="54">
        <v>4.7999999999999996E-3</v>
      </c>
      <c r="H659" s="54">
        <v>206.84360000000001</v>
      </c>
      <c r="I659" s="54">
        <v>2043</v>
      </c>
      <c r="J659" s="54" t="s">
        <v>32</v>
      </c>
      <c r="K659" s="54" t="s">
        <v>33</v>
      </c>
    </row>
    <row r="660" spans="1:11" ht="20.100000000000001" customHeight="1" x14ac:dyDescent="0.25">
      <c r="A660" s="54" t="s">
        <v>2796</v>
      </c>
      <c r="B660" s="54" t="s">
        <v>34</v>
      </c>
      <c r="C660" s="54" t="s">
        <v>31</v>
      </c>
      <c r="D660" s="54">
        <v>657046</v>
      </c>
      <c r="E660" s="54">
        <v>73.16</v>
      </c>
      <c r="F660" s="54">
        <v>7.59</v>
      </c>
      <c r="G660" s="54">
        <v>1.1599999999999999E-2</v>
      </c>
      <c r="H660" s="54">
        <v>86.567400000000006</v>
      </c>
      <c r="I660" s="54">
        <v>2043</v>
      </c>
      <c r="J660" s="54" t="s">
        <v>32</v>
      </c>
      <c r="K660" s="54" t="s">
        <v>33</v>
      </c>
    </row>
    <row r="661" spans="1:11" ht="20.100000000000001" customHeight="1" x14ac:dyDescent="0.25">
      <c r="A661" s="54" t="s">
        <v>3587</v>
      </c>
      <c r="B661" s="54" t="s">
        <v>75</v>
      </c>
      <c r="C661" s="54" t="s">
        <v>31</v>
      </c>
      <c r="D661" s="54">
        <v>4179642</v>
      </c>
      <c r="E661" s="54">
        <v>80.040000000000006</v>
      </c>
      <c r="F661" s="54">
        <v>9.69</v>
      </c>
      <c r="G661" s="54">
        <v>2.3E-3</v>
      </c>
      <c r="H661" s="54">
        <v>431.3356</v>
      </c>
      <c r="I661" s="54">
        <v>2043</v>
      </c>
      <c r="J661" s="54" t="s">
        <v>32</v>
      </c>
      <c r="K661" s="54" t="s">
        <v>33</v>
      </c>
    </row>
    <row r="662" spans="1:11" ht="20.100000000000001" customHeight="1" x14ac:dyDescent="0.25">
      <c r="A662" s="54" t="s">
        <v>3467</v>
      </c>
      <c r="B662" s="54" t="s">
        <v>34</v>
      </c>
      <c r="C662" s="54" t="s">
        <v>31</v>
      </c>
      <c r="D662" s="54">
        <v>468924</v>
      </c>
      <c r="E662" s="54">
        <v>72.25</v>
      </c>
      <c r="F662" s="54">
        <v>6.12</v>
      </c>
      <c r="G662" s="54">
        <v>1.3100000000000001E-2</v>
      </c>
      <c r="H662" s="54">
        <v>76.621600000000001</v>
      </c>
      <c r="I662" s="54">
        <v>2043</v>
      </c>
      <c r="J662" s="54" t="s">
        <v>32</v>
      </c>
      <c r="K662" s="54" t="s">
        <v>33</v>
      </c>
    </row>
    <row r="663" spans="1:11" ht="20.100000000000001" customHeight="1" x14ac:dyDescent="0.25">
      <c r="A663" s="54" t="s">
        <v>3187</v>
      </c>
      <c r="B663" s="54" t="s">
        <v>75</v>
      </c>
      <c r="C663" s="54" t="s">
        <v>31</v>
      </c>
      <c r="D663" s="54">
        <v>2725266</v>
      </c>
      <c r="E663" s="54">
        <v>75.14</v>
      </c>
      <c r="F663" s="54">
        <v>9.5</v>
      </c>
      <c r="G663" s="54">
        <v>3.5000000000000001E-3</v>
      </c>
      <c r="H663" s="54">
        <v>286.87009999999998</v>
      </c>
      <c r="I663" s="54">
        <v>2043</v>
      </c>
      <c r="J663" s="54" t="s">
        <v>32</v>
      </c>
      <c r="K663" s="54" t="s">
        <v>33</v>
      </c>
    </row>
    <row r="664" spans="1:11" ht="20.100000000000001" customHeight="1" x14ac:dyDescent="0.25">
      <c r="A664" s="54" t="s">
        <v>3464</v>
      </c>
      <c r="B664" s="54" t="s">
        <v>75</v>
      </c>
      <c r="C664" s="54" t="s">
        <v>31</v>
      </c>
      <c r="D664" s="54">
        <v>374074</v>
      </c>
      <c r="E664" s="54">
        <v>69.2</v>
      </c>
      <c r="F664" s="54">
        <v>9.6</v>
      </c>
      <c r="G664" s="54">
        <v>2.5700000000000001E-2</v>
      </c>
      <c r="H664" s="54">
        <v>38.966000000000001</v>
      </c>
      <c r="I664" s="54">
        <v>2043</v>
      </c>
      <c r="J664" s="54" t="s">
        <v>32</v>
      </c>
      <c r="K664" s="54" t="s">
        <v>33</v>
      </c>
    </row>
    <row r="665" spans="1:11" ht="20.100000000000001" customHeight="1" x14ac:dyDescent="0.25">
      <c r="A665" s="54" t="s">
        <v>3591</v>
      </c>
      <c r="B665" s="54" t="s">
        <v>34</v>
      </c>
      <c r="C665" s="54" t="s">
        <v>31</v>
      </c>
      <c r="D665" s="54">
        <v>3981119</v>
      </c>
      <c r="E665" s="54">
        <v>71.34</v>
      </c>
      <c r="F665" s="54">
        <v>16.559999999999999</v>
      </c>
      <c r="G665" s="54">
        <v>4.1999999999999997E-3</v>
      </c>
      <c r="H665" s="54">
        <v>240.4057</v>
      </c>
      <c r="I665" s="54">
        <v>2043</v>
      </c>
      <c r="J665" s="54" t="s">
        <v>32</v>
      </c>
      <c r="K665" s="54" t="s">
        <v>33</v>
      </c>
    </row>
    <row r="666" spans="1:11" ht="20.100000000000001" customHeight="1" x14ac:dyDescent="0.25">
      <c r="A666" s="54" t="s">
        <v>3459</v>
      </c>
      <c r="B666" s="54" t="s">
        <v>34</v>
      </c>
      <c r="C666" s="54" t="s">
        <v>31</v>
      </c>
      <c r="D666" s="54">
        <v>692334</v>
      </c>
      <c r="E666" s="54">
        <v>65.510000000000005</v>
      </c>
      <c r="F666" s="54">
        <v>5.72</v>
      </c>
      <c r="G666" s="54">
        <v>8.3000000000000001E-3</v>
      </c>
      <c r="H666" s="54">
        <v>121.03740000000001</v>
      </c>
      <c r="I666" s="54">
        <v>2043</v>
      </c>
      <c r="J666" s="54" t="s">
        <v>32</v>
      </c>
      <c r="K666" s="54" t="s">
        <v>33</v>
      </c>
    </row>
    <row r="667" spans="1:11" ht="20.100000000000001" customHeight="1" x14ac:dyDescent="0.25">
      <c r="A667" s="54" t="s">
        <v>3879</v>
      </c>
      <c r="B667" s="54" t="s">
        <v>34</v>
      </c>
      <c r="C667" s="54" t="s">
        <v>31</v>
      </c>
      <c r="D667" s="54">
        <v>3813759</v>
      </c>
      <c r="E667" s="54">
        <v>86.21</v>
      </c>
      <c r="F667" s="54">
        <v>16.600000000000001</v>
      </c>
      <c r="G667" s="54">
        <v>4.4000000000000003E-3</v>
      </c>
      <c r="H667" s="54">
        <v>229.74449999999999</v>
      </c>
      <c r="I667" s="54">
        <v>2043</v>
      </c>
      <c r="J667" s="54" t="s">
        <v>32</v>
      </c>
      <c r="K667" s="54" t="s">
        <v>33</v>
      </c>
    </row>
    <row r="668" spans="1:11" ht="20.100000000000001" customHeight="1" x14ac:dyDescent="0.25">
      <c r="A668" s="54" t="s">
        <v>2772</v>
      </c>
      <c r="B668" s="54" t="s">
        <v>34</v>
      </c>
      <c r="C668" s="54" t="s">
        <v>31</v>
      </c>
      <c r="D668" s="54">
        <v>854168</v>
      </c>
      <c r="E668" s="54">
        <v>72.599999999999994</v>
      </c>
      <c r="F668" s="54">
        <v>8.26</v>
      </c>
      <c r="G668" s="54">
        <v>9.7000000000000003E-3</v>
      </c>
      <c r="H668" s="54">
        <v>103.4102</v>
      </c>
      <c r="I668" s="54">
        <v>2043</v>
      </c>
      <c r="J668" s="54" t="s">
        <v>32</v>
      </c>
      <c r="K668" s="54" t="s">
        <v>33</v>
      </c>
    </row>
    <row r="669" spans="1:11" ht="20.100000000000001" customHeight="1" x14ac:dyDescent="0.25">
      <c r="A669" s="54" t="s">
        <v>3469</v>
      </c>
      <c r="B669" s="54" t="s">
        <v>34</v>
      </c>
      <c r="C669" s="54" t="s">
        <v>31</v>
      </c>
      <c r="D669" s="54">
        <v>6410619</v>
      </c>
      <c r="E669" s="54">
        <v>93.19</v>
      </c>
      <c r="F669" s="54">
        <v>25.68</v>
      </c>
      <c r="G669" s="54">
        <v>4.0000000000000001E-3</v>
      </c>
      <c r="H669" s="54">
        <v>249.63470000000001</v>
      </c>
      <c r="I669" s="54">
        <v>2044</v>
      </c>
      <c r="J669" s="54" t="s">
        <v>32</v>
      </c>
      <c r="K669" s="54" t="s">
        <v>33</v>
      </c>
    </row>
    <row r="670" spans="1:11" ht="20.100000000000001" customHeight="1" x14ac:dyDescent="0.25">
      <c r="A670" s="54" t="s">
        <v>3473</v>
      </c>
      <c r="B670" s="54" t="s">
        <v>34</v>
      </c>
      <c r="C670" s="54" t="s">
        <v>31</v>
      </c>
      <c r="D670" s="54">
        <v>842553</v>
      </c>
      <c r="E670" s="54">
        <v>71.5</v>
      </c>
      <c r="F670" s="54">
        <v>6.5</v>
      </c>
      <c r="G670" s="54">
        <v>7.7000000000000002E-3</v>
      </c>
      <c r="H670" s="54">
        <v>129.62350000000001</v>
      </c>
      <c r="I670" s="54">
        <v>2044</v>
      </c>
      <c r="J670" s="54" t="s">
        <v>32</v>
      </c>
      <c r="K670" s="54" t="s">
        <v>33</v>
      </c>
    </row>
    <row r="671" spans="1:11" ht="20.100000000000001" customHeight="1" x14ac:dyDescent="0.25">
      <c r="A671" s="54" t="s">
        <v>2931</v>
      </c>
      <c r="B671" s="54" t="s">
        <v>34</v>
      </c>
      <c r="C671" s="54" t="s">
        <v>31</v>
      </c>
      <c r="D671" s="54">
        <v>1768124</v>
      </c>
      <c r="E671" s="54">
        <v>67.290000000000006</v>
      </c>
      <c r="F671" s="54">
        <v>7.89</v>
      </c>
      <c r="G671" s="54">
        <v>4.4999999999999997E-3</v>
      </c>
      <c r="H671" s="54">
        <v>224.09690000000001</v>
      </c>
      <c r="I671" s="54">
        <v>2044</v>
      </c>
      <c r="J671" s="54" t="s">
        <v>32</v>
      </c>
      <c r="K671" s="54" t="s">
        <v>33</v>
      </c>
    </row>
    <row r="672" spans="1:11" ht="20.100000000000001" customHeight="1" x14ac:dyDescent="0.25">
      <c r="A672" s="54" t="s">
        <v>3594</v>
      </c>
      <c r="B672" s="54" t="s">
        <v>34</v>
      </c>
      <c r="C672" s="54" t="s">
        <v>31</v>
      </c>
      <c r="D672" s="54">
        <v>7633548</v>
      </c>
      <c r="E672" s="54">
        <v>93.19</v>
      </c>
      <c r="F672" s="54">
        <v>27.47</v>
      </c>
      <c r="G672" s="54">
        <v>3.5999999999999999E-3</v>
      </c>
      <c r="H672" s="54">
        <v>277.88670000000002</v>
      </c>
      <c r="I672" s="54">
        <v>2044</v>
      </c>
      <c r="J672" s="54" t="s">
        <v>32</v>
      </c>
      <c r="K672" s="54" t="s">
        <v>33</v>
      </c>
    </row>
    <row r="673" spans="1:11" ht="20.100000000000001" customHeight="1" x14ac:dyDescent="0.25">
      <c r="A673" s="54" t="s">
        <v>3590</v>
      </c>
      <c r="B673" s="54" t="s">
        <v>34</v>
      </c>
      <c r="C673" s="54" t="s">
        <v>31</v>
      </c>
      <c r="D673" s="54">
        <v>2629622</v>
      </c>
      <c r="E673" s="54">
        <v>77.89</v>
      </c>
      <c r="F673" s="54">
        <v>6.95</v>
      </c>
      <c r="G673" s="54">
        <v>2.5999999999999999E-3</v>
      </c>
      <c r="H673" s="54">
        <v>378.36290000000002</v>
      </c>
      <c r="I673" s="54">
        <v>2044</v>
      </c>
      <c r="J673" s="54" t="s">
        <v>32</v>
      </c>
      <c r="K673" s="54" t="s">
        <v>33</v>
      </c>
    </row>
    <row r="674" spans="1:11" ht="20.100000000000001" customHeight="1" x14ac:dyDescent="0.25">
      <c r="A674" s="54" t="s">
        <v>3589</v>
      </c>
      <c r="B674" s="54" t="s">
        <v>34</v>
      </c>
      <c r="C674" s="54" t="s">
        <v>31</v>
      </c>
      <c r="D674" s="54">
        <v>4183490</v>
      </c>
      <c r="E674" s="54">
        <v>78.5</v>
      </c>
      <c r="F674" s="54">
        <v>16.75</v>
      </c>
      <c r="G674" s="54">
        <v>4.0000000000000001E-3</v>
      </c>
      <c r="H674" s="54">
        <v>249.76060000000001</v>
      </c>
      <c r="I674" s="54">
        <v>2044</v>
      </c>
      <c r="J674" s="54" t="s">
        <v>32</v>
      </c>
      <c r="K674" s="54" t="s">
        <v>33</v>
      </c>
    </row>
    <row r="675" spans="1:11" ht="20.100000000000001" customHeight="1" x14ac:dyDescent="0.25">
      <c r="A675" s="54" t="s">
        <v>2935</v>
      </c>
      <c r="B675" s="54" t="s">
        <v>34</v>
      </c>
      <c r="C675" s="54" t="s">
        <v>31</v>
      </c>
      <c r="D675" s="54">
        <v>1557120</v>
      </c>
      <c r="E675" s="54">
        <v>73.400000000000006</v>
      </c>
      <c r="F675" s="54">
        <v>8.91</v>
      </c>
      <c r="G675" s="54">
        <v>5.7000000000000002E-3</v>
      </c>
      <c r="H675" s="54">
        <v>174.761</v>
      </c>
      <c r="I675" s="54">
        <v>2044</v>
      </c>
      <c r="J675" s="54" t="s">
        <v>32</v>
      </c>
      <c r="K675" s="54" t="s">
        <v>33</v>
      </c>
    </row>
    <row r="676" spans="1:11" ht="20.100000000000001" customHeight="1" x14ac:dyDescent="0.25">
      <c r="A676" s="54" t="s">
        <v>2816</v>
      </c>
      <c r="B676" s="54" t="s">
        <v>34</v>
      </c>
      <c r="C676" s="54" t="s">
        <v>31</v>
      </c>
      <c r="D676" s="54">
        <v>918010</v>
      </c>
      <c r="E676" s="54">
        <v>76.86</v>
      </c>
      <c r="F676" s="54">
        <v>7.5</v>
      </c>
      <c r="G676" s="54">
        <v>8.2000000000000007E-3</v>
      </c>
      <c r="H676" s="54">
        <v>122.40130000000001</v>
      </c>
      <c r="I676" s="54">
        <v>2044</v>
      </c>
      <c r="J676" s="54" t="s">
        <v>32</v>
      </c>
      <c r="K676" s="54" t="s">
        <v>33</v>
      </c>
    </row>
    <row r="677" spans="1:11" ht="20.100000000000001" customHeight="1" x14ac:dyDescent="0.25">
      <c r="A677" s="54" t="s">
        <v>3472</v>
      </c>
      <c r="B677" s="54" t="s">
        <v>75</v>
      </c>
      <c r="C677" s="54" t="s">
        <v>31</v>
      </c>
      <c r="D677" s="54">
        <v>650392</v>
      </c>
      <c r="E677" s="54">
        <v>65.08</v>
      </c>
      <c r="F677" s="54">
        <v>5.68</v>
      </c>
      <c r="G677" s="54">
        <v>8.6999999999999994E-3</v>
      </c>
      <c r="H677" s="54">
        <v>114.5057</v>
      </c>
      <c r="I677" s="54">
        <v>2044</v>
      </c>
      <c r="J677" s="54" t="s">
        <v>32</v>
      </c>
      <c r="K677" s="54" t="s">
        <v>33</v>
      </c>
    </row>
    <row r="678" spans="1:11" ht="20.100000000000001" customHeight="1" x14ac:dyDescent="0.25">
      <c r="A678" s="54" t="s">
        <v>3003</v>
      </c>
      <c r="B678" s="54" t="s">
        <v>75</v>
      </c>
      <c r="C678" s="54" t="s">
        <v>31</v>
      </c>
      <c r="D678" s="54">
        <v>930583</v>
      </c>
      <c r="E678" s="54">
        <v>70.19</v>
      </c>
      <c r="F678" s="54">
        <v>9.9600000000000009</v>
      </c>
      <c r="G678" s="54">
        <v>1.0699999999999999E-2</v>
      </c>
      <c r="H678" s="54">
        <v>93.432000000000002</v>
      </c>
      <c r="I678" s="54">
        <v>2044</v>
      </c>
      <c r="J678" s="54" t="s">
        <v>32</v>
      </c>
      <c r="K678" s="54" t="s">
        <v>33</v>
      </c>
    </row>
    <row r="679" spans="1:11" ht="20.100000000000001" customHeight="1" x14ac:dyDescent="0.25">
      <c r="A679" s="54" t="s">
        <v>3468</v>
      </c>
      <c r="B679" s="54" t="s">
        <v>34</v>
      </c>
      <c r="C679" s="54" t="s">
        <v>31</v>
      </c>
      <c r="D679" s="54">
        <v>1308469</v>
      </c>
      <c r="E679" s="54">
        <v>68.400000000000006</v>
      </c>
      <c r="F679" s="54">
        <v>5.4</v>
      </c>
      <c r="G679" s="54">
        <v>4.1000000000000003E-3</v>
      </c>
      <c r="H679" s="54">
        <v>242.3091</v>
      </c>
      <c r="I679" s="54">
        <v>2044</v>
      </c>
      <c r="J679" s="54" t="s">
        <v>32</v>
      </c>
      <c r="K679" s="54" t="s">
        <v>33</v>
      </c>
    </row>
    <row r="680" spans="1:11" ht="20.100000000000001" customHeight="1" x14ac:dyDescent="0.25">
      <c r="A680" s="54" t="s">
        <v>3471</v>
      </c>
      <c r="B680" s="54" t="s">
        <v>75</v>
      </c>
      <c r="C680" s="54" t="s">
        <v>31</v>
      </c>
      <c r="D680" s="54">
        <v>1035139</v>
      </c>
      <c r="E680" s="54">
        <v>75.12</v>
      </c>
      <c r="F680" s="54">
        <v>9.52</v>
      </c>
      <c r="G680" s="54">
        <v>9.1999999999999998E-3</v>
      </c>
      <c r="H680" s="54">
        <v>108.73309999999999</v>
      </c>
      <c r="I680" s="54">
        <v>2044</v>
      </c>
      <c r="J680" s="54" t="s">
        <v>32</v>
      </c>
      <c r="K680" s="54" t="s">
        <v>33</v>
      </c>
    </row>
    <row r="681" spans="1:11" ht="20.100000000000001" customHeight="1" x14ac:dyDescent="0.25">
      <c r="A681" s="54" t="s">
        <v>2812</v>
      </c>
      <c r="B681" s="54" t="s">
        <v>34</v>
      </c>
      <c r="C681" s="54" t="s">
        <v>31</v>
      </c>
      <c r="D681" s="54">
        <v>921588</v>
      </c>
      <c r="E681" s="54">
        <v>76.25</v>
      </c>
      <c r="F681" s="54">
        <v>7.51</v>
      </c>
      <c r="G681" s="54">
        <v>8.0999999999999996E-3</v>
      </c>
      <c r="H681" s="54">
        <v>122.71469999999999</v>
      </c>
      <c r="I681" s="54">
        <v>2044</v>
      </c>
      <c r="J681" s="54" t="s">
        <v>32</v>
      </c>
      <c r="K681" s="54" t="s">
        <v>33</v>
      </c>
    </row>
    <row r="682" spans="1:11" ht="20.100000000000001" customHeight="1" x14ac:dyDescent="0.25">
      <c r="A682" s="54" t="s">
        <v>3476</v>
      </c>
      <c r="B682" s="54" t="s">
        <v>34</v>
      </c>
      <c r="C682" s="54" t="s">
        <v>31</v>
      </c>
      <c r="D682" s="54">
        <v>1344409</v>
      </c>
      <c r="E682" s="54">
        <v>67.11</v>
      </c>
      <c r="F682" s="54">
        <v>6.58</v>
      </c>
      <c r="G682" s="54">
        <v>4.8999999999999998E-3</v>
      </c>
      <c r="H682" s="54">
        <v>204.31739999999999</v>
      </c>
      <c r="I682" s="54">
        <v>2044</v>
      </c>
      <c r="J682" s="54" t="s">
        <v>32</v>
      </c>
      <c r="K682" s="54" t="s">
        <v>33</v>
      </c>
    </row>
    <row r="683" spans="1:11" ht="20.100000000000001" customHeight="1" x14ac:dyDescent="0.25">
      <c r="A683" s="54" t="s">
        <v>2831</v>
      </c>
      <c r="B683" s="54" t="s">
        <v>34</v>
      </c>
      <c r="C683" s="54" t="s">
        <v>31</v>
      </c>
      <c r="D683" s="54">
        <v>564548</v>
      </c>
      <c r="E683" s="54">
        <v>78.17</v>
      </c>
      <c r="F683" s="54">
        <v>8.09</v>
      </c>
      <c r="G683" s="54">
        <v>1.43E-2</v>
      </c>
      <c r="H683" s="54">
        <v>69.7834</v>
      </c>
      <c r="I683" s="54">
        <v>2044</v>
      </c>
      <c r="J683" s="54" t="s">
        <v>32</v>
      </c>
      <c r="K683" s="54" t="s">
        <v>33</v>
      </c>
    </row>
    <row r="684" spans="1:11" ht="20.100000000000001" customHeight="1" x14ac:dyDescent="0.25">
      <c r="A684" s="54" t="s">
        <v>3466</v>
      </c>
      <c r="B684" s="54" t="s">
        <v>75</v>
      </c>
      <c r="C684" s="54" t="s">
        <v>31</v>
      </c>
      <c r="D684" s="54">
        <v>461312</v>
      </c>
      <c r="E684" s="54">
        <v>79.58</v>
      </c>
      <c r="F684" s="54">
        <v>9.7200000000000006</v>
      </c>
      <c r="G684" s="54">
        <v>2.1100000000000001E-2</v>
      </c>
      <c r="H684" s="54">
        <v>47.460099999999997</v>
      </c>
      <c r="I684" s="54">
        <v>2044</v>
      </c>
      <c r="J684" s="54" t="s">
        <v>32</v>
      </c>
      <c r="K684" s="54" t="s">
        <v>33</v>
      </c>
    </row>
    <row r="685" spans="1:11" ht="20.100000000000001" customHeight="1" x14ac:dyDescent="0.25">
      <c r="A685" s="54" t="s">
        <v>2927</v>
      </c>
      <c r="B685" s="54" t="s">
        <v>75</v>
      </c>
      <c r="C685" s="54" t="s">
        <v>31</v>
      </c>
      <c r="D685" s="54">
        <v>2302536</v>
      </c>
      <c r="E685" s="54">
        <v>76.22</v>
      </c>
      <c r="F685" s="54">
        <v>9.48</v>
      </c>
      <c r="G685" s="54">
        <v>4.1000000000000003E-3</v>
      </c>
      <c r="H685" s="54">
        <v>242.8835</v>
      </c>
      <c r="I685" s="54">
        <v>2044</v>
      </c>
      <c r="J685" s="54" t="s">
        <v>32</v>
      </c>
      <c r="K685" s="54" t="s">
        <v>33</v>
      </c>
    </row>
    <row r="686" spans="1:11" ht="20.100000000000001" customHeight="1" x14ac:dyDescent="0.25">
      <c r="A686" s="54" t="s">
        <v>3592</v>
      </c>
      <c r="B686" s="54" t="s">
        <v>30</v>
      </c>
      <c r="C686" s="54" t="s">
        <v>31</v>
      </c>
      <c r="D686" s="54">
        <v>5117153</v>
      </c>
      <c r="E686" s="54">
        <v>77.790000000000006</v>
      </c>
      <c r="F686" s="54">
        <v>11.58</v>
      </c>
      <c r="G686" s="54">
        <v>2.3E-3</v>
      </c>
      <c r="H686" s="54">
        <v>441.89569999999998</v>
      </c>
      <c r="I686" s="54">
        <v>2044</v>
      </c>
      <c r="J686" s="54" t="s">
        <v>32</v>
      </c>
      <c r="K686" s="54" t="s">
        <v>33</v>
      </c>
    </row>
    <row r="687" spans="1:11" ht="20.100000000000001" customHeight="1" x14ac:dyDescent="0.25">
      <c r="A687" s="54" t="s">
        <v>3285</v>
      </c>
      <c r="B687" s="54" t="s">
        <v>30</v>
      </c>
      <c r="C687" s="54" t="s">
        <v>31</v>
      </c>
      <c r="D687" s="54">
        <v>3161401</v>
      </c>
      <c r="E687" s="54">
        <v>83.44</v>
      </c>
      <c r="F687" s="54">
        <v>17.46</v>
      </c>
      <c r="G687" s="54">
        <v>5.4999999999999997E-3</v>
      </c>
      <c r="H687" s="54">
        <v>181.06540000000001</v>
      </c>
      <c r="I687" s="54">
        <v>2044</v>
      </c>
      <c r="J687" s="54" t="s">
        <v>32</v>
      </c>
      <c r="K687" s="54" t="s">
        <v>33</v>
      </c>
    </row>
    <row r="688" spans="1:11" ht="20.100000000000001" customHeight="1" x14ac:dyDescent="0.25">
      <c r="A688" s="54" t="s">
        <v>3475</v>
      </c>
      <c r="B688" s="54" t="s">
        <v>34</v>
      </c>
      <c r="C688" s="54" t="s">
        <v>31</v>
      </c>
      <c r="D688" s="54">
        <v>509174</v>
      </c>
      <c r="E688" s="54">
        <v>73.319999999999993</v>
      </c>
      <c r="F688" s="54">
        <v>6.61</v>
      </c>
      <c r="G688" s="54">
        <v>1.2999999999999999E-2</v>
      </c>
      <c r="H688" s="54">
        <v>77.030900000000003</v>
      </c>
      <c r="I688" s="54">
        <v>2044</v>
      </c>
      <c r="J688" s="54" t="s">
        <v>32</v>
      </c>
      <c r="K688" s="54" t="s">
        <v>33</v>
      </c>
    </row>
    <row r="689" spans="1:11" ht="20.100000000000001" customHeight="1" x14ac:dyDescent="0.25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</row>
    <row r="690" spans="1:11" ht="20.100000000000001" customHeight="1" x14ac:dyDescent="0.25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</row>
    <row r="691" spans="1:11" ht="20.100000000000001" customHeight="1" x14ac:dyDescent="0.25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</row>
    <row r="692" spans="1:11" ht="20.100000000000001" customHeight="1" x14ac:dyDescent="0.25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</row>
    <row r="693" spans="1:11" ht="20.100000000000001" customHeight="1" x14ac:dyDescent="0.25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</row>
    <row r="694" spans="1:11" ht="20.100000000000001" customHeight="1" x14ac:dyDescent="0.25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</row>
    <row r="695" spans="1:11" ht="20.100000000000001" customHeight="1" x14ac:dyDescent="0.25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</row>
    <row r="696" spans="1:11" ht="20.100000000000001" customHeight="1" x14ac:dyDescent="0.25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</row>
    <row r="697" spans="1:11" ht="20.100000000000001" customHeight="1" x14ac:dyDescent="0.25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</row>
    <row r="698" spans="1:11" ht="20.100000000000001" customHeight="1" x14ac:dyDescent="0.25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</row>
    <row r="699" spans="1:11" ht="20.100000000000001" customHeight="1" x14ac:dyDescent="0.25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</row>
    <row r="700" spans="1:11" ht="20.100000000000001" customHeight="1" x14ac:dyDescent="0.25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</row>
    <row r="701" spans="1:11" ht="20.100000000000001" customHeight="1" x14ac:dyDescent="0.25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</row>
    <row r="702" spans="1:11" ht="20.100000000000001" customHeight="1" x14ac:dyDescent="0.25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</row>
    <row r="703" spans="1:11" ht="20.100000000000001" customHeight="1" x14ac:dyDescent="0.25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</row>
    <row r="704" spans="1:11" ht="20.100000000000001" customHeight="1" x14ac:dyDescent="0.25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</row>
    <row r="705" spans="1:11" ht="20.100000000000001" customHeight="1" x14ac:dyDescent="0.25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</row>
    <row r="706" spans="1:11" ht="20.100000000000001" customHeight="1" x14ac:dyDescent="0.25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</row>
    <row r="707" spans="1:11" ht="20.100000000000001" customHeight="1" x14ac:dyDescent="0.25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</row>
    <row r="708" spans="1:11" ht="20.100000000000001" customHeight="1" x14ac:dyDescent="0.25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</row>
    <row r="709" spans="1:11" ht="20.100000000000001" customHeight="1" x14ac:dyDescent="0.25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</row>
    <row r="710" spans="1:11" ht="20.100000000000001" customHeight="1" x14ac:dyDescent="0.25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</row>
    <row r="711" spans="1:11" ht="20.100000000000001" customHeight="1" x14ac:dyDescent="0.25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</row>
    <row r="712" spans="1:11" ht="20.100000000000001" customHeight="1" x14ac:dyDescent="0.25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</row>
    <row r="713" spans="1:11" ht="20.100000000000001" customHeight="1" x14ac:dyDescent="0.25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</row>
    <row r="714" spans="1:11" ht="20.100000000000001" customHeight="1" x14ac:dyDescent="0.25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</row>
    <row r="715" spans="1:11" ht="20.100000000000001" customHeight="1" x14ac:dyDescent="0.25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</row>
    <row r="716" spans="1:11" ht="20.100000000000001" customHeight="1" x14ac:dyDescent="0.25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</row>
    <row r="717" spans="1:11" ht="20.100000000000001" customHeight="1" x14ac:dyDescent="0.25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</row>
    <row r="718" spans="1:11" ht="20.100000000000001" customHeight="1" x14ac:dyDescent="0.25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</row>
    <row r="719" spans="1:11" ht="20.100000000000001" customHeight="1" x14ac:dyDescent="0.25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</row>
    <row r="720" spans="1:11" ht="20.100000000000001" customHeight="1" x14ac:dyDescent="0.25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</row>
    <row r="721" spans="1:11" ht="20.100000000000001" customHeight="1" x14ac:dyDescent="0.25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</row>
    <row r="722" spans="1:11" ht="20.100000000000001" customHeight="1" x14ac:dyDescent="0.25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</row>
    <row r="723" spans="1:11" ht="20.100000000000001" customHeight="1" x14ac:dyDescent="0.25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</row>
    <row r="724" spans="1:11" ht="20.100000000000001" customHeight="1" x14ac:dyDescent="0.25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</row>
    <row r="725" spans="1:11" ht="20.100000000000001" customHeight="1" x14ac:dyDescent="0.25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</row>
    <row r="726" spans="1:11" ht="20.100000000000001" customHeight="1" x14ac:dyDescent="0.25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</row>
    <row r="727" spans="1:11" ht="20.100000000000001" customHeight="1" x14ac:dyDescent="0.25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</row>
    <row r="728" spans="1:11" ht="20.100000000000001" customHeight="1" x14ac:dyDescent="0.25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</row>
    <row r="729" spans="1:11" ht="20.100000000000001" customHeight="1" x14ac:dyDescent="0.25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</row>
    <row r="730" spans="1:11" ht="20.100000000000001" customHeight="1" x14ac:dyDescent="0.25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</row>
    <row r="731" spans="1:11" ht="20.100000000000001" customHeight="1" x14ac:dyDescent="0.25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</row>
    <row r="732" spans="1:11" ht="20.100000000000001" customHeight="1" x14ac:dyDescent="0.25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</row>
    <row r="733" spans="1:11" ht="20.100000000000001" customHeight="1" x14ac:dyDescent="0.25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</row>
    <row r="734" spans="1:11" ht="20.100000000000001" customHeight="1" x14ac:dyDescent="0.25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</row>
    <row r="735" spans="1:11" ht="20.100000000000001" customHeight="1" x14ac:dyDescent="0.25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</row>
    <row r="736" spans="1:11" ht="20.100000000000001" customHeight="1" x14ac:dyDescent="0.25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</row>
    <row r="737" spans="1:11" ht="20.100000000000001" customHeight="1" x14ac:dyDescent="0.25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</row>
    <row r="738" spans="1:11" ht="20.100000000000001" customHeight="1" x14ac:dyDescent="0.25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</row>
    <row r="739" spans="1:11" ht="20.100000000000001" customHeight="1" x14ac:dyDescent="0.25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</row>
    <row r="740" spans="1:11" ht="20.100000000000001" customHeight="1" x14ac:dyDescent="0.25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</row>
    <row r="741" spans="1:11" ht="20.100000000000001" customHeight="1" x14ac:dyDescent="0.25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</row>
    <row r="742" spans="1:11" ht="20.100000000000001" customHeight="1" x14ac:dyDescent="0.25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</row>
    <row r="743" spans="1:11" ht="20.100000000000001" customHeight="1" x14ac:dyDescent="0.25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</row>
    <row r="744" spans="1:11" ht="20.100000000000001" customHeight="1" x14ac:dyDescent="0.25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</row>
    <row r="745" spans="1:11" ht="20.100000000000001" customHeight="1" x14ac:dyDescent="0.25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</row>
    <row r="746" spans="1:11" ht="20.100000000000001" customHeight="1" x14ac:dyDescent="0.25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</row>
    <row r="747" spans="1:11" ht="20.100000000000001" customHeight="1" x14ac:dyDescent="0.25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</row>
    <row r="748" spans="1:11" ht="20.100000000000001" customHeight="1" x14ac:dyDescent="0.25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</row>
    <row r="749" spans="1:11" ht="20.100000000000001" customHeight="1" x14ac:dyDescent="0.25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</row>
    <row r="750" spans="1:11" ht="20.100000000000001" customHeight="1" x14ac:dyDescent="0.25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</row>
    <row r="751" spans="1:11" ht="20.100000000000001" customHeight="1" x14ac:dyDescent="0.25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</row>
    <row r="752" spans="1:11" ht="20.100000000000001" customHeight="1" x14ac:dyDescent="0.25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</row>
    <row r="753" spans="1:11" ht="20.100000000000001" customHeight="1" x14ac:dyDescent="0.25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</row>
    <row r="754" spans="1:11" ht="20.100000000000001" customHeight="1" x14ac:dyDescent="0.25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</row>
    <row r="755" spans="1:11" ht="20.100000000000001" customHeight="1" x14ac:dyDescent="0.25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</row>
    <row r="756" spans="1:11" ht="20.100000000000001" customHeight="1" x14ac:dyDescent="0.25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</row>
    <row r="757" spans="1:11" ht="20.100000000000001" customHeight="1" x14ac:dyDescent="0.25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</row>
    <row r="758" spans="1:11" ht="20.100000000000001" customHeight="1" x14ac:dyDescent="0.25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</row>
    <row r="759" spans="1:11" ht="20.100000000000001" customHeight="1" x14ac:dyDescent="0.25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</row>
    <row r="760" spans="1:11" ht="20.100000000000001" customHeight="1" x14ac:dyDescent="0.25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</row>
    <row r="761" spans="1:11" ht="20.100000000000001" customHeight="1" x14ac:dyDescent="0.25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</row>
    <row r="762" spans="1:11" ht="20.100000000000001" customHeight="1" x14ac:dyDescent="0.25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</row>
    <row r="763" spans="1:11" ht="20.100000000000001" customHeight="1" x14ac:dyDescent="0.25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</row>
    <row r="764" spans="1:11" ht="20.100000000000001" customHeight="1" x14ac:dyDescent="0.25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</row>
    <row r="765" spans="1:11" ht="20.100000000000001" customHeight="1" x14ac:dyDescent="0.25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</row>
    <row r="766" spans="1:11" ht="20.100000000000001" customHeight="1" x14ac:dyDescent="0.25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</row>
    <row r="767" spans="1:11" ht="20.100000000000001" customHeight="1" x14ac:dyDescent="0.25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</row>
    <row r="768" spans="1:11" ht="20.100000000000001" customHeight="1" x14ac:dyDescent="0.25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</row>
    <row r="769" spans="1:11" ht="20.100000000000001" customHeight="1" x14ac:dyDescent="0.25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</row>
    <row r="770" spans="1:11" ht="20.100000000000001" customHeight="1" x14ac:dyDescent="0.25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</row>
    <row r="771" spans="1:11" ht="20.100000000000001" customHeight="1" x14ac:dyDescent="0.25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</row>
    <row r="772" spans="1:11" ht="20.100000000000001" customHeight="1" x14ac:dyDescent="0.25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</row>
    <row r="773" spans="1:11" ht="20.100000000000001" customHeight="1" x14ac:dyDescent="0.25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</row>
    <row r="774" spans="1:11" ht="20.100000000000001" customHeight="1" x14ac:dyDescent="0.25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</row>
    <row r="775" spans="1:11" ht="20.100000000000001" customHeight="1" x14ac:dyDescent="0.25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</row>
    <row r="776" spans="1:11" ht="20.100000000000001" customHeight="1" x14ac:dyDescent="0.25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</row>
    <row r="777" spans="1:11" ht="20.100000000000001" customHeight="1" x14ac:dyDescent="0.25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</row>
    <row r="778" spans="1:11" ht="20.100000000000001" customHeight="1" x14ac:dyDescent="0.25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</row>
    <row r="779" spans="1:11" ht="20.100000000000001" customHeight="1" x14ac:dyDescent="0.25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</row>
    <row r="780" spans="1:11" ht="20.100000000000001" customHeight="1" x14ac:dyDescent="0.25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</row>
    <row r="781" spans="1:11" ht="20.100000000000001" customHeight="1" x14ac:dyDescent="0.25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</row>
    <row r="782" spans="1:11" ht="20.100000000000001" customHeight="1" x14ac:dyDescent="0.25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</row>
    <row r="783" spans="1:11" ht="20.100000000000001" customHeight="1" x14ac:dyDescent="0.25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</row>
    <row r="784" spans="1:11" ht="20.100000000000001" customHeight="1" x14ac:dyDescent="0.25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</row>
    <row r="785" spans="1:11" ht="20.100000000000001" customHeight="1" x14ac:dyDescent="0.25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</row>
    <row r="786" spans="1:11" ht="20.100000000000001" customHeight="1" x14ac:dyDescent="0.25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</row>
    <row r="787" spans="1:11" ht="20.100000000000001" customHeight="1" x14ac:dyDescent="0.25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</row>
    <row r="788" spans="1:11" ht="20.100000000000001" customHeight="1" x14ac:dyDescent="0.25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</row>
    <row r="789" spans="1:11" ht="20.100000000000001" customHeight="1" x14ac:dyDescent="0.25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</row>
    <row r="790" spans="1:11" ht="20.100000000000001" customHeight="1" x14ac:dyDescent="0.25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</row>
    <row r="791" spans="1:11" ht="20.100000000000001" customHeight="1" x14ac:dyDescent="0.25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</row>
    <row r="792" spans="1:11" ht="20.100000000000001" customHeight="1" x14ac:dyDescent="0.25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</row>
    <row r="793" spans="1:11" ht="20.100000000000001" customHeight="1" x14ac:dyDescent="0.25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</row>
    <row r="794" spans="1:11" ht="20.100000000000001" customHeight="1" x14ac:dyDescent="0.25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</row>
    <row r="795" spans="1:11" ht="20.100000000000001" customHeight="1" x14ac:dyDescent="0.25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</row>
    <row r="796" spans="1:11" ht="20.100000000000001" customHeight="1" x14ac:dyDescent="0.25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</row>
    <row r="797" spans="1:11" ht="20.100000000000001" customHeight="1" x14ac:dyDescent="0.25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</row>
    <row r="798" spans="1:11" ht="20.100000000000001" customHeight="1" x14ac:dyDescent="0.25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</row>
    <row r="799" spans="1:11" ht="20.100000000000001" customHeight="1" x14ac:dyDescent="0.25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</row>
    <row r="800" spans="1:11" ht="20.100000000000001" customHeight="1" x14ac:dyDescent="0.25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</row>
    <row r="801" spans="1:11" ht="20.100000000000001" customHeight="1" x14ac:dyDescent="0.25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</row>
    <row r="802" spans="1:11" ht="20.100000000000001" customHeight="1" x14ac:dyDescent="0.25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</row>
    <row r="803" spans="1:11" ht="20.100000000000001" customHeight="1" x14ac:dyDescent="0.25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</row>
    <row r="804" spans="1:11" ht="20.100000000000001" customHeight="1" x14ac:dyDescent="0.25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</row>
    <row r="805" spans="1:11" ht="20.100000000000001" customHeight="1" x14ac:dyDescent="0.25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</row>
    <row r="806" spans="1:11" ht="20.100000000000001" customHeight="1" x14ac:dyDescent="0.25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</row>
    <row r="807" spans="1:11" ht="20.100000000000001" customHeight="1" x14ac:dyDescent="0.25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</row>
    <row r="808" spans="1:11" ht="20.100000000000001" customHeight="1" x14ac:dyDescent="0.25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</row>
    <row r="809" spans="1:11" ht="20.100000000000001" customHeight="1" x14ac:dyDescent="0.25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</row>
    <row r="810" spans="1:11" ht="20.100000000000001" customHeight="1" x14ac:dyDescent="0.25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</row>
    <row r="811" spans="1:11" ht="20.100000000000001" customHeight="1" x14ac:dyDescent="0.25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</row>
    <row r="812" spans="1:11" ht="20.100000000000001" customHeight="1" x14ac:dyDescent="0.25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</row>
    <row r="813" spans="1:11" ht="20.100000000000001" customHeight="1" x14ac:dyDescent="0.25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</row>
    <row r="814" spans="1:11" ht="20.100000000000001" customHeight="1" x14ac:dyDescent="0.25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</row>
    <row r="815" spans="1:11" ht="20.100000000000001" customHeight="1" x14ac:dyDescent="0.25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</row>
    <row r="816" spans="1:11" ht="20.100000000000001" customHeight="1" x14ac:dyDescent="0.25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</row>
    <row r="817" spans="1:11" ht="20.100000000000001" customHeight="1" x14ac:dyDescent="0.25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</row>
    <row r="818" spans="1:11" ht="20.100000000000001" customHeight="1" x14ac:dyDescent="0.25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</row>
    <row r="819" spans="1:11" ht="20.100000000000001" customHeight="1" x14ac:dyDescent="0.25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</row>
    <row r="820" spans="1:11" ht="20.100000000000001" customHeight="1" x14ac:dyDescent="0.25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</row>
    <row r="821" spans="1:11" ht="20.100000000000001" customHeight="1" x14ac:dyDescent="0.25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</row>
    <row r="822" spans="1:11" ht="20.100000000000001" customHeight="1" x14ac:dyDescent="0.25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</row>
    <row r="823" spans="1:11" ht="20.100000000000001" customHeight="1" x14ac:dyDescent="0.25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</row>
    <row r="824" spans="1:11" ht="20.100000000000001" customHeight="1" x14ac:dyDescent="0.25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</row>
    <row r="825" spans="1:11" ht="20.100000000000001" customHeight="1" x14ac:dyDescent="0.25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</row>
    <row r="826" spans="1:11" ht="20.100000000000001" customHeight="1" x14ac:dyDescent="0.25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</row>
    <row r="827" spans="1:11" ht="20.100000000000001" customHeight="1" x14ac:dyDescent="0.25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</row>
    <row r="828" spans="1:11" ht="20.100000000000001" customHeight="1" x14ac:dyDescent="0.25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</row>
    <row r="829" spans="1:11" ht="20.100000000000001" customHeight="1" x14ac:dyDescent="0.25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</row>
    <row r="830" spans="1:11" ht="20.100000000000001" customHeight="1" x14ac:dyDescent="0.25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</row>
    <row r="831" spans="1:11" ht="20.100000000000001" customHeight="1" x14ac:dyDescent="0.25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</row>
    <row r="832" spans="1:11" ht="20.100000000000001" customHeight="1" x14ac:dyDescent="0.25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</row>
    <row r="833" spans="1:11" ht="20.100000000000001" customHeight="1" x14ac:dyDescent="0.25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</row>
    <row r="834" spans="1:11" ht="20.100000000000001" customHeight="1" x14ac:dyDescent="0.25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</row>
    <row r="835" spans="1:11" ht="20.100000000000001" customHeight="1" x14ac:dyDescent="0.25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</row>
    <row r="836" spans="1:11" ht="20.100000000000001" customHeight="1" x14ac:dyDescent="0.25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</row>
    <row r="837" spans="1:11" ht="20.100000000000001" customHeight="1" x14ac:dyDescent="0.25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</row>
    <row r="838" spans="1:11" ht="20.100000000000001" customHeight="1" x14ac:dyDescent="0.25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</row>
    <row r="839" spans="1:11" ht="20.100000000000001" customHeight="1" x14ac:dyDescent="0.25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</row>
    <row r="840" spans="1:11" ht="20.100000000000001" customHeight="1" x14ac:dyDescent="0.25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</row>
    <row r="841" spans="1:11" ht="20.100000000000001" customHeight="1" x14ac:dyDescent="0.25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</row>
    <row r="842" spans="1:11" ht="20.100000000000001" customHeight="1" x14ac:dyDescent="0.25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</row>
    <row r="843" spans="1:11" ht="20.100000000000001" customHeight="1" x14ac:dyDescent="0.25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</row>
    <row r="844" spans="1:11" ht="20.100000000000001" customHeight="1" x14ac:dyDescent="0.25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</row>
    <row r="845" spans="1:11" ht="20.100000000000001" customHeight="1" x14ac:dyDescent="0.25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</row>
    <row r="846" spans="1:11" ht="20.100000000000001" customHeight="1" x14ac:dyDescent="0.25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</row>
    <row r="847" spans="1:11" ht="20.100000000000001" customHeight="1" x14ac:dyDescent="0.25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</row>
    <row r="848" spans="1:11" ht="20.100000000000001" customHeight="1" x14ac:dyDescent="0.25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</row>
    <row r="849" spans="1:11" ht="20.100000000000001" customHeight="1" x14ac:dyDescent="0.25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</row>
    <row r="850" spans="1:11" ht="20.100000000000001" customHeight="1" x14ac:dyDescent="0.25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</row>
    <row r="851" spans="1:11" ht="20.100000000000001" customHeight="1" x14ac:dyDescent="0.25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</row>
    <row r="852" spans="1:11" ht="20.100000000000001" customHeight="1" x14ac:dyDescent="0.25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</row>
    <row r="853" spans="1:11" ht="20.100000000000001" customHeight="1" x14ac:dyDescent="0.25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</row>
    <row r="854" spans="1:11" ht="20.100000000000001" customHeight="1" x14ac:dyDescent="0.25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</row>
    <row r="855" spans="1:11" ht="20.100000000000001" customHeight="1" x14ac:dyDescent="0.25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</row>
    <row r="856" spans="1:11" ht="20.100000000000001" customHeight="1" x14ac:dyDescent="0.25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</row>
    <row r="857" spans="1:11" ht="20.100000000000001" customHeight="1" x14ac:dyDescent="0.25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</row>
    <row r="858" spans="1:11" ht="20.100000000000001" customHeight="1" x14ac:dyDescent="0.25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</row>
    <row r="859" spans="1:11" ht="20.100000000000001" customHeight="1" x14ac:dyDescent="0.25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</row>
    <row r="860" spans="1:11" ht="20.100000000000001" customHeight="1" x14ac:dyDescent="0.25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</row>
    <row r="861" spans="1:11" ht="20.100000000000001" customHeight="1" x14ac:dyDescent="0.25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</row>
    <row r="862" spans="1:11" ht="20.100000000000001" customHeight="1" x14ac:dyDescent="0.25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</row>
    <row r="863" spans="1:11" ht="20.100000000000001" customHeight="1" x14ac:dyDescent="0.25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</row>
    <row r="864" spans="1:11" ht="20.100000000000001" customHeight="1" x14ac:dyDescent="0.25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</row>
    <row r="865" spans="1:11" ht="20.100000000000001" customHeight="1" x14ac:dyDescent="0.25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</row>
    <row r="866" spans="1:11" ht="20.100000000000001" customHeight="1" x14ac:dyDescent="0.25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</row>
    <row r="867" spans="1:11" ht="20.100000000000001" customHeight="1" x14ac:dyDescent="0.25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</row>
    <row r="868" spans="1:11" ht="20.100000000000001" customHeight="1" x14ac:dyDescent="0.25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</row>
    <row r="869" spans="1:11" ht="20.100000000000001" customHeight="1" x14ac:dyDescent="0.25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</row>
    <row r="870" spans="1:11" ht="20.100000000000001" customHeight="1" x14ac:dyDescent="0.25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</row>
    <row r="871" spans="1:11" ht="20.100000000000001" customHeight="1" x14ac:dyDescent="0.25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</row>
    <row r="872" spans="1:11" ht="20.100000000000001" customHeight="1" x14ac:dyDescent="0.25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</row>
    <row r="873" spans="1:11" ht="20.100000000000001" customHeight="1" x14ac:dyDescent="0.25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</row>
    <row r="874" spans="1:11" ht="20.100000000000001" customHeight="1" x14ac:dyDescent="0.25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</row>
    <row r="875" spans="1:11" ht="20.100000000000001" customHeight="1" x14ac:dyDescent="0.25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</row>
    <row r="876" spans="1:11" ht="20.100000000000001" customHeight="1" x14ac:dyDescent="0.25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</row>
    <row r="877" spans="1:11" ht="20.100000000000001" customHeight="1" x14ac:dyDescent="0.25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</row>
    <row r="878" spans="1:11" ht="20.100000000000001" customHeight="1" x14ac:dyDescent="0.25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</row>
    <row r="879" spans="1:11" ht="20.100000000000001" customHeight="1" x14ac:dyDescent="0.25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</row>
    <row r="880" spans="1:11" ht="20.100000000000001" customHeight="1" x14ac:dyDescent="0.25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</row>
    <row r="881" spans="1:11" ht="20.100000000000001" customHeight="1" x14ac:dyDescent="0.25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</row>
    <row r="882" spans="1:11" ht="20.100000000000001" customHeight="1" x14ac:dyDescent="0.25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</row>
    <row r="883" spans="1:11" ht="20.100000000000001" customHeight="1" x14ac:dyDescent="0.25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</row>
    <row r="884" spans="1:11" ht="20.100000000000001" customHeight="1" x14ac:dyDescent="0.25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</row>
    <row r="885" spans="1:11" ht="20.100000000000001" customHeight="1" x14ac:dyDescent="0.25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</row>
    <row r="886" spans="1:11" ht="20.100000000000001" customHeight="1" x14ac:dyDescent="0.25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</row>
    <row r="887" spans="1:11" ht="20.100000000000001" customHeight="1" x14ac:dyDescent="0.25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</row>
    <row r="888" spans="1:11" ht="20.100000000000001" customHeight="1" x14ac:dyDescent="0.25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</row>
    <row r="889" spans="1:11" ht="20.100000000000001" customHeight="1" x14ac:dyDescent="0.25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</row>
    <row r="890" spans="1:11" ht="20.100000000000001" customHeight="1" x14ac:dyDescent="0.25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</row>
    <row r="891" spans="1:11" ht="20.100000000000001" customHeight="1" x14ac:dyDescent="0.25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</row>
    <row r="892" spans="1:11" ht="20.100000000000001" customHeight="1" x14ac:dyDescent="0.25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</row>
    <row r="893" spans="1:11" ht="20.100000000000001" customHeight="1" x14ac:dyDescent="0.25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</row>
    <row r="894" spans="1:11" ht="20.100000000000001" customHeight="1" x14ac:dyDescent="0.25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</row>
    <row r="895" spans="1:11" ht="20.100000000000001" customHeight="1" x14ac:dyDescent="0.25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</row>
    <row r="896" spans="1:11" ht="20.100000000000001" customHeight="1" x14ac:dyDescent="0.25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</row>
    <row r="897" spans="1:11" ht="20.100000000000001" customHeight="1" x14ac:dyDescent="0.25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</row>
    <row r="898" spans="1:11" ht="20.100000000000001" customHeight="1" x14ac:dyDescent="0.25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</row>
    <row r="899" spans="1:11" ht="20.100000000000001" customHeight="1" x14ac:dyDescent="0.25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</row>
    <row r="900" spans="1:11" ht="20.100000000000001" customHeight="1" x14ac:dyDescent="0.25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</row>
    <row r="901" spans="1:11" ht="20.100000000000001" customHeight="1" x14ac:dyDescent="0.25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</row>
    <row r="902" spans="1:11" ht="20.100000000000001" customHeight="1" x14ac:dyDescent="0.25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</row>
    <row r="903" spans="1:11" ht="20.100000000000001" customHeight="1" x14ac:dyDescent="0.25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</row>
    <row r="904" spans="1:11" ht="20.100000000000001" customHeight="1" x14ac:dyDescent="0.25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</row>
    <row r="905" spans="1:11" ht="20.100000000000001" customHeight="1" x14ac:dyDescent="0.25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</row>
    <row r="906" spans="1:11" ht="20.100000000000001" customHeight="1" x14ac:dyDescent="0.25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</row>
    <row r="907" spans="1:11" ht="20.100000000000001" customHeight="1" x14ac:dyDescent="0.25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</row>
    <row r="908" spans="1:11" ht="20.100000000000001" customHeight="1" x14ac:dyDescent="0.25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</row>
    <row r="909" spans="1:11" ht="20.100000000000001" customHeight="1" x14ac:dyDescent="0.25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</row>
    <row r="910" spans="1:11" ht="20.100000000000001" customHeight="1" x14ac:dyDescent="0.25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</row>
    <row r="911" spans="1:11" ht="20.100000000000001" customHeight="1" x14ac:dyDescent="0.25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</row>
    <row r="912" spans="1:11" ht="20.100000000000001" customHeight="1" x14ac:dyDescent="0.25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</row>
    <row r="913" spans="1:11" ht="20.100000000000001" customHeight="1" x14ac:dyDescent="0.25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</row>
    <row r="914" spans="1:11" ht="20.100000000000001" customHeight="1" x14ac:dyDescent="0.25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</row>
    <row r="915" spans="1:11" ht="20.100000000000001" customHeight="1" x14ac:dyDescent="0.25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</row>
    <row r="916" spans="1:11" ht="20.100000000000001" customHeight="1" x14ac:dyDescent="0.25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</row>
    <row r="917" spans="1:11" ht="20.100000000000001" customHeight="1" x14ac:dyDescent="0.25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</row>
    <row r="918" spans="1:11" ht="20.100000000000001" customHeight="1" x14ac:dyDescent="0.25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</row>
    <row r="919" spans="1:11" ht="20.100000000000001" customHeight="1" x14ac:dyDescent="0.25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</row>
    <row r="920" spans="1:11" ht="20.100000000000001" customHeight="1" x14ac:dyDescent="0.25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</row>
    <row r="921" spans="1:11" ht="20.100000000000001" customHeight="1" x14ac:dyDescent="0.25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</row>
    <row r="922" spans="1:11" ht="20.100000000000001" customHeight="1" x14ac:dyDescent="0.25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</row>
    <row r="923" spans="1:11" ht="20.100000000000001" customHeight="1" x14ac:dyDescent="0.25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</row>
    <row r="924" spans="1:11" ht="20.100000000000001" customHeight="1" x14ac:dyDescent="0.25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</row>
    <row r="925" spans="1:11" ht="20.100000000000001" customHeight="1" x14ac:dyDescent="0.25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</row>
    <row r="926" spans="1:11" ht="20.100000000000001" customHeight="1" x14ac:dyDescent="0.25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</row>
    <row r="927" spans="1:11" ht="20.100000000000001" customHeight="1" x14ac:dyDescent="0.25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</row>
    <row r="928" spans="1:11" ht="20.100000000000001" customHeight="1" x14ac:dyDescent="0.25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</row>
    <row r="929" spans="1:11" ht="20.100000000000001" customHeight="1" x14ac:dyDescent="0.25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</row>
    <row r="930" spans="1:11" ht="20.100000000000001" customHeight="1" x14ac:dyDescent="0.25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</row>
    <row r="931" spans="1:11" ht="20.100000000000001" customHeight="1" x14ac:dyDescent="0.25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</row>
    <row r="932" spans="1:11" ht="20.100000000000001" customHeight="1" x14ac:dyDescent="0.25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</row>
    <row r="933" spans="1:11" ht="20.100000000000001" customHeight="1" x14ac:dyDescent="0.25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</row>
    <row r="934" spans="1:11" ht="20.100000000000001" customHeight="1" x14ac:dyDescent="0.25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</row>
    <row r="935" spans="1:11" ht="20.100000000000001" customHeight="1" x14ac:dyDescent="0.25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</row>
    <row r="936" spans="1:11" ht="20.100000000000001" customHeight="1" x14ac:dyDescent="0.25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</row>
    <row r="937" spans="1:11" ht="20.100000000000001" customHeight="1" x14ac:dyDescent="0.25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</row>
    <row r="938" spans="1:11" ht="20.100000000000001" customHeight="1" x14ac:dyDescent="0.25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</row>
    <row r="939" spans="1:11" ht="20.100000000000001" customHeight="1" x14ac:dyDescent="0.25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</row>
    <row r="940" spans="1:11" ht="20.100000000000001" customHeight="1" x14ac:dyDescent="0.25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</row>
    <row r="941" spans="1:11" ht="20.100000000000001" customHeight="1" x14ac:dyDescent="0.25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</row>
    <row r="942" spans="1:11" ht="20.100000000000001" customHeight="1" x14ac:dyDescent="0.25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</row>
    <row r="943" spans="1:11" ht="20.100000000000001" customHeight="1" x14ac:dyDescent="0.25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</row>
    <row r="944" spans="1:11" ht="20.100000000000001" customHeight="1" x14ac:dyDescent="0.25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</row>
    <row r="945" spans="1:11" ht="20.100000000000001" customHeight="1" x14ac:dyDescent="0.25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</row>
    <row r="946" spans="1:11" ht="20.100000000000001" customHeight="1" x14ac:dyDescent="0.25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</row>
    <row r="947" spans="1:11" ht="20.100000000000001" customHeight="1" x14ac:dyDescent="0.25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</row>
    <row r="948" spans="1:11" ht="20.100000000000001" customHeight="1" x14ac:dyDescent="0.25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</row>
    <row r="949" spans="1:11" ht="20.100000000000001" customHeight="1" x14ac:dyDescent="0.25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</row>
    <row r="950" spans="1:11" ht="20.100000000000001" customHeight="1" x14ac:dyDescent="0.25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</row>
    <row r="951" spans="1:11" ht="20.100000000000001" customHeight="1" x14ac:dyDescent="0.25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</row>
    <row r="952" spans="1:11" ht="20.100000000000001" customHeight="1" x14ac:dyDescent="0.25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</row>
    <row r="953" spans="1:11" ht="20.100000000000001" customHeight="1" x14ac:dyDescent="0.25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</row>
    <row r="954" spans="1:11" ht="20.100000000000001" customHeight="1" x14ac:dyDescent="0.25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</row>
    <row r="955" spans="1:11" ht="20.100000000000001" customHeight="1" x14ac:dyDescent="0.25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</row>
    <row r="956" spans="1:11" ht="20.100000000000001" customHeight="1" x14ac:dyDescent="0.25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</row>
    <row r="957" spans="1:11" ht="20.100000000000001" customHeight="1" x14ac:dyDescent="0.25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</row>
    <row r="958" spans="1:11" ht="20.100000000000001" customHeight="1" x14ac:dyDescent="0.25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</row>
    <row r="959" spans="1:11" ht="20.100000000000001" customHeight="1" x14ac:dyDescent="0.25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</row>
    <row r="960" spans="1:11" ht="20.100000000000001" customHeight="1" x14ac:dyDescent="0.25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</row>
    <row r="961" spans="1:11" ht="20.100000000000001" customHeight="1" x14ac:dyDescent="0.25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</row>
    <row r="962" spans="1:11" ht="20.100000000000001" customHeight="1" x14ac:dyDescent="0.25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</row>
    <row r="963" spans="1:11" ht="20.100000000000001" customHeight="1" x14ac:dyDescent="0.25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</row>
    <row r="964" spans="1:11" ht="20.100000000000001" customHeight="1" x14ac:dyDescent="0.25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</row>
    <row r="965" spans="1:11" ht="20.100000000000001" customHeight="1" x14ac:dyDescent="0.25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</row>
    <row r="966" spans="1:11" ht="20.100000000000001" customHeight="1" x14ac:dyDescent="0.25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</row>
    <row r="967" spans="1:11" ht="20.100000000000001" customHeight="1" x14ac:dyDescent="0.25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</row>
    <row r="968" spans="1:11" ht="20.100000000000001" customHeight="1" x14ac:dyDescent="0.25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</row>
    <row r="969" spans="1:11" ht="20.100000000000001" customHeight="1" x14ac:dyDescent="0.25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</row>
    <row r="970" spans="1:11" ht="20.100000000000001" customHeight="1" x14ac:dyDescent="0.25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</row>
    <row r="971" spans="1:11" ht="20.100000000000001" customHeight="1" x14ac:dyDescent="0.25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</row>
    <row r="972" spans="1:11" ht="20.100000000000001" customHeight="1" x14ac:dyDescent="0.25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</row>
    <row r="973" spans="1:11" ht="20.100000000000001" customHeight="1" x14ac:dyDescent="0.25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</row>
    <row r="974" spans="1:11" ht="20.100000000000001" customHeight="1" x14ac:dyDescent="0.25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</row>
    <row r="975" spans="1:11" ht="20.100000000000001" customHeight="1" x14ac:dyDescent="0.25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</row>
    <row r="976" spans="1:11" ht="20.100000000000001" customHeight="1" x14ac:dyDescent="0.25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</row>
    <row r="977" spans="1:11" ht="20.100000000000001" customHeight="1" x14ac:dyDescent="0.25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</row>
    <row r="978" spans="1:11" ht="20.100000000000001" customHeight="1" x14ac:dyDescent="0.25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</row>
    <row r="979" spans="1:11" ht="20.100000000000001" customHeight="1" x14ac:dyDescent="0.25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</row>
    <row r="980" spans="1:11" ht="20.100000000000001" customHeight="1" x14ac:dyDescent="0.25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</row>
    <row r="981" spans="1:11" ht="20.100000000000001" customHeight="1" x14ac:dyDescent="0.25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</row>
    <row r="982" spans="1:11" ht="20.100000000000001" customHeight="1" x14ac:dyDescent="0.25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</row>
    <row r="983" spans="1:11" ht="20.100000000000001" customHeight="1" x14ac:dyDescent="0.25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</row>
    <row r="984" spans="1:11" ht="20.100000000000001" customHeight="1" x14ac:dyDescent="0.25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</row>
    <row r="985" spans="1:11" ht="20.100000000000001" customHeight="1" x14ac:dyDescent="0.25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</row>
    <row r="986" spans="1:11" ht="20.100000000000001" customHeight="1" x14ac:dyDescent="0.25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</row>
    <row r="987" spans="1:11" ht="20.100000000000001" customHeight="1" x14ac:dyDescent="0.25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</row>
    <row r="988" spans="1:11" ht="20.100000000000001" customHeight="1" x14ac:dyDescent="0.25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</row>
    <row r="989" spans="1:11" ht="20.100000000000001" customHeight="1" x14ac:dyDescent="0.25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</row>
    <row r="990" spans="1:11" ht="20.100000000000001" customHeight="1" x14ac:dyDescent="0.25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</row>
    <row r="991" spans="1:11" ht="20.100000000000001" customHeight="1" x14ac:dyDescent="0.25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</row>
    <row r="992" spans="1:11" ht="20.100000000000001" customHeight="1" x14ac:dyDescent="0.25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</row>
    <row r="993" spans="1:11" ht="20.100000000000001" customHeight="1" x14ac:dyDescent="0.25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</row>
    <row r="994" spans="1:11" ht="20.100000000000001" customHeight="1" x14ac:dyDescent="0.25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</row>
    <row r="995" spans="1:11" ht="20.100000000000001" customHeight="1" x14ac:dyDescent="0.25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</row>
    <row r="996" spans="1:11" ht="20.100000000000001" customHeight="1" x14ac:dyDescent="0.25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</row>
    <row r="997" spans="1:11" ht="20.100000000000001" customHeight="1" x14ac:dyDescent="0.25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</row>
    <row r="998" spans="1:11" ht="20.100000000000001" customHeight="1" x14ac:dyDescent="0.25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</row>
    <row r="999" spans="1:11" ht="20.100000000000001" customHeight="1" x14ac:dyDescent="0.25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</row>
    <row r="1000" spans="1:11" ht="20.100000000000001" customHeight="1" x14ac:dyDescent="0.25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</row>
    <row r="1001" spans="1:11" ht="20.100000000000001" customHeight="1" x14ac:dyDescent="0.25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K1001" s="48"/>
    </row>
    <row r="1002" spans="1:11" ht="20.100000000000001" customHeight="1" x14ac:dyDescent="0.25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K1002" s="48"/>
    </row>
    <row r="1003" spans="1:11" ht="20.100000000000001" customHeight="1" x14ac:dyDescent="0.25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K1003" s="48"/>
    </row>
    <row r="1004" spans="1:11" ht="20.100000000000001" customHeight="1" x14ac:dyDescent="0.25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K1004" s="48"/>
    </row>
    <row r="1005" spans="1:11" ht="20.100000000000001" customHeight="1" x14ac:dyDescent="0.25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K1005" s="48"/>
    </row>
    <row r="1006" spans="1:11" ht="20.100000000000001" customHeight="1" x14ac:dyDescent="0.25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K1006" s="48"/>
    </row>
    <row r="1007" spans="1:11" ht="20.100000000000001" customHeight="1" x14ac:dyDescent="0.25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K1007" s="48"/>
    </row>
    <row r="1008" spans="1:11" ht="20.100000000000001" customHeight="1" x14ac:dyDescent="0.25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K1008" s="48"/>
    </row>
    <row r="1009" spans="1:11" ht="20.100000000000001" customHeight="1" x14ac:dyDescent="0.25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K1009" s="48"/>
    </row>
    <row r="1010" spans="1:11" ht="20.100000000000001" customHeight="1" x14ac:dyDescent="0.25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K1010" s="48"/>
    </row>
    <row r="1011" spans="1:11" ht="20.100000000000001" customHeight="1" x14ac:dyDescent="0.25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K1011" s="48"/>
    </row>
    <row r="1012" spans="1:11" ht="20.100000000000001" customHeight="1" x14ac:dyDescent="0.25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K1012" s="48"/>
    </row>
    <row r="1013" spans="1:11" ht="20.100000000000001" customHeight="1" x14ac:dyDescent="0.25">
      <c r="A1013" s="48"/>
      <c r="B1013" s="48"/>
      <c r="C1013" s="48"/>
      <c r="D1013" s="48"/>
      <c r="E1013" s="48"/>
      <c r="F1013" s="48"/>
      <c r="G1013" s="48"/>
      <c r="H1013" s="48"/>
      <c r="I1013" s="48"/>
      <c r="J1013" s="48"/>
      <c r="K1013" s="48"/>
    </row>
    <row r="1014" spans="1:11" ht="20.100000000000001" customHeight="1" x14ac:dyDescent="0.25">
      <c r="A1014" s="48"/>
      <c r="B1014" s="48"/>
      <c r="C1014" s="48"/>
      <c r="D1014" s="48"/>
      <c r="E1014" s="48"/>
      <c r="F1014" s="48"/>
      <c r="G1014" s="48"/>
      <c r="H1014" s="48"/>
      <c r="I1014" s="48"/>
      <c r="J1014" s="48"/>
      <c r="K1014" s="48"/>
    </row>
    <row r="1015" spans="1:11" ht="20.100000000000001" customHeight="1" x14ac:dyDescent="0.25">
      <c r="A1015" s="48"/>
      <c r="B1015" s="48"/>
      <c r="C1015" s="48"/>
      <c r="D1015" s="48"/>
      <c r="E1015" s="48"/>
      <c r="F1015" s="48"/>
      <c r="G1015" s="48"/>
      <c r="H1015" s="48"/>
      <c r="I1015" s="48"/>
      <c r="J1015" s="48"/>
      <c r="K1015" s="48"/>
    </row>
    <row r="1016" spans="1:11" ht="20.100000000000001" customHeight="1" x14ac:dyDescent="0.25">
      <c r="A1016" s="48"/>
      <c r="B1016" s="48"/>
      <c r="C1016" s="48"/>
      <c r="D1016" s="48"/>
      <c r="E1016" s="48"/>
      <c r="F1016" s="48"/>
      <c r="G1016" s="48"/>
      <c r="H1016" s="48"/>
      <c r="I1016" s="48"/>
      <c r="J1016" s="48"/>
      <c r="K1016" s="48"/>
    </row>
    <row r="1017" spans="1:11" ht="20.100000000000001" customHeight="1" x14ac:dyDescent="0.25">
      <c r="A1017" s="48"/>
      <c r="B1017" s="48"/>
      <c r="C1017" s="48"/>
      <c r="D1017" s="48"/>
      <c r="E1017" s="48"/>
      <c r="F1017" s="48"/>
      <c r="G1017" s="48"/>
      <c r="H1017" s="48"/>
      <c r="I1017" s="48"/>
      <c r="J1017" s="48"/>
      <c r="K1017" s="48"/>
    </row>
    <row r="1018" spans="1:11" ht="20.100000000000001" customHeight="1" x14ac:dyDescent="0.25">
      <c r="A1018" s="48"/>
      <c r="B1018" s="48"/>
      <c r="C1018" s="48"/>
      <c r="D1018" s="48"/>
      <c r="E1018" s="48"/>
      <c r="F1018" s="48"/>
      <c r="G1018" s="48"/>
      <c r="H1018" s="48"/>
      <c r="I1018" s="48"/>
      <c r="J1018" s="48"/>
      <c r="K1018" s="48"/>
    </row>
    <row r="1019" spans="1:11" ht="20.100000000000001" customHeight="1" x14ac:dyDescent="0.25">
      <c r="A1019" s="48"/>
      <c r="B1019" s="48"/>
      <c r="C1019" s="48"/>
      <c r="D1019" s="48"/>
      <c r="E1019" s="48"/>
      <c r="F1019" s="48"/>
      <c r="G1019" s="48"/>
      <c r="H1019" s="48"/>
      <c r="I1019" s="48"/>
      <c r="J1019" s="48"/>
      <c r="K1019" s="48"/>
    </row>
    <row r="1020" spans="1:11" ht="20.100000000000001" customHeight="1" x14ac:dyDescent="0.25">
      <c r="A1020" s="48"/>
      <c r="B1020" s="48"/>
      <c r="C1020" s="48"/>
      <c r="D1020" s="48"/>
      <c r="E1020" s="48"/>
      <c r="F1020" s="48"/>
      <c r="G1020" s="48"/>
      <c r="H1020" s="48"/>
      <c r="I1020" s="48"/>
      <c r="J1020" s="48"/>
      <c r="K1020" s="48"/>
    </row>
    <row r="1021" spans="1:11" ht="20.100000000000001" customHeight="1" x14ac:dyDescent="0.25">
      <c r="A1021" s="48"/>
      <c r="B1021" s="48"/>
      <c r="C1021" s="48"/>
      <c r="D1021" s="48"/>
      <c r="E1021" s="48"/>
      <c r="F1021" s="48"/>
      <c r="G1021" s="48"/>
      <c r="H1021" s="48"/>
      <c r="I1021" s="48"/>
      <c r="J1021" s="48"/>
      <c r="K1021" s="48"/>
    </row>
    <row r="1022" spans="1:11" ht="20.100000000000001" customHeight="1" x14ac:dyDescent="0.25">
      <c r="A1022" s="48"/>
      <c r="B1022" s="48"/>
      <c r="C1022" s="48"/>
      <c r="D1022" s="48"/>
      <c r="E1022" s="48"/>
      <c r="F1022" s="48"/>
      <c r="G1022" s="48"/>
      <c r="H1022" s="48"/>
      <c r="I1022" s="48"/>
      <c r="J1022" s="48"/>
      <c r="K1022" s="48"/>
    </row>
    <row r="1023" spans="1:11" ht="20.100000000000001" customHeight="1" x14ac:dyDescent="0.25">
      <c r="A1023" s="48"/>
      <c r="B1023" s="48"/>
      <c r="C1023" s="48"/>
      <c r="D1023" s="48"/>
      <c r="E1023" s="48"/>
      <c r="F1023" s="48"/>
      <c r="G1023" s="48"/>
      <c r="H1023" s="48"/>
      <c r="I1023" s="48"/>
      <c r="J1023" s="48"/>
      <c r="K1023" s="48"/>
    </row>
    <row r="1024" spans="1:11" ht="20.100000000000001" customHeight="1" x14ac:dyDescent="0.25">
      <c r="A1024" s="48"/>
      <c r="B1024" s="48"/>
      <c r="C1024" s="48"/>
      <c r="D1024" s="48"/>
      <c r="E1024" s="48"/>
      <c r="F1024" s="48"/>
      <c r="G1024" s="48"/>
      <c r="H1024" s="48"/>
      <c r="I1024" s="48"/>
      <c r="J1024" s="48"/>
      <c r="K1024" s="48"/>
    </row>
    <row r="1025" spans="1:11" ht="20.100000000000001" customHeight="1" x14ac:dyDescent="0.25">
      <c r="A1025" s="48"/>
      <c r="B1025" s="48"/>
      <c r="C1025" s="48"/>
      <c r="D1025" s="48"/>
      <c r="E1025" s="48"/>
      <c r="F1025" s="48"/>
      <c r="G1025" s="48"/>
      <c r="H1025" s="48"/>
      <c r="I1025" s="48"/>
      <c r="J1025" s="48"/>
      <c r="K1025" s="48"/>
    </row>
    <row r="1026" spans="1:11" ht="20.100000000000001" customHeight="1" x14ac:dyDescent="0.25">
      <c r="A1026" s="48"/>
      <c r="B1026" s="48"/>
      <c r="C1026" s="48"/>
      <c r="D1026" s="48"/>
      <c r="E1026" s="48"/>
      <c r="F1026" s="48"/>
      <c r="G1026" s="48"/>
      <c r="H1026" s="48"/>
      <c r="I1026" s="48"/>
      <c r="J1026" s="48"/>
      <c r="K1026" s="48"/>
    </row>
    <row r="1027" spans="1:11" ht="20.100000000000001" customHeight="1" x14ac:dyDescent="0.25">
      <c r="A1027" s="48"/>
      <c r="B1027" s="48"/>
      <c r="C1027" s="48"/>
      <c r="D1027" s="48"/>
      <c r="E1027" s="48"/>
      <c r="F1027" s="48"/>
      <c r="G1027" s="48"/>
      <c r="H1027" s="48"/>
      <c r="I1027" s="48"/>
      <c r="J1027" s="48"/>
      <c r="K1027" s="48"/>
    </row>
    <row r="1028" spans="1:11" ht="20.100000000000001" customHeight="1" x14ac:dyDescent="0.25">
      <c r="A1028" s="48"/>
      <c r="B1028" s="48"/>
      <c r="C1028" s="48"/>
      <c r="D1028" s="48"/>
      <c r="E1028" s="48"/>
      <c r="F1028" s="48"/>
      <c r="G1028" s="48"/>
      <c r="H1028" s="48"/>
      <c r="I1028" s="48"/>
      <c r="J1028" s="48"/>
      <c r="K1028" s="48"/>
    </row>
    <row r="1029" spans="1:11" ht="20.100000000000001" customHeight="1" x14ac:dyDescent="0.25">
      <c r="A1029" s="48"/>
      <c r="B1029" s="48"/>
      <c r="C1029" s="48"/>
      <c r="D1029" s="48"/>
      <c r="E1029" s="48"/>
      <c r="F1029" s="48"/>
      <c r="G1029" s="48"/>
      <c r="H1029" s="48"/>
      <c r="I1029" s="48"/>
      <c r="J1029" s="48"/>
      <c r="K1029" s="48"/>
    </row>
    <row r="1030" spans="1:11" ht="20.100000000000001" customHeight="1" x14ac:dyDescent="0.25">
      <c r="A1030" s="48"/>
      <c r="B1030" s="48"/>
      <c r="C1030" s="48"/>
      <c r="D1030" s="48"/>
      <c r="E1030" s="48"/>
      <c r="F1030" s="48"/>
      <c r="G1030" s="48"/>
      <c r="H1030" s="48"/>
      <c r="I1030" s="48"/>
      <c r="J1030" s="48"/>
      <c r="K1030" s="48"/>
    </row>
    <row r="1031" spans="1:11" ht="20.100000000000001" customHeight="1" x14ac:dyDescent="0.25">
      <c r="A1031" s="48"/>
      <c r="B1031" s="48"/>
      <c r="C1031" s="48"/>
      <c r="D1031" s="48"/>
      <c r="E1031" s="48"/>
      <c r="F1031" s="48"/>
      <c r="G1031" s="48"/>
      <c r="H1031" s="48"/>
      <c r="I1031" s="48"/>
      <c r="J1031" s="48"/>
      <c r="K1031" s="48"/>
    </row>
    <row r="1032" spans="1:11" ht="20.100000000000001" customHeight="1" x14ac:dyDescent="0.25">
      <c r="A1032" s="48"/>
      <c r="B1032" s="48"/>
      <c r="C1032" s="48"/>
      <c r="D1032" s="48"/>
      <c r="E1032" s="48"/>
      <c r="F1032" s="48"/>
      <c r="G1032" s="48"/>
      <c r="H1032" s="48"/>
      <c r="I1032" s="48"/>
      <c r="J1032" s="48"/>
      <c r="K1032" s="48"/>
    </row>
    <row r="1033" spans="1:11" ht="20.100000000000001" customHeight="1" x14ac:dyDescent="0.25">
      <c r="A1033" s="48"/>
      <c r="B1033" s="48"/>
      <c r="C1033" s="48"/>
      <c r="D1033" s="48"/>
      <c r="E1033" s="48"/>
      <c r="F1033" s="48"/>
      <c r="G1033" s="48"/>
      <c r="H1033" s="48"/>
      <c r="I1033" s="48"/>
      <c r="J1033" s="48"/>
      <c r="K1033" s="48"/>
    </row>
    <row r="1034" spans="1:11" ht="20.100000000000001" customHeight="1" x14ac:dyDescent="0.25">
      <c r="A1034" s="48"/>
      <c r="B1034" s="48"/>
      <c r="C1034" s="48"/>
      <c r="D1034" s="48"/>
      <c r="E1034" s="48"/>
      <c r="F1034" s="48"/>
      <c r="G1034" s="48"/>
      <c r="H1034" s="48"/>
      <c r="I1034" s="48"/>
      <c r="J1034" s="48"/>
      <c r="K1034" s="48"/>
    </row>
    <row r="1035" spans="1:11" ht="20.100000000000001" customHeight="1" x14ac:dyDescent="0.25">
      <c r="A1035" s="48"/>
      <c r="B1035" s="48"/>
      <c r="C1035" s="48"/>
      <c r="D1035" s="48"/>
      <c r="E1035" s="48"/>
      <c r="F1035" s="48"/>
      <c r="G1035" s="48"/>
      <c r="H1035" s="48"/>
      <c r="I1035" s="48"/>
      <c r="J1035" s="48"/>
      <c r="K1035" s="48"/>
    </row>
    <row r="1036" spans="1:11" ht="20.100000000000001" customHeight="1" x14ac:dyDescent="0.25">
      <c r="A1036" s="48"/>
      <c r="B1036" s="48"/>
      <c r="C1036" s="48"/>
      <c r="D1036" s="48"/>
      <c r="E1036" s="48"/>
      <c r="F1036" s="48"/>
      <c r="G1036" s="48"/>
      <c r="H1036" s="48"/>
      <c r="I1036" s="48"/>
      <c r="J1036" s="48"/>
      <c r="K1036" s="48"/>
    </row>
    <row r="1037" spans="1:11" ht="20.100000000000001" customHeight="1" x14ac:dyDescent="0.25">
      <c r="A1037" s="48"/>
      <c r="B1037" s="48"/>
      <c r="C1037" s="48"/>
      <c r="D1037" s="48"/>
      <c r="E1037" s="48"/>
      <c r="F1037" s="48"/>
      <c r="G1037" s="48"/>
      <c r="H1037" s="48"/>
      <c r="I1037" s="48"/>
      <c r="J1037" s="48"/>
      <c r="K1037" s="48"/>
    </row>
    <row r="1038" spans="1:11" ht="20.100000000000001" customHeight="1" x14ac:dyDescent="0.25">
      <c r="A1038" s="48"/>
      <c r="B1038" s="48"/>
      <c r="C1038" s="48"/>
      <c r="D1038" s="48"/>
      <c r="E1038" s="48"/>
      <c r="F1038" s="48"/>
      <c r="G1038" s="48"/>
      <c r="H1038" s="48"/>
      <c r="I1038" s="48"/>
      <c r="J1038" s="48"/>
      <c r="K1038" s="48"/>
    </row>
    <row r="1039" spans="1:11" ht="20.100000000000001" customHeight="1" x14ac:dyDescent="0.25">
      <c r="A1039" s="48"/>
      <c r="B1039" s="48"/>
      <c r="C1039" s="48"/>
      <c r="D1039" s="48"/>
      <c r="E1039" s="48"/>
      <c r="F1039" s="48"/>
      <c r="G1039" s="48"/>
      <c r="H1039" s="48"/>
      <c r="I1039" s="48"/>
      <c r="J1039" s="48"/>
      <c r="K1039" s="48"/>
    </row>
    <row r="1040" spans="1:11" ht="20.100000000000001" customHeight="1" x14ac:dyDescent="0.25">
      <c r="A1040" s="48"/>
      <c r="B1040" s="48"/>
      <c r="C1040" s="48"/>
      <c r="D1040" s="48"/>
      <c r="E1040" s="48"/>
      <c r="F1040" s="48"/>
      <c r="G1040" s="48"/>
      <c r="H1040" s="48"/>
      <c r="I1040" s="48"/>
      <c r="J1040" s="48"/>
      <c r="K1040" s="48"/>
    </row>
    <row r="1041" spans="1:11" ht="20.100000000000001" customHeight="1" x14ac:dyDescent="0.25">
      <c r="A1041" s="48"/>
      <c r="B1041" s="48"/>
      <c r="C1041" s="48"/>
      <c r="D1041" s="48"/>
      <c r="E1041" s="48"/>
      <c r="F1041" s="48"/>
      <c r="G1041" s="48"/>
      <c r="H1041" s="48"/>
      <c r="I1041" s="48"/>
      <c r="J1041" s="48"/>
      <c r="K1041" s="48"/>
    </row>
    <row r="1042" spans="1:11" ht="20.100000000000001" customHeight="1" x14ac:dyDescent="0.25">
      <c r="A1042" s="48"/>
      <c r="B1042" s="48"/>
      <c r="C1042" s="48"/>
      <c r="D1042" s="48"/>
      <c r="E1042" s="48"/>
      <c r="F1042" s="48"/>
      <c r="G1042" s="48"/>
      <c r="H1042" s="48"/>
      <c r="I1042" s="48"/>
      <c r="J1042" s="48"/>
      <c r="K1042" s="48"/>
    </row>
    <row r="1043" spans="1:11" ht="20.100000000000001" customHeight="1" x14ac:dyDescent="0.25">
      <c r="A1043" s="48"/>
      <c r="B1043" s="48"/>
      <c r="C1043" s="48"/>
      <c r="D1043" s="48"/>
      <c r="E1043" s="48"/>
      <c r="F1043" s="48"/>
      <c r="G1043" s="48"/>
      <c r="H1043" s="48"/>
      <c r="I1043" s="48"/>
      <c r="J1043" s="48"/>
      <c r="K1043" s="48"/>
    </row>
    <row r="1044" spans="1:11" ht="20.100000000000001" customHeight="1" x14ac:dyDescent="0.25">
      <c r="A1044" s="48"/>
      <c r="B1044" s="48"/>
      <c r="C1044" s="48"/>
      <c r="D1044" s="48"/>
      <c r="E1044" s="48"/>
      <c r="F1044" s="48"/>
      <c r="G1044" s="48"/>
      <c r="H1044" s="48"/>
      <c r="I1044" s="48"/>
      <c r="J1044" s="48"/>
      <c r="K1044" s="48"/>
    </row>
    <row r="1045" spans="1:11" ht="20.100000000000001" customHeight="1" x14ac:dyDescent="0.25">
      <c r="A1045" s="48"/>
      <c r="B1045" s="48"/>
      <c r="C1045" s="48"/>
      <c r="D1045" s="48"/>
      <c r="E1045" s="48"/>
      <c r="F1045" s="48"/>
      <c r="G1045" s="48"/>
      <c r="H1045" s="48"/>
      <c r="I1045" s="48"/>
      <c r="J1045" s="48"/>
      <c r="K1045" s="48"/>
    </row>
    <row r="1046" spans="1:11" ht="20.100000000000001" customHeight="1" x14ac:dyDescent="0.25">
      <c r="A1046" s="48"/>
      <c r="B1046" s="48"/>
      <c r="C1046" s="48"/>
      <c r="D1046" s="48"/>
      <c r="E1046" s="48"/>
      <c r="F1046" s="48"/>
      <c r="G1046" s="48"/>
      <c r="H1046" s="48"/>
      <c r="I1046" s="48"/>
      <c r="J1046" s="48"/>
      <c r="K1046" s="48"/>
    </row>
    <row r="1047" spans="1:11" ht="20.100000000000001" customHeight="1" x14ac:dyDescent="0.25">
      <c r="A1047" s="48"/>
      <c r="B1047" s="48"/>
      <c r="C1047" s="48"/>
      <c r="D1047" s="48"/>
      <c r="E1047" s="48"/>
      <c r="F1047" s="48"/>
      <c r="G1047" s="48"/>
      <c r="H1047" s="48"/>
      <c r="I1047" s="48"/>
      <c r="J1047" s="48"/>
      <c r="K1047" s="48"/>
    </row>
    <row r="1048" spans="1:11" ht="20.100000000000001" customHeight="1" x14ac:dyDescent="0.25">
      <c r="A1048" s="48"/>
      <c r="B1048" s="48"/>
      <c r="C1048" s="48"/>
      <c r="D1048" s="48"/>
      <c r="E1048" s="48"/>
      <c r="F1048" s="48"/>
      <c r="G1048" s="48"/>
      <c r="H1048" s="48"/>
      <c r="I1048" s="48"/>
      <c r="J1048" s="48"/>
      <c r="K1048" s="48"/>
    </row>
    <row r="1049" spans="1:11" ht="20.100000000000001" customHeight="1" x14ac:dyDescent="0.25">
      <c r="A1049" s="48"/>
      <c r="B1049" s="48"/>
      <c r="C1049" s="48"/>
      <c r="D1049" s="48"/>
      <c r="E1049" s="48"/>
      <c r="F1049" s="48"/>
      <c r="G1049" s="48"/>
      <c r="H1049" s="48"/>
      <c r="I1049" s="48"/>
      <c r="J1049" s="48"/>
      <c r="K1049" s="48"/>
    </row>
    <row r="1050" spans="1:11" ht="20.100000000000001" customHeight="1" x14ac:dyDescent="0.25">
      <c r="A1050" s="48"/>
      <c r="B1050" s="48"/>
      <c r="C1050" s="48"/>
      <c r="D1050" s="48"/>
      <c r="E1050" s="48"/>
      <c r="F1050" s="48"/>
      <c r="G1050" s="48"/>
      <c r="H1050" s="48"/>
      <c r="I1050" s="48"/>
      <c r="J1050" s="48"/>
      <c r="K1050" s="48"/>
    </row>
    <row r="1051" spans="1:11" ht="20.100000000000001" customHeight="1" x14ac:dyDescent="0.25">
      <c r="A1051" s="48"/>
      <c r="B1051" s="48"/>
      <c r="C1051" s="48"/>
      <c r="D1051" s="48"/>
      <c r="E1051" s="48"/>
      <c r="F1051" s="48"/>
      <c r="G1051" s="48"/>
      <c r="H1051" s="48"/>
      <c r="I1051" s="48"/>
      <c r="J1051" s="48"/>
      <c r="K1051" s="48"/>
    </row>
    <row r="1052" spans="1:11" ht="20.100000000000001" customHeight="1" x14ac:dyDescent="0.25">
      <c r="A1052" s="48"/>
      <c r="B1052" s="48"/>
      <c r="C1052" s="48"/>
      <c r="D1052" s="48"/>
      <c r="E1052" s="48"/>
      <c r="F1052" s="48"/>
      <c r="G1052" s="48"/>
      <c r="H1052" s="48"/>
      <c r="I1052" s="48"/>
      <c r="J1052" s="48"/>
      <c r="K1052" s="48"/>
    </row>
    <row r="1053" spans="1:11" ht="20.100000000000001" customHeight="1" x14ac:dyDescent="0.25">
      <c r="A1053" s="48"/>
      <c r="B1053" s="48"/>
      <c r="C1053" s="48"/>
      <c r="D1053" s="48"/>
      <c r="E1053" s="48"/>
      <c r="F1053" s="48"/>
      <c r="G1053" s="48"/>
      <c r="H1053" s="48"/>
      <c r="I1053" s="48"/>
      <c r="J1053" s="48"/>
      <c r="K1053" s="48"/>
    </row>
    <row r="1054" spans="1:11" ht="20.100000000000001" customHeight="1" x14ac:dyDescent="0.25">
      <c r="A1054" s="48"/>
      <c r="B1054" s="48"/>
      <c r="C1054" s="48"/>
      <c r="D1054" s="48"/>
      <c r="E1054" s="48"/>
      <c r="F1054" s="48"/>
      <c r="G1054" s="48"/>
      <c r="H1054" s="48"/>
      <c r="I1054" s="48"/>
      <c r="J1054" s="48"/>
      <c r="K1054" s="48"/>
    </row>
    <row r="1055" spans="1:11" ht="20.100000000000001" customHeight="1" x14ac:dyDescent="0.25">
      <c r="A1055" s="48"/>
      <c r="B1055" s="48"/>
      <c r="C1055" s="48"/>
      <c r="D1055" s="48"/>
      <c r="E1055" s="48"/>
      <c r="F1055" s="48"/>
      <c r="G1055" s="48"/>
      <c r="H1055" s="48"/>
      <c r="I1055" s="48"/>
      <c r="J1055" s="48"/>
      <c r="K1055" s="48"/>
    </row>
    <row r="1056" spans="1:11" ht="20.100000000000001" customHeight="1" x14ac:dyDescent="0.25">
      <c r="A1056" s="48"/>
      <c r="B1056" s="48"/>
      <c r="C1056" s="48"/>
      <c r="D1056" s="48"/>
      <c r="E1056" s="48"/>
      <c r="F1056" s="48"/>
      <c r="G1056" s="48"/>
      <c r="H1056" s="48"/>
      <c r="I1056" s="48"/>
      <c r="J1056" s="48"/>
      <c r="K1056" s="48"/>
    </row>
    <row r="1057" spans="1:11" ht="20.100000000000001" customHeight="1" x14ac:dyDescent="0.25">
      <c r="A1057" s="48"/>
      <c r="B1057" s="48"/>
      <c r="C1057" s="48"/>
      <c r="D1057" s="48"/>
      <c r="E1057" s="48"/>
      <c r="F1057" s="48"/>
      <c r="G1057" s="48"/>
      <c r="H1057" s="48"/>
      <c r="I1057" s="48"/>
      <c r="J1057" s="48"/>
      <c r="K1057" s="48"/>
    </row>
    <row r="1058" spans="1:11" ht="20.100000000000001" customHeight="1" x14ac:dyDescent="0.25">
      <c r="A1058" s="48"/>
      <c r="B1058" s="48"/>
      <c r="C1058" s="48"/>
      <c r="D1058" s="48"/>
      <c r="E1058" s="48"/>
      <c r="F1058" s="48"/>
      <c r="G1058" s="48"/>
      <c r="H1058" s="48"/>
      <c r="I1058" s="48"/>
      <c r="J1058" s="48"/>
      <c r="K1058" s="48"/>
    </row>
    <row r="1059" spans="1:11" ht="20.100000000000001" customHeight="1" x14ac:dyDescent="0.25">
      <c r="A1059" s="48"/>
      <c r="B1059" s="48"/>
      <c r="C1059" s="48"/>
      <c r="D1059" s="48"/>
      <c r="E1059" s="48"/>
      <c r="F1059" s="48"/>
      <c r="G1059" s="48"/>
      <c r="H1059" s="48"/>
      <c r="I1059" s="48"/>
      <c r="J1059" s="48"/>
      <c r="K1059" s="48"/>
    </row>
    <row r="1060" spans="1:11" ht="20.100000000000001" customHeight="1" x14ac:dyDescent="0.25">
      <c r="A1060" s="48"/>
      <c r="B1060" s="48"/>
      <c r="C1060" s="48"/>
      <c r="D1060" s="48"/>
      <c r="E1060" s="48"/>
      <c r="F1060" s="48"/>
      <c r="G1060" s="48"/>
      <c r="H1060" s="48"/>
      <c r="I1060" s="48"/>
      <c r="J1060" s="48"/>
      <c r="K1060" s="48"/>
    </row>
    <row r="1061" spans="1:11" ht="20.100000000000001" customHeight="1" x14ac:dyDescent="0.25">
      <c r="A1061" s="48"/>
      <c r="B1061" s="48"/>
      <c r="C1061" s="48"/>
      <c r="D1061" s="48"/>
      <c r="E1061" s="48"/>
      <c r="F1061" s="48"/>
      <c r="G1061" s="48"/>
      <c r="H1061" s="48"/>
      <c r="I1061" s="48"/>
      <c r="J1061" s="48"/>
      <c r="K1061" s="48"/>
    </row>
    <row r="1062" spans="1:11" ht="20.100000000000001" customHeight="1" x14ac:dyDescent="0.25">
      <c r="A1062" s="48"/>
      <c r="B1062" s="48"/>
      <c r="C1062" s="48"/>
      <c r="D1062" s="48"/>
      <c r="E1062" s="48"/>
      <c r="F1062" s="48"/>
      <c r="G1062" s="48"/>
      <c r="H1062" s="48"/>
      <c r="I1062" s="48"/>
      <c r="J1062" s="48"/>
      <c r="K1062" s="48"/>
    </row>
    <row r="1063" spans="1:11" ht="20.100000000000001" customHeight="1" x14ac:dyDescent="0.25">
      <c r="A1063" s="48"/>
      <c r="B1063" s="48"/>
      <c r="C1063" s="48"/>
      <c r="D1063" s="48"/>
      <c r="E1063" s="48"/>
      <c r="F1063" s="48"/>
      <c r="G1063" s="48"/>
      <c r="H1063" s="48"/>
      <c r="I1063" s="48"/>
      <c r="J1063" s="48"/>
      <c r="K1063" s="48"/>
    </row>
    <row r="1064" spans="1:11" ht="20.100000000000001" customHeight="1" x14ac:dyDescent="0.25">
      <c r="A1064" s="48"/>
      <c r="B1064" s="48"/>
      <c r="C1064" s="48"/>
      <c r="D1064" s="48"/>
      <c r="E1064" s="48"/>
      <c r="F1064" s="48"/>
      <c r="G1064" s="48"/>
      <c r="H1064" s="48"/>
      <c r="I1064" s="48"/>
      <c r="J1064" s="48"/>
      <c r="K1064" s="48"/>
    </row>
    <row r="1065" spans="1:11" ht="20.100000000000001" customHeight="1" x14ac:dyDescent="0.25">
      <c r="A1065" s="48"/>
      <c r="B1065" s="48"/>
      <c r="C1065" s="48"/>
      <c r="D1065" s="48"/>
      <c r="E1065" s="48"/>
      <c r="F1065" s="48"/>
      <c r="G1065" s="48"/>
      <c r="H1065" s="48"/>
      <c r="I1065" s="48"/>
      <c r="J1065" s="48"/>
      <c r="K1065" s="48"/>
    </row>
    <row r="1066" spans="1:11" ht="20.100000000000001" customHeight="1" x14ac:dyDescent="0.25">
      <c r="A1066" s="48"/>
      <c r="B1066" s="48"/>
      <c r="C1066" s="48"/>
      <c r="D1066" s="48"/>
      <c r="E1066" s="48"/>
      <c r="F1066" s="48"/>
      <c r="G1066" s="48"/>
      <c r="H1066" s="48"/>
      <c r="I1066" s="48"/>
      <c r="J1066" s="48"/>
      <c r="K1066" s="48"/>
    </row>
    <row r="1067" spans="1:11" ht="20.100000000000001" customHeight="1" x14ac:dyDescent="0.25">
      <c r="A1067" s="48"/>
      <c r="B1067" s="48"/>
      <c r="C1067" s="48"/>
      <c r="D1067" s="48"/>
      <c r="E1067" s="48"/>
      <c r="F1067" s="48"/>
      <c r="G1067" s="48"/>
      <c r="H1067" s="48"/>
      <c r="I1067" s="48"/>
      <c r="J1067" s="48"/>
      <c r="K1067" s="48"/>
    </row>
    <row r="1068" spans="1:11" ht="20.100000000000001" customHeight="1" x14ac:dyDescent="0.25">
      <c r="A1068" s="48"/>
      <c r="B1068" s="48"/>
      <c r="C1068" s="48"/>
      <c r="D1068" s="48"/>
      <c r="E1068" s="48"/>
      <c r="F1068" s="48"/>
      <c r="G1068" s="48"/>
      <c r="H1068" s="48"/>
      <c r="I1068" s="48"/>
      <c r="J1068" s="48"/>
      <c r="K1068" s="48"/>
    </row>
    <row r="1069" spans="1:11" ht="20.100000000000001" customHeight="1" x14ac:dyDescent="0.25">
      <c r="A1069" s="48"/>
      <c r="B1069" s="48"/>
      <c r="C1069" s="48"/>
      <c r="D1069" s="48"/>
      <c r="E1069" s="48"/>
      <c r="F1069" s="48"/>
      <c r="G1069" s="48"/>
      <c r="H1069" s="48"/>
      <c r="I1069" s="48"/>
      <c r="J1069" s="48"/>
      <c r="K1069" s="48"/>
    </row>
    <row r="1070" spans="1:11" ht="20.100000000000001" customHeight="1" x14ac:dyDescent="0.25">
      <c r="A1070" s="48"/>
      <c r="B1070" s="48"/>
      <c r="C1070" s="48"/>
      <c r="D1070" s="48"/>
      <c r="E1070" s="48"/>
      <c r="F1070" s="48"/>
      <c r="G1070" s="48"/>
      <c r="H1070" s="48"/>
      <c r="I1070" s="48"/>
      <c r="J1070" s="48"/>
      <c r="K1070" s="48"/>
    </row>
    <row r="1071" spans="1:11" ht="20.100000000000001" customHeight="1" x14ac:dyDescent="0.25">
      <c r="A1071" s="48"/>
      <c r="B1071" s="48"/>
      <c r="C1071" s="48"/>
      <c r="D1071" s="48"/>
      <c r="E1071" s="48"/>
      <c r="F1071" s="48"/>
      <c r="G1071" s="48"/>
      <c r="H1071" s="48"/>
      <c r="I1071" s="48"/>
      <c r="J1071" s="48"/>
      <c r="K1071" s="48"/>
    </row>
    <row r="1072" spans="1:11" ht="20.100000000000001" customHeight="1" x14ac:dyDescent="0.25">
      <c r="A1072" s="48"/>
      <c r="B1072" s="48"/>
      <c r="C1072" s="48"/>
      <c r="D1072" s="48"/>
      <c r="E1072" s="48"/>
      <c r="F1072" s="48"/>
      <c r="G1072" s="48"/>
      <c r="H1072" s="48"/>
      <c r="I1072" s="48"/>
      <c r="J1072" s="48"/>
      <c r="K1072" s="48"/>
    </row>
    <row r="1073" spans="1:11" ht="20.100000000000001" customHeight="1" x14ac:dyDescent="0.25">
      <c r="A1073" s="48"/>
      <c r="B1073" s="48"/>
      <c r="C1073" s="48"/>
      <c r="D1073" s="48"/>
      <c r="E1073" s="48"/>
      <c r="F1073" s="48"/>
      <c r="G1073" s="48"/>
      <c r="H1073" s="48"/>
      <c r="I1073" s="48"/>
      <c r="J1073" s="48"/>
      <c r="K1073" s="48"/>
    </row>
    <row r="1074" spans="1:11" ht="20.100000000000001" customHeight="1" x14ac:dyDescent="0.25">
      <c r="A1074" s="48"/>
      <c r="B1074" s="48"/>
      <c r="C1074" s="48"/>
      <c r="D1074" s="48"/>
      <c r="E1074" s="48"/>
      <c r="F1074" s="48"/>
      <c r="G1074" s="48"/>
      <c r="H1074" s="48"/>
      <c r="I1074" s="48"/>
      <c r="J1074" s="48"/>
      <c r="K1074" s="48"/>
    </row>
    <row r="1075" spans="1:11" ht="20.100000000000001" customHeight="1" x14ac:dyDescent="0.25">
      <c r="A1075" s="48"/>
      <c r="B1075" s="48"/>
      <c r="C1075" s="48"/>
      <c r="D1075" s="48"/>
      <c r="E1075" s="48"/>
      <c r="F1075" s="48"/>
      <c r="G1075" s="48"/>
      <c r="H1075" s="48"/>
      <c r="I1075" s="48"/>
      <c r="J1075" s="48"/>
      <c r="K1075" s="48"/>
    </row>
    <row r="1076" spans="1:11" ht="20.100000000000001" customHeight="1" x14ac:dyDescent="0.25">
      <c r="A1076" s="48"/>
      <c r="B1076" s="48"/>
      <c r="C1076" s="48"/>
      <c r="D1076" s="48"/>
      <c r="E1076" s="48"/>
      <c r="F1076" s="48"/>
      <c r="G1076" s="48"/>
      <c r="H1076" s="48"/>
      <c r="I1076" s="48"/>
      <c r="J1076" s="48"/>
      <c r="K1076" s="48"/>
    </row>
    <row r="1077" spans="1:11" ht="20.100000000000001" customHeight="1" x14ac:dyDescent="0.25">
      <c r="A1077" s="48"/>
      <c r="B1077" s="48"/>
      <c r="C1077" s="48"/>
      <c r="D1077" s="48"/>
      <c r="E1077" s="48"/>
      <c r="F1077" s="48"/>
      <c r="G1077" s="48"/>
      <c r="H1077" s="48"/>
      <c r="I1077" s="48"/>
      <c r="J1077" s="48"/>
      <c r="K1077" s="48"/>
    </row>
    <row r="1078" spans="1:11" ht="20.100000000000001" customHeight="1" x14ac:dyDescent="0.25">
      <c r="A1078" s="48"/>
      <c r="B1078" s="48"/>
      <c r="C1078" s="48"/>
      <c r="D1078" s="48"/>
      <c r="E1078" s="48"/>
      <c r="F1078" s="48"/>
      <c r="G1078" s="48"/>
      <c r="H1078" s="48"/>
      <c r="I1078" s="48"/>
      <c r="J1078" s="48"/>
      <c r="K1078" s="48"/>
    </row>
    <row r="1079" spans="1:11" ht="20.100000000000001" customHeight="1" x14ac:dyDescent="0.25">
      <c r="A1079" s="48"/>
      <c r="B1079" s="48"/>
      <c r="C1079" s="48"/>
      <c r="D1079" s="48"/>
      <c r="E1079" s="48"/>
      <c r="F1079" s="48"/>
      <c r="G1079" s="48"/>
      <c r="H1079" s="48"/>
      <c r="I1079" s="48"/>
      <c r="J1079" s="48"/>
      <c r="K1079" s="48"/>
    </row>
    <row r="1080" spans="1:11" ht="20.100000000000001" customHeight="1" x14ac:dyDescent="0.25">
      <c r="A1080" s="48"/>
      <c r="B1080" s="48"/>
      <c r="C1080" s="48"/>
      <c r="D1080" s="48"/>
      <c r="E1080" s="48"/>
      <c r="F1080" s="48"/>
      <c r="G1080" s="48"/>
      <c r="H1080" s="48"/>
      <c r="I1080" s="48"/>
      <c r="J1080" s="48"/>
      <c r="K1080" s="48"/>
    </row>
    <row r="1081" spans="1:11" ht="20.100000000000001" customHeight="1" x14ac:dyDescent="0.25">
      <c r="A1081" s="48"/>
      <c r="B1081" s="48"/>
      <c r="C1081" s="48"/>
      <c r="D1081" s="48"/>
      <c r="E1081" s="48"/>
      <c r="F1081" s="48"/>
      <c r="G1081" s="48"/>
      <c r="H1081" s="48"/>
      <c r="I1081" s="48"/>
      <c r="J1081" s="48"/>
      <c r="K1081" s="48"/>
    </row>
    <row r="1082" spans="1:11" ht="20.100000000000001" customHeight="1" x14ac:dyDescent="0.25">
      <c r="A1082" s="48"/>
      <c r="B1082" s="48"/>
      <c r="C1082" s="48"/>
      <c r="D1082" s="48"/>
      <c r="E1082" s="48"/>
      <c r="F1082" s="48"/>
      <c r="G1082" s="48"/>
      <c r="H1082" s="48"/>
      <c r="I1082" s="48"/>
      <c r="J1082" s="48"/>
      <c r="K1082" s="48"/>
    </row>
    <row r="1083" spans="1:11" ht="20.100000000000001" customHeight="1" x14ac:dyDescent="0.25">
      <c r="A1083" s="48"/>
      <c r="B1083" s="48"/>
      <c r="C1083" s="48"/>
      <c r="D1083" s="48"/>
      <c r="E1083" s="48"/>
      <c r="F1083" s="48"/>
      <c r="G1083" s="48"/>
      <c r="H1083" s="48"/>
      <c r="I1083" s="48"/>
      <c r="J1083" s="48"/>
      <c r="K1083" s="48"/>
    </row>
    <row r="1084" spans="1:11" ht="20.100000000000001" customHeight="1" x14ac:dyDescent="0.25">
      <c r="A1084" s="48"/>
      <c r="B1084" s="48"/>
      <c r="C1084" s="48"/>
      <c r="D1084" s="48"/>
      <c r="E1084" s="48"/>
      <c r="F1084" s="48"/>
      <c r="G1084" s="48"/>
      <c r="H1084" s="48"/>
      <c r="I1084" s="48"/>
      <c r="J1084" s="48"/>
      <c r="K1084" s="48"/>
    </row>
    <row r="1085" spans="1:11" ht="20.100000000000001" customHeight="1" x14ac:dyDescent="0.25">
      <c r="A1085" s="48"/>
      <c r="B1085" s="48"/>
      <c r="C1085" s="48"/>
      <c r="D1085" s="48"/>
      <c r="E1085" s="48"/>
      <c r="F1085" s="48"/>
      <c r="G1085" s="48"/>
      <c r="H1085" s="48"/>
      <c r="I1085" s="48"/>
      <c r="J1085" s="48"/>
      <c r="K1085" s="48"/>
    </row>
    <row r="1086" spans="1:11" ht="20.100000000000001" customHeight="1" x14ac:dyDescent="0.25">
      <c r="A1086" s="48"/>
      <c r="B1086" s="48"/>
      <c r="C1086" s="48"/>
      <c r="D1086" s="48"/>
      <c r="E1086" s="48"/>
      <c r="F1086" s="48"/>
      <c r="G1086" s="48"/>
      <c r="H1086" s="48"/>
      <c r="I1086" s="48"/>
      <c r="J1086" s="48"/>
      <c r="K1086" s="48"/>
    </row>
    <row r="1087" spans="1:11" ht="20.100000000000001" customHeight="1" x14ac:dyDescent="0.25">
      <c r="A1087" s="48"/>
      <c r="B1087" s="48"/>
      <c r="C1087" s="48"/>
      <c r="D1087" s="48"/>
      <c r="E1087" s="48"/>
      <c r="F1087" s="48"/>
      <c r="G1087" s="48"/>
      <c r="H1087" s="48"/>
      <c r="I1087" s="48"/>
      <c r="J1087" s="48"/>
      <c r="K1087" s="48"/>
    </row>
    <row r="1088" spans="1:11" ht="20.100000000000001" customHeight="1" x14ac:dyDescent="0.25">
      <c r="A1088" s="48"/>
      <c r="B1088" s="48"/>
      <c r="C1088" s="48"/>
      <c r="D1088" s="48"/>
      <c r="E1088" s="48"/>
      <c r="F1088" s="48"/>
      <c r="G1088" s="48"/>
      <c r="H1088" s="48"/>
      <c r="I1088" s="48"/>
      <c r="J1088" s="48"/>
      <c r="K1088" s="48"/>
    </row>
    <row r="1089" spans="1:11" ht="20.100000000000001" customHeight="1" x14ac:dyDescent="0.25">
      <c r="A1089" s="48"/>
      <c r="B1089" s="48"/>
      <c r="C1089" s="48"/>
      <c r="D1089" s="48"/>
      <c r="E1089" s="48"/>
      <c r="F1089" s="48"/>
      <c r="G1089" s="48"/>
      <c r="H1089" s="48"/>
      <c r="I1089" s="48"/>
      <c r="J1089" s="48"/>
      <c r="K1089" s="48"/>
    </row>
    <row r="1090" spans="1:11" ht="20.100000000000001" customHeight="1" x14ac:dyDescent="0.25">
      <c r="A1090" s="48"/>
      <c r="B1090" s="48"/>
      <c r="C1090" s="48"/>
      <c r="D1090" s="48"/>
      <c r="E1090" s="48"/>
      <c r="F1090" s="48"/>
      <c r="G1090" s="48"/>
      <c r="H1090" s="48"/>
      <c r="I1090" s="48"/>
      <c r="J1090" s="48"/>
      <c r="K1090" s="48"/>
    </row>
    <row r="1091" spans="1:11" ht="20.100000000000001" customHeight="1" x14ac:dyDescent="0.25">
      <c r="A1091" s="48"/>
      <c r="B1091" s="48"/>
      <c r="C1091" s="48"/>
      <c r="D1091" s="48"/>
      <c r="E1091" s="48"/>
      <c r="F1091" s="48"/>
      <c r="G1091" s="48"/>
      <c r="H1091" s="48"/>
      <c r="I1091" s="48"/>
      <c r="J1091" s="48"/>
      <c r="K1091" s="48"/>
    </row>
    <row r="1092" spans="1:11" ht="20.100000000000001" customHeight="1" x14ac:dyDescent="0.25">
      <c r="A1092" s="48"/>
      <c r="B1092" s="48"/>
      <c r="C1092" s="48"/>
      <c r="D1092" s="48"/>
      <c r="E1092" s="48"/>
      <c r="F1092" s="48"/>
      <c r="G1092" s="48"/>
      <c r="H1092" s="48"/>
      <c r="I1092" s="48"/>
      <c r="J1092" s="48"/>
      <c r="K1092" s="48"/>
    </row>
    <row r="1093" spans="1:11" ht="20.100000000000001" customHeight="1" x14ac:dyDescent="0.25">
      <c r="A1093" s="48"/>
      <c r="B1093" s="48"/>
      <c r="C1093" s="48"/>
      <c r="D1093" s="48"/>
      <c r="E1093" s="48"/>
      <c r="F1093" s="48"/>
      <c r="G1093" s="48"/>
      <c r="H1093" s="48"/>
      <c r="I1093" s="48"/>
      <c r="J1093" s="48"/>
      <c r="K1093" s="48"/>
    </row>
    <row r="1094" spans="1:11" ht="20.100000000000001" customHeight="1" x14ac:dyDescent="0.25">
      <c r="A1094" s="48"/>
      <c r="B1094" s="48"/>
      <c r="C1094" s="48"/>
      <c r="D1094" s="48"/>
      <c r="E1094" s="48"/>
      <c r="F1094" s="48"/>
      <c r="G1094" s="48"/>
      <c r="H1094" s="48"/>
      <c r="I1094" s="48"/>
      <c r="J1094" s="48"/>
      <c r="K1094" s="48"/>
    </row>
    <row r="1095" spans="1:11" ht="20.100000000000001" customHeight="1" x14ac:dyDescent="0.25">
      <c r="A1095" s="48"/>
      <c r="B1095" s="48"/>
      <c r="C1095" s="48"/>
      <c r="D1095" s="48"/>
      <c r="E1095" s="48"/>
      <c r="F1095" s="48"/>
      <c r="G1095" s="48"/>
      <c r="H1095" s="48"/>
      <c r="I1095" s="48"/>
      <c r="J1095" s="48"/>
      <c r="K1095" s="48"/>
    </row>
    <row r="1096" spans="1:11" ht="20.100000000000001" customHeight="1" x14ac:dyDescent="0.25">
      <c r="A1096" s="48"/>
      <c r="B1096" s="48"/>
      <c r="C1096" s="48"/>
      <c r="D1096" s="48"/>
      <c r="E1096" s="48"/>
      <c r="F1096" s="48"/>
      <c r="G1096" s="48"/>
      <c r="H1096" s="48"/>
      <c r="I1096" s="48"/>
      <c r="J1096" s="48"/>
      <c r="K1096" s="48"/>
    </row>
    <row r="1097" spans="1:11" ht="20.100000000000001" customHeight="1" x14ac:dyDescent="0.25">
      <c r="A1097" s="48"/>
      <c r="B1097" s="48"/>
      <c r="C1097" s="48"/>
      <c r="D1097" s="48"/>
      <c r="E1097" s="48"/>
      <c r="F1097" s="48"/>
      <c r="G1097" s="48"/>
      <c r="H1097" s="48"/>
      <c r="I1097" s="48"/>
      <c r="J1097" s="48"/>
      <c r="K1097" s="48"/>
    </row>
    <row r="1098" spans="1:11" ht="20.100000000000001" customHeight="1" x14ac:dyDescent="0.25">
      <c r="A1098" s="48"/>
      <c r="B1098" s="48"/>
      <c r="C1098" s="48"/>
      <c r="D1098" s="48"/>
      <c r="E1098" s="48"/>
      <c r="F1098" s="48"/>
      <c r="G1098" s="48"/>
      <c r="H1098" s="48"/>
      <c r="I1098" s="48"/>
      <c r="J1098" s="48"/>
      <c r="K1098" s="48"/>
    </row>
    <row r="1099" spans="1:11" ht="20.100000000000001" customHeight="1" x14ac:dyDescent="0.25">
      <c r="A1099" s="48"/>
      <c r="B1099" s="48"/>
      <c r="C1099" s="48"/>
      <c r="D1099" s="48"/>
      <c r="E1099" s="48"/>
      <c r="F1099" s="48"/>
      <c r="G1099" s="48"/>
      <c r="H1099" s="48"/>
      <c r="I1099" s="48"/>
      <c r="J1099" s="48"/>
      <c r="K1099" s="48"/>
    </row>
    <row r="1100" spans="1:11" ht="20.100000000000001" customHeight="1" x14ac:dyDescent="0.25">
      <c r="A1100" s="48"/>
      <c r="B1100" s="48"/>
      <c r="C1100" s="48"/>
      <c r="D1100" s="48"/>
      <c r="E1100" s="48"/>
      <c r="F1100" s="48"/>
      <c r="G1100" s="48"/>
      <c r="H1100" s="48"/>
      <c r="I1100" s="48"/>
      <c r="J1100" s="48"/>
      <c r="K1100" s="48"/>
    </row>
    <row r="1101" spans="1:11" ht="20.100000000000001" customHeight="1" x14ac:dyDescent="0.25">
      <c r="A1101" s="48"/>
      <c r="B1101" s="48"/>
      <c r="C1101" s="48"/>
      <c r="D1101" s="48"/>
      <c r="E1101" s="48"/>
      <c r="F1101" s="48"/>
      <c r="G1101" s="48"/>
      <c r="H1101" s="48"/>
      <c r="I1101" s="48"/>
      <c r="J1101" s="48"/>
      <c r="K1101" s="48"/>
    </row>
    <row r="1102" spans="1:11" ht="20.100000000000001" customHeight="1" x14ac:dyDescent="0.25">
      <c r="A1102" s="48"/>
      <c r="B1102" s="48"/>
      <c r="C1102" s="48"/>
      <c r="D1102" s="48"/>
      <c r="E1102" s="48"/>
      <c r="F1102" s="48"/>
      <c r="G1102" s="48"/>
      <c r="H1102" s="48"/>
      <c r="I1102" s="48"/>
      <c r="J1102" s="48"/>
      <c r="K1102" s="48"/>
    </row>
    <row r="1103" spans="1:11" ht="20.100000000000001" customHeight="1" x14ac:dyDescent="0.25">
      <c r="A1103" s="48"/>
      <c r="B1103" s="48"/>
      <c r="C1103" s="48"/>
      <c r="D1103" s="48"/>
      <c r="E1103" s="48"/>
      <c r="F1103" s="48"/>
      <c r="G1103" s="48"/>
      <c r="H1103" s="48"/>
      <c r="I1103" s="48"/>
      <c r="J1103" s="48"/>
      <c r="K1103" s="48"/>
    </row>
    <row r="1104" spans="1:11" ht="20.100000000000001" customHeight="1" x14ac:dyDescent="0.25">
      <c r="A1104" s="48"/>
      <c r="B1104" s="48"/>
      <c r="C1104" s="48"/>
      <c r="D1104" s="48"/>
      <c r="E1104" s="48"/>
      <c r="F1104" s="48"/>
      <c r="G1104" s="48"/>
      <c r="H1104" s="48"/>
      <c r="I1104" s="48"/>
      <c r="J1104" s="48"/>
      <c r="K1104" s="48"/>
    </row>
    <row r="1105" spans="1:11" ht="20.100000000000001" customHeight="1" x14ac:dyDescent="0.25">
      <c r="A1105" s="48"/>
      <c r="B1105" s="48"/>
      <c r="C1105" s="48"/>
      <c r="D1105" s="48"/>
      <c r="E1105" s="48"/>
      <c r="F1105" s="48"/>
      <c r="G1105" s="48"/>
      <c r="H1105" s="48"/>
      <c r="I1105" s="48"/>
      <c r="J1105" s="48"/>
      <c r="K1105" s="48"/>
    </row>
    <row r="1106" spans="1:11" ht="20.100000000000001" customHeight="1" x14ac:dyDescent="0.25">
      <c r="A1106" s="48"/>
      <c r="B1106" s="48"/>
      <c r="C1106" s="48"/>
      <c r="D1106" s="48"/>
      <c r="E1106" s="48"/>
      <c r="F1106" s="48"/>
      <c r="G1106" s="48"/>
      <c r="H1106" s="48"/>
      <c r="I1106" s="48"/>
      <c r="J1106" s="48"/>
      <c r="K1106" s="48"/>
    </row>
    <row r="1107" spans="1:11" ht="20.100000000000001" customHeight="1" x14ac:dyDescent="0.25">
      <c r="A1107" s="48"/>
      <c r="B1107" s="48"/>
      <c r="C1107" s="48"/>
      <c r="D1107" s="48"/>
      <c r="E1107" s="48"/>
      <c r="F1107" s="48"/>
      <c r="G1107" s="48"/>
      <c r="H1107" s="48"/>
      <c r="I1107" s="48"/>
      <c r="J1107" s="48"/>
      <c r="K1107" s="48"/>
    </row>
    <row r="1108" spans="1:11" ht="20.100000000000001" customHeight="1" x14ac:dyDescent="0.25">
      <c r="A1108" s="48"/>
      <c r="B1108" s="48"/>
      <c r="C1108" s="48"/>
      <c r="D1108" s="48"/>
      <c r="E1108" s="48"/>
      <c r="F1108" s="48"/>
      <c r="G1108" s="48"/>
      <c r="H1108" s="48"/>
      <c r="I1108" s="48"/>
      <c r="J1108" s="48"/>
      <c r="K1108" s="48"/>
    </row>
    <row r="1109" spans="1:11" ht="20.100000000000001" customHeight="1" x14ac:dyDescent="0.25">
      <c r="A1109" s="48"/>
      <c r="B1109" s="48"/>
      <c r="C1109" s="48"/>
      <c r="D1109" s="48"/>
      <c r="E1109" s="48"/>
      <c r="F1109" s="48"/>
      <c r="G1109" s="48"/>
      <c r="H1109" s="48"/>
      <c r="I1109" s="48"/>
      <c r="J1109" s="48"/>
      <c r="K1109" s="48"/>
    </row>
    <row r="1110" spans="1:11" ht="20.100000000000001" customHeight="1" x14ac:dyDescent="0.25">
      <c r="A1110" s="48"/>
      <c r="B1110" s="48"/>
      <c r="C1110" s="48"/>
      <c r="D1110" s="48"/>
      <c r="E1110" s="48"/>
      <c r="F1110" s="48"/>
      <c r="G1110" s="48"/>
      <c r="H1110" s="48"/>
      <c r="I1110" s="48"/>
      <c r="J1110" s="48"/>
      <c r="K1110" s="48"/>
    </row>
    <row r="1111" spans="1:11" ht="20.100000000000001" customHeight="1" x14ac:dyDescent="0.25">
      <c r="A1111" s="48"/>
      <c r="B1111" s="48"/>
      <c r="C1111" s="48"/>
      <c r="D1111" s="48"/>
      <c r="E1111" s="48"/>
      <c r="F1111" s="48"/>
      <c r="G1111" s="48"/>
      <c r="H1111" s="48"/>
      <c r="I1111" s="48"/>
      <c r="J1111" s="48"/>
      <c r="K1111" s="48"/>
    </row>
    <row r="1112" spans="1:11" ht="20.100000000000001" customHeight="1" x14ac:dyDescent="0.25">
      <c r="A1112" s="48"/>
      <c r="B1112" s="48"/>
      <c r="C1112" s="48"/>
      <c r="D1112" s="48"/>
      <c r="E1112" s="48"/>
      <c r="F1112" s="48"/>
      <c r="G1112" s="48"/>
      <c r="H1112" s="48"/>
      <c r="I1112" s="48"/>
      <c r="J1112" s="48"/>
      <c r="K1112" s="48"/>
    </row>
    <row r="1113" spans="1:11" ht="20.100000000000001" customHeight="1" x14ac:dyDescent="0.25">
      <c r="A1113" s="48"/>
      <c r="B1113" s="48"/>
      <c r="C1113" s="48"/>
      <c r="D1113" s="48"/>
      <c r="E1113" s="48"/>
      <c r="F1113" s="48"/>
      <c r="G1113" s="48"/>
      <c r="H1113" s="48"/>
      <c r="I1113" s="48"/>
      <c r="J1113" s="48"/>
      <c r="K1113" s="48"/>
    </row>
    <row r="1114" spans="1:11" ht="20.100000000000001" customHeight="1" x14ac:dyDescent="0.25">
      <c r="A1114" s="48"/>
      <c r="B1114" s="48"/>
      <c r="C1114" s="48"/>
      <c r="D1114" s="48"/>
      <c r="E1114" s="48"/>
      <c r="F1114" s="48"/>
      <c r="G1114" s="48"/>
      <c r="H1114" s="48"/>
      <c r="I1114" s="48"/>
      <c r="J1114" s="48"/>
      <c r="K1114" s="48"/>
    </row>
    <row r="1115" spans="1:11" ht="20.100000000000001" customHeight="1" x14ac:dyDescent="0.25">
      <c r="A1115" s="48"/>
      <c r="B1115" s="48"/>
      <c r="C1115" s="48"/>
      <c r="D1115" s="48"/>
      <c r="E1115" s="48"/>
      <c r="F1115" s="48"/>
      <c r="G1115" s="48"/>
      <c r="H1115" s="48"/>
      <c r="I1115" s="48"/>
      <c r="J1115" s="48"/>
      <c r="K1115" s="48"/>
    </row>
    <row r="1116" spans="1:11" ht="20.100000000000001" customHeight="1" x14ac:dyDescent="0.25">
      <c r="A1116" s="48"/>
      <c r="B1116" s="48"/>
      <c r="C1116" s="48"/>
      <c r="D1116" s="48"/>
      <c r="E1116" s="48"/>
      <c r="F1116" s="48"/>
      <c r="G1116" s="48"/>
      <c r="H1116" s="48"/>
      <c r="I1116" s="48"/>
      <c r="J1116" s="48"/>
      <c r="K1116" s="48"/>
    </row>
    <row r="1117" spans="1:11" ht="20.100000000000001" customHeight="1" x14ac:dyDescent="0.25">
      <c r="A1117" s="48"/>
      <c r="B1117" s="48"/>
      <c r="C1117" s="48"/>
      <c r="D1117" s="48"/>
      <c r="E1117" s="48"/>
      <c r="F1117" s="48"/>
      <c r="G1117" s="48"/>
      <c r="H1117" s="48"/>
      <c r="I1117" s="48"/>
      <c r="J1117" s="48"/>
      <c r="K1117" s="48"/>
    </row>
    <row r="1118" spans="1:11" ht="20.100000000000001" customHeight="1" x14ac:dyDescent="0.25">
      <c r="A1118" s="48"/>
      <c r="B1118" s="48"/>
      <c r="C1118" s="48"/>
      <c r="D1118" s="48"/>
      <c r="E1118" s="48"/>
      <c r="F1118" s="48"/>
      <c r="G1118" s="48"/>
      <c r="H1118" s="48"/>
      <c r="I1118" s="48"/>
      <c r="J1118" s="48"/>
      <c r="K1118" s="48"/>
    </row>
    <row r="1119" spans="1:11" ht="20.100000000000001" customHeight="1" x14ac:dyDescent="0.25">
      <c r="A1119" s="48"/>
      <c r="B1119" s="48"/>
      <c r="C1119" s="48"/>
      <c r="D1119" s="48"/>
      <c r="E1119" s="48"/>
      <c r="F1119" s="48"/>
      <c r="G1119" s="48"/>
      <c r="H1119" s="48"/>
      <c r="I1119" s="48"/>
      <c r="J1119" s="48"/>
      <c r="K1119" s="48"/>
    </row>
    <row r="1120" spans="1:11" ht="20.100000000000001" customHeight="1" x14ac:dyDescent="0.25">
      <c r="A1120" s="48"/>
      <c r="B1120" s="48"/>
      <c r="C1120" s="48"/>
      <c r="D1120" s="48"/>
      <c r="E1120" s="48"/>
      <c r="F1120" s="48"/>
      <c r="G1120" s="48"/>
      <c r="H1120" s="48"/>
      <c r="I1120" s="48"/>
      <c r="J1120" s="48"/>
      <c r="K1120" s="48"/>
    </row>
    <row r="1121" spans="1:11" ht="20.100000000000001" customHeight="1" x14ac:dyDescent="0.25">
      <c r="A1121" s="48"/>
      <c r="B1121" s="48"/>
      <c r="C1121" s="48"/>
      <c r="D1121" s="48"/>
      <c r="E1121" s="48"/>
      <c r="F1121" s="48"/>
      <c r="G1121" s="48"/>
      <c r="H1121" s="48"/>
      <c r="I1121" s="48"/>
      <c r="J1121" s="48"/>
      <c r="K1121" s="48"/>
    </row>
    <row r="1122" spans="1:11" ht="20.100000000000001" customHeight="1" x14ac:dyDescent="0.25">
      <c r="A1122" s="48"/>
      <c r="B1122" s="48"/>
      <c r="C1122" s="48"/>
      <c r="D1122" s="48"/>
      <c r="E1122" s="48"/>
      <c r="F1122" s="48"/>
      <c r="G1122" s="48"/>
      <c r="H1122" s="48"/>
      <c r="I1122" s="48"/>
      <c r="J1122" s="48"/>
      <c r="K1122" s="48"/>
    </row>
    <row r="1123" spans="1:11" ht="20.100000000000001" customHeight="1" x14ac:dyDescent="0.25">
      <c r="A1123" s="48"/>
      <c r="B1123" s="48"/>
      <c r="C1123" s="48"/>
      <c r="D1123" s="48"/>
      <c r="E1123" s="48"/>
      <c r="F1123" s="48"/>
      <c r="G1123" s="48"/>
      <c r="H1123" s="48"/>
      <c r="I1123" s="48"/>
      <c r="J1123" s="48"/>
      <c r="K1123" s="48"/>
    </row>
    <row r="1124" spans="1:11" ht="20.100000000000001" customHeight="1" x14ac:dyDescent="0.25">
      <c r="A1124" s="48"/>
      <c r="B1124" s="48"/>
      <c r="C1124" s="48"/>
      <c r="D1124" s="48"/>
      <c r="E1124" s="48"/>
      <c r="F1124" s="48"/>
      <c r="G1124" s="48"/>
      <c r="H1124" s="48"/>
      <c r="I1124" s="48"/>
      <c r="J1124" s="48"/>
      <c r="K1124" s="48"/>
    </row>
    <row r="1125" spans="1:11" ht="20.100000000000001" customHeight="1" x14ac:dyDescent="0.25">
      <c r="A1125" s="48"/>
      <c r="B1125" s="48"/>
      <c r="C1125" s="48"/>
      <c r="D1125" s="48"/>
      <c r="E1125" s="48"/>
      <c r="F1125" s="48"/>
      <c r="G1125" s="48"/>
      <c r="H1125" s="48"/>
      <c r="I1125" s="48"/>
      <c r="J1125" s="48"/>
      <c r="K1125" s="48"/>
    </row>
    <row r="1126" spans="1:11" ht="20.100000000000001" customHeight="1" x14ac:dyDescent="0.25">
      <c r="A1126" s="48"/>
      <c r="B1126" s="48"/>
      <c r="C1126" s="48"/>
      <c r="D1126" s="48"/>
      <c r="E1126" s="48"/>
      <c r="F1126" s="48"/>
      <c r="G1126" s="48"/>
      <c r="H1126" s="48"/>
      <c r="I1126" s="48"/>
      <c r="J1126" s="48"/>
      <c r="K1126" s="48"/>
    </row>
    <row r="1127" spans="1:11" ht="20.100000000000001" customHeight="1" x14ac:dyDescent="0.25">
      <c r="A1127" s="48"/>
      <c r="B1127" s="48"/>
      <c r="C1127" s="48"/>
      <c r="D1127" s="48"/>
      <c r="E1127" s="48"/>
      <c r="F1127" s="48"/>
      <c r="G1127" s="48"/>
      <c r="H1127" s="48"/>
      <c r="I1127" s="48"/>
      <c r="J1127" s="48"/>
      <c r="K1127" s="48"/>
    </row>
    <row r="1128" spans="1:11" ht="20.100000000000001" customHeight="1" x14ac:dyDescent="0.25">
      <c r="A1128" s="48"/>
      <c r="B1128" s="48"/>
      <c r="C1128" s="48"/>
      <c r="D1128" s="48"/>
      <c r="E1128" s="48"/>
      <c r="F1128" s="48"/>
      <c r="G1128" s="48"/>
      <c r="H1128" s="48"/>
      <c r="I1128" s="48"/>
      <c r="J1128" s="48"/>
      <c r="K1128" s="48"/>
    </row>
    <row r="1129" spans="1:11" ht="20.100000000000001" customHeight="1" x14ac:dyDescent="0.25">
      <c r="A1129" s="48"/>
      <c r="B1129" s="48"/>
      <c r="C1129" s="48"/>
      <c r="D1129" s="48"/>
      <c r="E1129" s="48"/>
      <c r="F1129" s="48"/>
      <c r="G1129" s="48"/>
      <c r="H1129" s="48"/>
      <c r="I1129" s="48"/>
      <c r="J1129" s="48"/>
      <c r="K1129" s="48"/>
    </row>
    <row r="1130" spans="1:11" ht="20.100000000000001" customHeight="1" x14ac:dyDescent="0.25">
      <c r="A1130" s="48"/>
      <c r="B1130" s="48"/>
      <c r="C1130" s="48"/>
      <c r="D1130" s="48"/>
      <c r="E1130" s="48"/>
      <c r="F1130" s="48"/>
      <c r="G1130" s="48"/>
      <c r="H1130" s="48"/>
      <c r="I1130" s="48"/>
      <c r="J1130" s="48"/>
      <c r="K1130" s="48"/>
    </row>
    <row r="1131" spans="1:11" ht="20.100000000000001" customHeight="1" x14ac:dyDescent="0.25">
      <c r="A1131" s="48"/>
      <c r="B1131" s="48"/>
      <c r="C1131" s="48"/>
      <c r="D1131" s="48"/>
      <c r="E1131" s="48"/>
      <c r="F1131" s="48"/>
      <c r="G1131" s="48"/>
      <c r="H1131" s="48"/>
      <c r="I1131" s="48"/>
      <c r="J1131" s="48"/>
      <c r="K1131" s="48"/>
    </row>
    <row r="1132" spans="1:11" ht="20.100000000000001" customHeight="1" x14ac:dyDescent="0.25">
      <c r="A1132" s="48"/>
      <c r="B1132" s="48"/>
      <c r="C1132" s="48"/>
      <c r="D1132" s="48"/>
      <c r="E1132" s="48"/>
      <c r="F1132" s="48"/>
      <c r="G1132" s="48"/>
      <c r="H1132" s="48"/>
      <c r="I1132" s="48"/>
      <c r="J1132" s="48"/>
      <c r="K1132" s="48"/>
    </row>
    <row r="1133" spans="1:11" ht="20.100000000000001" customHeight="1" x14ac:dyDescent="0.25">
      <c r="A1133" s="48"/>
      <c r="B1133" s="48"/>
      <c r="C1133" s="48"/>
      <c r="D1133" s="48"/>
      <c r="E1133" s="48"/>
      <c r="F1133" s="48"/>
      <c r="G1133" s="48"/>
      <c r="H1133" s="48"/>
      <c r="I1133" s="48"/>
      <c r="J1133" s="48"/>
      <c r="K1133" s="48"/>
    </row>
    <row r="1134" spans="1:11" ht="20.100000000000001" customHeight="1" x14ac:dyDescent="0.25">
      <c r="A1134" s="48"/>
      <c r="B1134" s="48"/>
      <c r="C1134" s="48"/>
      <c r="D1134" s="48"/>
      <c r="E1134" s="48"/>
      <c r="F1134" s="48"/>
      <c r="G1134" s="48"/>
      <c r="H1134" s="48"/>
      <c r="I1134" s="48"/>
      <c r="J1134" s="48"/>
      <c r="K1134" s="48"/>
    </row>
    <row r="1135" spans="1:11" ht="20.100000000000001" customHeight="1" x14ac:dyDescent="0.25">
      <c r="A1135" s="48"/>
      <c r="B1135" s="48"/>
      <c r="C1135" s="48"/>
      <c r="D1135" s="48"/>
      <c r="E1135" s="48"/>
      <c r="F1135" s="48"/>
      <c r="G1135" s="48"/>
      <c r="H1135" s="48"/>
      <c r="I1135" s="48"/>
      <c r="J1135" s="48"/>
      <c r="K1135" s="48"/>
    </row>
    <row r="1136" spans="1:11" ht="20.100000000000001" customHeight="1" x14ac:dyDescent="0.25">
      <c r="A1136" s="48"/>
      <c r="B1136" s="48"/>
      <c r="C1136" s="48"/>
      <c r="D1136" s="48"/>
      <c r="E1136" s="48"/>
      <c r="F1136" s="48"/>
      <c r="G1136" s="48"/>
      <c r="H1136" s="48"/>
      <c r="I1136" s="48"/>
      <c r="J1136" s="48"/>
      <c r="K1136" s="48"/>
    </row>
    <row r="1137" spans="1:11" ht="20.100000000000001" customHeight="1" x14ac:dyDescent="0.25">
      <c r="A1137" s="48"/>
      <c r="B1137" s="48"/>
      <c r="C1137" s="48"/>
      <c r="D1137" s="48"/>
      <c r="E1137" s="48"/>
      <c r="F1137" s="48"/>
      <c r="G1137" s="48"/>
      <c r="H1137" s="48"/>
      <c r="I1137" s="48"/>
      <c r="J1137" s="48"/>
      <c r="K1137" s="48"/>
    </row>
    <row r="1138" spans="1:11" ht="20.100000000000001" customHeight="1" x14ac:dyDescent="0.25">
      <c r="A1138" s="48"/>
      <c r="B1138" s="48"/>
      <c r="C1138" s="48"/>
      <c r="D1138" s="48"/>
      <c r="E1138" s="48"/>
      <c r="F1138" s="48"/>
      <c r="G1138" s="48"/>
      <c r="H1138" s="48"/>
      <c r="I1138" s="48"/>
      <c r="J1138" s="48"/>
      <c r="K1138" s="48"/>
    </row>
    <row r="1139" spans="1:11" ht="20.100000000000001" customHeight="1" x14ac:dyDescent="0.25">
      <c r="A1139" s="48"/>
      <c r="B1139" s="48"/>
      <c r="C1139" s="48"/>
      <c r="D1139" s="48"/>
      <c r="E1139" s="48"/>
      <c r="F1139" s="48"/>
      <c r="G1139" s="48"/>
      <c r="H1139" s="48"/>
      <c r="I1139" s="48"/>
      <c r="J1139" s="48"/>
      <c r="K1139" s="48"/>
    </row>
    <row r="1140" spans="1:11" ht="20.100000000000001" customHeight="1" x14ac:dyDescent="0.25">
      <c r="A1140" s="48"/>
      <c r="B1140" s="48"/>
      <c r="C1140" s="48"/>
      <c r="D1140" s="48"/>
      <c r="E1140" s="48"/>
      <c r="F1140" s="48"/>
      <c r="G1140" s="48"/>
      <c r="H1140" s="48"/>
      <c r="I1140" s="48"/>
      <c r="J1140" s="48"/>
      <c r="K1140" s="48"/>
    </row>
    <row r="1141" spans="1:11" ht="20.100000000000001" customHeight="1" x14ac:dyDescent="0.25">
      <c r="A1141" s="48"/>
      <c r="B1141" s="48"/>
      <c r="C1141" s="48"/>
      <c r="D1141" s="48"/>
      <c r="E1141" s="48"/>
      <c r="F1141" s="48"/>
      <c r="G1141" s="48"/>
      <c r="H1141" s="48"/>
      <c r="I1141" s="48"/>
      <c r="J1141" s="48"/>
      <c r="K1141" s="48"/>
    </row>
    <row r="1142" spans="1:11" ht="20.100000000000001" customHeight="1" x14ac:dyDescent="0.25">
      <c r="A1142" s="48"/>
      <c r="B1142" s="48"/>
      <c r="C1142" s="48"/>
      <c r="D1142" s="48"/>
      <c r="E1142" s="48"/>
      <c r="F1142" s="48"/>
      <c r="G1142" s="48"/>
      <c r="H1142" s="48"/>
      <c r="I1142" s="48"/>
      <c r="J1142" s="48"/>
      <c r="K1142" s="48"/>
    </row>
    <row r="1143" spans="1:11" ht="20.100000000000001" customHeight="1" x14ac:dyDescent="0.25">
      <c r="A1143" s="48"/>
      <c r="B1143" s="48"/>
      <c r="C1143" s="48"/>
      <c r="D1143" s="48"/>
      <c r="E1143" s="48"/>
      <c r="F1143" s="48"/>
      <c r="G1143" s="48"/>
      <c r="H1143" s="48"/>
      <c r="I1143" s="48"/>
      <c r="J1143" s="48"/>
      <c r="K1143" s="48"/>
    </row>
    <row r="1144" spans="1:11" ht="20.100000000000001" customHeight="1" x14ac:dyDescent="0.25">
      <c r="A1144" s="48"/>
      <c r="B1144" s="48"/>
      <c r="C1144" s="48"/>
      <c r="D1144" s="48"/>
      <c r="E1144" s="48"/>
      <c r="F1144" s="48"/>
      <c r="G1144" s="48"/>
      <c r="H1144" s="48"/>
      <c r="I1144" s="48"/>
      <c r="J1144" s="48"/>
      <c r="K1144" s="48"/>
    </row>
    <row r="1145" spans="1:11" ht="20.100000000000001" customHeight="1" x14ac:dyDescent="0.25">
      <c r="A1145" s="48"/>
      <c r="B1145" s="48"/>
      <c r="C1145" s="48"/>
      <c r="D1145" s="48"/>
      <c r="E1145" s="48"/>
      <c r="F1145" s="48"/>
      <c r="G1145" s="48"/>
      <c r="H1145" s="48"/>
      <c r="I1145" s="48"/>
      <c r="J1145" s="48"/>
      <c r="K1145" s="48"/>
    </row>
    <row r="1146" spans="1:11" ht="20.100000000000001" customHeight="1" x14ac:dyDescent="0.25">
      <c r="A1146" s="48"/>
      <c r="B1146" s="48"/>
      <c r="C1146" s="48"/>
      <c r="D1146" s="48"/>
      <c r="E1146" s="48"/>
      <c r="F1146" s="48"/>
      <c r="G1146" s="48"/>
      <c r="H1146" s="48"/>
      <c r="I1146" s="48"/>
      <c r="J1146" s="48"/>
      <c r="K1146" s="48"/>
    </row>
    <row r="1147" spans="1:11" ht="20.100000000000001" customHeight="1" x14ac:dyDescent="0.25">
      <c r="A1147" s="48"/>
      <c r="B1147" s="48"/>
      <c r="C1147" s="48"/>
      <c r="D1147" s="48"/>
      <c r="E1147" s="48"/>
      <c r="F1147" s="48"/>
      <c r="G1147" s="48"/>
      <c r="H1147" s="48"/>
      <c r="I1147" s="48"/>
      <c r="J1147" s="48"/>
      <c r="K1147" s="48"/>
    </row>
    <row r="1148" spans="1:11" ht="20.100000000000001" customHeight="1" x14ac:dyDescent="0.25">
      <c r="A1148" s="48"/>
      <c r="B1148" s="48"/>
      <c r="C1148" s="48"/>
      <c r="D1148" s="48"/>
      <c r="E1148" s="48"/>
      <c r="F1148" s="48"/>
      <c r="G1148" s="48"/>
      <c r="H1148" s="48"/>
      <c r="I1148" s="48"/>
      <c r="J1148" s="48"/>
      <c r="K1148" s="48"/>
    </row>
    <row r="1149" spans="1:11" ht="20.100000000000001" customHeight="1" x14ac:dyDescent="0.25">
      <c r="A1149" s="48"/>
      <c r="B1149" s="48"/>
      <c r="C1149" s="48"/>
      <c r="D1149" s="48"/>
      <c r="E1149" s="48"/>
      <c r="F1149" s="48"/>
      <c r="G1149" s="48"/>
      <c r="H1149" s="48"/>
      <c r="I1149" s="48"/>
      <c r="J1149" s="48"/>
      <c r="K1149" s="48"/>
    </row>
    <row r="1150" spans="1:11" ht="20.100000000000001" customHeight="1" x14ac:dyDescent="0.25">
      <c r="A1150" s="48"/>
      <c r="B1150" s="48"/>
      <c r="C1150" s="48"/>
      <c r="D1150" s="48"/>
      <c r="E1150" s="48"/>
      <c r="F1150" s="48"/>
      <c r="G1150" s="48"/>
      <c r="H1150" s="48"/>
      <c r="I1150" s="48"/>
      <c r="J1150" s="48"/>
      <c r="K1150" s="48"/>
    </row>
    <row r="1151" spans="1:11" ht="20.100000000000001" customHeight="1" x14ac:dyDescent="0.25">
      <c r="A1151" s="48"/>
      <c r="B1151" s="48"/>
      <c r="C1151" s="48"/>
      <c r="D1151" s="48"/>
      <c r="E1151" s="48"/>
      <c r="F1151" s="48"/>
      <c r="G1151" s="48"/>
      <c r="H1151" s="48"/>
      <c r="I1151" s="48"/>
      <c r="J1151" s="48"/>
      <c r="K1151" s="48"/>
    </row>
    <row r="1152" spans="1:11" ht="20.100000000000001" customHeight="1" x14ac:dyDescent="0.25">
      <c r="A1152" s="48"/>
      <c r="B1152" s="48"/>
      <c r="C1152" s="48"/>
      <c r="D1152" s="48"/>
      <c r="E1152" s="48"/>
      <c r="F1152" s="48"/>
      <c r="G1152" s="48"/>
      <c r="H1152" s="48"/>
      <c r="I1152" s="48"/>
      <c r="J1152" s="48"/>
      <c r="K1152" s="48"/>
    </row>
    <row r="1153" spans="1:11" ht="20.100000000000001" customHeight="1" x14ac:dyDescent="0.25">
      <c r="A1153" s="48"/>
      <c r="B1153" s="48"/>
      <c r="C1153" s="48"/>
      <c r="D1153" s="48"/>
      <c r="E1153" s="48"/>
      <c r="F1153" s="48"/>
      <c r="G1153" s="48"/>
      <c r="H1153" s="48"/>
      <c r="I1153" s="48"/>
      <c r="J1153" s="48"/>
      <c r="K1153" s="48"/>
    </row>
    <row r="1154" spans="1:11" ht="20.100000000000001" customHeight="1" x14ac:dyDescent="0.25">
      <c r="A1154" s="48"/>
      <c r="B1154" s="48"/>
      <c r="C1154" s="48"/>
      <c r="D1154" s="48"/>
      <c r="E1154" s="48"/>
      <c r="F1154" s="48"/>
      <c r="G1154" s="48"/>
      <c r="H1154" s="48"/>
      <c r="I1154" s="48"/>
      <c r="J1154" s="48"/>
      <c r="K1154" s="48"/>
    </row>
    <row r="1155" spans="1:11" ht="20.100000000000001" customHeight="1" x14ac:dyDescent="0.25">
      <c r="A1155" s="48"/>
      <c r="B1155" s="48"/>
      <c r="C1155" s="48"/>
      <c r="D1155" s="48"/>
      <c r="E1155" s="48"/>
      <c r="F1155" s="48"/>
      <c r="G1155" s="48"/>
      <c r="H1155" s="48"/>
      <c r="I1155" s="48"/>
      <c r="J1155" s="48"/>
      <c r="K1155" s="48"/>
    </row>
    <row r="1156" spans="1:11" ht="20.100000000000001" customHeight="1" x14ac:dyDescent="0.25">
      <c r="A1156" s="48"/>
      <c r="B1156" s="48"/>
      <c r="C1156" s="48"/>
      <c r="D1156" s="48"/>
      <c r="E1156" s="48"/>
      <c r="F1156" s="48"/>
      <c r="G1156" s="48"/>
      <c r="H1156" s="48"/>
      <c r="I1156" s="48"/>
      <c r="J1156" s="48"/>
      <c r="K1156" s="48"/>
    </row>
    <row r="1157" spans="1:11" ht="20.100000000000001" customHeight="1" x14ac:dyDescent="0.25">
      <c r="A1157" s="48"/>
      <c r="B1157" s="48"/>
      <c r="C1157" s="48"/>
      <c r="D1157" s="48"/>
      <c r="E1157" s="48"/>
      <c r="F1157" s="48"/>
      <c r="G1157" s="48"/>
      <c r="H1157" s="48"/>
      <c r="I1157" s="48"/>
      <c r="J1157" s="48"/>
      <c r="K1157" s="48"/>
    </row>
    <row r="1158" spans="1:11" ht="20.100000000000001" customHeight="1" x14ac:dyDescent="0.25">
      <c r="A1158" s="48"/>
      <c r="B1158" s="48"/>
      <c r="C1158" s="48"/>
      <c r="D1158" s="48"/>
      <c r="E1158" s="48"/>
      <c r="F1158" s="48"/>
      <c r="G1158" s="48"/>
      <c r="H1158" s="48"/>
      <c r="I1158" s="48"/>
      <c r="J1158" s="48"/>
      <c r="K1158" s="48"/>
    </row>
    <row r="1159" spans="1:11" ht="20.100000000000001" customHeight="1" x14ac:dyDescent="0.25">
      <c r="A1159" s="48"/>
      <c r="B1159" s="48"/>
      <c r="C1159" s="48"/>
      <c r="D1159" s="48"/>
      <c r="E1159" s="48"/>
      <c r="F1159" s="48"/>
      <c r="G1159" s="48"/>
      <c r="H1159" s="48"/>
      <c r="I1159" s="48"/>
      <c r="J1159" s="48"/>
      <c r="K1159" s="48"/>
    </row>
    <row r="1160" spans="1:11" ht="20.100000000000001" customHeight="1" x14ac:dyDescent="0.25">
      <c r="A1160" s="48"/>
      <c r="B1160" s="48"/>
      <c r="C1160" s="48"/>
      <c r="D1160" s="48"/>
      <c r="E1160" s="48"/>
      <c r="F1160" s="48"/>
      <c r="G1160" s="48"/>
      <c r="H1160" s="48"/>
      <c r="I1160" s="48"/>
      <c r="J1160" s="48"/>
      <c r="K1160" s="48"/>
    </row>
    <row r="1161" spans="1:11" ht="20.100000000000001" customHeight="1" x14ac:dyDescent="0.25">
      <c r="A1161" s="48"/>
      <c r="B1161" s="48"/>
      <c r="C1161" s="48"/>
      <c r="D1161" s="48"/>
      <c r="E1161" s="48"/>
      <c r="F1161" s="48"/>
      <c r="G1161" s="48"/>
      <c r="H1161" s="48"/>
      <c r="I1161" s="48"/>
      <c r="J1161" s="48"/>
      <c r="K1161" s="48"/>
    </row>
    <row r="1162" spans="1:11" ht="20.100000000000001" customHeight="1" x14ac:dyDescent="0.25">
      <c r="A1162" s="48"/>
      <c r="B1162" s="48"/>
      <c r="C1162" s="48"/>
      <c r="D1162" s="48"/>
      <c r="E1162" s="48"/>
      <c r="F1162" s="48"/>
      <c r="G1162" s="48"/>
      <c r="H1162" s="48"/>
      <c r="I1162" s="48"/>
      <c r="J1162" s="48"/>
      <c r="K1162" s="48"/>
    </row>
    <row r="1163" spans="1:11" ht="20.100000000000001" customHeight="1" x14ac:dyDescent="0.25">
      <c r="A1163" s="48"/>
      <c r="B1163" s="48"/>
      <c r="C1163" s="48"/>
      <c r="D1163" s="48"/>
      <c r="E1163" s="48"/>
      <c r="F1163" s="48"/>
      <c r="G1163" s="48"/>
      <c r="H1163" s="48"/>
      <c r="I1163" s="48"/>
      <c r="J1163" s="48"/>
      <c r="K1163" s="48"/>
    </row>
    <row r="1164" spans="1:11" ht="20.100000000000001" customHeight="1" x14ac:dyDescent="0.25">
      <c r="A1164" s="48"/>
      <c r="B1164" s="48"/>
      <c r="C1164" s="48"/>
      <c r="D1164" s="48"/>
      <c r="E1164" s="48"/>
      <c r="F1164" s="48"/>
      <c r="G1164" s="48"/>
      <c r="H1164" s="48"/>
      <c r="I1164" s="48"/>
      <c r="J1164" s="48"/>
      <c r="K1164" s="48"/>
    </row>
    <row r="1165" spans="1:11" ht="20.100000000000001" customHeight="1" x14ac:dyDescent="0.25">
      <c r="A1165" s="48"/>
      <c r="B1165" s="48"/>
      <c r="C1165" s="48"/>
      <c r="D1165" s="48"/>
      <c r="E1165" s="48"/>
      <c r="F1165" s="48"/>
      <c r="G1165" s="48"/>
      <c r="H1165" s="48"/>
      <c r="I1165" s="48"/>
      <c r="J1165" s="48"/>
      <c r="K1165" s="48"/>
    </row>
    <row r="1166" spans="1:11" ht="20.100000000000001" customHeight="1" x14ac:dyDescent="0.25">
      <c r="A1166" s="48"/>
      <c r="B1166" s="48"/>
      <c r="C1166" s="48"/>
      <c r="D1166" s="48"/>
      <c r="E1166" s="48"/>
      <c r="F1166" s="48"/>
      <c r="G1166" s="48"/>
      <c r="H1166" s="48"/>
      <c r="I1166" s="48"/>
      <c r="J1166" s="48"/>
      <c r="K1166" s="48"/>
    </row>
    <row r="1167" spans="1:11" ht="20.100000000000001" customHeight="1" x14ac:dyDescent="0.25">
      <c r="A1167" s="48"/>
      <c r="B1167" s="48"/>
      <c r="C1167" s="48"/>
      <c r="D1167" s="48"/>
      <c r="E1167" s="48"/>
      <c r="F1167" s="48"/>
      <c r="G1167" s="48"/>
      <c r="H1167" s="48"/>
      <c r="I1167" s="48"/>
      <c r="J1167" s="48"/>
      <c r="K1167" s="48"/>
    </row>
    <row r="1168" spans="1:11" ht="20.100000000000001" customHeight="1" x14ac:dyDescent="0.25">
      <c r="A1168" s="48"/>
      <c r="B1168" s="48"/>
      <c r="C1168" s="48"/>
      <c r="D1168" s="48"/>
      <c r="E1168" s="48"/>
      <c r="F1168" s="48"/>
      <c r="G1168" s="48"/>
      <c r="H1168" s="48"/>
      <c r="I1168" s="48"/>
      <c r="J1168" s="48"/>
      <c r="K1168" s="48"/>
    </row>
    <row r="1169" spans="1:11" ht="20.100000000000001" customHeight="1" x14ac:dyDescent="0.25">
      <c r="A1169" s="48"/>
      <c r="B1169" s="48"/>
      <c r="C1169" s="48"/>
      <c r="D1169" s="48"/>
      <c r="E1169" s="48"/>
      <c r="F1169" s="48"/>
      <c r="G1169" s="48"/>
      <c r="H1169" s="48"/>
      <c r="I1169" s="48"/>
      <c r="J1169" s="48"/>
      <c r="K1169" s="48"/>
    </row>
    <row r="1170" spans="1:11" ht="20.100000000000001" customHeight="1" x14ac:dyDescent="0.25">
      <c r="A1170" s="48"/>
      <c r="B1170" s="48"/>
      <c r="C1170" s="48"/>
      <c r="D1170" s="48"/>
      <c r="E1170" s="48"/>
      <c r="F1170" s="48"/>
      <c r="G1170" s="48"/>
      <c r="H1170" s="48"/>
      <c r="I1170" s="48"/>
      <c r="J1170" s="48"/>
      <c r="K1170" s="48"/>
    </row>
    <row r="1171" spans="1:11" ht="20.100000000000001" customHeight="1" x14ac:dyDescent="0.25">
      <c r="A1171" s="48"/>
      <c r="B1171" s="48"/>
      <c r="C1171" s="48"/>
      <c r="D1171" s="48"/>
      <c r="E1171" s="48"/>
      <c r="F1171" s="48"/>
      <c r="G1171" s="48"/>
      <c r="H1171" s="48"/>
      <c r="I1171" s="48"/>
      <c r="J1171" s="48"/>
      <c r="K1171" s="48"/>
    </row>
    <row r="1172" spans="1:11" ht="20.100000000000001" customHeight="1" x14ac:dyDescent="0.25">
      <c r="A1172" s="48"/>
      <c r="B1172" s="48"/>
      <c r="C1172" s="48"/>
      <c r="D1172" s="48"/>
      <c r="E1172" s="48"/>
      <c r="F1172" s="48"/>
      <c r="G1172" s="48"/>
      <c r="H1172" s="48"/>
      <c r="I1172" s="48"/>
      <c r="J1172" s="48"/>
      <c r="K1172" s="48"/>
    </row>
    <row r="1173" spans="1:11" x14ac:dyDescent="0.25">
      <c r="A1173" s="48"/>
      <c r="B1173" s="48"/>
      <c r="C1173" s="48"/>
      <c r="D1173" s="48"/>
      <c r="E1173" s="48"/>
      <c r="F1173" s="48"/>
      <c r="G1173" s="48"/>
      <c r="H1173" s="48"/>
      <c r="I1173" s="48"/>
      <c r="J1173" s="48"/>
      <c r="K1173" s="48"/>
    </row>
    <row r="1174" spans="1:11" x14ac:dyDescent="0.25">
      <c r="A1174" s="48"/>
      <c r="B1174" s="48"/>
      <c r="C1174" s="48"/>
      <c r="D1174" s="48"/>
      <c r="E1174" s="48"/>
      <c r="F1174" s="48"/>
      <c r="G1174" s="48"/>
      <c r="H1174" s="48"/>
      <c r="I1174" s="48"/>
      <c r="J1174" s="48"/>
      <c r="K1174" s="48"/>
    </row>
    <row r="1175" spans="1:11" x14ac:dyDescent="0.25">
      <c r="A1175" s="48"/>
      <c r="B1175" s="48"/>
      <c r="C1175" s="48"/>
      <c r="D1175" s="48"/>
      <c r="E1175" s="48"/>
      <c r="F1175" s="48"/>
      <c r="G1175" s="48"/>
      <c r="H1175" s="48"/>
      <c r="I1175" s="48"/>
      <c r="J1175" s="48"/>
      <c r="K1175" s="48"/>
    </row>
    <row r="1176" spans="1:11" x14ac:dyDescent="0.25">
      <c r="A1176" s="48"/>
      <c r="B1176" s="48"/>
      <c r="C1176" s="48"/>
      <c r="D1176" s="48"/>
      <c r="E1176" s="48"/>
      <c r="F1176" s="48"/>
      <c r="G1176" s="48"/>
      <c r="H1176" s="48"/>
      <c r="I1176" s="48"/>
      <c r="J1176" s="48"/>
      <c r="K1176" s="48"/>
    </row>
    <row r="1177" spans="1:11" x14ac:dyDescent="0.25">
      <c r="A1177" s="48"/>
      <c r="B1177" s="48"/>
      <c r="C1177" s="48"/>
      <c r="D1177" s="48"/>
      <c r="E1177" s="48"/>
      <c r="F1177" s="48"/>
      <c r="G1177" s="48"/>
      <c r="H1177" s="48"/>
      <c r="I1177" s="48"/>
      <c r="J1177" s="48"/>
      <c r="K1177" s="48"/>
    </row>
    <row r="1178" spans="1:11" x14ac:dyDescent="0.25">
      <c r="A1178" s="48"/>
      <c r="B1178" s="48"/>
      <c r="C1178" s="48"/>
      <c r="D1178" s="48"/>
      <c r="E1178" s="48"/>
      <c r="F1178" s="48"/>
      <c r="G1178" s="48"/>
      <c r="H1178" s="48"/>
      <c r="I1178" s="48"/>
      <c r="J1178" s="48"/>
      <c r="K1178" s="48"/>
    </row>
    <row r="1179" spans="1:11" x14ac:dyDescent="0.25">
      <c r="A1179" s="48"/>
      <c r="B1179" s="48"/>
      <c r="C1179" s="48"/>
      <c r="D1179" s="48"/>
      <c r="E1179" s="48"/>
      <c r="F1179" s="48"/>
      <c r="G1179" s="48"/>
      <c r="H1179" s="48"/>
      <c r="I1179" s="48"/>
      <c r="J1179" s="48"/>
      <c r="K1179" s="48"/>
    </row>
    <row r="1180" spans="1:11" x14ac:dyDescent="0.25">
      <c r="A1180" s="48"/>
      <c r="B1180" s="48"/>
      <c r="C1180" s="48"/>
      <c r="D1180" s="48"/>
      <c r="E1180" s="48"/>
      <c r="F1180" s="48"/>
      <c r="G1180" s="48"/>
      <c r="H1180" s="48"/>
      <c r="I1180" s="48"/>
      <c r="J1180" s="48"/>
      <c r="K1180" s="48"/>
    </row>
    <row r="1181" spans="1:11" x14ac:dyDescent="0.25">
      <c r="A1181" s="48"/>
      <c r="B1181" s="48"/>
      <c r="C1181" s="48"/>
      <c r="D1181" s="48"/>
      <c r="E1181" s="48"/>
      <c r="F1181" s="48"/>
      <c r="G1181" s="48"/>
      <c r="H1181" s="48"/>
      <c r="I1181" s="48"/>
      <c r="J1181" s="48"/>
      <c r="K1181" s="48"/>
    </row>
    <row r="1182" spans="1:11" x14ac:dyDescent="0.25">
      <c r="A1182" s="48"/>
      <c r="B1182" s="48"/>
      <c r="C1182" s="48"/>
      <c r="D1182" s="48"/>
      <c r="E1182" s="48"/>
      <c r="F1182" s="48"/>
      <c r="G1182" s="48"/>
      <c r="H1182" s="48"/>
      <c r="I1182" s="48"/>
      <c r="J1182" s="48"/>
      <c r="K1182" s="48"/>
    </row>
    <row r="1183" spans="1:11" x14ac:dyDescent="0.25">
      <c r="A1183" s="48"/>
      <c r="B1183" s="48"/>
      <c r="C1183" s="48"/>
      <c r="D1183" s="48"/>
      <c r="E1183" s="48"/>
      <c r="F1183" s="48"/>
      <c r="G1183" s="48"/>
      <c r="H1183" s="48"/>
      <c r="I1183" s="48"/>
      <c r="J1183" s="48"/>
      <c r="K1183" s="48"/>
    </row>
    <row r="1184" spans="1:11" x14ac:dyDescent="0.25">
      <c r="A1184" s="48"/>
      <c r="B1184" s="48"/>
      <c r="C1184" s="48"/>
      <c r="D1184" s="48"/>
      <c r="E1184" s="48"/>
      <c r="F1184" s="48"/>
      <c r="G1184" s="48"/>
      <c r="H1184" s="48"/>
      <c r="I1184" s="48"/>
      <c r="J1184" s="48"/>
      <c r="K1184" s="48"/>
    </row>
    <row r="1185" spans="1:11" x14ac:dyDescent="0.25">
      <c r="A1185" s="48"/>
      <c r="B1185" s="48"/>
      <c r="C1185" s="48"/>
      <c r="D1185" s="48"/>
      <c r="E1185" s="48"/>
      <c r="F1185" s="48"/>
      <c r="G1185" s="48"/>
      <c r="H1185" s="48"/>
      <c r="I1185" s="48"/>
      <c r="J1185" s="48"/>
      <c r="K1185" s="48"/>
    </row>
    <row r="1186" spans="1:11" x14ac:dyDescent="0.25">
      <c r="A1186" s="48"/>
      <c r="B1186" s="48"/>
      <c r="C1186" s="48"/>
      <c r="D1186" s="48"/>
      <c r="E1186" s="48"/>
      <c r="F1186" s="48"/>
      <c r="G1186" s="48"/>
      <c r="H1186" s="48"/>
      <c r="I1186" s="48"/>
      <c r="J1186" s="48"/>
      <c r="K1186" s="48"/>
    </row>
    <row r="1187" spans="1:11" x14ac:dyDescent="0.25">
      <c r="A1187" s="48"/>
      <c r="B1187" s="48"/>
      <c r="C1187" s="48"/>
      <c r="D1187" s="48"/>
      <c r="E1187" s="48"/>
      <c r="F1187" s="48"/>
      <c r="G1187" s="48"/>
      <c r="H1187" s="48"/>
      <c r="I1187" s="48"/>
      <c r="J1187" s="48"/>
      <c r="K1187" s="48"/>
    </row>
    <row r="1188" spans="1:11" x14ac:dyDescent="0.25">
      <c r="A1188" s="48"/>
      <c r="B1188" s="48"/>
      <c r="C1188" s="48"/>
      <c r="D1188" s="48"/>
      <c r="E1188" s="48"/>
      <c r="F1188" s="48"/>
      <c r="G1188" s="48"/>
      <c r="H1188" s="48"/>
      <c r="I1188" s="48"/>
      <c r="J1188" s="48"/>
      <c r="K1188" s="48"/>
    </row>
    <row r="1189" spans="1:11" x14ac:dyDescent="0.25">
      <c r="A1189" s="48"/>
      <c r="B1189" s="48"/>
      <c r="C1189" s="48"/>
      <c r="D1189" s="48"/>
      <c r="E1189" s="48"/>
      <c r="F1189" s="48"/>
      <c r="G1189" s="48"/>
      <c r="H1189" s="48"/>
      <c r="I1189" s="48"/>
      <c r="J1189" s="48"/>
      <c r="K1189" s="48"/>
    </row>
    <row r="1190" spans="1:11" x14ac:dyDescent="0.25">
      <c r="A1190" s="48"/>
      <c r="B1190" s="48"/>
      <c r="C1190" s="48"/>
      <c r="D1190" s="48"/>
      <c r="E1190" s="48"/>
      <c r="F1190" s="48"/>
      <c r="G1190" s="48"/>
      <c r="H1190" s="48"/>
      <c r="I1190" s="48"/>
      <c r="J1190" s="48"/>
      <c r="K1190" s="48"/>
    </row>
    <row r="1191" spans="1:11" x14ac:dyDescent="0.25">
      <c r="A1191" s="48"/>
      <c r="B1191" s="48"/>
      <c r="C1191" s="48"/>
      <c r="D1191" s="48"/>
      <c r="E1191" s="48"/>
      <c r="F1191" s="48"/>
      <c r="G1191" s="48"/>
      <c r="H1191" s="48"/>
      <c r="I1191" s="48"/>
      <c r="J1191" s="48"/>
      <c r="K1191" s="48"/>
    </row>
    <row r="1192" spans="1:11" x14ac:dyDescent="0.25">
      <c r="A1192" s="48"/>
      <c r="B1192" s="48"/>
      <c r="C1192" s="48"/>
      <c r="D1192" s="48"/>
      <c r="E1192" s="48"/>
      <c r="F1192" s="48"/>
      <c r="G1192" s="48"/>
      <c r="H1192" s="48"/>
      <c r="I1192" s="48"/>
      <c r="J1192" s="48"/>
      <c r="K1192" s="48"/>
    </row>
    <row r="1193" spans="1:11" x14ac:dyDescent="0.25">
      <c r="A1193" s="48"/>
      <c r="B1193" s="48"/>
      <c r="C1193" s="48"/>
      <c r="D1193" s="48"/>
      <c r="E1193" s="48"/>
      <c r="F1193" s="48"/>
      <c r="G1193" s="48"/>
      <c r="H1193" s="48"/>
      <c r="I1193" s="48"/>
      <c r="J1193" s="48"/>
      <c r="K1193" s="48"/>
    </row>
    <row r="1194" spans="1:11" x14ac:dyDescent="0.25">
      <c r="A1194" s="48"/>
      <c r="B1194" s="48"/>
      <c r="C1194" s="48"/>
      <c r="D1194" s="48"/>
      <c r="E1194" s="48"/>
      <c r="F1194" s="48"/>
      <c r="G1194" s="48"/>
      <c r="H1194" s="48"/>
      <c r="I1194" s="48"/>
      <c r="J1194" s="48"/>
      <c r="K1194" s="48"/>
    </row>
    <row r="1195" spans="1:11" x14ac:dyDescent="0.25">
      <c r="A1195" s="48"/>
      <c r="B1195" s="48"/>
      <c r="C1195" s="48"/>
      <c r="D1195" s="48"/>
      <c r="E1195" s="48"/>
      <c r="F1195" s="48"/>
      <c r="G1195" s="48"/>
      <c r="H1195" s="48"/>
      <c r="I1195" s="48"/>
      <c r="J1195" s="48"/>
      <c r="K1195" s="48"/>
    </row>
    <row r="1196" spans="1:11" x14ac:dyDescent="0.25">
      <c r="A1196" s="48"/>
      <c r="B1196" s="48"/>
      <c r="C1196" s="48"/>
      <c r="D1196" s="48"/>
      <c r="E1196" s="48"/>
      <c r="F1196" s="48"/>
      <c r="G1196" s="48"/>
      <c r="H1196" s="48"/>
      <c r="I1196" s="48"/>
      <c r="J1196" s="48"/>
      <c r="K1196" s="48"/>
    </row>
    <row r="1197" spans="1:11" x14ac:dyDescent="0.25">
      <c r="A1197" s="48"/>
      <c r="B1197" s="48"/>
      <c r="C1197" s="48"/>
      <c r="D1197" s="48"/>
      <c r="E1197" s="48"/>
      <c r="F1197" s="48"/>
      <c r="G1197" s="48"/>
      <c r="H1197" s="48"/>
      <c r="I1197" s="48"/>
      <c r="J1197" s="48"/>
      <c r="K1197" s="48"/>
    </row>
    <row r="1198" spans="1:11" x14ac:dyDescent="0.25">
      <c r="A1198" s="48"/>
      <c r="B1198" s="48"/>
      <c r="C1198" s="48"/>
      <c r="D1198" s="48"/>
      <c r="E1198" s="48"/>
      <c r="F1198" s="48"/>
      <c r="G1198" s="48"/>
      <c r="H1198" s="48"/>
      <c r="I1198" s="48"/>
      <c r="J1198" s="48"/>
      <c r="K1198" s="48"/>
    </row>
    <row r="1199" spans="1:11" x14ac:dyDescent="0.25">
      <c r="A1199" s="48"/>
      <c r="B1199" s="48"/>
      <c r="C1199" s="48"/>
      <c r="D1199" s="48"/>
      <c r="E1199" s="48"/>
      <c r="F1199" s="48"/>
      <c r="G1199" s="48"/>
      <c r="H1199" s="48"/>
      <c r="I1199" s="48"/>
      <c r="J1199" s="48"/>
      <c r="K1199" s="48"/>
    </row>
    <row r="1200" spans="1:11" x14ac:dyDescent="0.25">
      <c r="A1200" s="48"/>
      <c r="B1200" s="48"/>
      <c r="C1200" s="48"/>
      <c r="D1200" s="48"/>
      <c r="E1200" s="48"/>
      <c r="F1200" s="48"/>
      <c r="G1200" s="48"/>
      <c r="H1200" s="48"/>
      <c r="I1200" s="48"/>
      <c r="J1200" s="48"/>
      <c r="K1200" s="48"/>
    </row>
    <row r="1201" spans="1:11" x14ac:dyDescent="0.25">
      <c r="A1201" s="48"/>
      <c r="B1201" s="48"/>
      <c r="C1201" s="48"/>
      <c r="D1201" s="48"/>
      <c r="E1201" s="48"/>
      <c r="F1201" s="48"/>
      <c r="G1201" s="48"/>
      <c r="H1201" s="48"/>
      <c r="I1201" s="48"/>
      <c r="J1201" s="48"/>
      <c r="K1201" s="48"/>
    </row>
    <row r="1202" spans="1:11" x14ac:dyDescent="0.25">
      <c r="A1202" s="48"/>
      <c r="B1202" s="48"/>
      <c r="C1202" s="48"/>
      <c r="D1202" s="48"/>
      <c r="E1202" s="48"/>
      <c r="F1202" s="48"/>
      <c r="G1202" s="48"/>
      <c r="H1202" s="48"/>
      <c r="I1202" s="48"/>
      <c r="J1202" s="48"/>
      <c r="K1202" s="48"/>
    </row>
    <row r="1203" spans="1:11" x14ac:dyDescent="0.25">
      <c r="A1203" s="48"/>
      <c r="B1203" s="48"/>
      <c r="C1203" s="48"/>
      <c r="D1203" s="48"/>
      <c r="E1203" s="48"/>
      <c r="F1203" s="48"/>
      <c r="G1203" s="48"/>
      <c r="H1203" s="48"/>
      <c r="I1203" s="48"/>
      <c r="J1203" s="48"/>
      <c r="K1203" s="48"/>
    </row>
    <row r="1204" spans="1:11" x14ac:dyDescent="0.25">
      <c r="A1204" s="48"/>
      <c r="B1204" s="48"/>
      <c r="C1204" s="48"/>
      <c r="D1204" s="48"/>
      <c r="E1204" s="48"/>
      <c r="F1204" s="48"/>
      <c r="G1204" s="48"/>
      <c r="H1204" s="48"/>
      <c r="I1204" s="48"/>
      <c r="J1204" s="48"/>
      <c r="K1204" s="48"/>
    </row>
    <row r="1205" spans="1:11" x14ac:dyDescent="0.25">
      <c r="A1205" s="48"/>
      <c r="B1205" s="48"/>
      <c r="C1205" s="48"/>
      <c r="D1205" s="48"/>
      <c r="E1205" s="48"/>
      <c r="F1205" s="48"/>
      <c r="G1205" s="48"/>
      <c r="H1205" s="48"/>
      <c r="I1205" s="48"/>
      <c r="J1205" s="48"/>
      <c r="K1205" s="48"/>
    </row>
    <row r="1206" spans="1:11" x14ac:dyDescent="0.25">
      <c r="A1206" s="48"/>
      <c r="B1206" s="48"/>
      <c r="C1206" s="48"/>
      <c r="D1206" s="48"/>
      <c r="E1206" s="48"/>
      <c r="F1206" s="48"/>
      <c r="G1206" s="48"/>
      <c r="H1206" s="48"/>
      <c r="I1206" s="48"/>
      <c r="J1206" s="48"/>
      <c r="K1206" s="48"/>
    </row>
    <row r="1207" spans="1:11" x14ac:dyDescent="0.25">
      <c r="A1207" s="48"/>
      <c r="B1207" s="48"/>
      <c r="C1207" s="48"/>
      <c r="D1207" s="48"/>
      <c r="E1207" s="48"/>
      <c r="F1207" s="48"/>
      <c r="G1207" s="48"/>
      <c r="H1207" s="48"/>
      <c r="I1207" s="48"/>
      <c r="J1207" s="48"/>
      <c r="K1207" s="48"/>
    </row>
    <row r="1208" spans="1:11" x14ac:dyDescent="0.25">
      <c r="A1208" s="48"/>
      <c r="B1208" s="48"/>
      <c r="C1208" s="48"/>
      <c r="D1208" s="48"/>
      <c r="E1208" s="48"/>
      <c r="F1208" s="48"/>
      <c r="G1208" s="48"/>
      <c r="H1208" s="48"/>
      <c r="I1208" s="48"/>
      <c r="J1208" s="48"/>
      <c r="K1208" s="48"/>
    </row>
    <row r="1209" spans="1:11" x14ac:dyDescent="0.25">
      <c r="A1209" s="48"/>
      <c r="B1209" s="48"/>
      <c r="C1209" s="48"/>
      <c r="D1209" s="48"/>
      <c r="E1209" s="48"/>
      <c r="F1209" s="48"/>
      <c r="G1209" s="48"/>
      <c r="H1209" s="48"/>
      <c r="I1209" s="48"/>
      <c r="J1209" s="48"/>
      <c r="K1209" s="48"/>
    </row>
    <row r="1210" spans="1:11" x14ac:dyDescent="0.25">
      <c r="A1210" s="48"/>
      <c r="B1210" s="48"/>
      <c r="C1210" s="48"/>
      <c r="D1210" s="48"/>
      <c r="E1210" s="48"/>
      <c r="F1210" s="48"/>
      <c r="G1210" s="48"/>
      <c r="H1210" s="48"/>
      <c r="I1210" s="48"/>
      <c r="J1210" s="48"/>
      <c r="K1210" s="48"/>
    </row>
    <row r="1211" spans="1:11" x14ac:dyDescent="0.25">
      <c r="A1211" s="48"/>
      <c r="B1211" s="48"/>
      <c r="C1211" s="48"/>
      <c r="D1211" s="48"/>
      <c r="E1211" s="48"/>
      <c r="F1211" s="48"/>
      <c r="G1211" s="48"/>
      <c r="H1211" s="48"/>
      <c r="I1211" s="48"/>
      <c r="J1211" s="48"/>
      <c r="K1211" s="48"/>
    </row>
    <row r="1212" spans="1:11" x14ac:dyDescent="0.25">
      <c r="A1212" s="48"/>
      <c r="B1212" s="48"/>
      <c r="C1212" s="48"/>
      <c r="D1212" s="48"/>
      <c r="E1212" s="48"/>
      <c r="F1212" s="48"/>
      <c r="G1212" s="48"/>
      <c r="H1212" s="48"/>
      <c r="I1212" s="48"/>
      <c r="J1212" s="48"/>
      <c r="K1212" s="48"/>
    </row>
    <row r="1213" spans="1:11" x14ac:dyDescent="0.25">
      <c r="A1213" s="48"/>
      <c r="B1213" s="48"/>
      <c r="C1213" s="48"/>
      <c r="D1213" s="48"/>
      <c r="E1213" s="48"/>
      <c r="F1213" s="48"/>
      <c r="G1213" s="48"/>
      <c r="H1213" s="48"/>
      <c r="I1213" s="48"/>
      <c r="J1213" s="48"/>
      <c r="K1213" s="48"/>
    </row>
    <row r="1214" spans="1:11" x14ac:dyDescent="0.25">
      <c r="A1214" s="48"/>
      <c r="B1214" s="48"/>
      <c r="C1214" s="48"/>
      <c r="D1214" s="48"/>
      <c r="E1214" s="48"/>
      <c r="F1214" s="48"/>
      <c r="G1214" s="48"/>
      <c r="H1214" s="48"/>
      <c r="I1214" s="48"/>
      <c r="J1214" s="48"/>
      <c r="K1214" s="48"/>
    </row>
    <row r="1215" spans="1:11" x14ac:dyDescent="0.25">
      <c r="A1215" s="48"/>
      <c r="B1215" s="48"/>
      <c r="C1215" s="48"/>
      <c r="D1215" s="48"/>
      <c r="E1215" s="48"/>
      <c r="F1215" s="48"/>
      <c r="G1215" s="48"/>
      <c r="H1215" s="48"/>
      <c r="I1215" s="48"/>
      <c r="J1215" s="48"/>
      <c r="K1215" s="48"/>
    </row>
    <row r="1216" spans="1:11" x14ac:dyDescent="0.25">
      <c r="A1216" s="48"/>
      <c r="B1216" s="48"/>
      <c r="C1216" s="48"/>
      <c r="D1216" s="48"/>
      <c r="E1216" s="48"/>
      <c r="F1216" s="48"/>
      <c r="G1216" s="48"/>
      <c r="H1216" s="48"/>
      <c r="I1216" s="48"/>
      <c r="J1216" s="48"/>
      <c r="K1216" s="48"/>
    </row>
    <row r="1217" spans="1:11" x14ac:dyDescent="0.25">
      <c r="A1217" s="48"/>
      <c r="B1217" s="48"/>
      <c r="C1217" s="48"/>
      <c r="D1217" s="48"/>
      <c r="E1217" s="48"/>
      <c r="F1217" s="48"/>
      <c r="G1217" s="48"/>
      <c r="H1217" s="48"/>
      <c r="I1217" s="48"/>
      <c r="J1217" s="48"/>
      <c r="K1217" s="48"/>
    </row>
    <row r="1218" spans="1:11" x14ac:dyDescent="0.25">
      <c r="A1218" s="48"/>
      <c r="B1218" s="48"/>
      <c r="C1218" s="48"/>
      <c r="D1218" s="48"/>
      <c r="E1218" s="48"/>
      <c r="F1218" s="48"/>
      <c r="G1218" s="48"/>
      <c r="H1218" s="48"/>
      <c r="I1218" s="48"/>
      <c r="J1218" s="48"/>
      <c r="K1218" s="48"/>
    </row>
    <row r="1219" spans="1:11" x14ac:dyDescent="0.25">
      <c r="A1219" s="48"/>
      <c r="B1219" s="48"/>
      <c r="C1219" s="48"/>
      <c r="D1219" s="48"/>
      <c r="E1219" s="48"/>
      <c r="F1219" s="48"/>
      <c r="G1219" s="48"/>
      <c r="H1219" s="48"/>
      <c r="I1219" s="48"/>
      <c r="J1219" s="48"/>
      <c r="K1219" s="48"/>
    </row>
    <row r="1220" spans="1:11" x14ac:dyDescent="0.25">
      <c r="A1220" s="48"/>
      <c r="B1220" s="48"/>
      <c r="C1220" s="48"/>
      <c r="D1220" s="48"/>
      <c r="E1220" s="48"/>
      <c r="F1220" s="48"/>
      <c r="G1220" s="48"/>
      <c r="H1220" s="48"/>
      <c r="I1220" s="48"/>
      <c r="J1220" s="48"/>
      <c r="K1220" s="48"/>
    </row>
    <row r="1221" spans="1:11" x14ac:dyDescent="0.25">
      <c r="A1221" s="48"/>
      <c r="B1221" s="48"/>
      <c r="C1221" s="48"/>
      <c r="D1221" s="48"/>
      <c r="E1221" s="48"/>
      <c r="F1221" s="48"/>
      <c r="G1221" s="48"/>
      <c r="H1221" s="48"/>
      <c r="I1221" s="48"/>
      <c r="J1221" s="48"/>
      <c r="K1221" s="48"/>
    </row>
    <row r="1222" spans="1:11" x14ac:dyDescent="0.25">
      <c r="A1222" s="48"/>
      <c r="B1222" s="48"/>
      <c r="C1222" s="48"/>
      <c r="D1222" s="48"/>
      <c r="E1222" s="48"/>
      <c r="F1222" s="48"/>
      <c r="G1222" s="48"/>
      <c r="H1222" s="48"/>
      <c r="I1222" s="48"/>
      <c r="J1222" s="48"/>
      <c r="K1222" s="48"/>
    </row>
    <row r="1223" spans="1:11" x14ac:dyDescent="0.25">
      <c r="A1223" s="48"/>
      <c r="B1223" s="48"/>
      <c r="C1223" s="48"/>
      <c r="D1223" s="48"/>
      <c r="E1223" s="48"/>
      <c r="F1223" s="48"/>
      <c r="G1223" s="48"/>
      <c r="H1223" s="48"/>
      <c r="I1223" s="48"/>
      <c r="J1223" s="48"/>
      <c r="K1223" s="48"/>
    </row>
    <row r="1224" spans="1:11" x14ac:dyDescent="0.25">
      <c r="A1224" s="48"/>
      <c r="B1224" s="48"/>
      <c r="C1224" s="48"/>
      <c r="D1224" s="48"/>
      <c r="E1224" s="48"/>
      <c r="F1224" s="48"/>
      <c r="G1224" s="48"/>
      <c r="H1224" s="48"/>
      <c r="I1224" s="48"/>
      <c r="J1224" s="48"/>
      <c r="K1224" s="48"/>
    </row>
    <row r="1225" spans="1:11" x14ac:dyDescent="0.25">
      <c r="A1225" s="48"/>
      <c r="B1225" s="48"/>
      <c r="C1225" s="48"/>
      <c r="D1225" s="48"/>
      <c r="E1225" s="48"/>
      <c r="F1225" s="48"/>
      <c r="G1225" s="48"/>
      <c r="H1225" s="48"/>
      <c r="I1225" s="48"/>
      <c r="J1225" s="48"/>
      <c r="K1225" s="48"/>
    </row>
    <row r="1226" spans="1:11" x14ac:dyDescent="0.25">
      <c r="A1226" s="48"/>
      <c r="B1226" s="48"/>
      <c r="C1226" s="48"/>
      <c r="D1226" s="48"/>
      <c r="E1226" s="48"/>
      <c r="F1226" s="48"/>
      <c r="G1226" s="48"/>
      <c r="H1226" s="48"/>
      <c r="I1226" s="48"/>
      <c r="J1226" s="48"/>
      <c r="K1226" s="48"/>
    </row>
    <row r="1227" spans="1:11" x14ac:dyDescent="0.25">
      <c r="A1227" s="48"/>
      <c r="B1227" s="48"/>
      <c r="C1227" s="48"/>
      <c r="D1227" s="48"/>
      <c r="E1227" s="48"/>
      <c r="F1227" s="48"/>
      <c r="G1227" s="48"/>
      <c r="H1227" s="48"/>
      <c r="I1227" s="48"/>
      <c r="J1227" s="48"/>
      <c r="K1227" s="48"/>
    </row>
    <row r="1228" spans="1:11" x14ac:dyDescent="0.25">
      <c r="A1228" s="48"/>
      <c r="B1228" s="48"/>
      <c r="C1228" s="48"/>
      <c r="D1228" s="48"/>
      <c r="E1228" s="48"/>
      <c r="F1228" s="48"/>
      <c r="G1228" s="48"/>
      <c r="H1228" s="48"/>
      <c r="I1228" s="48"/>
      <c r="J1228" s="48"/>
      <c r="K1228" s="48"/>
    </row>
    <row r="1229" spans="1:11" x14ac:dyDescent="0.25">
      <c r="A1229" s="48"/>
      <c r="B1229" s="48"/>
      <c r="C1229" s="48"/>
      <c r="D1229" s="48"/>
      <c r="E1229" s="48"/>
      <c r="F1229" s="48"/>
      <c r="G1229" s="48"/>
      <c r="H1229" s="48"/>
      <c r="I1229" s="48"/>
      <c r="J1229" s="48"/>
      <c r="K1229" s="48"/>
    </row>
    <row r="1230" spans="1:11" x14ac:dyDescent="0.25">
      <c r="A1230" s="48"/>
      <c r="B1230" s="48"/>
      <c r="C1230" s="48"/>
      <c r="D1230" s="48"/>
      <c r="E1230" s="48"/>
      <c r="F1230" s="48"/>
      <c r="G1230" s="48"/>
      <c r="H1230" s="48"/>
      <c r="I1230" s="48"/>
      <c r="J1230" s="48"/>
      <c r="K1230" s="48"/>
    </row>
    <row r="1231" spans="1:11" x14ac:dyDescent="0.25">
      <c r="A1231" s="48"/>
      <c r="B1231" s="48"/>
      <c r="C1231" s="48"/>
      <c r="D1231" s="48"/>
      <c r="E1231" s="48"/>
      <c r="F1231" s="48"/>
      <c r="G1231" s="48"/>
      <c r="H1231" s="48"/>
      <c r="I1231" s="48"/>
      <c r="J1231" s="48"/>
      <c r="K1231" s="48"/>
    </row>
    <row r="1232" spans="1:11" x14ac:dyDescent="0.25">
      <c r="A1232" s="48"/>
      <c r="B1232" s="48"/>
      <c r="C1232" s="48"/>
      <c r="D1232" s="48"/>
      <c r="E1232" s="48"/>
      <c r="F1232" s="48"/>
      <c r="G1232" s="48"/>
      <c r="H1232" s="48"/>
      <c r="I1232" s="48"/>
      <c r="J1232" s="48"/>
      <c r="K1232" s="48"/>
    </row>
    <row r="1233" spans="1:11" x14ac:dyDescent="0.25">
      <c r="A1233" s="48"/>
      <c r="B1233" s="48"/>
      <c r="C1233" s="48"/>
      <c r="D1233" s="48"/>
      <c r="E1233" s="48"/>
      <c r="F1233" s="48"/>
      <c r="G1233" s="48"/>
      <c r="H1233" s="48"/>
      <c r="I1233" s="48"/>
      <c r="J1233" s="48"/>
      <c r="K1233" s="48"/>
    </row>
    <row r="1234" spans="1:11" x14ac:dyDescent="0.25">
      <c r="A1234" s="48"/>
      <c r="B1234" s="48"/>
      <c r="C1234" s="48"/>
      <c r="D1234" s="48"/>
      <c r="E1234" s="48"/>
      <c r="F1234" s="48"/>
      <c r="G1234" s="48"/>
      <c r="H1234" s="48"/>
      <c r="I1234" s="48"/>
      <c r="J1234" s="48"/>
      <c r="K1234" s="48"/>
    </row>
    <row r="1235" spans="1:11" x14ac:dyDescent="0.25">
      <c r="A1235" s="48"/>
      <c r="B1235" s="48"/>
      <c r="C1235" s="48"/>
      <c r="D1235" s="48"/>
      <c r="E1235" s="48"/>
      <c r="F1235" s="48"/>
      <c r="G1235" s="48"/>
      <c r="H1235" s="48"/>
      <c r="I1235" s="48"/>
      <c r="J1235" s="48"/>
      <c r="K1235" s="48"/>
    </row>
    <row r="1236" spans="1:11" x14ac:dyDescent="0.25">
      <c r="A1236" s="48"/>
      <c r="B1236" s="48"/>
      <c r="C1236" s="48"/>
      <c r="D1236" s="48"/>
      <c r="E1236" s="48"/>
      <c r="F1236" s="48"/>
      <c r="G1236" s="48"/>
      <c r="H1236" s="48"/>
      <c r="I1236" s="48"/>
      <c r="J1236" s="48"/>
      <c r="K1236" s="48"/>
    </row>
    <row r="1237" spans="1:11" x14ac:dyDescent="0.25">
      <c r="A1237" s="48"/>
      <c r="B1237" s="48"/>
      <c r="C1237" s="48"/>
      <c r="D1237" s="48"/>
      <c r="E1237" s="48"/>
      <c r="F1237" s="48"/>
      <c r="G1237" s="48"/>
      <c r="H1237" s="48"/>
      <c r="I1237" s="48"/>
      <c r="J1237" s="48"/>
      <c r="K1237" s="48"/>
    </row>
    <row r="1238" spans="1:11" x14ac:dyDescent="0.25">
      <c r="A1238" s="48"/>
      <c r="B1238" s="48"/>
      <c r="C1238" s="48"/>
      <c r="D1238" s="48"/>
      <c r="E1238" s="48"/>
      <c r="F1238" s="48"/>
      <c r="G1238" s="48"/>
      <c r="H1238" s="48"/>
      <c r="I1238" s="48"/>
      <c r="J1238" s="48"/>
      <c r="K1238" s="48"/>
    </row>
    <row r="1239" spans="1:11" x14ac:dyDescent="0.25">
      <c r="A1239" s="48"/>
      <c r="B1239" s="48"/>
      <c r="C1239" s="48"/>
      <c r="D1239" s="48"/>
      <c r="E1239" s="48"/>
      <c r="F1239" s="48"/>
      <c r="G1239" s="48"/>
      <c r="H1239" s="48"/>
      <c r="I1239" s="48"/>
      <c r="J1239" s="48"/>
      <c r="K1239" s="48"/>
    </row>
    <row r="1240" spans="1:11" x14ac:dyDescent="0.25">
      <c r="A1240" s="48"/>
      <c r="B1240" s="48"/>
      <c r="C1240" s="48"/>
      <c r="D1240" s="48"/>
      <c r="E1240" s="48"/>
      <c r="F1240" s="48"/>
      <c r="G1240" s="48"/>
      <c r="H1240" s="48"/>
      <c r="I1240" s="48"/>
      <c r="J1240" s="48"/>
      <c r="K1240" s="48"/>
    </row>
    <row r="1241" spans="1:11" x14ac:dyDescent="0.25">
      <c r="A1241" s="48"/>
      <c r="B1241" s="48"/>
      <c r="C1241" s="48"/>
      <c r="D1241" s="48"/>
      <c r="E1241" s="48"/>
      <c r="F1241" s="48"/>
      <c r="G1241" s="48"/>
      <c r="H1241" s="48"/>
      <c r="I1241" s="48"/>
      <c r="J1241" s="48"/>
      <c r="K1241" s="48"/>
    </row>
    <row r="1242" spans="1:11" x14ac:dyDescent="0.25">
      <c r="A1242" s="48"/>
      <c r="B1242" s="48"/>
      <c r="C1242" s="48"/>
      <c r="D1242" s="48"/>
      <c r="E1242" s="48"/>
      <c r="F1242" s="48"/>
      <c r="G1242" s="48"/>
      <c r="H1242" s="48"/>
      <c r="I1242" s="48"/>
      <c r="J1242" s="48"/>
      <c r="K1242" s="48"/>
    </row>
    <row r="1243" spans="1:11" x14ac:dyDescent="0.25">
      <c r="A1243" s="48"/>
      <c r="B1243" s="48"/>
      <c r="C1243" s="48"/>
      <c r="D1243" s="48"/>
      <c r="E1243" s="48"/>
      <c r="F1243" s="48"/>
      <c r="G1243" s="48"/>
      <c r="H1243" s="48"/>
      <c r="I1243" s="48"/>
      <c r="J1243" s="48"/>
      <c r="K1243" s="48"/>
    </row>
    <row r="1244" spans="1:11" x14ac:dyDescent="0.25">
      <c r="A1244" s="48"/>
      <c r="B1244" s="48"/>
      <c r="C1244" s="48"/>
      <c r="D1244" s="48"/>
      <c r="E1244" s="48"/>
      <c r="F1244" s="48"/>
      <c r="G1244" s="48"/>
      <c r="H1244" s="48"/>
      <c r="I1244" s="48"/>
      <c r="J1244" s="48"/>
      <c r="K1244" s="48"/>
    </row>
    <row r="1245" spans="1:11" x14ac:dyDescent="0.25">
      <c r="A1245" s="48"/>
      <c r="B1245" s="48"/>
      <c r="C1245" s="48"/>
      <c r="D1245" s="48"/>
      <c r="E1245" s="48"/>
      <c r="F1245" s="48"/>
      <c r="G1245" s="48"/>
      <c r="H1245" s="48"/>
      <c r="I1245" s="48"/>
      <c r="J1245" s="48"/>
      <c r="K1245" s="48"/>
    </row>
    <row r="1246" spans="1:11" x14ac:dyDescent="0.25">
      <c r="A1246" s="48"/>
      <c r="B1246" s="48"/>
      <c r="C1246" s="48"/>
      <c r="D1246" s="48"/>
      <c r="E1246" s="48"/>
      <c r="F1246" s="48"/>
      <c r="G1246" s="48"/>
      <c r="H1246" s="48"/>
      <c r="I1246" s="48"/>
      <c r="J1246" s="48"/>
      <c r="K1246" s="48"/>
    </row>
    <row r="1247" spans="1:11" x14ac:dyDescent="0.25">
      <c r="A1247" s="48"/>
      <c r="B1247" s="48"/>
      <c r="C1247" s="48"/>
      <c r="D1247" s="48"/>
      <c r="E1247" s="48"/>
      <c r="F1247" s="48"/>
      <c r="G1247" s="48"/>
      <c r="H1247" s="48"/>
      <c r="I1247" s="48"/>
      <c r="J1247" s="48"/>
      <c r="K1247" s="48"/>
    </row>
    <row r="1248" spans="1:11" x14ac:dyDescent="0.25">
      <c r="A1248" s="48"/>
      <c r="B1248" s="48"/>
      <c r="C1248" s="48"/>
      <c r="D1248" s="48"/>
      <c r="E1248" s="48"/>
      <c r="F1248" s="48"/>
      <c r="G1248" s="48"/>
      <c r="H1248" s="48"/>
      <c r="I1248" s="48"/>
      <c r="J1248" s="48"/>
      <c r="K1248" s="48"/>
    </row>
    <row r="1249" spans="1:11" x14ac:dyDescent="0.25">
      <c r="A1249" s="48"/>
      <c r="B1249" s="48"/>
      <c r="C1249" s="48"/>
      <c r="D1249" s="48"/>
      <c r="E1249" s="48"/>
      <c r="F1249" s="48"/>
      <c r="G1249" s="48"/>
      <c r="H1249" s="48"/>
      <c r="I1249" s="48"/>
      <c r="J1249" s="48"/>
      <c r="K1249" s="48"/>
    </row>
    <row r="1250" spans="1:11" x14ac:dyDescent="0.25">
      <c r="A1250" s="48"/>
      <c r="B1250" s="48"/>
      <c r="C1250" s="48"/>
      <c r="D1250" s="48"/>
      <c r="E1250" s="48"/>
      <c r="F1250" s="48"/>
      <c r="G1250" s="48"/>
      <c r="H1250" s="48"/>
      <c r="I1250" s="48"/>
      <c r="J1250" s="48"/>
      <c r="K1250" s="48"/>
    </row>
    <row r="1251" spans="1:11" x14ac:dyDescent="0.25">
      <c r="A1251" s="48"/>
      <c r="B1251" s="48"/>
      <c r="C1251" s="48"/>
      <c r="D1251" s="48"/>
      <c r="E1251" s="48"/>
      <c r="F1251" s="48"/>
      <c r="G1251" s="48"/>
      <c r="H1251" s="48"/>
      <c r="I1251" s="48"/>
      <c r="J1251" s="48"/>
      <c r="K1251" s="48"/>
    </row>
    <row r="1252" spans="1:11" x14ac:dyDescent="0.25">
      <c r="A1252" s="48"/>
      <c r="B1252" s="48"/>
      <c r="C1252" s="48"/>
      <c r="D1252" s="48"/>
      <c r="E1252" s="48"/>
      <c r="F1252" s="48"/>
      <c r="G1252" s="48"/>
      <c r="H1252" s="48"/>
      <c r="I1252" s="48"/>
      <c r="J1252" s="48"/>
      <c r="K1252" s="48"/>
    </row>
    <row r="1253" spans="1:11" x14ac:dyDescent="0.25">
      <c r="A1253" s="48"/>
      <c r="B1253" s="48"/>
      <c r="C1253" s="48"/>
      <c r="D1253" s="48"/>
      <c r="E1253" s="48"/>
      <c r="F1253" s="48"/>
      <c r="G1253" s="48"/>
      <c r="H1253" s="48"/>
      <c r="I1253" s="48"/>
      <c r="J1253" s="48"/>
      <c r="K1253" s="48"/>
    </row>
    <row r="1254" spans="1:11" x14ac:dyDescent="0.25">
      <c r="A1254" s="48"/>
      <c r="B1254" s="48"/>
      <c r="C1254" s="48"/>
      <c r="D1254" s="48"/>
      <c r="E1254" s="48"/>
      <c r="F1254" s="48"/>
      <c r="G1254" s="48"/>
      <c r="H1254" s="48"/>
      <c r="I1254" s="48"/>
      <c r="J1254" s="48"/>
      <c r="K1254" s="48"/>
    </row>
    <row r="1255" spans="1:11" x14ac:dyDescent="0.25">
      <c r="A1255" s="48"/>
      <c r="B1255" s="48"/>
      <c r="C1255" s="48"/>
      <c r="D1255" s="48"/>
      <c r="E1255" s="48"/>
      <c r="F1255" s="48"/>
      <c r="G1255" s="48"/>
      <c r="H1255" s="48"/>
      <c r="I1255" s="48"/>
      <c r="J1255" s="48"/>
      <c r="K1255" s="48"/>
    </row>
    <row r="1256" spans="1:11" x14ac:dyDescent="0.25">
      <c r="A1256" s="48"/>
      <c r="B1256" s="48"/>
      <c r="C1256" s="48"/>
      <c r="D1256" s="48"/>
      <c r="E1256" s="48"/>
      <c r="F1256" s="48"/>
      <c r="G1256" s="48"/>
      <c r="H1256" s="48"/>
      <c r="I1256" s="48"/>
      <c r="J1256" s="48"/>
      <c r="K1256" s="48"/>
    </row>
    <row r="1257" spans="1:11" x14ac:dyDescent="0.25">
      <c r="A1257" s="48"/>
      <c r="B1257" s="48"/>
      <c r="C1257" s="48"/>
      <c r="D1257" s="48"/>
      <c r="E1257" s="48"/>
      <c r="F1257" s="48"/>
      <c r="G1257" s="48"/>
      <c r="H1257" s="48"/>
      <c r="I1257" s="48"/>
      <c r="J1257" s="48"/>
      <c r="K1257" s="48"/>
    </row>
    <row r="1258" spans="1:11" x14ac:dyDescent="0.25">
      <c r="A1258" s="48"/>
      <c r="B1258" s="48"/>
      <c r="C1258" s="48"/>
      <c r="D1258" s="48"/>
      <c r="E1258" s="48"/>
      <c r="F1258" s="48"/>
      <c r="G1258" s="48"/>
      <c r="H1258" s="48"/>
      <c r="I1258" s="48"/>
      <c r="J1258" s="48"/>
      <c r="K1258" s="48"/>
    </row>
    <row r="1259" spans="1:11" x14ac:dyDescent="0.25">
      <c r="A1259" s="48"/>
      <c r="B1259" s="48"/>
      <c r="C1259" s="48"/>
      <c r="D1259" s="48"/>
      <c r="E1259" s="48"/>
      <c r="F1259" s="48"/>
      <c r="G1259" s="48"/>
      <c r="H1259" s="48"/>
      <c r="I1259" s="48"/>
      <c r="J1259" s="48"/>
      <c r="K1259" s="48"/>
    </row>
    <row r="1260" spans="1:11" x14ac:dyDescent="0.25">
      <c r="A1260" s="48"/>
      <c r="B1260" s="48"/>
      <c r="C1260" s="48"/>
      <c r="D1260" s="48"/>
      <c r="E1260" s="48"/>
      <c r="F1260" s="48"/>
      <c r="G1260" s="48"/>
      <c r="H1260" s="48"/>
      <c r="I1260" s="48"/>
      <c r="J1260" s="48"/>
      <c r="K1260" s="48"/>
    </row>
    <row r="1261" spans="1:11" x14ac:dyDescent="0.25">
      <c r="A1261" s="48"/>
      <c r="B1261" s="48"/>
      <c r="C1261" s="48"/>
      <c r="D1261" s="48"/>
      <c r="E1261" s="48"/>
      <c r="F1261" s="48"/>
      <c r="G1261" s="48"/>
      <c r="H1261" s="48"/>
      <c r="I1261" s="48"/>
      <c r="J1261" s="48"/>
      <c r="K1261" s="48"/>
    </row>
    <row r="1262" spans="1:11" x14ac:dyDescent="0.25">
      <c r="A1262" s="48"/>
      <c r="B1262" s="48"/>
      <c r="C1262" s="48"/>
      <c r="D1262" s="48"/>
      <c r="E1262" s="48"/>
      <c r="F1262" s="48"/>
      <c r="G1262" s="48"/>
      <c r="H1262" s="48"/>
      <c r="I1262" s="48"/>
      <c r="J1262" s="48"/>
      <c r="K1262" s="48"/>
    </row>
    <row r="1263" spans="1:11" x14ac:dyDescent="0.25">
      <c r="A1263" s="48"/>
      <c r="B1263" s="48"/>
      <c r="C1263" s="48"/>
      <c r="D1263" s="48"/>
      <c r="E1263" s="48"/>
      <c r="F1263" s="48"/>
      <c r="G1263" s="48"/>
      <c r="H1263" s="48"/>
      <c r="I1263" s="48"/>
      <c r="J1263" s="48"/>
      <c r="K1263" s="48"/>
    </row>
    <row r="1264" spans="1:11" x14ac:dyDescent="0.25">
      <c r="A1264" s="48"/>
      <c r="B1264" s="48"/>
      <c r="C1264" s="48"/>
      <c r="D1264" s="48"/>
      <c r="E1264" s="48"/>
      <c r="F1264" s="48"/>
      <c r="G1264" s="48"/>
      <c r="H1264" s="48"/>
      <c r="I1264" s="48"/>
      <c r="J1264" s="48"/>
      <c r="K1264" s="48"/>
    </row>
    <row r="1265" spans="1:11" x14ac:dyDescent="0.25">
      <c r="A1265" s="48"/>
      <c r="B1265" s="48"/>
      <c r="C1265" s="48"/>
      <c r="D1265" s="48"/>
      <c r="E1265" s="48"/>
      <c r="F1265" s="48"/>
      <c r="G1265" s="48"/>
      <c r="H1265" s="48"/>
      <c r="I1265" s="48"/>
      <c r="J1265" s="48"/>
      <c r="K1265" s="48"/>
    </row>
    <row r="1266" spans="1:11" x14ac:dyDescent="0.25">
      <c r="A1266" s="48"/>
      <c r="B1266" s="48"/>
      <c r="C1266" s="48"/>
      <c r="D1266" s="48"/>
      <c r="E1266" s="48"/>
      <c r="F1266" s="48"/>
      <c r="G1266" s="48"/>
      <c r="H1266" s="48"/>
      <c r="I1266" s="48"/>
      <c r="J1266" s="48"/>
      <c r="K1266" s="48"/>
    </row>
    <row r="1267" spans="1:11" x14ac:dyDescent="0.25">
      <c r="A1267" s="48"/>
      <c r="B1267" s="48"/>
      <c r="C1267" s="48"/>
      <c r="D1267" s="48"/>
      <c r="E1267" s="48"/>
      <c r="F1267" s="48"/>
      <c r="G1267" s="48"/>
      <c r="H1267" s="48"/>
      <c r="I1267" s="48"/>
      <c r="J1267" s="48"/>
      <c r="K1267" s="48"/>
    </row>
    <row r="1268" spans="1:11" x14ac:dyDescent="0.25">
      <c r="A1268" s="48"/>
      <c r="B1268" s="48"/>
      <c r="C1268" s="48"/>
      <c r="D1268" s="48"/>
      <c r="E1268" s="48"/>
      <c r="F1268" s="48"/>
      <c r="G1268" s="48"/>
      <c r="H1268" s="48"/>
      <c r="I1268" s="48"/>
      <c r="J1268" s="48"/>
      <c r="K1268" s="48"/>
    </row>
    <row r="1269" spans="1:11" x14ac:dyDescent="0.25">
      <c r="A1269" s="48"/>
      <c r="B1269" s="48"/>
      <c r="C1269" s="48"/>
      <c r="D1269" s="48"/>
      <c r="E1269" s="48"/>
      <c r="F1269" s="48"/>
      <c r="G1269" s="48"/>
      <c r="H1269" s="48"/>
      <c r="I1269" s="48"/>
      <c r="J1269" s="48"/>
      <c r="K1269" s="48"/>
    </row>
    <row r="1270" spans="1:11" x14ac:dyDescent="0.25">
      <c r="A1270" s="48"/>
      <c r="B1270" s="48"/>
      <c r="C1270" s="48"/>
      <c r="D1270" s="48"/>
      <c r="E1270" s="48"/>
      <c r="F1270" s="48"/>
      <c r="G1270" s="48"/>
      <c r="H1270" s="48"/>
      <c r="I1270" s="48"/>
      <c r="J1270" s="48"/>
      <c r="K1270" s="48"/>
    </row>
    <row r="1271" spans="1:11" x14ac:dyDescent="0.25">
      <c r="A1271" s="48"/>
      <c r="B1271" s="48"/>
      <c r="C1271" s="48"/>
      <c r="D1271" s="48"/>
      <c r="E1271" s="48"/>
      <c r="F1271" s="48"/>
      <c r="G1271" s="48"/>
      <c r="H1271" s="48"/>
      <c r="I1271" s="48"/>
      <c r="J1271" s="48"/>
      <c r="K1271" s="48"/>
    </row>
    <row r="1272" spans="1:11" x14ac:dyDescent="0.25">
      <c r="A1272" s="48"/>
      <c r="B1272" s="48"/>
      <c r="C1272" s="48"/>
      <c r="D1272" s="48"/>
      <c r="E1272" s="48"/>
      <c r="F1272" s="48"/>
      <c r="G1272" s="48"/>
      <c r="H1272" s="48"/>
      <c r="I1272" s="48"/>
      <c r="J1272" s="48"/>
      <c r="K1272" s="48"/>
    </row>
    <row r="1273" spans="1:11" x14ac:dyDescent="0.25">
      <c r="A1273" s="48"/>
      <c r="B1273" s="48"/>
      <c r="C1273" s="48"/>
      <c r="D1273" s="48"/>
      <c r="E1273" s="48"/>
      <c r="F1273" s="48"/>
      <c r="G1273" s="48"/>
      <c r="H1273" s="48"/>
      <c r="I1273" s="48"/>
      <c r="J1273" s="48"/>
      <c r="K1273" s="48"/>
    </row>
    <row r="1274" spans="1:11" x14ac:dyDescent="0.25">
      <c r="A1274" s="48"/>
      <c r="B1274" s="48"/>
      <c r="C1274" s="48"/>
      <c r="D1274" s="48"/>
      <c r="E1274" s="48"/>
      <c r="F1274" s="48"/>
      <c r="G1274" s="48"/>
      <c r="H1274" s="48"/>
      <c r="I1274" s="48"/>
      <c r="J1274" s="48"/>
      <c r="K1274" s="48"/>
    </row>
    <row r="1275" spans="1:11" x14ac:dyDescent="0.25">
      <c r="A1275" s="48"/>
      <c r="B1275" s="48"/>
      <c r="C1275" s="48"/>
      <c r="D1275" s="48"/>
      <c r="E1275" s="48"/>
      <c r="F1275" s="48"/>
      <c r="G1275" s="48"/>
      <c r="H1275" s="48"/>
      <c r="I1275" s="48"/>
      <c r="J1275" s="48"/>
      <c r="K1275" s="48"/>
    </row>
    <row r="1276" spans="1:11" x14ac:dyDescent="0.25">
      <c r="A1276" s="48"/>
      <c r="B1276" s="48"/>
      <c r="C1276" s="48"/>
      <c r="D1276" s="48"/>
      <c r="E1276" s="48"/>
      <c r="F1276" s="48"/>
      <c r="G1276" s="48"/>
      <c r="H1276" s="48"/>
      <c r="I1276" s="48"/>
      <c r="J1276" s="48"/>
      <c r="K1276" s="48"/>
    </row>
    <row r="1277" spans="1:11" x14ac:dyDescent="0.25">
      <c r="A1277" s="48"/>
      <c r="B1277" s="48"/>
      <c r="C1277" s="48"/>
      <c r="D1277" s="48"/>
      <c r="E1277" s="48"/>
      <c r="F1277" s="48"/>
      <c r="G1277" s="48"/>
      <c r="H1277" s="48"/>
      <c r="I1277" s="48"/>
      <c r="J1277" s="48"/>
      <c r="K1277" s="48"/>
    </row>
    <row r="1278" spans="1:11" x14ac:dyDescent="0.25">
      <c r="A1278" s="48"/>
      <c r="B1278" s="48"/>
      <c r="C1278" s="48"/>
      <c r="D1278" s="48"/>
      <c r="E1278" s="48"/>
      <c r="F1278" s="48"/>
      <c r="G1278" s="48"/>
      <c r="H1278" s="48"/>
      <c r="I1278" s="48"/>
      <c r="J1278" s="48"/>
      <c r="K1278" s="48"/>
    </row>
    <row r="1279" spans="1:11" x14ac:dyDescent="0.25">
      <c r="A1279" s="48"/>
      <c r="B1279" s="48"/>
      <c r="C1279" s="48"/>
      <c r="D1279" s="48"/>
      <c r="E1279" s="48"/>
      <c r="F1279" s="48"/>
      <c r="G1279" s="48"/>
      <c r="H1279" s="48"/>
      <c r="I1279" s="48"/>
      <c r="J1279" s="48"/>
      <c r="K1279" s="48"/>
    </row>
    <row r="1280" spans="1:11" x14ac:dyDescent="0.25">
      <c r="A1280" s="48"/>
      <c r="B1280" s="48"/>
      <c r="C1280" s="48"/>
      <c r="D1280" s="48"/>
      <c r="E1280" s="48"/>
      <c r="F1280" s="48"/>
      <c r="G1280" s="48"/>
      <c r="H1280" s="48"/>
      <c r="I1280" s="48"/>
      <c r="J1280" s="48"/>
      <c r="K1280" s="48"/>
    </row>
    <row r="1281" spans="1:11" x14ac:dyDescent="0.25">
      <c r="A1281" s="48"/>
      <c r="B1281" s="48"/>
      <c r="C1281" s="48"/>
      <c r="D1281" s="48"/>
      <c r="E1281" s="48"/>
      <c r="F1281" s="48"/>
      <c r="G1281" s="48"/>
      <c r="H1281" s="48"/>
      <c r="I1281" s="48"/>
      <c r="J1281" s="48"/>
      <c r="K1281" s="48"/>
    </row>
    <row r="1282" spans="1:11" x14ac:dyDescent="0.25">
      <c r="A1282" s="48"/>
      <c r="B1282" s="48"/>
      <c r="C1282" s="48"/>
      <c r="D1282" s="48"/>
      <c r="E1282" s="48"/>
      <c r="F1282" s="48"/>
      <c r="G1282" s="48"/>
      <c r="H1282" s="48"/>
      <c r="I1282" s="48"/>
      <c r="J1282" s="48"/>
      <c r="K1282" s="48"/>
    </row>
    <row r="1283" spans="1:11" x14ac:dyDescent="0.25">
      <c r="A1283" s="48"/>
      <c r="B1283" s="48"/>
      <c r="C1283" s="48"/>
      <c r="D1283" s="48"/>
      <c r="E1283" s="48"/>
      <c r="F1283" s="48"/>
      <c r="G1283" s="48"/>
      <c r="H1283" s="48"/>
      <c r="I1283" s="48"/>
      <c r="J1283" s="48"/>
      <c r="K1283" s="48"/>
    </row>
    <row r="1284" spans="1:11" x14ac:dyDescent="0.25">
      <c r="A1284" s="48"/>
      <c r="B1284" s="48"/>
      <c r="C1284" s="48"/>
      <c r="D1284" s="48"/>
      <c r="E1284" s="48"/>
      <c r="F1284" s="48"/>
      <c r="G1284" s="48"/>
      <c r="H1284" s="48"/>
      <c r="I1284" s="48"/>
      <c r="J1284" s="48"/>
      <c r="K1284" s="48"/>
    </row>
    <row r="1285" spans="1:11" x14ac:dyDescent="0.25">
      <c r="A1285" s="48"/>
      <c r="B1285" s="48"/>
      <c r="C1285" s="48"/>
      <c r="D1285" s="48"/>
      <c r="E1285" s="48"/>
      <c r="F1285" s="48"/>
      <c r="G1285" s="48"/>
      <c r="H1285" s="48"/>
      <c r="I1285" s="48"/>
      <c r="J1285" s="48"/>
      <c r="K1285" s="48"/>
    </row>
    <row r="1286" spans="1:11" x14ac:dyDescent="0.25">
      <c r="A1286" s="48"/>
      <c r="B1286" s="48"/>
      <c r="C1286" s="48"/>
      <c r="D1286" s="48"/>
      <c r="E1286" s="48"/>
      <c r="F1286" s="48"/>
      <c r="G1286" s="48"/>
      <c r="H1286" s="48"/>
      <c r="I1286" s="48"/>
      <c r="J1286" s="48"/>
      <c r="K1286" s="48"/>
    </row>
    <row r="1287" spans="1:11" x14ac:dyDescent="0.25">
      <c r="A1287" s="48"/>
      <c r="B1287" s="48"/>
      <c r="C1287" s="48"/>
      <c r="D1287" s="48"/>
      <c r="E1287" s="48"/>
      <c r="F1287" s="48"/>
      <c r="G1287" s="48"/>
      <c r="H1287" s="48"/>
      <c r="I1287" s="48"/>
      <c r="J1287" s="48"/>
      <c r="K1287" s="48"/>
    </row>
    <row r="1288" spans="1:11" x14ac:dyDescent="0.25">
      <c r="A1288" s="48"/>
      <c r="B1288" s="48"/>
      <c r="C1288" s="48"/>
      <c r="D1288" s="48"/>
      <c r="E1288" s="48"/>
      <c r="F1288" s="48"/>
      <c r="G1288" s="48"/>
      <c r="H1288" s="48"/>
      <c r="I1288" s="48"/>
      <c r="J1288" s="48"/>
      <c r="K1288" s="48"/>
    </row>
    <row r="1289" spans="1:11" x14ac:dyDescent="0.25">
      <c r="A1289" s="48"/>
      <c r="B1289" s="48"/>
      <c r="C1289" s="48"/>
      <c r="D1289" s="48"/>
      <c r="E1289" s="48"/>
      <c r="F1289" s="48"/>
      <c r="G1289" s="48"/>
      <c r="H1289" s="48"/>
      <c r="I1289" s="48"/>
      <c r="J1289" s="48"/>
      <c r="K1289" s="48"/>
    </row>
    <row r="1290" spans="1:11" x14ac:dyDescent="0.25">
      <c r="A1290" s="48"/>
      <c r="B1290" s="48"/>
      <c r="C1290" s="48"/>
      <c r="D1290" s="48"/>
      <c r="E1290" s="48"/>
      <c r="F1290" s="48"/>
      <c r="G1290" s="48"/>
      <c r="H1290" s="48"/>
      <c r="I1290" s="48"/>
      <c r="J1290" s="48"/>
      <c r="K1290" s="48"/>
    </row>
    <row r="1291" spans="1:11" x14ac:dyDescent="0.25">
      <c r="A1291" s="48"/>
      <c r="B1291" s="48"/>
      <c r="C1291" s="48"/>
      <c r="D1291" s="48"/>
      <c r="E1291" s="48"/>
      <c r="F1291" s="48"/>
      <c r="G1291" s="48"/>
      <c r="H1291" s="48"/>
      <c r="I1291" s="48"/>
      <c r="J1291" s="48"/>
      <c r="K1291" s="48"/>
    </row>
    <row r="1292" spans="1:11" x14ac:dyDescent="0.25">
      <c r="A1292" s="48"/>
      <c r="B1292" s="48"/>
      <c r="C1292" s="48"/>
      <c r="D1292" s="48"/>
      <c r="E1292" s="48"/>
      <c r="F1292" s="48"/>
      <c r="G1292" s="48"/>
      <c r="H1292" s="48"/>
      <c r="I1292" s="48"/>
      <c r="J1292" s="48"/>
      <c r="K1292" s="48"/>
    </row>
    <row r="1293" spans="1:11" x14ac:dyDescent="0.25">
      <c r="A1293" s="48"/>
      <c r="B1293" s="48"/>
      <c r="C1293" s="48"/>
      <c r="D1293" s="48"/>
      <c r="E1293" s="48"/>
      <c r="F1293" s="48"/>
      <c r="G1293" s="48"/>
      <c r="H1293" s="48"/>
      <c r="I1293" s="48"/>
      <c r="J1293" s="48"/>
      <c r="K1293" s="48"/>
    </row>
    <row r="1294" spans="1:11" x14ac:dyDescent="0.25">
      <c r="A1294" s="48"/>
      <c r="B1294" s="48"/>
      <c r="C1294" s="48"/>
      <c r="D1294" s="48"/>
      <c r="E1294" s="48"/>
      <c r="F1294" s="48"/>
      <c r="G1294" s="48"/>
      <c r="H1294" s="48"/>
      <c r="I1294" s="48"/>
      <c r="J1294" s="48"/>
      <c r="K1294" s="48"/>
    </row>
    <row r="1295" spans="1:11" x14ac:dyDescent="0.25">
      <c r="A1295" s="48"/>
      <c r="B1295" s="48"/>
      <c r="C1295" s="48"/>
      <c r="D1295" s="48"/>
      <c r="E1295" s="48"/>
      <c r="F1295" s="48"/>
      <c r="G1295" s="48"/>
      <c r="H1295" s="48"/>
      <c r="I1295" s="48"/>
      <c r="J1295" s="48"/>
      <c r="K1295" s="48"/>
    </row>
    <row r="1296" spans="1:11" x14ac:dyDescent="0.25">
      <c r="A1296" s="48"/>
      <c r="B1296" s="48"/>
      <c r="C1296" s="48"/>
      <c r="D1296" s="48"/>
      <c r="E1296" s="48"/>
      <c r="F1296" s="48"/>
      <c r="G1296" s="48"/>
      <c r="H1296" s="48"/>
      <c r="I1296" s="48"/>
      <c r="J1296" s="48"/>
      <c r="K1296" s="48"/>
    </row>
    <row r="1297" spans="1:11" x14ac:dyDescent="0.25">
      <c r="A1297" s="48"/>
      <c r="B1297" s="48"/>
      <c r="C1297" s="48"/>
      <c r="D1297" s="48"/>
      <c r="E1297" s="48"/>
      <c r="F1297" s="48"/>
      <c r="G1297" s="48"/>
      <c r="H1297" s="48"/>
      <c r="I1297" s="48"/>
      <c r="J1297" s="48"/>
      <c r="K1297" s="48"/>
    </row>
    <row r="1298" spans="1:11" x14ac:dyDescent="0.25">
      <c r="A1298" s="48"/>
      <c r="B1298" s="48"/>
      <c r="C1298" s="48"/>
      <c r="D1298" s="48"/>
      <c r="E1298" s="48"/>
      <c r="F1298" s="48"/>
      <c r="G1298" s="48"/>
      <c r="H1298" s="48"/>
      <c r="I1298" s="48"/>
      <c r="J1298" s="48"/>
      <c r="K1298" s="48"/>
    </row>
    <row r="1299" spans="1:11" x14ac:dyDescent="0.25">
      <c r="A1299" s="48"/>
      <c r="B1299" s="48"/>
      <c r="C1299" s="48"/>
      <c r="D1299" s="48"/>
      <c r="E1299" s="48"/>
      <c r="F1299" s="48"/>
      <c r="G1299" s="48"/>
      <c r="H1299" s="48"/>
      <c r="I1299" s="48"/>
      <c r="J1299" s="48"/>
      <c r="K1299" s="48"/>
    </row>
    <row r="1300" spans="1:11" x14ac:dyDescent="0.25">
      <c r="A1300" s="48"/>
      <c r="B1300" s="48"/>
      <c r="C1300" s="48"/>
      <c r="D1300" s="48"/>
      <c r="E1300" s="48"/>
      <c r="F1300" s="48"/>
      <c r="G1300" s="48"/>
      <c r="H1300" s="48"/>
      <c r="I1300" s="48"/>
      <c r="J1300" s="48"/>
      <c r="K1300" s="48"/>
    </row>
    <row r="1301" spans="1:11" x14ac:dyDescent="0.25">
      <c r="A1301" s="48"/>
      <c r="B1301" s="48"/>
      <c r="C1301" s="48"/>
      <c r="D1301" s="48"/>
      <c r="E1301" s="48"/>
      <c r="F1301" s="48"/>
      <c r="G1301" s="48"/>
      <c r="H1301" s="48"/>
      <c r="I1301" s="48"/>
      <c r="J1301" s="48"/>
      <c r="K1301" s="48"/>
    </row>
    <row r="1302" spans="1:11" x14ac:dyDescent="0.25">
      <c r="A1302" s="48"/>
      <c r="B1302" s="48"/>
      <c r="C1302" s="48"/>
      <c r="D1302" s="48"/>
      <c r="E1302" s="48"/>
      <c r="F1302" s="48"/>
      <c r="G1302" s="48"/>
      <c r="H1302" s="48"/>
      <c r="I1302" s="48"/>
      <c r="J1302" s="48"/>
      <c r="K1302" s="48"/>
    </row>
    <row r="1303" spans="1:11" x14ac:dyDescent="0.25">
      <c r="A1303" s="48"/>
      <c r="B1303" s="48"/>
      <c r="C1303" s="48"/>
      <c r="D1303" s="48"/>
      <c r="E1303" s="48"/>
      <c r="F1303" s="48"/>
      <c r="G1303" s="48"/>
      <c r="H1303" s="48"/>
      <c r="I1303" s="48"/>
      <c r="J1303" s="48"/>
      <c r="K1303" s="48"/>
    </row>
    <row r="1304" spans="1:11" x14ac:dyDescent="0.25">
      <c r="A1304" s="48"/>
      <c r="B1304" s="48"/>
      <c r="C1304" s="48"/>
      <c r="D1304" s="48"/>
      <c r="E1304" s="48"/>
      <c r="F1304" s="48"/>
      <c r="G1304" s="48"/>
      <c r="H1304" s="48"/>
      <c r="I1304" s="48"/>
      <c r="J1304" s="48"/>
      <c r="K1304" s="48"/>
    </row>
    <row r="1305" spans="1:11" x14ac:dyDescent="0.25">
      <c r="A1305" s="48"/>
      <c r="B1305" s="48"/>
      <c r="C1305" s="48"/>
      <c r="D1305" s="48"/>
      <c r="E1305" s="48"/>
      <c r="F1305" s="48"/>
      <c r="G1305" s="48"/>
      <c r="H1305" s="48"/>
      <c r="I1305" s="48"/>
      <c r="J1305" s="48"/>
      <c r="K1305" s="48"/>
    </row>
    <row r="1306" spans="1:11" x14ac:dyDescent="0.25">
      <c r="A1306" s="48"/>
      <c r="B1306" s="48"/>
      <c r="C1306" s="48"/>
      <c r="D1306" s="48"/>
      <c r="E1306" s="48"/>
      <c r="F1306" s="48"/>
      <c r="G1306" s="48"/>
      <c r="H1306" s="48"/>
      <c r="I1306" s="48"/>
      <c r="J1306" s="48"/>
      <c r="K1306" s="48"/>
    </row>
    <row r="1307" spans="1:11" x14ac:dyDescent="0.25">
      <c r="A1307" s="48"/>
      <c r="B1307" s="48"/>
      <c r="C1307" s="48"/>
      <c r="D1307" s="48"/>
      <c r="E1307" s="48"/>
      <c r="F1307" s="48"/>
      <c r="G1307" s="48"/>
      <c r="H1307" s="48"/>
      <c r="I1307" s="48"/>
      <c r="J1307" s="48"/>
      <c r="K1307" s="48"/>
    </row>
    <row r="1308" spans="1:11" x14ac:dyDescent="0.25">
      <c r="A1308" s="48"/>
      <c r="B1308" s="48"/>
      <c r="C1308" s="48"/>
      <c r="D1308" s="48"/>
      <c r="E1308" s="48"/>
      <c r="F1308" s="48"/>
      <c r="G1308" s="48"/>
      <c r="H1308" s="48"/>
      <c r="I1308" s="48"/>
      <c r="J1308" s="48"/>
      <c r="K1308" s="48"/>
    </row>
    <row r="1309" spans="1:11" x14ac:dyDescent="0.25">
      <c r="A1309" s="48"/>
      <c r="B1309" s="48"/>
      <c r="C1309" s="48"/>
      <c r="D1309" s="48"/>
      <c r="E1309" s="48"/>
      <c r="F1309" s="48"/>
      <c r="G1309" s="48"/>
      <c r="H1309" s="48"/>
      <c r="I1309" s="48"/>
      <c r="J1309" s="48"/>
      <c r="K1309" s="48"/>
    </row>
    <row r="1310" spans="1:11" x14ac:dyDescent="0.25">
      <c r="A1310" s="48"/>
      <c r="B1310" s="48"/>
      <c r="C1310" s="48"/>
      <c r="D1310" s="48"/>
      <c r="E1310" s="48"/>
      <c r="F1310" s="48"/>
      <c r="G1310" s="48"/>
      <c r="H1310" s="48"/>
      <c r="I1310" s="48"/>
      <c r="J1310" s="48"/>
      <c r="K1310" s="48"/>
    </row>
    <row r="1311" spans="1:11" x14ac:dyDescent="0.25">
      <c r="A1311" s="48"/>
      <c r="B1311" s="48"/>
      <c r="C1311" s="48"/>
      <c r="D1311" s="48"/>
      <c r="E1311" s="48"/>
      <c r="F1311" s="48"/>
      <c r="G1311" s="48"/>
      <c r="H1311" s="48"/>
      <c r="I1311" s="48"/>
      <c r="J1311" s="48"/>
      <c r="K1311" s="48"/>
    </row>
    <row r="1312" spans="1:11" x14ac:dyDescent="0.25">
      <c r="A1312" s="48"/>
      <c r="B1312" s="48"/>
      <c r="C1312" s="48"/>
      <c r="D1312" s="48"/>
      <c r="E1312" s="48"/>
      <c r="F1312" s="48"/>
      <c r="G1312" s="48"/>
      <c r="H1312" s="48"/>
      <c r="I1312" s="48"/>
      <c r="J1312" s="48"/>
      <c r="K1312" s="48"/>
    </row>
    <row r="1313" spans="1:11" x14ac:dyDescent="0.25">
      <c r="A1313" s="48"/>
      <c r="B1313" s="48"/>
      <c r="C1313" s="48"/>
      <c r="D1313" s="48"/>
      <c r="E1313" s="48"/>
      <c r="F1313" s="48"/>
      <c r="G1313" s="48"/>
      <c r="H1313" s="48"/>
      <c r="I1313" s="48"/>
      <c r="J1313" s="48"/>
      <c r="K1313" s="48"/>
    </row>
    <row r="1314" spans="1:11" x14ac:dyDescent="0.25">
      <c r="A1314" s="48"/>
      <c r="B1314" s="48"/>
      <c r="C1314" s="48"/>
      <c r="D1314" s="48"/>
      <c r="E1314" s="48"/>
      <c r="F1314" s="48"/>
      <c r="G1314" s="48"/>
      <c r="H1314" s="48"/>
      <c r="I1314" s="48"/>
      <c r="J1314" s="48"/>
      <c r="K1314" s="48"/>
    </row>
    <row r="1315" spans="1:11" x14ac:dyDescent="0.25">
      <c r="A1315" s="48"/>
      <c r="B1315" s="48"/>
      <c r="C1315" s="48"/>
      <c r="D1315" s="48"/>
      <c r="E1315" s="48"/>
      <c r="F1315" s="48"/>
      <c r="G1315" s="48"/>
      <c r="H1315" s="48"/>
      <c r="I1315" s="48"/>
      <c r="J1315" s="48"/>
      <c r="K1315" s="48"/>
    </row>
    <row r="1316" spans="1:11" x14ac:dyDescent="0.25">
      <c r="A1316" s="48"/>
      <c r="B1316" s="48"/>
      <c r="C1316" s="48"/>
      <c r="D1316" s="48"/>
      <c r="E1316" s="48"/>
      <c r="F1316" s="48"/>
      <c r="G1316" s="48"/>
      <c r="H1316" s="48"/>
      <c r="I1316" s="48"/>
      <c r="J1316" s="48"/>
      <c r="K1316" s="48"/>
    </row>
    <row r="1317" spans="1:11" x14ac:dyDescent="0.25">
      <c r="A1317" s="48"/>
      <c r="B1317" s="48"/>
      <c r="C1317" s="48"/>
      <c r="D1317" s="48"/>
      <c r="E1317" s="48"/>
      <c r="F1317" s="48"/>
      <c r="G1317" s="48"/>
      <c r="H1317" s="48"/>
      <c r="I1317" s="48"/>
      <c r="J1317" s="48"/>
      <c r="K1317" s="48"/>
    </row>
    <row r="1318" spans="1:11" x14ac:dyDescent="0.25">
      <c r="A1318" s="48"/>
      <c r="B1318" s="48"/>
      <c r="C1318" s="48"/>
      <c r="D1318" s="48"/>
      <c r="E1318" s="48"/>
      <c r="F1318" s="48"/>
      <c r="G1318" s="48"/>
      <c r="H1318" s="48"/>
      <c r="I1318" s="48"/>
      <c r="J1318" s="48"/>
      <c r="K1318" s="48"/>
    </row>
    <row r="1319" spans="1:11" x14ac:dyDescent="0.25">
      <c r="A1319" s="48"/>
      <c r="B1319" s="48"/>
      <c r="C1319" s="48"/>
      <c r="D1319" s="48"/>
      <c r="E1319" s="48"/>
      <c r="F1319" s="48"/>
      <c r="G1319" s="48"/>
      <c r="H1319" s="48"/>
      <c r="I1319" s="48"/>
      <c r="J1319" s="48"/>
      <c r="K1319" s="48"/>
    </row>
    <row r="1320" spans="1:11" x14ac:dyDescent="0.25">
      <c r="A1320" s="48"/>
      <c r="B1320" s="48"/>
      <c r="C1320" s="48"/>
      <c r="D1320" s="48"/>
      <c r="E1320" s="48"/>
      <c r="F1320" s="48"/>
      <c r="G1320" s="48"/>
      <c r="H1320" s="48"/>
      <c r="I1320" s="48"/>
      <c r="J1320" s="48"/>
      <c r="K1320" s="48"/>
    </row>
    <row r="1321" spans="1:11" x14ac:dyDescent="0.25">
      <c r="A1321" s="48"/>
      <c r="B1321" s="48"/>
      <c r="C1321" s="48"/>
      <c r="D1321" s="48"/>
      <c r="E1321" s="48"/>
      <c r="F1321" s="48"/>
      <c r="G1321" s="48"/>
      <c r="H1321" s="48"/>
      <c r="I1321" s="48"/>
      <c r="J1321" s="48"/>
      <c r="K1321" s="48"/>
    </row>
    <row r="1322" spans="1:11" x14ac:dyDescent="0.25">
      <c r="A1322" s="48"/>
      <c r="B1322" s="48"/>
      <c r="C1322" s="48"/>
      <c r="D1322" s="48"/>
      <c r="E1322" s="48"/>
      <c r="F1322" s="48"/>
      <c r="G1322" s="48"/>
      <c r="H1322" s="48"/>
      <c r="I1322" s="48"/>
      <c r="J1322" s="48"/>
      <c r="K1322" s="48"/>
    </row>
    <row r="1323" spans="1:11" x14ac:dyDescent="0.25">
      <c r="A1323" s="48"/>
      <c r="B1323" s="48"/>
      <c r="C1323" s="48"/>
      <c r="D1323" s="48"/>
      <c r="E1323" s="48"/>
      <c r="F1323" s="48"/>
      <c r="G1323" s="48"/>
      <c r="H1323" s="48"/>
      <c r="I1323" s="48"/>
      <c r="J1323" s="48"/>
      <c r="K1323" s="48"/>
    </row>
    <row r="1324" spans="1:11" x14ac:dyDescent="0.25">
      <c r="A1324" s="48"/>
      <c r="B1324" s="48"/>
      <c r="C1324" s="48"/>
      <c r="D1324" s="48"/>
      <c r="E1324" s="48"/>
      <c r="F1324" s="48"/>
      <c r="G1324" s="48"/>
      <c r="H1324" s="48"/>
      <c r="I1324" s="48"/>
      <c r="J1324" s="48"/>
      <c r="K1324" s="48"/>
    </row>
    <row r="1325" spans="1:11" x14ac:dyDescent="0.25">
      <c r="A1325" s="48"/>
      <c r="B1325" s="48"/>
      <c r="C1325" s="48"/>
      <c r="D1325" s="48"/>
      <c r="E1325" s="48"/>
      <c r="F1325" s="48"/>
      <c r="G1325" s="48"/>
      <c r="H1325" s="48"/>
      <c r="I1325" s="48"/>
      <c r="J1325" s="48"/>
      <c r="K1325" s="48"/>
    </row>
    <row r="1326" spans="1:11" x14ac:dyDescent="0.25">
      <c r="A1326" s="48"/>
      <c r="B1326" s="48"/>
      <c r="C1326" s="48"/>
      <c r="D1326" s="48"/>
      <c r="E1326" s="48"/>
      <c r="F1326" s="48"/>
      <c r="G1326" s="48"/>
      <c r="H1326" s="48"/>
      <c r="I1326" s="48"/>
      <c r="J1326" s="48"/>
      <c r="K1326" s="48"/>
    </row>
    <row r="1327" spans="1:11" x14ac:dyDescent="0.25">
      <c r="A1327" s="48"/>
      <c r="B1327" s="48"/>
      <c r="C1327" s="48"/>
      <c r="D1327" s="48"/>
      <c r="E1327" s="48"/>
      <c r="F1327" s="48"/>
      <c r="G1327" s="48"/>
      <c r="H1327" s="48"/>
      <c r="I1327" s="48"/>
      <c r="J1327" s="48"/>
      <c r="K1327" s="48"/>
    </row>
    <row r="1328" spans="1:11" x14ac:dyDescent="0.25">
      <c r="A1328" s="48"/>
      <c r="B1328" s="48"/>
      <c r="C1328" s="48"/>
      <c r="D1328" s="48"/>
      <c r="E1328" s="48"/>
      <c r="F1328" s="48"/>
      <c r="G1328" s="48"/>
      <c r="H1328" s="48"/>
      <c r="I1328" s="48"/>
      <c r="J1328" s="48"/>
      <c r="K1328" s="48"/>
    </row>
    <row r="1329" spans="1:11" x14ac:dyDescent="0.25">
      <c r="A1329" s="48"/>
      <c r="B1329" s="48"/>
      <c r="C1329" s="48"/>
      <c r="D1329" s="48"/>
      <c r="E1329" s="48"/>
      <c r="F1329" s="48"/>
      <c r="G1329" s="48"/>
      <c r="H1329" s="48"/>
      <c r="I1329" s="48"/>
      <c r="J1329" s="48"/>
      <c r="K1329" s="48"/>
    </row>
    <row r="1330" spans="1:11" x14ac:dyDescent="0.25">
      <c r="A1330" s="48"/>
      <c r="B1330" s="48"/>
      <c r="C1330" s="48"/>
      <c r="D1330" s="48"/>
      <c r="E1330" s="48"/>
      <c r="F1330" s="48"/>
      <c r="G1330" s="48"/>
      <c r="H1330" s="48"/>
      <c r="I1330" s="48"/>
      <c r="J1330" s="48"/>
      <c r="K1330" s="48"/>
    </row>
    <row r="1331" spans="1:11" x14ac:dyDescent="0.25">
      <c r="A1331" s="48"/>
      <c r="B1331" s="48"/>
      <c r="C1331" s="48"/>
      <c r="D1331" s="48"/>
      <c r="E1331" s="48"/>
      <c r="F1331" s="48"/>
      <c r="G1331" s="48"/>
      <c r="H1331" s="48"/>
      <c r="I1331" s="48"/>
      <c r="J1331" s="48"/>
      <c r="K1331" s="48"/>
    </row>
    <row r="1332" spans="1:11" x14ac:dyDescent="0.25">
      <c r="A1332" s="48"/>
      <c r="B1332" s="48"/>
      <c r="C1332" s="48"/>
      <c r="D1332" s="48"/>
      <c r="E1332" s="48"/>
      <c r="F1332" s="48"/>
      <c r="G1332" s="48"/>
      <c r="H1332" s="48"/>
      <c r="I1332" s="48"/>
      <c r="J1332" s="48"/>
      <c r="K1332" s="48"/>
    </row>
    <row r="1333" spans="1:11" x14ac:dyDescent="0.25">
      <c r="A1333" s="48"/>
      <c r="B1333" s="48"/>
      <c r="C1333" s="48"/>
      <c r="D1333" s="48"/>
      <c r="E1333" s="48"/>
      <c r="F1333" s="48"/>
      <c r="G1333" s="48"/>
      <c r="H1333" s="48"/>
      <c r="I1333" s="48"/>
      <c r="J1333" s="48"/>
      <c r="K1333" s="48"/>
    </row>
    <row r="1334" spans="1:11" x14ac:dyDescent="0.25">
      <c r="A1334" s="48"/>
      <c r="B1334" s="48"/>
      <c r="C1334" s="48"/>
      <c r="D1334" s="48"/>
      <c r="E1334" s="48"/>
      <c r="F1334" s="48"/>
      <c r="G1334" s="48"/>
      <c r="H1334" s="48"/>
      <c r="I1334" s="48"/>
      <c r="J1334" s="48"/>
      <c r="K1334" s="48"/>
    </row>
    <row r="1335" spans="1:11" x14ac:dyDescent="0.25">
      <c r="A1335" s="48"/>
      <c r="B1335" s="48"/>
      <c r="C1335" s="48"/>
      <c r="D1335" s="48"/>
      <c r="E1335" s="48"/>
      <c r="F1335" s="48"/>
      <c r="G1335" s="48"/>
      <c r="H1335" s="48"/>
      <c r="I1335" s="48"/>
      <c r="J1335" s="48"/>
      <c r="K1335" s="48"/>
    </row>
    <row r="1336" spans="1:11" x14ac:dyDescent="0.25">
      <c r="A1336" s="48"/>
      <c r="B1336" s="48"/>
      <c r="C1336" s="48"/>
      <c r="D1336" s="48"/>
      <c r="E1336" s="48"/>
      <c r="F1336" s="48"/>
      <c r="G1336" s="48"/>
      <c r="H1336" s="48"/>
      <c r="I1336" s="48"/>
      <c r="J1336" s="48"/>
      <c r="K1336" s="48"/>
    </row>
    <row r="1337" spans="1:11" x14ac:dyDescent="0.25">
      <c r="A1337" s="48"/>
      <c r="B1337" s="48"/>
      <c r="C1337" s="48"/>
      <c r="D1337" s="48"/>
      <c r="E1337" s="48"/>
      <c r="F1337" s="48"/>
      <c r="G1337" s="48"/>
      <c r="H1337" s="48"/>
      <c r="I1337" s="48"/>
      <c r="J1337" s="48"/>
      <c r="K1337" s="48"/>
    </row>
    <row r="1338" spans="1:11" x14ac:dyDescent="0.25">
      <c r="A1338" s="48"/>
      <c r="B1338" s="48"/>
      <c r="C1338" s="48"/>
      <c r="D1338" s="48"/>
      <c r="E1338" s="48"/>
      <c r="F1338" s="48"/>
      <c r="G1338" s="48"/>
      <c r="H1338" s="48"/>
      <c r="I1338" s="48"/>
      <c r="J1338" s="48"/>
      <c r="K1338" s="48"/>
    </row>
    <row r="1339" spans="1:11" x14ac:dyDescent="0.25">
      <c r="A1339" s="48"/>
      <c r="B1339" s="48"/>
      <c r="C1339" s="48"/>
      <c r="D1339" s="48"/>
      <c r="E1339" s="48"/>
      <c r="F1339" s="48"/>
      <c r="G1339" s="48"/>
      <c r="H1339" s="48"/>
      <c r="I1339" s="48"/>
      <c r="J1339" s="48"/>
      <c r="K1339" s="48"/>
    </row>
    <row r="1340" spans="1:11" x14ac:dyDescent="0.25">
      <c r="A1340" s="48"/>
      <c r="B1340" s="48"/>
      <c r="C1340" s="48"/>
      <c r="D1340" s="48"/>
      <c r="E1340" s="48"/>
      <c r="F1340" s="48"/>
      <c r="G1340" s="48"/>
      <c r="H1340" s="48"/>
      <c r="I1340" s="48"/>
      <c r="J1340" s="48"/>
      <c r="K1340" s="48"/>
    </row>
    <row r="1341" spans="1:11" x14ac:dyDescent="0.25">
      <c r="A1341" s="48"/>
      <c r="B1341" s="48"/>
      <c r="C1341" s="48"/>
      <c r="D1341" s="48"/>
      <c r="E1341" s="48"/>
      <c r="F1341" s="48"/>
      <c r="G1341" s="48"/>
      <c r="H1341" s="48"/>
      <c r="I1341" s="48"/>
      <c r="J1341" s="48"/>
      <c r="K1341" s="48"/>
    </row>
    <row r="1342" spans="1:11" x14ac:dyDescent="0.25">
      <c r="A1342" s="48"/>
      <c r="B1342" s="48"/>
      <c r="C1342" s="48"/>
      <c r="D1342" s="48"/>
      <c r="E1342" s="48"/>
      <c r="F1342" s="48"/>
      <c r="G1342" s="48"/>
      <c r="H1342" s="48"/>
      <c r="I1342" s="48"/>
      <c r="J1342" s="48"/>
      <c r="K1342" s="48"/>
    </row>
    <row r="1343" spans="1:11" x14ac:dyDescent="0.25">
      <c r="A1343" s="48"/>
      <c r="B1343" s="48"/>
      <c r="C1343" s="48"/>
      <c r="D1343" s="48"/>
      <c r="E1343" s="48"/>
      <c r="F1343" s="48"/>
      <c r="G1343" s="48"/>
      <c r="H1343" s="48"/>
      <c r="I1343" s="48"/>
      <c r="J1343" s="48"/>
      <c r="K1343" s="48"/>
    </row>
    <row r="1344" spans="1:11" x14ac:dyDescent="0.25">
      <c r="A1344" s="48"/>
      <c r="B1344" s="48"/>
      <c r="C1344" s="48"/>
      <c r="D1344" s="48"/>
      <c r="E1344" s="48"/>
      <c r="F1344" s="48"/>
      <c r="G1344" s="48"/>
      <c r="H1344" s="48"/>
      <c r="I1344" s="48"/>
      <c r="J1344" s="48"/>
      <c r="K1344" s="48"/>
    </row>
    <row r="1345" spans="1:11" x14ac:dyDescent="0.25">
      <c r="A1345" s="48"/>
      <c r="B1345" s="48"/>
      <c r="C1345" s="48"/>
      <c r="D1345" s="48"/>
      <c r="E1345" s="48"/>
      <c r="F1345" s="48"/>
      <c r="G1345" s="48"/>
      <c r="H1345" s="48"/>
      <c r="I1345" s="48"/>
      <c r="J1345" s="48"/>
      <c r="K1345" s="48"/>
    </row>
    <row r="1346" spans="1:11" x14ac:dyDescent="0.25">
      <c r="A1346" s="48"/>
      <c r="B1346" s="48"/>
      <c r="C1346" s="48"/>
      <c r="D1346" s="48"/>
      <c r="E1346" s="48"/>
      <c r="F1346" s="48"/>
      <c r="G1346" s="48"/>
      <c r="H1346" s="48"/>
      <c r="I1346" s="48"/>
      <c r="J1346" s="48"/>
      <c r="K1346" s="48"/>
    </row>
    <row r="1347" spans="1:11" x14ac:dyDescent="0.25">
      <c r="A1347" s="48"/>
      <c r="B1347" s="48"/>
      <c r="C1347" s="48"/>
      <c r="D1347" s="48"/>
      <c r="E1347" s="48"/>
      <c r="F1347" s="48"/>
      <c r="G1347" s="48"/>
      <c r="H1347" s="48"/>
      <c r="I1347" s="48"/>
      <c r="J1347" s="48"/>
      <c r="K1347" s="48"/>
    </row>
    <row r="1348" spans="1:11" x14ac:dyDescent="0.25">
      <c r="A1348" s="48"/>
      <c r="B1348" s="48"/>
      <c r="C1348" s="48"/>
      <c r="D1348" s="48"/>
      <c r="E1348" s="48"/>
      <c r="F1348" s="48"/>
      <c r="G1348" s="48"/>
      <c r="H1348" s="48"/>
      <c r="I1348" s="48"/>
      <c r="J1348" s="48"/>
      <c r="K1348" s="48"/>
    </row>
    <row r="1349" spans="1:11" x14ac:dyDescent="0.25">
      <c r="A1349" s="48"/>
      <c r="B1349" s="48"/>
      <c r="C1349" s="48"/>
      <c r="D1349" s="48"/>
      <c r="E1349" s="48"/>
      <c r="F1349" s="48"/>
      <c r="G1349" s="48"/>
      <c r="H1349" s="48"/>
      <c r="I1349" s="48"/>
      <c r="J1349" s="48"/>
      <c r="K1349" s="48"/>
    </row>
    <row r="1350" spans="1:11" x14ac:dyDescent="0.25">
      <c r="A1350" s="48"/>
      <c r="B1350" s="48"/>
      <c r="C1350" s="48"/>
      <c r="D1350" s="48"/>
      <c r="E1350" s="48"/>
      <c r="F1350" s="48"/>
      <c r="G1350" s="48"/>
      <c r="H1350" s="48"/>
      <c r="I1350" s="48"/>
      <c r="J1350" s="48"/>
      <c r="K1350" s="48"/>
    </row>
    <row r="1351" spans="1:11" x14ac:dyDescent="0.25">
      <c r="A1351" s="48"/>
      <c r="B1351" s="48"/>
      <c r="C1351" s="48"/>
      <c r="D1351" s="48"/>
      <c r="E1351" s="48"/>
      <c r="F1351" s="48"/>
      <c r="G1351" s="48"/>
      <c r="H1351" s="48"/>
      <c r="I1351" s="48"/>
      <c r="J1351" s="48"/>
      <c r="K1351" s="48"/>
    </row>
    <row r="1352" spans="1:11" x14ac:dyDescent="0.25">
      <c r="A1352" s="48"/>
      <c r="B1352" s="48"/>
      <c r="C1352" s="48"/>
      <c r="D1352" s="48"/>
      <c r="E1352" s="48"/>
      <c r="F1352" s="48"/>
      <c r="G1352" s="48"/>
      <c r="H1352" s="48"/>
      <c r="I1352" s="48"/>
      <c r="J1352" s="48"/>
      <c r="K1352" s="48"/>
    </row>
    <row r="1353" spans="1:11" x14ac:dyDescent="0.25">
      <c r="A1353" s="48"/>
      <c r="B1353" s="48"/>
      <c r="C1353" s="48"/>
      <c r="D1353" s="48"/>
      <c r="E1353" s="48"/>
      <c r="F1353" s="48"/>
      <c r="G1353" s="48"/>
      <c r="H1353" s="48"/>
      <c r="I1353" s="48"/>
      <c r="J1353" s="48"/>
      <c r="K1353" s="48"/>
    </row>
    <row r="1354" spans="1:11" x14ac:dyDescent="0.25">
      <c r="A1354" s="48"/>
      <c r="B1354" s="48"/>
      <c r="C1354" s="48"/>
      <c r="D1354" s="48"/>
      <c r="E1354" s="48"/>
      <c r="F1354" s="48"/>
      <c r="G1354" s="48"/>
      <c r="H1354" s="48"/>
      <c r="I1354" s="48"/>
      <c r="J1354" s="48"/>
      <c r="K1354" s="48"/>
    </row>
    <row r="1355" spans="1:11" x14ac:dyDescent="0.25">
      <c r="A1355" s="48"/>
      <c r="B1355" s="48"/>
      <c r="C1355" s="48"/>
      <c r="D1355" s="48"/>
      <c r="E1355" s="48"/>
      <c r="F1355" s="48"/>
      <c r="G1355" s="48"/>
      <c r="H1355" s="48"/>
      <c r="I1355" s="48"/>
      <c r="J1355" s="48"/>
      <c r="K1355" s="48"/>
    </row>
    <row r="1356" spans="1:11" x14ac:dyDescent="0.25">
      <c r="A1356" s="48"/>
      <c r="B1356" s="48"/>
      <c r="C1356" s="48"/>
      <c r="D1356" s="48"/>
      <c r="E1356" s="48"/>
      <c r="F1356" s="48"/>
      <c r="G1356" s="48"/>
      <c r="H1356" s="48"/>
      <c r="I1356" s="48"/>
      <c r="J1356" s="48"/>
      <c r="K1356" s="48"/>
    </row>
    <row r="1357" spans="1:11" x14ac:dyDescent="0.25">
      <c r="A1357" s="48"/>
      <c r="B1357" s="48"/>
      <c r="C1357" s="48"/>
      <c r="D1357" s="48"/>
      <c r="E1357" s="48"/>
      <c r="F1357" s="48"/>
      <c r="G1357" s="48"/>
      <c r="H1357" s="48"/>
      <c r="I1357" s="48"/>
      <c r="J1357" s="48"/>
      <c r="K1357" s="48"/>
    </row>
    <row r="1358" spans="1:11" x14ac:dyDescent="0.25">
      <c r="A1358" s="48"/>
      <c r="B1358" s="48"/>
      <c r="C1358" s="48"/>
      <c r="D1358" s="48"/>
      <c r="E1358" s="48"/>
      <c r="F1358" s="48"/>
      <c r="G1358" s="48"/>
      <c r="H1358" s="48"/>
      <c r="I1358" s="48"/>
      <c r="J1358" s="48"/>
      <c r="K1358" s="48"/>
    </row>
    <row r="1359" spans="1:11" x14ac:dyDescent="0.25">
      <c r="A1359" s="48"/>
      <c r="B1359" s="48"/>
      <c r="C1359" s="48"/>
      <c r="D1359" s="48"/>
      <c r="E1359" s="48"/>
      <c r="F1359" s="48"/>
      <c r="G1359" s="48"/>
      <c r="H1359" s="48"/>
      <c r="I1359" s="48"/>
      <c r="J1359" s="48"/>
      <c r="K1359" s="48"/>
    </row>
    <row r="1360" spans="1:11" x14ac:dyDescent="0.25">
      <c r="A1360" s="48"/>
      <c r="B1360" s="48"/>
      <c r="C1360" s="48"/>
      <c r="D1360" s="48"/>
      <c r="E1360" s="48"/>
      <c r="F1360" s="48"/>
      <c r="G1360" s="48"/>
      <c r="H1360" s="48"/>
      <c r="I1360" s="48"/>
      <c r="J1360" s="48"/>
      <c r="K1360" s="48"/>
    </row>
    <row r="1361" spans="1:11" x14ac:dyDescent="0.25">
      <c r="A1361" s="48"/>
      <c r="B1361" s="48"/>
      <c r="C1361" s="48"/>
      <c r="D1361" s="48"/>
      <c r="E1361" s="48"/>
      <c r="F1361" s="48"/>
      <c r="G1361" s="48"/>
      <c r="H1361" s="48"/>
      <c r="I1361" s="48"/>
      <c r="J1361" s="48"/>
      <c r="K1361" s="48"/>
    </row>
    <row r="1362" spans="1:11" x14ac:dyDescent="0.25">
      <c r="A1362" s="48"/>
      <c r="B1362" s="48"/>
      <c r="C1362" s="48"/>
      <c r="D1362" s="48"/>
      <c r="E1362" s="48"/>
      <c r="F1362" s="48"/>
      <c r="G1362" s="48"/>
      <c r="H1362" s="48"/>
      <c r="I1362" s="48"/>
      <c r="J1362" s="48"/>
      <c r="K1362" s="48"/>
    </row>
    <row r="1363" spans="1:11" x14ac:dyDescent="0.25">
      <c r="A1363" s="48"/>
      <c r="B1363" s="48"/>
      <c r="C1363" s="48"/>
      <c r="D1363" s="48"/>
      <c r="E1363" s="48"/>
      <c r="F1363" s="48"/>
      <c r="G1363" s="48"/>
      <c r="H1363" s="48"/>
      <c r="I1363" s="48"/>
      <c r="J1363" s="48"/>
      <c r="K1363" s="48"/>
    </row>
    <row r="1364" spans="1:11" x14ac:dyDescent="0.25">
      <c r="A1364" s="48"/>
      <c r="B1364" s="48"/>
      <c r="C1364" s="48"/>
      <c r="D1364" s="48"/>
      <c r="E1364" s="48"/>
      <c r="F1364" s="48"/>
      <c r="G1364" s="48"/>
      <c r="H1364" s="48"/>
      <c r="I1364" s="48"/>
      <c r="J1364" s="48"/>
      <c r="K1364" s="48"/>
    </row>
    <row r="1365" spans="1:11" x14ac:dyDescent="0.25">
      <c r="A1365" s="48"/>
      <c r="B1365" s="48"/>
      <c r="C1365" s="48"/>
      <c r="D1365" s="48"/>
      <c r="E1365" s="48"/>
      <c r="F1365" s="48"/>
      <c r="G1365" s="48"/>
      <c r="H1365" s="48"/>
      <c r="I1365" s="48"/>
      <c r="J1365" s="48"/>
      <c r="K1365" s="48"/>
    </row>
    <row r="1366" spans="1:11" x14ac:dyDescent="0.25">
      <c r="A1366" s="48"/>
      <c r="B1366" s="48"/>
      <c r="C1366" s="48"/>
      <c r="D1366" s="48"/>
      <c r="E1366" s="48"/>
      <c r="F1366" s="48"/>
      <c r="G1366" s="48"/>
      <c r="H1366" s="48"/>
      <c r="I1366" s="48"/>
      <c r="J1366" s="48"/>
      <c r="K1366" s="48"/>
    </row>
    <row r="1367" spans="1:11" x14ac:dyDescent="0.25">
      <c r="A1367" s="48"/>
      <c r="B1367" s="48"/>
      <c r="C1367" s="48"/>
      <c r="D1367" s="48"/>
      <c r="E1367" s="48"/>
      <c r="F1367" s="48"/>
      <c r="G1367" s="48"/>
      <c r="H1367" s="48"/>
      <c r="I1367" s="48"/>
      <c r="J1367" s="48"/>
      <c r="K1367" s="48"/>
    </row>
    <row r="1368" spans="1:11" x14ac:dyDescent="0.25">
      <c r="A1368" s="48"/>
      <c r="B1368" s="48"/>
      <c r="C1368" s="48"/>
      <c r="D1368" s="48"/>
      <c r="E1368" s="48"/>
      <c r="F1368" s="48"/>
      <c r="G1368" s="48"/>
      <c r="H1368" s="48"/>
      <c r="I1368" s="48"/>
      <c r="J1368" s="48"/>
      <c r="K1368" s="48"/>
    </row>
    <row r="1369" spans="1:11" x14ac:dyDescent="0.25">
      <c r="A1369" s="48"/>
      <c r="B1369" s="48"/>
      <c r="C1369" s="48"/>
      <c r="D1369" s="48"/>
      <c r="E1369" s="48"/>
      <c r="F1369" s="48"/>
      <c r="G1369" s="48"/>
      <c r="H1369" s="48"/>
      <c r="I1369" s="48"/>
      <c r="J1369" s="48"/>
      <c r="K1369" s="48"/>
    </row>
    <row r="1370" spans="1:11" x14ac:dyDescent="0.25">
      <c r="A1370" s="48"/>
      <c r="B1370" s="48"/>
      <c r="C1370" s="48"/>
      <c r="D1370" s="48"/>
      <c r="E1370" s="48"/>
      <c r="F1370" s="48"/>
      <c r="G1370" s="48"/>
      <c r="H1370" s="48"/>
      <c r="I1370" s="48"/>
      <c r="J1370" s="48"/>
      <c r="K1370" s="48"/>
    </row>
    <row r="1371" spans="1:11" x14ac:dyDescent="0.25">
      <c r="A1371" s="48"/>
      <c r="B1371" s="48"/>
      <c r="C1371" s="48"/>
      <c r="D1371" s="48"/>
      <c r="E1371" s="48"/>
      <c r="F1371" s="48"/>
      <c r="G1371" s="48"/>
      <c r="H1371" s="48"/>
      <c r="I1371" s="48"/>
      <c r="J1371" s="48"/>
      <c r="K1371" s="48"/>
    </row>
    <row r="1372" spans="1:11" x14ac:dyDescent="0.25">
      <c r="A1372" s="48"/>
      <c r="B1372" s="48"/>
      <c r="C1372" s="48"/>
      <c r="D1372" s="48"/>
      <c r="E1372" s="48"/>
      <c r="F1372" s="48"/>
      <c r="G1372" s="48"/>
      <c r="H1372" s="48"/>
      <c r="I1372" s="48"/>
      <c r="J1372" s="48"/>
      <c r="K1372" s="48"/>
    </row>
    <row r="1373" spans="1:11" x14ac:dyDescent="0.25">
      <c r="A1373" s="48"/>
      <c r="B1373" s="48"/>
      <c r="C1373" s="48"/>
      <c r="D1373" s="48"/>
      <c r="E1373" s="48"/>
      <c r="F1373" s="48"/>
      <c r="G1373" s="48"/>
      <c r="H1373" s="48"/>
      <c r="I1373" s="48"/>
      <c r="J1373" s="48"/>
      <c r="K1373" s="48"/>
    </row>
    <row r="1374" spans="1:11" x14ac:dyDescent="0.25">
      <c r="A1374" s="48"/>
      <c r="B1374" s="48"/>
      <c r="C1374" s="48"/>
      <c r="D1374" s="48"/>
      <c r="E1374" s="48"/>
      <c r="F1374" s="48"/>
      <c r="G1374" s="48"/>
      <c r="H1374" s="48"/>
      <c r="I1374" s="48"/>
      <c r="J1374" s="48"/>
      <c r="K1374" s="48"/>
    </row>
    <row r="1375" spans="1:11" x14ac:dyDescent="0.25">
      <c r="A1375" s="48"/>
      <c r="B1375" s="48"/>
      <c r="C1375" s="48"/>
      <c r="D1375" s="48"/>
      <c r="E1375" s="48"/>
      <c r="F1375" s="48"/>
      <c r="G1375" s="48"/>
      <c r="H1375" s="48"/>
      <c r="I1375" s="48"/>
      <c r="J1375" s="48"/>
      <c r="K1375" s="48"/>
    </row>
    <row r="1376" spans="1:11" x14ac:dyDescent="0.25">
      <c r="A1376" s="48"/>
      <c r="B1376" s="48"/>
      <c r="C1376" s="48"/>
      <c r="D1376" s="48"/>
      <c r="E1376" s="48"/>
      <c r="F1376" s="48"/>
      <c r="G1376" s="48"/>
      <c r="H1376" s="48"/>
      <c r="I1376" s="48"/>
      <c r="J1376" s="48"/>
      <c r="K1376" s="48"/>
    </row>
    <row r="1377" spans="1:11" x14ac:dyDescent="0.25">
      <c r="A1377" s="48"/>
      <c r="B1377" s="48"/>
      <c r="C1377" s="48"/>
      <c r="D1377" s="48"/>
      <c r="E1377" s="48"/>
      <c r="F1377" s="48"/>
      <c r="G1377" s="48"/>
      <c r="H1377" s="48"/>
      <c r="I1377" s="48"/>
      <c r="J1377" s="48"/>
      <c r="K1377" s="48"/>
    </row>
    <row r="1378" spans="1:11" x14ac:dyDescent="0.25">
      <c r="A1378" s="48"/>
      <c r="B1378" s="48"/>
      <c r="C1378" s="48"/>
      <c r="D1378" s="48"/>
      <c r="E1378" s="48"/>
      <c r="F1378" s="48"/>
      <c r="G1378" s="48"/>
      <c r="H1378" s="48"/>
      <c r="I1378" s="48"/>
      <c r="J1378" s="48"/>
      <c r="K1378" s="48"/>
    </row>
    <row r="1379" spans="1:11" x14ac:dyDescent="0.25">
      <c r="A1379" s="48"/>
      <c r="B1379" s="48"/>
      <c r="C1379" s="48"/>
      <c r="D1379" s="48"/>
      <c r="E1379" s="48"/>
      <c r="F1379" s="48"/>
      <c r="G1379" s="48"/>
      <c r="H1379" s="48"/>
      <c r="I1379" s="48"/>
      <c r="J1379" s="48"/>
      <c r="K1379" s="48"/>
    </row>
    <row r="1380" spans="1:11" x14ac:dyDescent="0.25">
      <c r="A1380" s="48"/>
      <c r="B1380" s="48"/>
      <c r="C1380" s="48"/>
      <c r="D1380" s="48"/>
      <c r="E1380" s="48"/>
      <c r="F1380" s="48"/>
      <c r="G1380" s="48"/>
      <c r="H1380" s="48"/>
      <c r="I1380" s="48"/>
      <c r="J1380" s="48"/>
      <c r="K1380" s="48"/>
    </row>
    <row r="1381" spans="1:11" x14ac:dyDescent="0.25">
      <c r="A1381" s="48"/>
      <c r="B1381" s="48"/>
      <c r="C1381" s="48"/>
      <c r="D1381" s="48"/>
      <c r="E1381" s="48"/>
      <c r="F1381" s="48"/>
      <c r="G1381" s="48"/>
      <c r="H1381" s="48"/>
      <c r="I1381" s="48"/>
      <c r="J1381" s="48"/>
      <c r="K1381" s="48"/>
    </row>
    <row r="1382" spans="1:11" x14ac:dyDescent="0.25">
      <c r="A1382" s="48"/>
      <c r="B1382" s="48"/>
      <c r="C1382" s="48"/>
      <c r="D1382" s="48"/>
      <c r="E1382" s="48"/>
      <c r="F1382" s="48"/>
      <c r="G1382" s="48"/>
      <c r="H1382" s="48"/>
      <c r="I1382" s="48"/>
      <c r="J1382" s="48"/>
      <c r="K1382" s="48"/>
    </row>
    <row r="1383" spans="1:11" x14ac:dyDescent="0.25">
      <c r="A1383" s="48"/>
      <c r="B1383" s="48"/>
      <c r="C1383" s="48"/>
      <c r="D1383" s="48"/>
      <c r="E1383" s="48"/>
      <c r="F1383" s="48"/>
      <c r="G1383" s="48"/>
      <c r="H1383" s="48"/>
      <c r="I1383" s="48"/>
      <c r="J1383" s="48"/>
      <c r="K1383" s="48"/>
    </row>
    <row r="1384" spans="1:11" x14ac:dyDescent="0.25">
      <c r="A1384" s="48"/>
      <c r="B1384" s="48"/>
      <c r="C1384" s="48"/>
      <c r="D1384" s="48"/>
      <c r="E1384" s="48"/>
      <c r="F1384" s="48"/>
      <c r="G1384" s="48"/>
      <c r="H1384" s="48"/>
      <c r="I1384" s="48"/>
      <c r="J1384" s="48"/>
      <c r="K1384" s="48"/>
    </row>
    <row r="1385" spans="1:11" x14ac:dyDescent="0.25">
      <c r="A1385" s="48"/>
      <c r="B1385" s="48"/>
      <c r="C1385" s="48"/>
      <c r="D1385" s="48"/>
      <c r="E1385" s="48"/>
      <c r="F1385" s="48"/>
      <c r="G1385" s="48"/>
      <c r="H1385" s="48"/>
      <c r="I1385" s="48"/>
      <c r="J1385" s="48"/>
      <c r="K1385" s="48"/>
    </row>
    <row r="1386" spans="1:11" x14ac:dyDescent="0.25">
      <c r="A1386" s="48"/>
      <c r="B1386" s="48"/>
      <c r="C1386" s="48"/>
      <c r="D1386" s="48"/>
      <c r="E1386" s="48"/>
      <c r="F1386" s="48"/>
      <c r="G1386" s="48"/>
      <c r="H1386" s="48"/>
      <c r="I1386" s="48"/>
      <c r="J1386" s="48"/>
      <c r="K1386" s="48"/>
    </row>
    <row r="1387" spans="1:11" x14ac:dyDescent="0.25">
      <c r="A1387" s="48"/>
      <c r="B1387" s="48"/>
      <c r="C1387" s="48"/>
      <c r="D1387" s="48"/>
      <c r="E1387" s="48"/>
      <c r="F1387" s="48"/>
      <c r="G1387" s="48"/>
      <c r="H1387" s="48"/>
      <c r="I1387" s="48"/>
      <c r="J1387" s="48"/>
      <c r="K1387" s="48"/>
    </row>
    <row r="1388" spans="1:11" x14ac:dyDescent="0.25">
      <c r="A1388" s="48"/>
      <c r="B1388" s="48"/>
      <c r="C1388" s="48"/>
      <c r="D1388" s="48"/>
      <c r="E1388" s="48"/>
      <c r="F1388" s="48"/>
      <c r="G1388" s="48"/>
      <c r="H1388" s="48"/>
      <c r="I1388" s="48"/>
      <c r="J1388" s="48"/>
      <c r="K1388" s="48"/>
    </row>
    <row r="1389" spans="1:11" x14ac:dyDescent="0.25">
      <c r="A1389" s="48"/>
      <c r="B1389" s="48"/>
      <c r="C1389" s="48"/>
      <c r="D1389" s="48"/>
      <c r="E1389" s="48"/>
      <c r="F1389" s="48"/>
      <c r="G1389" s="48"/>
      <c r="H1389" s="48"/>
      <c r="I1389" s="48"/>
      <c r="J1389" s="48"/>
      <c r="K1389" s="48"/>
    </row>
    <row r="1390" spans="1:11" x14ac:dyDescent="0.25">
      <c r="A1390" s="48"/>
      <c r="B1390" s="48"/>
      <c r="C1390" s="48"/>
      <c r="D1390" s="48"/>
      <c r="E1390" s="48"/>
      <c r="F1390" s="48"/>
      <c r="G1390" s="48"/>
      <c r="H1390" s="48"/>
      <c r="I1390" s="48"/>
      <c r="J1390" s="48"/>
      <c r="K1390" s="48"/>
    </row>
    <row r="1391" spans="1:11" x14ac:dyDescent="0.25">
      <c r="A1391" s="48"/>
      <c r="B1391" s="48"/>
      <c r="C1391" s="48"/>
      <c r="D1391" s="48"/>
      <c r="E1391" s="48"/>
      <c r="F1391" s="48"/>
      <c r="G1391" s="48"/>
      <c r="H1391" s="48"/>
      <c r="I1391" s="48"/>
      <c r="J1391" s="48"/>
      <c r="K1391" s="48"/>
    </row>
    <row r="1392" spans="1:11" x14ac:dyDescent="0.25">
      <c r="A1392" s="48"/>
      <c r="B1392" s="48"/>
      <c r="C1392" s="48"/>
      <c r="D1392" s="48"/>
      <c r="E1392" s="48"/>
      <c r="F1392" s="48"/>
      <c r="G1392" s="48"/>
      <c r="H1392" s="48"/>
      <c r="I1392" s="48"/>
      <c r="J1392" s="48"/>
      <c r="K1392" s="48"/>
    </row>
    <row r="1393" spans="1:11" x14ac:dyDescent="0.25">
      <c r="A1393" s="48"/>
      <c r="B1393" s="48"/>
      <c r="C1393" s="48"/>
      <c r="D1393" s="48"/>
      <c r="E1393" s="48"/>
      <c r="F1393" s="48"/>
      <c r="G1393" s="48"/>
      <c r="H1393" s="48"/>
      <c r="I1393" s="48"/>
      <c r="J1393" s="48"/>
      <c r="K1393" s="48"/>
    </row>
    <row r="1394" spans="1:11" x14ac:dyDescent="0.25">
      <c r="A1394" s="48"/>
      <c r="B1394" s="48"/>
      <c r="C1394" s="48"/>
      <c r="D1394" s="48"/>
      <c r="E1394" s="48"/>
      <c r="F1394" s="48"/>
      <c r="G1394" s="48"/>
      <c r="H1394" s="48"/>
      <c r="I1394" s="48"/>
      <c r="J1394" s="48"/>
      <c r="K1394" s="48"/>
    </row>
    <row r="1395" spans="1:11" x14ac:dyDescent="0.25">
      <c r="A1395" s="48"/>
      <c r="B1395" s="48"/>
      <c r="C1395" s="48"/>
      <c r="D1395" s="48"/>
      <c r="E1395" s="48"/>
      <c r="F1395" s="48"/>
      <c r="G1395" s="48"/>
      <c r="H1395" s="48"/>
      <c r="I1395" s="48"/>
      <c r="J1395" s="48"/>
      <c r="K1395" s="48"/>
    </row>
    <row r="1396" spans="1:11" x14ac:dyDescent="0.25">
      <c r="A1396" s="48"/>
      <c r="B1396" s="48"/>
      <c r="C1396" s="48"/>
      <c r="D1396" s="48"/>
      <c r="E1396" s="48"/>
      <c r="F1396" s="48"/>
      <c r="G1396" s="48"/>
      <c r="H1396" s="48"/>
      <c r="I1396" s="48"/>
      <c r="J1396" s="48"/>
      <c r="K1396" s="48"/>
    </row>
    <row r="1397" spans="1:11" x14ac:dyDescent="0.25">
      <c r="A1397" s="48"/>
      <c r="B1397" s="48"/>
      <c r="C1397" s="48"/>
      <c r="D1397" s="48"/>
      <c r="E1397" s="48"/>
      <c r="F1397" s="48"/>
      <c r="G1397" s="48"/>
      <c r="H1397" s="48"/>
      <c r="I1397" s="48"/>
      <c r="J1397" s="48"/>
      <c r="K1397" s="48"/>
    </row>
    <row r="1398" spans="1:11" x14ac:dyDescent="0.25">
      <c r="A1398" s="48"/>
      <c r="B1398" s="48"/>
      <c r="C1398" s="48"/>
      <c r="D1398" s="48"/>
      <c r="E1398" s="48"/>
      <c r="F1398" s="48"/>
      <c r="G1398" s="48"/>
      <c r="H1398" s="48"/>
      <c r="I1398" s="48"/>
      <c r="J1398" s="48"/>
      <c r="K1398" s="48"/>
    </row>
    <row r="1399" spans="1:11" x14ac:dyDescent="0.25">
      <c r="A1399" s="48"/>
      <c r="B1399" s="48"/>
      <c r="C1399" s="48"/>
      <c r="D1399" s="48"/>
      <c r="E1399" s="48"/>
      <c r="F1399" s="48"/>
      <c r="G1399" s="48"/>
      <c r="H1399" s="48"/>
      <c r="I1399" s="48"/>
      <c r="J1399" s="48"/>
      <c r="K1399" s="48"/>
    </row>
    <row r="1400" spans="1:11" x14ac:dyDescent="0.25">
      <c r="A1400" s="48"/>
      <c r="B1400" s="48"/>
      <c r="C1400" s="48"/>
      <c r="D1400" s="48"/>
      <c r="E1400" s="48"/>
      <c r="F1400" s="48"/>
      <c r="G1400" s="48"/>
      <c r="H1400" s="48"/>
      <c r="I1400" s="48"/>
      <c r="J1400" s="48"/>
      <c r="K1400" s="48"/>
    </row>
    <row r="1401" spans="1:11" x14ac:dyDescent="0.25">
      <c r="A1401" s="48"/>
      <c r="B1401" s="48"/>
      <c r="C1401" s="48"/>
      <c r="D1401" s="48"/>
      <c r="E1401" s="48"/>
      <c r="F1401" s="48"/>
      <c r="G1401" s="48"/>
      <c r="H1401" s="48"/>
      <c r="I1401" s="48"/>
      <c r="J1401" s="48"/>
      <c r="K1401" s="48"/>
    </row>
    <row r="1402" spans="1:11" x14ac:dyDescent="0.25">
      <c r="A1402" s="48"/>
      <c r="B1402" s="48"/>
      <c r="C1402" s="48"/>
      <c r="D1402" s="48"/>
      <c r="E1402" s="48"/>
      <c r="F1402" s="48"/>
      <c r="G1402" s="48"/>
      <c r="H1402" s="48"/>
      <c r="I1402" s="48"/>
      <c r="J1402" s="48"/>
      <c r="K1402" s="48"/>
    </row>
    <row r="1403" spans="1:11" x14ac:dyDescent="0.25">
      <c r="A1403" s="48"/>
      <c r="B1403" s="48"/>
      <c r="C1403" s="48"/>
      <c r="D1403" s="48"/>
      <c r="E1403" s="48"/>
      <c r="F1403" s="48"/>
      <c r="G1403" s="48"/>
      <c r="H1403" s="48"/>
      <c r="I1403" s="48"/>
      <c r="J1403" s="48"/>
      <c r="K1403" s="48"/>
    </row>
    <row r="1404" spans="1:11" x14ac:dyDescent="0.25">
      <c r="A1404" s="48"/>
      <c r="B1404" s="48"/>
      <c r="C1404" s="48"/>
      <c r="D1404" s="48"/>
      <c r="E1404" s="48"/>
      <c r="F1404" s="48"/>
      <c r="G1404" s="48"/>
      <c r="H1404" s="48"/>
      <c r="I1404" s="48"/>
      <c r="J1404" s="48"/>
      <c r="K1404" s="48"/>
    </row>
    <row r="1405" spans="1:11" x14ac:dyDescent="0.25">
      <c r="A1405" s="48"/>
      <c r="B1405" s="48"/>
      <c r="C1405" s="48"/>
      <c r="D1405" s="48"/>
      <c r="E1405" s="48"/>
      <c r="F1405" s="48"/>
      <c r="G1405" s="48"/>
      <c r="H1405" s="48"/>
      <c r="I1405" s="48"/>
      <c r="J1405" s="48"/>
      <c r="K1405" s="48"/>
    </row>
    <row r="1406" spans="1:11" x14ac:dyDescent="0.25">
      <c r="A1406" s="48"/>
      <c r="B1406" s="48"/>
      <c r="C1406" s="48"/>
      <c r="D1406" s="48"/>
      <c r="E1406" s="48"/>
      <c r="F1406" s="48"/>
      <c r="G1406" s="48"/>
      <c r="H1406" s="48"/>
      <c r="I1406" s="48"/>
      <c r="J1406" s="48"/>
      <c r="K1406" s="48"/>
    </row>
    <row r="1407" spans="1:11" x14ac:dyDescent="0.25">
      <c r="A1407" s="48"/>
      <c r="B1407" s="48"/>
      <c r="C1407" s="48"/>
      <c r="D1407" s="48"/>
      <c r="E1407" s="48"/>
      <c r="F1407" s="48"/>
      <c r="G1407" s="48"/>
      <c r="H1407" s="48"/>
      <c r="I1407" s="48"/>
      <c r="J1407" s="48"/>
      <c r="K1407" s="48"/>
    </row>
    <row r="1408" spans="1:11" x14ac:dyDescent="0.25">
      <c r="A1408" s="48"/>
      <c r="B1408" s="48"/>
      <c r="C1408" s="48"/>
      <c r="D1408" s="48"/>
      <c r="E1408" s="48"/>
      <c r="F1408" s="48"/>
      <c r="G1408" s="48"/>
      <c r="H1408" s="48"/>
      <c r="I1408" s="48"/>
      <c r="J1408" s="48"/>
      <c r="K1408" s="48"/>
    </row>
    <row r="1409" spans="1:11" x14ac:dyDescent="0.25">
      <c r="A1409" s="48"/>
      <c r="B1409" s="48"/>
      <c r="C1409" s="48"/>
      <c r="D1409" s="48"/>
      <c r="E1409" s="48"/>
      <c r="F1409" s="48"/>
      <c r="G1409" s="48"/>
      <c r="H1409" s="48"/>
      <c r="I1409" s="48"/>
      <c r="J1409" s="48"/>
      <c r="K1409" s="48"/>
    </row>
    <row r="1410" spans="1:11" x14ac:dyDescent="0.25">
      <c r="A1410" s="48"/>
      <c r="B1410" s="48"/>
      <c r="C1410" s="48"/>
      <c r="D1410" s="48"/>
      <c r="E1410" s="48"/>
      <c r="F1410" s="48"/>
      <c r="G1410" s="48"/>
      <c r="H1410" s="48"/>
      <c r="I1410" s="48"/>
      <c r="J1410" s="48"/>
      <c r="K1410" s="48"/>
    </row>
    <row r="1411" spans="1:11" x14ac:dyDescent="0.25">
      <c r="A1411" s="48"/>
      <c r="B1411" s="48"/>
      <c r="C1411" s="48"/>
      <c r="D1411" s="48"/>
      <c r="E1411" s="48"/>
      <c r="F1411" s="48"/>
      <c r="G1411" s="48"/>
      <c r="H1411" s="48"/>
      <c r="I1411" s="48"/>
      <c r="J1411" s="48"/>
      <c r="K1411" s="48"/>
    </row>
    <row r="1412" spans="1:11" x14ac:dyDescent="0.25">
      <c r="A1412" s="48"/>
      <c r="B1412" s="48"/>
      <c r="C1412" s="48"/>
      <c r="D1412" s="48"/>
      <c r="E1412" s="48"/>
      <c r="F1412" s="48"/>
      <c r="G1412" s="48"/>
      <c r="H1412" s="48"/>
      <c r="I1412" s="48"/>
      <c r="J1412" s="48"/>
      <c r="K1412" s="48"/>
    </row>
    <row r="1413" spans="1:11" x14ac:dyDescent="0.25">
      <c r="A1413" s="48"/>
      <c r="B1413" s="48"/>
      <c r="C1413" s="48"/>
      <c r="D1413" s="48"/>
      <c r="E1413" s="48"/>
      <c r="F1413" s="48"/>
      <c r="G1413" s="48"/>
      <c r="H1413" s="48"/>
      <c r="I1413" s="48"/>
      <c r="J1413" s="48"/>
      <c r="K1413" s="48"/>
    </row>
    <row r="1414" spans="1:11" x14ac:dyDescent="0.25">
      <c r="A1414" s="48"/>
      <c r="B1414" s="48"/>
      <c r="C1414" s="48"/>
      <c r="D1414" s="48"/>
      <c r="E1414" s="48"/>
      <c r="F1414" s="48"/>
      <c r="G1414" s="48"/>
      <c r="H1414" s="48"/>
      <c r="I1414" s="48"/>
      <c r="J1414" s="48"/>
      <c r="K1414" s="48"/>
    </row>
    <row r="1415" spans="1:11" x14ac:dyDescent="0.25">
      <c r="A1415" s="48"/>
      <c r="B1415" s="48"/>
      <c r="C1415" s="48"/>
      <c r="D1415" s="48"/>
      <c r="E1415" s="48"/>
      <c r="F1415" s="48"/>
      <c r="G1415" s="48"/>
      <c r="H1415" s="48"/>
      <c r="I1415" s="48"/>
      <c r="J1415" s="48"/>
      <c r="K1415" s="48"/>
    </row>
    <row r="1416" spans="1:11" x14ac:dyDescent="0.25">
      <c r="A1416" s="48"/>
      <c r="B1416" s="48"/>
      <c r="C1416" s="48"/>
      <c r="D1416" s="48"/>
      <c r="E1416" s="48"/>
      <c r="F1416" s="48"/>
      <c r="G1416" s="48"/>
      <c r="H1416" s="48"/>
      <c r="I1416" s="48"/>
      <c r="J1416" s="48"/>
      <c r="K1416" s="48"/>
    </row>
    <row r="1417" spans="1:11" x14ac:dyDescent="0.25">
      <c r="A1417" s="48"/>
      <c r="B1417" s="48"/>
      <c r="C1417" s="48"/>
      <c r="D1417" s="48"/>
      <c r="E1417" s="48"/>
      <c r="F1417" s="48"/>
      <c r="G1417" s="48"/>
      <c r="H1417" s="48"/>
      <c r="I1417" s="48"/>
      <c r="J1417" s="48"/>
      <c r="K1417" s="48"/>
    </row>
    <row r="1418" spans="1:11" x14ac:dyDescent="0.25">
      <c r="A1418" s="48"/>
      <c r="B1418" s="48"/>
      <c r="C1418" s="48"/>
      <c r="D1418" s="48"/>
      <c r="E1418" s="48"/>
      <c r="F1418" s="48"/>
      <c r="G1418" s="48"/>
      <c r="H1418" s="48"/>
      <c r="I1418" s="48"/>
      <c r="J1418" s="48"/>
      <c r="K1418" s="48"/>
    </row>
    <row r="1419" spans="1:11" x14ac:dyDescent="0.25">
      <c r="A1419" s="48"/>
      <c r="B1419" s="48"/>
      <c r="C1419" s="48"/>
      <c r="D1419" s="48"/>
      <c r="E1419" s="48"/>
      <c r="F1419" s="48"/>
      <c r="G1419" s="48"/>
      <c r="H1419" s="48"/>
      <c r="I1419" s="48"/>
      <c r="J1419" s="48"/>
      <c r="K1419" s="48"/>
    </row>
    <row r="1420" spans="1:11" x14ac:dyDescent="0.25">
      <c r="A1420" s="48"/>
      <c r="B1420" s="48"/>
      <c r="C1420" s="48"/>
      <c r="D1420" s="48"/>
      <c r="E1420" s="48"/>
      <c r="F1420" s="48"/>
      <c r="G1420" s="48"/>
      <c r="H1420" s="48"/>
      <c r="I1420" s="48"/>
      <c r="J1420" s="48"/>
      <c r="K1420" s="48"/>
    </row>
    <row r="1421" spans="1:11" x14ac:dyDescent="0.25">
      <c r="A1421" s="48"/>
      <c r="B1421" s="48"/>
      <c r="C1421" s="48"/>
      <c r="D1421" s="48"/>
      <c r="E1421" s="48"/>
      <c r="F1421" s="48"/>
      <c r="G1421" s="48"/>
      <c r="H1421" s="48"/>
      <c r="I1421" s="48"/>
      <c r="J1421" s="48"/>
      <c r="K1421" s="48"/>
    </row>
    <row r="1422" spans="1:11" x14ac:dyDescent="0.25">
      <c r="A1422" s="48"/>
      <c r="B1422" s="48"/>
      <c r="C1422" s="48"/>
      <c r="D1422" s="48"/>
      <c r="E1422" s="48"/>
      <c r="F1422" s="48"/>
      <c r="G1422" s="48"/>
      <c r="H1422" s="48"/>
      <c r="I1422" s="48"/>
      <c r="J1422" s="48"/>
      <c r="K1422" s="48"/>
    </row>
    <row r="1423" spans="1:11" x14ac:dyDescent="0.25">
      <c r="A1423" s="48"/>
      <c r="B1423" s="48"/>
      <c r="C1423" s="48"/>
      <c r="D1423" s="48"/>
      <c r="E1423" s="48"/>
      <c r="F1423" s="48"/>
      <c r="G1423" s="48"/>
      <c r="H1423" s="48"/>
      <c r="I1423" s="48"/>
      <c r="J1423" s="48"/>
      <c r="K1423" s="48"/>
    </row>
    <row r="1424" spans="1:11" x14ac:dyDescent="0.25">
      <c r="A1424" s="48"/>
      <c r="B1424" s="48"/>
      <c r="C1424" s="48"/>
      <c r="D1424" s="48"/>
      <c r="E1424" s="48"/>
      <c r="F1424" s="48"/>
      <c r="G1424" s="48"/>
      <c r="H1424" s="48"/>
      <c r="I1424" s="48"/>
      <c r="J1424" s="48"/>
      <c r="K1424" s="48"/>
    </row>
    <row r="1425" spans="1:11" x14ac:dyDescent="0.25">
      <c r="A1425" s="48"/>
      <c r="B1425" s="48"/>
      <c r="C1425" s="48"/>
      <c r="D1425" s="48"/>
      <c r="E1425" s="48"/>
      <c r="F1425" s="48"/>
      <c r="G1425" s="48"/>
      <c r="H1425" s="48"/>
      <c r="I1425" s="48"/>
      <c r="J1425" s="48"/>
      <c r="K1425" s="48"/>
    </row>
    <row r="1426" spans="1:11" x14ac:dyDescent="0.25">
      <c r="A1426" s="48"/>
      <c r="B1426" s="48"/>
      <c r="C1426" s="48"/>
      <c r="D1426" s="48"/>
      <c r="E1426" s="48"/>
      <c r="F1426" s="48"/>
      <c r="G1426" s="48"/>
      <c r="H1426" s="48"/>
      <c r="I1426" s="48"/>
      <c r="J1426" s="48"/>
      <c r="K1426" s="48"/>
    </row>
    <row r="1427" spans="1:11" x14ac:dyDescent="0.25">
      <c r="A1427" s="48"/>
      <c r="B1427" s="48"/>
      <c r="C1427" s="48"/>
      <c r="D1427" s="48"/>
      <c r="E1427" s="48"/>
      <c r="F1427" s="48"/>
      <c r="G1427" s="48"/>
      <c r="H1427" s="48"/>
      <c r="I1427" s="48"/>
      <c r="J1427" s="48"/>
      <c r="K1427" s="48"/>
    </row>
    <row r="1428" spans="1:11" x14ac:dyDescent="0.25">
      <c r="A1428" s="48"/>
      <c r="B1428" s="48"/>
      <c r="C1428" s="48"/>
      <c r="D1428" s="48"/>
      <c r="E1428" s="48"/>
      <c r="F1428" s="48"/>
      <c r="G1428" s="48"/>
      <c r="H1428" s="48"/>
      <c r="I1428" s="48"/>
      <c r="J1428" s="48"/>
      <c r="K1428" s="48"/>
    </row>
    <row r="1429" spans="1:11" x14ac:dyDescent="0.25">
      <c r="A1429" s="48"/>
      <c r="B1429" s="48"/>
      <c r="C1429" s="48"/>
      <c r="D1429" s="48"/>
      <c r="E1429" s="48"/>
      <c r="F1429" s="48"/>
      <c r="G1429" s="48"/>
      <c r="H1429" s="48"/>
      <c r="I1429" s="48"/>
      <c r="J1429" s="48"/>
      <c r="K1429" s="48"/>
    </row>
    <row r="1430" spans="1:11" x14ac:dyDescent="0.25">
      <c r="A1430" s="48"/>
      <c r="B1430" s="48"/>
      <c r="C1430" s="48"/>
      <c r="D1430" s="48"/>
      <c r="E1430" s="48"/>
      <c r="F1430" s="48"/>
      <c r="G1430" s="48"/>
      <c r="H1430" s="48"/>
      <c r="I1430" s="48"/>
      <c r="J1430" s="48"/>
      <c r="K1430" s="48"/>
    </row>
    <row r="1431" spans="1:11" x14ac:dyDescent="0.25">
      <c r="A1431" s="48"/>
      <c r="B1431" s="48"/>
      <c r="C1431" s="48"/>
      <c r="D1431" s="48"/>
      <c r="E1431" s="48"/>
      <c r="F1431" s="48"/>
      <c r="G1431" s="48"/>
      <c r="H1431" s="48"/>
      <c r="I1431" s="48"/>
      <c r="J1431" s="48"/>
      <c r="K1431" s="48"/>
    </row>
    <row r="1432" spans="1:11" x14ac:dyDescent="0.25">
      <c r="A1432" s="48"/>
      <c r="B1432" s="48"/>
      <c r="C1432" s="48"/>
      <c r="D1432" s="48"/>
      <c r="E1432" s="48"/>
      <c r="F1432" s="48"/>
      <c r="G1432" s="48"/>
      <c r="H1432" s="48"/>
      <c r="I1432" s="48"/>
      <c r="J1432" s="48"/>
      <c r="K1432" s="48"/>
    </row>
    <row r="1433" spans="1:11" x14ac:dyDescent="0.25">
      <c r="A1433" s="48"/>
      <c r="B1433" s="48"/>
      <c r="C1433" s="48"/>
      <c r="D1433" s="48"/>
      <c r="E1433" s="48"/>
      <c r="F1433" s="48"/>
      <c r="G1433" s="48"/>
      <c r="H1433" s="48"/>
      <c r="I1433" s="48"/>
      <c r="J1433" s="48"/>
      <c r="K1433" s="48"/>
    </row>
    <row r="1434" spans="1:11" x14ac:dyDescent="0.25">
      <c r="A1434" s="48"/>
      <c r="B1434" s="48"/>
      <c r="C1434" s="48"/>
      <c r="D1434" s="48"/>
      <c r="E1434" s="48"/>
      <c r="F1434" s="48"/>
      <c r="G1434" s="48"/>
      <c r="H1434" s="48"/>
      <c r="I1434" s="48"/>
      <c r="J1434" s="48"/>
      <c r="K1434" s="48"/>
    </row>
    <row r="1435" spans="1:11" x14ac:dyDescent="0.25">
      <c r="A1435" s="48"/>
      <c r="B1435" s="48"/>
      <c r="C1435" s="48"/>
      <c r="D1435" s="48"/>
      <c r="E1435" s="48"/>
      <c r="F1435" s="48"/>
      <c r="G1435" s="48"/>
      <c r="H1435" s="48"/>
      <c r="I1435" s="48"/>
      <c r="J1435" s="48"/>
      <c r="K1435" s="48"/>
    </row>
    <row r="1436" spans="1:11" x14ac:dyDescent="0.25">
      <c r="A1436" s="48"/>
      <c r="B1436" s="48"/>
      <c r="C1436" s="48"/>
      <c r="D1436" s="48"/>
      <c r="E1436" s="48"/>
      <c r="F1436" s="48"/>
      <c r="G1436" s="48"/>
      <c r="H1436" s="48"/>
      <c r="I1436" s="48"/>
      <c r="J1436" s="48"/>
      <c r="K1436" s="48"/>
    </row>
    <row r="1437" spans="1:11" x14ac:dyDescent="0.25">
      <c r="A1437" s="48"/>
      <c r="B1437" s="48"/>
      <c r="C1437" s="48"/>
      <c r="D1437" s="48"/>
      <c r="E1437" s="48"/>
      <c r="F1437" s="48"/>
      <c r="G1437" s="48"/>
      <c r="H1437" s="48"/>
      <c r="I1437" s="48"/>
      <c r="J1437" s="48"/>
      <c r="K1437" s="48"/>
    </row>
    <row r="1438" spans="1:11" x14ac:dyDescent="0.25">
      <c r="A1438" s="48"/>
      <c r="B1438" s="48"/>
      <c r="C1438" s="48"/>
      <c r="D1438" s="48"/>
      <c r="E1438" s="48"/>
      <c r="F1438" s="48"/>
      <c r="G1438" s="48"/>
      <c r="H1438" s="48"/>
      <c r="I1438" s="48"/>
      <c r="J1438" s="48"/>
      <c r="K1438" s="48"/>
    </row>
    <row r="1439" spans="1:11" x14ac:dyDescent="0.25">
      <c r="A1439" s="48"/>
      <c r="B1439" s="48"/>
      <c r="C1439" s="48"/>
      <c r="D1439" s="48"/>
      <c r="E1439" s="48"/>
      <c r="F1439" s="48"/>
      <c r="G1439" s="48"/>
      <c r="H1439" s="48"/>
      <c r="I1439" s="48"/>
      <c r="J1439" s="48"/>
      <c r="K1439" s="48"/>
    </row>
    <row r="1440" spans="1:11" x14ac:dyDescent="0.25">
      <c r="A1440" s="48"/>
      <c r="B1440" s="48"/>
      <c r="C1440" s="48"/>
      <c r="D1440" s="48"/>
      <c r="E1440" s="48"/>
      <c r="F1440" s="48"/>
      <c r="G1440" s="48"/>
      <c r="H1440" s="48"/>
      <c r="I1440" s="48"/>
      <c r="J1440" s="48"/>
      <c r="K1440" s="48"/>
    </row>
    <row r="1441" spans="1:11" x14ac:dyDescent="0.25">
      <c r="A1441" s="48"/>
      <c r="B1441" s="48"/>
      <c r="C1441" s="48"/>
      <c r="D1441" s="48"/>
      <c r="E1441" s="48"/>
      <c r="F1441" s="48"/>
      <c r="G1441" s="48"/>
      <c r="H1441" s="48"/>
      <c r="I1441" s="48"/>
      <c r="J1441" s="48"/>
      <c r="K1441" s="48"/>
    </row>
    <row r="1442" spans="1:11" x14ac:dyDescent="0.25">
      <c r="A1442" s="48"/>
      <c r="B1442" s="48"/>
      <c r="C1442" s="48"/>
      <c r="D1442" s="48"/>
      <c r="E1442" s="48"/>
      <c r="F1442" s="48"/>
      <c r="G1442" s="48"/>
      <c r="H1442" s="48"/>
      <c r="I1442" s="48"/>
      <c r="J1442" s="48"/>
      <c r="K1442" s="48"/>
    </row>
    <row r="1443" spans="1:11" x14ac:dyDescent="0.25">
      <c r="A1443" s="48"/>
      <c r="B1443" s="48"/>
      <c r="C1443" s="48"/>
      <c r="D1443" s="48"/>
      <c r="E1443" s="48"/>
      <c r="F1443" s="48"/>
      <c r="G1443" s="48"/>
      <c r="H1443" s="48"/>
      <c r="I1443" s="48"/>
      <c r="J1443" s="48"/>
      <c r="K1443" s="48"/>
    </row>
    <row r="1444" spans="1:11" x14ac:dyDescent="0.25">
      <c r="A1444" s="48"/>
      <c r="B1444" s="48"/>
      <c r="C1444" s="48"/>
      <c r="D1444" s="48"/>
      <c r="E1444" s="48"/>
      <c r="F1444" s="48"/>
      <c r="G1444" s="48"/>
      <c r="H1444" s="48"/>
      <c r="I1444" s="48"/>
      <c r="J1444" s="48"/>
      <c r="K1444" s="48"/>
    </row>
    <row r="1445" spans="1:11" x14ac:dyDescent="0.25">
      <c r="A1445" s="48"/>
      <c r="B1445" s="48"/>
      <c r="C1445" s="48"/>
      <c r="D1445" s="48"/>
      <c r="E1445" s="48"/>
      <c r="F1445" s="48"/>
      <c r="G1445" s="48"/>
      <c r="H1445" s="48"/>
      <c r="I1445" s="48"/>
      <c r="J1445" s="48"/>
      <c r="K1445" s="48"/>
    </row>
    <row r="1446" spans="1:11" x14ac:dyDescent="0.25">
      <c r="A1446" s="48"/>
      <c r="B1446" s="48"/>
      <c r="C1446" s="48"/>
      <c r="D1446" s="48"/>
      <c r="E1446" s="48"/>
      <c r="F1446" s="48"/>
      <c r="G1446" s="48"/>
      <c r="H1446" s="48"/>
      <c r="I1446" s="48"/>
      <c r="J1446" s="48"/>
      <c r="K1446" s="48"/>
    </row>
    <row r="1447" spans="1:11" x14ac:dyDescent="0.25">
      <c r="A1447" s="48"/>
      <c r="B1447" s="48"/>
      <c r="C1447" s="48"/>
      <c r="D1447" s="48"/>
      <c r="E1447" s="48"/>
      <c r="F1447" s="48"/>
      <c r="G1447" s="48"/>
      <c r="H1447" s="48"/>
      <c r="I1447" s="48"/>
      <c r="J1447" s="48"/>
      <c r="K1447" s="48"/>
    </row>
    <row r="1448" spans="1:11" x14ac:dyDescent="0.25">
      <c r="A1448" s="48"/>
      <c r="B1448" s="48"/>
      <c r="C1448" s="48"/>
      <c r="D1448" s="48"/>
      <c r="E1448" s="48"/>
      <c r="F1448" s="48"/>
      <c r="G1448" s="48"/>
      <c r="H1448" s="48"/>
      <c r="I1448" s="48"/>
      <c r="J1448" s="48"/>
      <c r="K1448" s="48"/>
    </row>
    <row r="1449" spans="1:11" x14ac:dyDescent="0.25">
      <c r="A1449" s="48"/>
      <c r="B1449" s="48"/>
      <c r="C1449" s="48"/>
      <c r="D1449" s="48"/>
      <c r="E1449" s="48"/>
      <c r="F1449" s="48"/>
      <c r="G1449" s="48"/>
      <c r="H1449" s="48"/>
      <c r="I1449" s="48"/>
      <c r="J1449" s="48"/>
      <c r="K1449" s="48"/>
    </row>
    <row r="1450" spans="1:11" x14ac:dyDescent="0.25">
      <c r="A1450" s="48"/>
      <c r="B1450" s="48"/>
      <c r="C1450" s="48"/>
      <c r="D1450" s="48"/>
      <c r="E1450" s="48"/>
      <c r="F1450" s="48"/>
      <c r="G1450" s="48"/>
      <c r="H1450" s="48"/>
      <c r="I1450" s="48"/>
      <c r="J1450" s="48"/>
      <c r="K1450" s="48"/>
    </row>
    <row r="1451" spans="1:11" x14ac:dyDescent="0.25">
      <c r="A1451" s="48"/>
      <c r="B1451" s="48"/>
      <c r="C1451" s="48"/>
      <c r="D1451" s="48"/>
      <c r="E1451" s="48"/>
      <c r="F1451" s="48"/>
      <c r="G1451" s="48"/>
      <c r="H1451" s="48"/>
      <c r="I1451" s="48"/>
      <c r="J1451" s="48"/>
      <c r="K1451" s="48"/>
    </row>
    <row r="1452" spans="1:11" x14ac:dyDescent="0.25">
      <c r="A1452" s="48"/>
      <c r="B1452" s="48"/>
      <c r="C1452" s="48"/>
      <c r="D1452" s="48"/>
      <c r="E1452" s="48"/>
      <c r="F1452" s="48"/>
      <c r="G1452" s="48"/>
      <c r="H1452" s="48"/>
      <c r="I1452" s="48"/>
      <c r="J1452" s="48"/>
      <c r="K1452" s="48"/>
    </row>
    <row r="1453" spans="1:11" x14ac:dyDescent="0.25">
      <c r="A1453" s="48"/>
      <c r="B1453" s="48"/>
      <c r="C1453" s="48"/>
      <c r="D1453" s="48"/>
      <c r="E1453" s="48"/>
      <c r="F1453" s="48"/>
      <c r="G1453" s="48"/>
      <c r="H1453" s="48"/>
      <c r="I1453" s="48"/>
      <c r="J1453" s="48"/>
      <c r="K1453" s="48"/>
    </row>
    <row r="1454" spans="1:11" x14ac:dyDescent="0.25">
      <c r="A1454" s="48"/>
      <c r="B1454" s="48"/>
      <c r="C1454" s="48"/>
      <c r="D1454" s="48"/>
      <c r="E1454" s="48"/>
      <c r="F1454" s="48"/>
      <c r="G1454" s="48"/>
      <c r="H1454" s="48"/>
      <c r="I1454" s="48"/>
      <c r="J1454" s="48"/>
      <c r="K1454" s="48"/>
    </row>
    <row r="1455" spans="1:11" x14ac:dyDescent="0.25">
      <c r="A1455" s="48"/>
      <c r="B1455" s="48"/>
      <c r="C1455" s="48"/>
      <c r="D1455" s="48"/>
      <c r="E1455" s="48"/>
      <c r="F1455" s="48"/>
      <c r="G1455" s="48"/>
      <c r="H1455" s="48"/>
      <c r="I1455" s="48"/>
      <c r="J1455" s="48"/>
      <c r="K1455" s="48"/>
    </row>
    <row r="1456" spans="1:11" x14ac:dyDescent="0.25">
      <c r="A1456" s="48"/>
      <c r="B1456" s="48"/>
      <c r="C1456" s="48"/>
      <c r="D1456" s="48"/>
      <c r="E1456" s="48"/>
      <c r="F1456" s="48"/>
      <c r="G1456" s="48"/>
      <c r="H1456" s="48"/>
      <c r="I1456" s="48"/>
      <c r="J1456" s="48"/>
      <c r="K1456" s="48"/>
    </row>
    <row r="1457" spans="1:11" x14ac:dyDescent="0.25">
      <c r="A1457" s="48"/>
      <c r="B1457" s="48"/>
      <c r="C1457" s="48"/>
      <c r="D1457" s="48"/>
      <c r="E1457" s="48"/>
      <c r="F1457" s="48"/>
      <c r="G1457" s="48"/>
      <c r="H1457" s="48"/>
      <c r="I1457" s="48"/>
      <c r="J1457" s="48"/>
      <c r="K1457" s="48"/>
    </row>
    <row r="1458" spans="1:11" x14ac:dyDescent="0.25">
      <c r="A1458" s="48"/>
      <c r="B1458" s="48"/>
      <c r="C1458" s="48"/>
      <c r="D1458" s="48"/>
      <c r="E1458" s="48"/>
      <c r="F1458" s="48"/>
      <c r="G1458" s="48"/>
      <c r="H1458" s="48"/>
      <c r="I1458" s="48"/>
      <c r="J1458" s="48"/>
      <c r="K1458" s="48"/>
    </row>
    <row r="1459" spans="1:11" x14ac:dyDescent="0.25">
      <c r="A1459" s="48"/>
      <c r="B1459" s="48"/>
      <c r="C1459" s="48"/>
      <c r="D1459" s="48"/>
      <c r="E1459" s="48"/>
      <c r="F1459" s="48"/>
      <c r="G1459" s="48"/>
      <c r="H1459" s="48"/>
      <c r="I1459" s="48"/>
      <c r="J1459" s="48"/>
      <c r="K1459" s="48"/>
    </row>
    <row r="1460" spans="1:11" x14ac:dyDescent="0.25">
      <c r="A1460" s="48"/>
      <c r="B1460" s="48"/>
      <c r="C1460" s="48"/>
      <c r="D1460" s="48"/>
      <c r="E1460" s="48"/>
      <c r="F1460" s="48"/>
      <c r="G1460" s="48"/>
      <c r="H1460" s="48"/>
      <c r="I1460" s="48"/>
      <c r="J1460" s="48"/>
      <c r="K1460" s="48"/>
    </row>
    <row r="1461" spans="1:11" x14ac:dyDescent="0.25">
      <c r="A1461" s="48"/>
      <c r="B1461" s="48"/>
      <c r="C1461" s="48"/>
      <c r="D1461" s="48"/>
      <c r="E1461" s="48"/>
      <c r="F1461" s="48"/>
      <c r="G1461" s="48"/>
      <c r="H1461" s="48"/>
      <c r="I1461" s="48"/>
      <c r="J1461" s="48"/>
      <c r="K1461" s="48"/>
    </row>
    <row r="1462" spans="1:11" x14ac:dyDescent="0.25">
      <c r="A1462" s="48"/>
      <c r="B1462" s="48"/>
      <c r="C1462" s="48"/>
      <c r="D1462" s="48"/>
      <c r="E1462" s="48"/>
      <c r="F1462" s="48"/>
      <c r="G1462" s="48"/>
      <c r="H1462" s="48"/>
      <c r="I1462" s="48"/>
      <c r="J1462" s="48"/>
      <c r="K1462" s="48"/>
    </row>
    <row r="1463" spans="1:11" x14ac:dyDescent="0.25">
      <c r="A1463" s="48"/>
      <c r="B1463" s="48"/>
      <c r="C1463" s="48"/>
      <c r="D1463" s="48"/>
      <c r="E1463" s="48"/>
      <c r="F1463" s="48"/>
      <c r="G1463" s="48"/>
      <c r="H1463" s="48"/>
      <c r="I1463" s="48"/>
      <c r="J1463" s="48"/>
      <c r="K1463" s="48"/>
    </row>
    <row r="1464" spans="1:11" x14ac:dyDescent="0.25">
      <c r="A1464" s="48"/>
      <c r="B1464" s="48"/>
      <c r="C1464" s="48"/>
      <c r="D1464" s="48"/>
      <c r="E1464" s="48"/>
      <c r="F1464" s="48"/>
      <c r="G1464" s="48"/>
      <c r="H1464" s="48"/>
      <c r="I1464" s="48"/>
      <c r="J1464" s="48"/>
      <c r="K1464" s="48"/>
    </row>
    <row r="1465" spans="1:11" x14ac:dyDescent="0.25">
      <c r="A1465" s="48"/>
      <c r="B1465" s="48"/>
      <c r="C1465" s="48"/>
      <c r="D1465" s="48"/>
      <c r="E1465" s="48"/>
      <c r="F1465" s="48"/>
      <c r="G1465" s="48"/>
      <c r="H1465" s="48"/>
      <c r="I1465" s="48"/>
      <c r="J1465" s="48"/>
      <c r="K1465" s="48"/>
    </row>
    <row r="1466" spans="1:11" x14ac:dyDescent="0.25">
      <c r="A1466" s="48"/>
      <c r="B1466" s="48"/>
      <c r="C1466" s="48"/>
      <c r="D1466" s="48"/>
      <c r="E1466" s="48"/>
      <c r="F1466" s="48"/>
      <c r="G1466" s="48"/>
      <c r="H1466" s="48"/>
      <c r="I1466" s="48"/>
      <c r="J1466" s="48"/>
      <c r="K1466" s="48"/>
    </row>
    <row r="1467" spans="1:11" x14ac:dyDescent="0.25">
      <c r="A1467" s="48"/>
      <c r="B1467" s="48"/>
      <c r="C1467" s="48"/>
      <c r="D1467" s="48"/>
      <c r="E1467" s="48"/>
      <c r="F1467" s="48"/>
      <c r="G1467" s="48"/>
      <c r="H1467" s="48"/>
      <c r="I1467" s="48"/>
      <c r="J1467" s="48"/>
      <c r="K1467" s="48"/>
    </row>
    <row r="1468" spans="1:11" x14ac:dyDescent="0.25">
      <c r="A1468" s="48"/>
      <c r="B1468" s="48"/>
      <c r="C1468" s="48"/>
      <c r="D1468" s="48"/>
      <c r="E1468" s="48"/>
      <c r="F1468" s="48"/>
      <c r="G1468" s="48"/>
      <c r="H1468" s="48"/>
      <c r="I1468" s="48"/>
      <c r="J1468" s="48"/>
      <c r="K1468" s="48"/>
    </row>
    <row r="1469" spans="1:11" x14ac:dyDescent="0.25">
      <c r="A1469" s="48"/>
      <c r="B1469" s="48"/>
      <c r="C1469" s="48"/>
      <c r="D1469" s="48"/>
      <c r="E1469" s="48"/>
      <c r="F1469" s="48"/>
      <c r="G1469" s="48"/>
      <c r="H1469" s="48"/>
      <c r="I1469" s="48"/>
      <c r="J1469" s="48"/>
      <c r="K1469" s="48"/>
    </row>
    <row r="1470" spans="1:11" x14ac:dyDescent="0.25">
      <c r="A1470" s="48"/>
      <c r="B1470" s="48"/>
      <c r="C1470" s="48"/>
      <c r="D1470" s="48"/>
      <c r="E1470" s="48"/>
      <c r="F1470" s="48"/>
      <c r="G1470" s="48"/>
      <c r="H1470" s="48"/>
      <c r="I1470" s="48"/>
      <c r="J1470" s="48"/>
      <c r="K1470" s="48"/>
    </row>
    <row r="1471" spans="1:11" x14ac:dyDescent="0.25">
      <c r="A1471" s="48"/>
      <c r="B1471" s="48"/>
      <c r="C1471" s="48"/>
      <c r="D1471" s="48"/>
      <c r="E1471" s="48"/>
      <c r="F1471" s="48"/>
      <c r="G1471" s="48"/>
      <c r="H1471" s="48"/>
      <c r="I1471" s="48"/>
      <c r="J1471" s="48"/>
      <c r="K1471" s="48"/>
    </row>
    <row r="1472" spans="1:11" x14ac:dyDescent="0.25">
      <c r="A1472" s="48"/>
      <c r="B1472" s="48"/>
      <c r="C1472" s="48"/>
      <c r="D1472" s="48"/>
      <c r="E1472" s="48"/>
      <c r="F1472" s="48"/>
      <c r="G1472" s="48"/>
      <c r="H1472" s="48"/>
      <c r="I1472" s="48"/>
      <c r="J1472" s="48"/>
      <c r="K1472" s="48"/>
    </row>
    <row r="1473" spans="1:11" x14ac:dyDescent="0.25">
      <c r="A1473" s="48"/>
      <c r="B1473" s="48"/>
      <c r="C1473" s="48"/>
      <c r="D1473" s="48"/>
      <c r="E1473" s="48"/>
      <c r="F1473" s="48"/>
      <c r="G1473" s="48"/>
      <c r="H1473" s="48"/>
      <c r="I1473" s="48"/>
      <c r="J1473" s="48"/>
      <c r="K1473" s="48"/>
    </row>
    <row r="1474" spans="1:11" x14ac:dyDescent="0.25">
      <c r="A1474" s="48"/>
      <c r="B1474" s="48"/>
      <c r="C1474" s="48"/>
      <c r="D1474" s="48"/>
      <c r="E1474" s="48"/>
      <c r="F1474" s="48"/>
      <c r="G1474" s="48"/>
      <c r="H1474" s="48"/>
      <c r="I1474" s="48"/>
      <c r="J1474" s="48"/>
      <c r="K1474" s="48"/>
    </row>
    <row r="1475" spans="1:11" x14ac:dyDescent="0.25">
      <c r="A1475" s="48"/>
      <c r="B1475" s="48"/>
      <c r="C1475" s="48"/>
      <c r="D1475" s="48"/>
      <c r="E1475" s="48"/>
      <c r="F1475" s="48"/>
      <c r="G1475" s="48"/>
      <c r="H1475" s="48"/>
      <c r="I1475" s="48"/>
      <c r="J1475" s="48"/>
      <c r="K1475" s="48"/>
    </row>
    <row r="1476" spans="1:11" x14ac:dyDescent="0.25">
      <c r="A1476" s="48"/>
      <c r="B1476" s="48"/>
      <c r="C1476" s="48"/>
      <c r="D1476" s="48"/>
      <c r="E1476" s="48"/>
      <c r="F1476" s="48"/>
      <c r="G1476" s="48"/>
      <c r="H1476" s="48"/>
      <c r="I1476" s="48"/>
      <c r="J1476" s="48"/>
      <c r="K1476" s="48"/>
    </row>
    <row r="1477" spans="1:11" x14ac:dyDescent="0.25">
      <c r="A1477" s="48"/>
      <c r="B1477" s="48"/>
      <c r="C1477" s="48"/>
      <c r="D1477" s="48"/>
      <c r="E1477" s="48"/>
      <c r="F1477" s="48"/>
      <c r="G1477" s="48"/>
      <c r="H1477" s="48"/>
      <c r="I1477" s="48"/>
      <c r="J1477" s="48"/>
      <c r="K1477" s="48"/>
    </row>
    <row r="1478" spans="1:11" x14ac:dyDescent="0.25">
      <c r="A1478" s="48"/>
      <c r="B1478" s="48"/>
      <c r="C1478" s="48"/>
      <c r="D1478" s="48"/>
      <c r="E1478" s="48"/>
      <c r="F1478" s="48"/>
      <c r="G1478" s="48"/>
      <c r="H1478" s="48"/>
      <c r="I1478" s="48"/>
      <c r="J1478" s="48"/>
      <c r="K1478" s="48"/>
    </row>
    <row r="1479" spans="1:11" x14ac:dyDescent="0.25">
      <c r="A1479" s="48"/>
      <c r="B1479" s="48"/>
      <c r="C1479" s="48"/>
      <c r="D1479" s="48"/>
      <c r="E1479" s="48"/>
      <c r="F1479" s="48"/>
      <c r="G1479" s="48"/>
      <c r="H1479" s="48"/>
      <c r="I1479" s="48"/>
      <c r="J1479" s="48"/>
      <c r="K1479" s="48"/>
    </row>
    <row r="1480" spans="1:11" x14ac:dyDescent="0.25">
      <c r="A1480" s="48"/>
      <c r="B1480" s="48"/>
      <c r="C1480" s="48"/>
      <c r="D1480" s="48"/>
      <c r="E1480" s="48"/>
      <c r="F1480" s="48"/>
      <c r="G1480" s="48"/>
      <c r="H1480" s="48"/>
      <c r="I1480" s="48"/>
      <c r="J1480" s="48"/>
      <c r="K1480" s="48"/>
    </row>
    <row r="1481" spans="1:11" x14ac:dyDescent="0.25">
      <c r="A1481" s="48"/>
      <c r="B1481" s="48"/>
      <c r="C1481" s="48"/>
      <c r="D1481" s="48"/>
      <c r="E1481" s="48"/>
      <c r="F1481" s="48"/>
      <c r="G1481" s="48"/>
      <c r="H1481" s="48"/>
      <c r="I1481" s="48"/>
      <c r="J1481" s="48"/>
      <c r="K1481" s="48"/>
    </row>
    <row r="1482" spans="1:11" x14ac:dyDescent="0.25">
      <c r="A1482" s="48"/>
      <c r="B1482" s="48"/>
      <c r="C1482" s="48"/>
      <c r="D1482" s="48"/>
      <c r="E1482" s="48"/>
      <c r="F1482" s="48"/>
      <c r="G1482" s="48"/>
      <c r="H1482" s="48"/>
      <c r="I1482" s="48"/>
      <c r="J1482" s="48"/>
      <c r="K1482" s="48"/>
    </row>
    <row r="1483" spans="1:11" x14ac:dyDescent="0.25">
      <c r="A1483" s="48"/>
      <c r="B1483" s="48"/>
      <c r="C1483" s="48"/>
      <c r="D1483" s="48"/>
      <c r="E1483" s="48"/>
      <c r="F1483" s="48"/>
      <c r="G1483" s="48"/>
      <c r="H1483" s="48"/>
      <c r="I1483" s="48"/>
      <c r="J1483" s="48"/>
      <c r="K1483" s="48"/>
    </row>
    <row r="1484" spans="1:11" x14ac:dyDescent="0.25">
      <c r="A1484" s="48"/>
      <c r="B1484" s="48"/>
      <c r="C1484" s="48"/>
      <c r="D1484" s="48"/>
      <c r="E1484" s="48"/>
      <c r="F1484" s="48"/>
      <c r="G1484" s="48"/>
      <c r="H1484" s="48"/>
      <c r="I1484" s="48"/>
      <c r="J1484" s="48"/>
      <c r="K1484" s="48"/>
    </row>
    <row r="1485" spans="1:11" x14ac:dyDescent="0.25">
      <c r="A1485" s="48"/>
      <c r="B1485" s="48"/>
      <c r="C1485" s="48"/>
      <c r="D1485" s="48"/>
      <c r="E1485" s="48"/>
      <c r="F1485" s="48"/>
      <c r="G1485" s="48"/>
      <c r="H1485" s="48"/>
      <c r="I1485" s="48"/>
      <c r="J1485" s="48"/>
      <c r="K1485" s="48"/>
    </row>
    <row r="1486" spans="1:11" x14ac:dyDescent="0.25">
      <c r="A1486" s="48"/>
      <c r="B1486" s="48"/>
      <c r="C1486" s="48"/>
      <c r="D1486" s="48"/>
      <c r="E1486" s="48"/>
      <c r="F1486" s="48"/>
      <c r="G1486" s="48"/>
      <c r="H1486" s="48"/>
      <c r="I1486" s="48"/>
      <c r="J1486" s="48"/>
      <c r="K1486" s="48"/>
    </row>
    <row r="1487" spans="1:11" x14ac:dyDescent="0.25">
      <c r="A1487" s="48"/>
      <c r="B1487" s="48"/>
      <c r="C1487" s="48"/>
      <c r="D1487" s="48"/>
      <c r="E1487" s="48"/>
      <c r="F1487" s="48"/>
      <c r="G1487" s="48"/>
      <c r="H1487" s="48"/>
      <c r="I1487" s="48"/>
      <c r="J1487" s="48"/>
      <c r="K1487" s="48"/>
    </row>
    <row r="1488" spans="1:11" x14ac:dyDescent="0.25">
      <c r="A1488" s="48"/>
      <c r="B1488" s="48"/>
      <c r="C1488" s="48"/>
      <c r="D1488" s="48"/>
      <c r="E1488" s="48"/>
      <c r="F1488" s="48"/>
      <c r="G1488" s="48"/>
      <c r="H1488" s="48"/>
      <c r="I1488" s="48"/>
      <c r="J1488" s="48"/>
      <c r="K1488" s="48"/>
    </row>
    <row r="1489" spans="1:11" x14ac:dyDescent="0.25">
      <c r="A1489" s="48"/>
      <c r="B1489" s="48"/>
      <c r="C1489" s="48"/>
      <c r="D1489" s="48"/>
      <c r="E1489" s="48"/>
      <c r="F1489" s="48"/>
      <c r="G1489" s="48"/>
      <c r="H1489" s="48"/>
      <c r="I1489" s="48"/>
      <c r="J1489" s="48"/>
      <c r="K1489" s="48"/>
    </row>
    <row r="1490" spans="1:11" x14ac:dyDescent="0.25">
      <c r="A1490" s="48"/>
      <c r="B1490" s="48"/>
      <c r="C1490" s="48"/>
      <c r="D1490" s="48"/>
      <c r="E1490" s="48"/>
      <c r="F1490" s="48"/>
      <c r="G1490" s="48"/>
      <c r="H1490" s="48"/>
      <c r="I1490" s="48"/>
      <c r="J1490" s="48"/>
      <c r="K1490" s="48"/>
    </row>
    <row r="1491" spans="1:11" x14ac:dyDescent="0.25">
      <c r="A1491" s="48"/>
      <c r="B1491" s="48"/>
      <c r="C1491" s="48"/>
      <c r="D1491" s="48"/>
      <c r="E1491" s="48"/>
      <c r="F1491" s="48"/>
      <c r="G1491" s="48"/>
      <c r="H1491" s="48"/>
      <c r="I1491" s="48"/>
      <c r="J1491" s="48"/>
      <c r="K1491" s="48"/>
    </row>
    <row r="1492" spans="1:11" x14ac:dyDescent="0.25">
      <c r="A1492" s="48"/>
      <c r="B1492" s="48"/>
      <c r="C1492" s="48"/>
      <c r="D1492" s="48"/>
      <c r="E1492" s="48"/>
      <c r="F1492" s="48"/>
      <c r="G1492" s="48"/>
      <c r="H1492" s="48"/>
      <c r="I1492" s="48"/>
      <c r="J1492" s="48"/>
      <c r="K1492" s="48"/>
    </row>
    <row r="1493" spans="1:11" x14ac:dyDescent="0.25">
      <c r="A1493" s="48"/>
      <c r="B1493" s="48"/>
      <c r="C1493" s="48"/>
      <c r="D1493" s="48"/>
      <c r="E1493" s="48"/>
      <c r="F1493" s="48"/>
      <c r="G1493" s="48"/>
      <c r="H1493" s="48"/>
      <c r="I1493" s="48"/>
      <c r="J1493" s="48"/>
      <c r="K1493" s="48"/>
    </row>
    <row r="1494" spans="1:11" x14ac:dyDescent="0.25">
      <c r="A1494" s="48"/>
      <c r="B1494" s="48"/>
      <c r="C1494" s="48"/>
      <c r="D1494" s="48"/>
      <c r="E1494" s="48"/>
      <c r="F1494" s="48"/>
      <c r="G1494" s="48"/>
      <c r="H1494" s="48"/>
      <c r="I1494" s="48"/>
      <c r="J1494" s="48"/>
      <c r="K1494" s="48"/>
    </row>
    <row r="1495" spans="1:11" x14ac:dyDescent="0.25">
      <c r="A1495" s="48"/>
      <c r="B1495" s="48"/>
      <c r="C1495" s="48"/>
      <c r="D1495" s="48"/>
      <c r="E1495" s="48"/>
      <c r="F1495" s="48"/>
      <c r="G1495" s="48"/>
      <c r="H1495" s="48"/>
      <c r="I1495" s="48"/>
      <c r="J1495" s="48"/>
      <c r="K1495" s="48"/>
    </row>
    <row r="1496" spans="1:11" x14ac:dyDescent="0.25">
      <c r="A1496" s="48"/>
      <c r="B1496" s="48"/>
      <c r="C1496" s="48"/>
      <c r="D1496" s="48"/>
      <c r="E1496" s="48"/>
      <c r="F1496" s="48"/>
      <c r="G1496" s="48"/>
      <c r="H1496" s="48"/>
      <c r="I1496" s="48"/>
      <c r="J1496" s="48"/>
      <c r="K1496" s="48"/>
    </row>
    <row r="1497" spans="1:11" x14ac:dyDescent="0.25">
      <c r="A1497" s="48"/>
      <c r="B1497" s="48"/>
      <c r="C1497" s="48"/>
      <c r="D1497" s="48"/>
      <c r="E1497" s="48"/>
      <c r="F1497" s="48"/>
      <c r="G1497" s="48"/>
      <c r="H1497" s="48"/>
      <c r="I1497" s="48"/>
      <c r="J1497" s="48"/>
      <c r="K1497" s="48"/>
    </row>
    <row r="1498" spans="1:11" x14ac:dyDescent="0.25">
      <c r="A1498" s="48"/>
      <c r="B1498" s="48"/>
      <c r="C1498" s="48"/>
      <c r="D1498" s="48"/>
      <c r="E1498" s="48"/>
      <c r="F1498" s="48"/>
      <c r="G1498" s="48"/>
      <c r="H1498" s="48"/>
      <c r="I1498" s="48"/>
      <c r="J1498" s="48"/>
      <c r="K1498" s="48"/>
    </row>
    <row r="1499" spans="1:11" x14ac:dyDescent="0.25">
      <c r="A1499" s="48"/>
      <c r="B1499" s="48"/>
      <c r="C1499" s="48"/>
      <c r="D1499" s="48"/>
      <c r="E1499" s="48"/>
      <c r="F1499" s="48"/>
      <c r="G1499" s="48"/>
      <c r="H1499" s="48"/>
      <c r="I1499" s="48"/>
      <c r="J1499" s="48"/>
      <c r="K1499" s="48"/>
    </row>
    <row r="1500" spans="1:11" x14ac:dyDescent="0.25">
      <c r="A1500" s="48"/>
      <c r="B1500" s="48"/>
      <c r="C1500" s="48"/>
      <c r="D1500" s="48"/>
      <c r="E1500" s="48"/>
      <c r="F1500" s="48"/>
      <c r="G1500" s="48"/>
      <c r="H1500" s="48"/>
      <c r="I1500" s="48"/>
      <c r="J1500" s="48"/>
      <c r="K1500" s="48"/>
    </row>
    <row r="1501" spans="1:11" x14ac:dyDescent="0.25">
      <c r="A1501" s="48"/>
      <c r="B1501" s="48"/>
      <c r="C1501" s="48"/>
      <c r="D1501" s="48"/>
      <c r="E1501" s="48"/>
      <c r="F1501" s="48"/>
      <c r="G1501" s="48"/>
      <c r="H1501" s="48"/>
      <c r="I1501" s="48"/>
      <c r="J1501" s="48"/>
      <c r="K1501" s="48"/>
    </row>
    <row r="1502" spans="1:11" x14ac:dyDescent="0.25">
      <c r="A1502" s="48"/>
      <c r="B1502" s="48"/>
      <c r="C1502" s="48"/>
      <c r="D1502" s="48"/>
      <c r="E1502" s="48"/>
      <c r="F1502" s="48"/>
      <c r="G1502" s="48"/>
      <c r="H1502" s="48"/>
      <c r="I1502" s="48"/>
      <c r="J1502" s="48"/>
      <c r="K1502" s="48"/>
    </row>
    <row r="1503" spans="1:11" x14ac:dyDescent="0.25">
      <c r="A1503" s="48"/>
      <c r="B1503" s="48"/>
      <c r="C1503" s="48"/>
      <c r="D1503" s="48"/>
      <c r="E1503" s="48"/>
      <c r="F1503" s="48"/>
      <c r="G1503" s="48"/>
      <c r="H1503" s="48"/>
      <c r="I1503" s="48"/>
      <c r="J1503" s="48"/>
      <c r="K1503" s="48"/>
    </row>
    <row r="1504" spans="1:11" x14ac:dyDescent="0.25">
      <c r="A1504" s="48"/>
      <c r="B1504" s="48"/>
      <c r="C1504" s="48"/>
      <c r="D1504" s="48"/>
      <c r="E1504" s="48"/>
      <c r="F1504" s="48"/>
      <c r="G1504" s="48"/>
      <c r="H1504" s="48"/>
      <c r="I1504" s="48"/>
      <c r="J1504" s="48"/>
      <c r="K1504" s="48"/>
    </row>
    <row r="1505" spans="1:11" x14ac:dyDescent="0.25">
      <c r="A1505" s="48"/>
      <c r="B1505" s="48"/>
      <c r="C1505" s="48"/>
      <c r="D1505" s="48"/>
      <c r="E1505" s="48"/>
      <c r="F1505" s="48"/>
      <c r="G1505" s="48"/>
      <c r="H1505" s="48"/>
      <c r="I1505" s="48"/>
      <c r="J1505" s="48"/>
      <c r="K1505" s="48"/>
    </row>
    <row r="1506" spans="1:11" x14ac:dyDescent="0.25">
      <c r="A1506" s="48"/>
      <c r="B1506" s="48"/>
      <c r="C1506" s="48"/>
      <c r="D1506" s="48"/>
      <c r="E1506" s="48"/>
      <c r="F1506" s="48"/>
      <c r="G1506" s="48"/>
      <c r="H1506" s="48"/>
      <c r="I1506" s="48"/>
      <c r="J1506" s="48"/>
      <c r="K1506" s="48"/>
    </row>
    <row r="1507" spans="1:11" x14ac:dyDescent="0.25">
      <c r="A1507" s="48"/>
      <c r="B1507" s="48"/>
      <c r="C1507" s="48"/>
      <c r="D1507" s="48"/>
      <c r="E1507" s="48"/>
      <c r="F1507" s="48"/>
      <c r="G1507" s="48"/>
      <c r="H1507" s="48"/>
      <c r="I1507" s="48"/>
      <c r="J1507" s="48"/>
      <c r="K1507" s="48"/>
    </row>
    <row r="1508" spans="1:11" x14ac:dyDescent="0.25">
      <c r="A1508" s="48"/>
      <c r="B1508" s="48"/>
      <c r="C1508" s="48"/>
      <c r="D1508" s="48"/>
      <c r="E1508" s="48"/>
      <c r="F1508" s="48"/>
      <c r="G1508" s="48"/>
      <c r="H1508" s="48"/>
      <c r="I1508" s="48"/>
      <c r="J1508" s="48"/>
      <c r="K1508" s="48"/>
    </row>
    <row r="1509" spans="1:11" x14ac:dyDescent="0.25">
      <c r="A1509" s="48"/>
      <c r="B1509" s="48"/>
      <c r="C1509" s="48"/>
      <c r="D1509" s="48"/>
      <c r="E1509" s="48"/>
      <c r="F1509" s="48"/>
      <c r="G1509" s="48"/>
      <c r="H1509" s="48"/>
      <c r="I1509" s="48"/>
      <c r="J1509" s="48"/>
      <c r="K1509" s="48"/>
    </row>
    <row r="1510" spans="1:11" x14ac:dyDescent="0.25">
      <c r="A1510" s="48"/>
      <c r="B1510" s="48"/>
      <c r="C1510" s="48"/>
      <c r="D1510" s="48"/>
      <c r="E1510" s="48"/>
      <c r="F1510" s="48"/>
      <c r="G1510" s="48"/>
      <c r="H1510" s="48"/>
      <c r="I1510" s="48"/>
      <c r="J1510" s="48"/>
      <c r="K1510" s="48"/>
    </row>
    <row r="1511" spans="1:11" x14ac:dyDescent="0.25">
      <c r="A1511" s="48"/>
      <c r="B1511" s="48"/>
      <c r="C1511" s="48"/>
      <c r="D1511" s="48"/>
      <c r="E1511" s="48"/>
      <c r="F1511" s="48"/>
      <c r="G1511" s="48"/>
      <c r="H1511" s="48"/>
      <c r="I1511" s="48"/>
      <c r="J1511" s="48"/>
      <c r="K1511" s="48"/>
    </row>
    <row r="1512" spans="1:11" x14ac:dyDescent="0.25">
      <c r="A1512" s="48"/>
      <c r="B1512" s="48"/>
      <c r="C1512" s="48"/>
      <c r="D1512" s="48"/>
      <c r="E1512" s="48"/>
      <c r="F1512" s="48"/>
      <c r="G1512" s="48"/>
      <c r="H1512" s="48"/>
      <c r="I1512" s="48"/>
      <c r="J1512" s="48"/>
      <c r="K1512" s="48"/>
    </row>
    <row r="1513" spans="1:11" x14ac:dyDescent="0.25">
      <c r="A1513" s="48"/>
      <c r="B1513" s="48"/>
      <c r="C1513" s="48"/>
      <c r="D1513" s="48"/>
      <c r="E1513" s="48"/>
      <c r="F1513" s="48"/>
      <c r="G1513" s="48"/>
      <c r="H1513" s="48"/>
      <c r="I1513" s="48"/>
      <c r="J1513" s="48"/>
      <c r="K1513" s="48"/>
    </row>
    <row r="1514" spans="1:11" x14ac:dyDescent="0.25">
      <c r="A1514" s="48"/>
      <c r="B1514" s="48"/>
      <c r="C1514" s="48"/>
      <c r="D1514" s="48"/>
      <c r="E1514" s="48"/>
      <c r="F1514" s="48"/>
      <c r="G1514" s="48"/>
      <c r="H1514" s="48"/>
      <c r="I1514" s="48"/>
      <c r="J1514" s="48"/>
      <c r="K1514" s="48"/>
    </row>
    <row r="1515" spans="1:11" x14ac:dyDescent="0.25">
      <c r="A1515" s="48"/>
      <c r="B1515" s="48"/>
      <c r="C1515" s="48"/>
      <c r="D1515" s="48"/>
      <c r="E1515" s="48"/>
      <c r="F1515" s="48"/>
      <c r="G1515" s="48"/>
      <c r="H1515" s="48"/>
      <c r="I1515" s="48"/>
      <c r="J1515" s="48"/>
      <c r="K1515" s="48"/>
    </row>
    <row r="1516" spans="1:11" x14ac:dyDescent="0.25">
      <c r="A1516" s="48"/>
      <c r="B1516" s="48"/>
      <c r="C1516" s="48"/>
      <c r="D1516" s="48"/>
      <c r="E1516" s="48"/>
      <c r="F1516" s="48"/>
      <c r="G1516" s="48"/>
      <c r="H1516" s="48"/>
      <c r="I1516" s="48"/>
      <c r="J1516" s="48"/>
      <c r="K1516" s="48"/>
    </row>
    <row r="1517" spans="1:11" x14ac:dyDescent="0.25">
      <c r="A1517" s="48"/>
      <c r="B1517" s="48"/>
      <c r="C1517" s="48"/>
      <c r="D1517" s="48"/>
      <c r="E1517" s="48"/>
      <c r="F1517" s="48"/>
      <c r="G1517" s="48"/>
      <c r="H1517" s="48"/>
      <c r="I1517" s="48"/>
      <c r="J1517" s="48"/>
      <c r="K1517" s="48"/>
    </row>
    <row r="1518" spans="1:11" x14ac:dyDescent="0.25">
      <c r="A1518" s="48"/>
      <c r="B1518" s="48"/>
      <c r="C1518" s="48"/>
      <c r="D1518" s="48"/>
      <c r="E1518" s="48"/>
      <c r="F1518" s="48"/>
      <c r="G1518" s="48"/>
      <c r="H1518" s="48"/>
      <c r="I1518" s="48"/>
      <c r="J1518" s="48"/>
      <c r="K1518" s="48"/>
    </row>
    <row r="1519" spans="1:11" x14ac:dyDescent="0.25">
      <c r="A1519" s="48"/>
      <c r="B1519" s="48"/>
      <c r="C1519" s="48"/>
      <c r="D1519" s="48"/>
      <c r="E1519" s="48"/>
      <c r="F1519" s="48"/>
      <c r="G1519" s="48"/>
      <c r="H1519" s="48"/>
      <c r="I1519" s="48"/>
      <c r="J1519" s="48"/>
      <c r="K1519" s="48"/>
    </row>
    <row r="1520" spans="1:11" x14ac:dyDescent="0.25">
      <c r="A1520" s="48"/>
      <c r="B1520" s="48"/>
      <c r="C1520" s="48"/>
      <c r="D1520" s="48"/>
      <c r="E1520" s="48"/>
      <c r="F1520" s="48"/>
      <c r="G1520" s="48"/>
      <c r="H1520" s="48"/>
      <c r="I1520" s="48"/>
      <c r="J1520" s="48"/>
      <c r="K1520" s="48"/>
    </row>
    <row r="1521" spans="1:11" x14ac:dyDescent="0.25">
      <c r="A1521" s="48"/>
      <c r="B1521" s="48"/>
      <c r="C1521" s="48"/>
      <c r="D1521" s="48"/>
      <c r="E1521" s="48"/>
      <c r="F1521" s="48"/>
      <c r="G1521" s="48"/>
      <c r="H1521" s="48"/>
      <c r="I1521" s="48"/>
      <c r="J1521" s="48"/>
      <c r="K1521" s="48"/>
    </row>
    <row r="1522" spans="1:11" x14ac:dyDescent="0.25">
      <c r="A1522" s="48"/>
      <c r="B1522" s="48"/>
      <c r="C1522" s="48"/>
      <c r="D1522" s="48"/>
      <c r="E1522" s="48"/>
      <c r="F1522" s="48"/>
      <c r="G1522" s="48"/>
      <c r="H1522" s="48"/>
      <c r="I1522" s="48"/>
      <c r="J1522" s="48"/>
      <c r="K1522" s="48"/>
    </row>
    <row r="1523" spans="1:11" x14ac:dyDescent="0.25">
      <c r="A1523" s="48"/>
      <c r="B1523" s="48"/>
      <c r="C1523" s="48"/>
      <c r="D1523" s="48"/>
      <c r="E1523" s="48"/>
      <c r="F1523" s="48"/>
      <c r="G1523" s="48"/>
      <c r="H1523" s="48"/>
      <c r="I1523" s="48"/>
      <c r="J1523" s="48"/>
      <c r="K1523" s="48"/>
    </row>
    <row r="1524" spans="1:11" x14ac:dyDescent="0.25">
      <c r="A1524" s="48"/>
      <c r="B1524" s="48"/>
      <c r="C1524" s="48"/>
      <c r="D1524" s="48"/>
      <c r="E1524" s="48"/>
      <c r="F1524" s="48"/>
      <c r="G1524" s="48"/>
      <c r="H1524" s="48"/>
      <c r="I1524" s="48"/>
      <c r="J1524" s="48"/>
      <c r="K1524" s="48"/>
    </row>
    <row r="1525" spans="1:11" x14ac:dyDescent="0.25">
      <c r="A1525" s="48"/>
      <c r="B1525" s="48"/>
      <c r="C1525" s="48"/>
      <c r="D1525" s="48"/>
      <c r="E1525" s="48"/>
      <c r="F1525" s="48"/>
      <c r="G1525" s="48"/>
      <c r="H1525" s="48"/>
      <c r="I1525" s="48"/>
      <c r="J1525" s="48"/>
      <c r="K1525" s="48"/>
    </row>
    <row r="1526" spans="1:11" x14ac:dyDescent="0.25">
      <c r="A1526" s="48"/>
      <c r="B1526" s="48"/>
      <c r="C1526" s="48"/>
      <c r="D1526" s="48"/>
      <c r="E1526" s="48"/>
      <c r="F1526" s="48"/>
      <c r="G1526" s="48"/>
      <c r="H1526" s="48"/>
      <c r="I1526" s="48"/>
      <c r="J1526" s="48"/>
      <c r="K1526" s="48"/>
    </row>
    <row r="1527" spans="1:11" x14ac:dyDescent="0.25">
      <c r="A1527" s="48"/>
      <c r="B1527" s="48"/>
      <c r="C1527" s="48"/>
      <c r="D1527" s="48"/>
      <c r="E1527" s="48"/>
      <c r="F1527" s="48"/>
      <c r="G1527" s="48"/>
      <c r="H1527" s="48"/>
      <c r="I1527" s="48"/>
      <c r="J1527" s="48"/>
      <c r="K1527" s="48"/>
    </row>
    <row r="1528" spans="1:11" x14ac:dyDescent="0.25">
      <c r="A1528" s="48"/>
      <c r="B1528" s="48"/>
      <c r="C1528" s="48"/>
      <c r="D1528" s="48"/>
      <c r="E1528" s="48"/>
      <c r="F1528" s="48"/>
      <c r="G1528" s="48"/>
      <c r="H1528" s="48"/>
      <c r="I1528" s="48"/>
      <c r="J1528" s="48"/>
      <c r="K1528" s="48"/>
    </row>
    <row r="1529" spans="1:11" x14ac:dyDescent="0.25">
      <c r="A1529" s="48"/>
      <c r="B1529" s="48"/>
      <c r="C1529" s="48"/>
      <c r="D1529" s="48"/>
      <c r="E1529" s="48"/>
      <c r="F1529" s="48"/>
      <c r="G1529" s="48"/>
      <c r="H1529" s="48"/>
      <c r="I1529" s="48"/>
      <c r="J1529" s="48"/>
      <c r="K1529" s="48"/>
    </row>
    <row r="1530" spans="1:11" x14ac:dyDescent="0.25">
      <c r="A1530" s="48"/>
      <c r="B1530" s="48"/>
      <c r="C1530" s="48"/>
      <c r="D1530" s="48"/>
      <c r="E1530" s="48"/>
      <c r="F1530" s="48"/>
      <c r="G1530" s="48"/>
      <c r="H1530" s="48"/>
      <c r="I1530" s="48"/>
      <c r="J1530" s="48"/>
      <c r="K1530" s="48"/>
    </row>
    <row r="1531" spans="1:11" x14ac:dyDescent="0.25">
      <c r="A1531" s="48"/>
      <c r="B1531" s="48"/>
      <c r="C1531" s="48"/>
      <c r="D1531" s="48"/>
      <c r="E1531" s="48"/>
      <c r="F1531" s="48"/>
      <c r="G1531" s="48"/>
      <c r="H1531" s="48"/>
      <c r="I1531" s="48"/>
      <c r="J1531" s="48"/>
      <c r="K1531" s="48"/>
    </row>
    <row r="1532" spans="1:11" x14ac:dyDescent="0.25">
      <c r="A1532" s="48"/>
      <c r="B1532" s="48"/>
      <c r="C1532" s="48"/>
      <c r="D1532" s="48"/>
      <c r="E1532" s="48"/>
      <c r="F1532" s="48"/>
      <c r="G1532" s="48"/>
      <c r="H1532" s="48"/>
      <c r="I1532" s="48"/>
      <c r="J1532" s="48"/>
      <c r="K1532" s="48"/>
    </row>
    <row r="1533" spans="1:11" x14ac:dyDescent="0.25">
      <c r="A1533" s="48"/>
      <c r="B1533" s="48"/>
      <c r="C1533" s="48"/>
      <c r="D1533" s="48"/>
      <c r="E1533" s="48"/>
      <c r="F1533" s="48"/>
      <c r="G1533" s="48"/>
      <c r="H1533" s="48"/>
      <c r="I1533" s="48"/>
      <c r="J1533" s="48"/>
      <c r="K1533" s="48"/>
    </row>
    <row r="1534" spans="1:11" x14ac:dyDescent="0.25">
      <c r="A1534" s="48"/>
      <c r="B1534" s="48"/>
      <c r="C1534" s="48"/>
      <c r="D1534" s="48"/>
      <c r="E1534" s="48"/>
      <c r="F1534" s="48"/>
      <c r="G1534" s="48"/>
      <c r="H1534" s="48"/>
      <c r="I1534" s="48"/>
      <c r="J1534" s="48"/>
      <c r="K1534" s="48"/>
    </row>
    <row r="1535" spans="1:11" x14ac:dyDescent="0.25">
      <c r="A1535" s="48"/>
      <c r="B1535" s="48"/>
      <c r="C1535" s="48"/>
      <c r="D1535" s="48"/>
      <c r="E1535" s="48"/>
      <c r="F1535" s="48"/>
      <c r="G1535" s="48"/>
      <c r="H1535" s="48"/>
      <c r="I1535" s="48"/>
      <c r="J1535" s="48"/>
      <c r="K1535" s="48"/>
    </row>
    <row r="1536" spans="1:11" x14ac:dyDescent="0.25">
      <c r="A1536" s="48"/>
      <c r="B1536" s="48"/>
      <c r="C1536" s="48"/>
      <c r="D1536" s="48"/>
      <c r="E1536" s="48"/>
      <c r="F1536" s="48"/>
      <c r="G1536" s="48"/>
      <c r="H1536" s="48"/>
      <c r="I1536" s="48"/>
      <c r="J1536" s="48"/>
      <c r="K1536" s="48"/>
    </row>
    <row r="1537" spans="1:11" x14ac:dyDescent="0.25">
      <c r="A1537" s="48"/>
      <c r="B1537" s="48"/>
      <c r="C1537" s="48"/>
      <c r="D1537" s="48"/>
      <c r="E1537" s="48"/>
      <c r="F1537" s="48"/>
      <c r="G1537" s="48"/>
      <c r="H1537" s="48"/>
      <c r="I1537" s="48"/>
      <c r="J1537" s="48"/>
      <c r="K1537" s="48"/>
    </row>
    <row r="1538" spans="1:11" x14ac:dyDescent="0.25">
      <c r="A1538" s="48"/>
      <c r="B1538" s="48"/>
      <c r="C1538" s="48"/>
      <c r="D1538" s="48"/>
      <c r="E1538" s="48"/>
      <c r="F1538" s="48"/>
      <c r="G1538" s="48"/>
      <c r="H1538" s="48"/>
      <c r="I1538" s="48"/>
      <c r="J1538" s="48"/>
      <c r="K1538" s="48"/>
    </row>
    <row r="1539" spans="1:11" x14ac:dyDescent="0.25">
      <c r="A1539" s="48"/>
      <c r="B1539" s="48"/>
      <c r="C1539" s="48"/>
      <c r="D1539" s="48"/>
      <c r="E1539" s="48"/>
      <c r="F1539" s="48"/>
      <c r="G1539" s="48"/>
      <c r="H1539" s="48"/>
      <c r="I1539" s="48"/>
      <c r="J1539" s="48"/>
      <c r="K1539" s="48"/>
    </row>
    <row r="1540" spans="1:11" x14ac:dyDescent="0.25">
      <c r="A1540" s="48"/>
      <c r="B1540" s="48"/>
      <c r="C1540" s="48"/>
      <c r="D1540" s="48"/>
      <c r="E1540" s="48"/>
      <c r="F1540" s="48"/>
      <c r="G1540" s="48"/>
      <c r="H1540" s="48"/>
      <c r="I1540" s="48"/>
      <c r="J1540" s="48"/>
      <c r="K1540" s="48"/>
    </row>
    <row r="1541" spans="1:11" x14ac:dyDescent="0.25">
      <c r="A1541" s="48"/>
      <c r="B1541" s="48"/>
      <c r="C1541" s="48"/>
      <c r="D1541" s="48"/>
      <c r="E1541" s="48"/>
      <c r="F1541" s="48"/>
      <c r="G1541" s="48"/>
      <c r="H1541" s="48"/>
      <c r="I1541" s="48"/>
      <c r="J1541" s="48"/>
      <c r="K1541" s="48"/>
    </row>
    <row r="1542" spans="1:11" x14ac:dyDescent="0.25">
      <c r="A1542" s="48"/>
      <c r="B1542" s="48"/>
      <c r="C1542" s="48"/>
      <c r="D1542" s="48"/>
      <c r="E1542" s="48"/>
      <c r="F1542" s="48"/>
      <c r="G1542" s="48"/>
      <c r="H1542" s="48"/>
      <c r="I1542" s="48"/>
      <c r="J1542" s="48"/>
      <c r="K1542" s="48"/>
    </row>
    <row r="1543" spans="1:11" x14ac:dyDescent="0.25">
      <c r="A1543" s="48"/>
      <c r="B1543" s="48"/>
      <c r="C1543" s="48"/>
      <c r="D1543" s="48"/>
      <c r="E1543" s="48"/>
      <c r="F1543" s="48"/>
      <c r="G1543" s="48"/>
      <c r="H1543" s="48"/>
      <c r="I1543" s="48"/>
      <c r="J1543" s="48"/>
      <c r="K1543" s="48"/>
    </row>
    <row r="1544" spans="1:11" x14ac:dyDescent="0.25">
      <c r="A1544" s="48"/>
      <c r="B1544" s="48"/>
      <c r="C1544" s="48"/>
      <c r="D1544" s="48"/>
      <c r="E1544" s="48"/>
      <c r="F1544" s="48"/>
      <c r="G1544" s="48"/>
      <c r="H1544" s="48"/>
      <c r="I1544" s="48"/>
      <c r="J1544" s="48"/>
      <c r="K1544" s="48"/>
    </row>
    <row r="1545" spans="1:11" x14ac:dyDescent="0.25">
      <c r="A1545" s="48"/>
      <c r="B1545" s="48"/>
      <c r="C1545" s="48"/>
      <c r="D1545" s="48"/>
      <c r="E1545" s="48"/>
      <c r="F1545" s="48"/>
      <c r="G1545" s="48"/>
      <c r="H1545" s="48"/>
      <c r="I1545" s="48"/>
      <c r="J1545" s="48"/>
      <c r="K1545" s="48"/>
    </row>
    <row r="1546" spans="1:11" x14ac:dyDescent="0.25">
      <c r="A1546" s="48"/>
      <c r="B1546" s="48"/>
      <c r="C1546" s="48"/>
      <c r="D1546" s="48"/>
      <c r="E1546" s="48"/>
      <c r="F1546" s="48"/>
      <c r="G1546" s="48"/>
      <c r="H1546" s="48"/>
      <c r="I1546" s="48"/>
      <c r="J1546" s="48"/>
      <c r="K1546" s="48"/>
    </row>
    <row r="1547" spans="1:11" x14ac:dyDescent="0.25">
      <c r="A1547" s="48"/>
      <c r="B1547" s="48"/>
      <c r="C1547" s="48"/>
      <c r="D1547" s="48"/>
      <c r="E1547" s="48"/>
      <c r="F1547" s="48"/>
      <c r="G1547" s="48"/>
      <c r="H1547" s="48"/>
      <c r="I1547" s="48"/>
      <c r="J1547" s="48"/>
      <c r="K1547" s="48"/>
    </row>
    <row r="1548" spans="1:11" x14ac:dyDescent="0.25">
      <c r="A1548" s="48"/>
      <c r="B1548" s="48"/>
      <c r="C1548" s="48"/>
      <c r="D1548" s="48"/>
      <c r="E1548" s="48"/>
      <c r="F1548" s="48"/>
      <c r="G1548" s="48"/>
      <c r="H1548" s="48"/>
      <c r="I1548" s="48"/>
      <c r="J1548" s="48"/>
      <c r="K1548" s="48"/>
    </row>
    <row r="1549" spans="1:11" x14ac:dyDescent="0.25">
      <c r="A1549" s="48"/>
      <c r="B1549" s="48"/>
      <c r="C1549" s="48"/>
      <c r="D1549" s="48"/>
      <c r="E1549" s="48"/>
      <c r="F1549" s="48"/>
      <c r="G1549" s="48"/>
      <c r="H1549" s="48"/>
      <c r="I1549" s="48"/>
      <c r="J1549" s="48"/>
      <c r="K1549" s="48"/>
    </row>
    <row r="1550" spans="1:11" x14ac:dyDescent="0.25">
      <c r="A1550" s="48"/>
      <c r="B1550" s="48"/>
      <c r="C1550" s="48"/>
      <c r="D1550" s="48"/>
      <c r="E1550" s="48"/>
      <c r="F1550" s="48"/>
      <c r="G1550" s="48"/>
      <c r="H1550" s="48"/>
      <c r="I1550" s="48"/>
      <c r="J1550" s="48"/>
      <c r="K1550" s="48"/>
    </row>
    <row r="1551" spans="1:11" x14ac:dyDescent="0.25">
      <c r="A1551" s="48"/>
      <c r="B1551" s="48"/>
      <c r="C1551" s="48"/>
      <c r="D1551" s="48"/>
      <c r="E1551" s="48"/>
      <c r="F1551" s="48"/>
      <c r="G1551" s="48"/>
      <c r="H1551" s="48"/>
      <c r="I1551" s="48"/>
      <c r="J1551" s="48"/>
      <c r="K1551" s="48"/>
    </row>
    <row r="1552" spans="1:11" x14ac:dyDescent="0.25">
      <c r="A1552" s="48"/>
      <c r="B1552" s="48"/>
      <c r="C1552" s="48"/>
      <c r="D1552" s="48"/>
      <c r="E1552" s="48"/>
      <c r="F1552" s="48"/>
      <c r="G1552" s="48"/>
      <c r="H1552" s="48"/>
      <c r="I1552" s="48"/>
      <c r="J1552" s="48"/>
      <c r="K1552" s="48"/>
    </row>
    <row r="1553" spans="1:11" x14ac:dyDescent="0.25">
      <c r="A1553" s="48"/>
      <c r="B1553" s="48"/>
      <c r="C1553" s="48"/>
      <c r="D1553" s="48"/>
      <c r="E1553" s="48"/>
      <c r="F1553" s="48"/>
      <c r="G1553" s="48"/>
      <c r="H1553" s="48"/>
      <c r="I1553" s="48"/>
      <c r="J1553" s="48"/>
      <c r="K1553" s="48"/>
    </row>
    <row r="1554" spans="1:11" x14ac:dyDescent="0.25">
      <c r="A1554" s="48"/>
      <c r="B1554" s="48"/>
      <c r="C1554" s="48"/>
      <c r="D1554" s="48"/>
      <c r="E1554" s="48"/>
      <c r="F1554" s="48"/>
      <c r="G1554" s="48"/>
      <c r="H1554" s="48"/>
      <c r="I1554" s="48"/>
      <c r="J1554" s="48"/>
      <c r="K1554" s="48"/>
    </row>
    <row r="1555" spans="1:11" x14ac:dyDescent="0.25">
      <c r="A1555" s="48"/>
      <c r="B1555" s="48"/>
      <c r="C1555" s="48"/>
      <c r="D1555" s="48"/>
      <c r="E1555" s="48"/>
      <c r="F1555" s="48"/>
      <c r="G1555" s="48"/>
      <c r="H1555" s="48"/>
      <c r="I1555" s="48"/>
      <c r="J1555" s="48"/>
      <c r="K1555" s="48"/>
    </row>
    <row r="1556" spans="1:11" x14ac:dyDescent="0.25">
      <c r="A1556" s="48"/>
      <c r="B1556" s="48"/>
      <c r="C1556" s="48"/>
      <c r="D1556" s="48"/>
      <c r="E1556" s="48"/>
      <c r="F1556" s="48"/>
      <c r="G1556" s="48"/>
      <c r="H1556" s="48"/>
      <c r="I1556" s="48"/>
      <c r="J1556" s="48"/>
      <c r="K1556" s="48"/>
    </row>
    <row r="1557" spans="1:11" x14ac:dyDescent="0.25">
      <c r="A1557" s="48"/>
      <c r="B1557" s="48"/>
      <c r="C1557" s="48"/>
      <c r="D1557" s="48"/>
      <c r="E1557" s="48"/>
      <c r="F1557" s="48"/>
      <c r="G1557" s="48"/>
      <c r="H1557" s="48"/>
      <c r="I1557" s="48"/>
      <c r="J1557" s="48"/>
      <c r="K1557" s="48"/>
    </row>
    <row r="1558" spans="1:11" x14ac:dyDescent="0.25">
      <c r="A1558" s="48"/>
      <c r="B1558" s="48"/>
      <c r="C1558" s="48"/>
      <c r="D1558" s="48"/>
      <c r="E1558" s="48"/>
      <c r="F1558" s="48"/>
      <c r="G1558" s="48"/>
      <c r="H1558" s="48"/>
      <c r="I1558" s="48"/>
      <c r="J1558" s="48"/>
      <c r="K1558" s="48"/>
    </row>
    <row r="1559" spans="1:11" x14ac:dyDescent="0.25">
      <c r="A1559" s="48"/>
      <c r="B1559" s="48"/>
      <c r="C1559" s="48"/>
      <c r="D1559" s="48"/>
      <c r="E1559" s="48"/>
      <c r="F1559" s="48"/>
      <c r="G1559" s="48"/>
      <c r="H1559" s="48"/>
      <c r="I1559" s="48"/>
      <c r="J1559" s="48"/>
      <c r="K1559" s="48"/>
    </row>
    <row r="1560" spans="1:11" x14ac:dyDescent="0.25">
      <c r="A1560" s="48"/>
      <c r="B1560" s="48"/>
      <c r="C1560" s="48"/>
      <c r="D1560" s="48"/>
      <c r="E1560" s="48"/>
      <c r="F1560" s="48"/>
      <c r="G1560" s="48"/>
      <c r="H1560" s="48"/>
      <c r="I1560" s="48"/>
      <c r="J1560" s="48"/>
      <c r="K1560" s="48"/>
    </row>
    <row r="1561" spans="1:11" x14ac:dyDescent="0.25">
      <c r="A1561" s="48"/>
      <c r="B1561" s="48"/>
      <c r="C1561" s="48"/>
      <c r="D1561" s="48"/>
      <c r="E1561" s="48"/>
      <c r="F1561" s="48"/>
      <c r="G1561" s="48"/>
      <c r="H1561" s="48"/>
      <c r="I1561" s="48"/>
      <c r="J1561" s="48"/>
      <c r="K1561" s="48"/>
    </row>
    <row r="1562" spans="1:11" x14ac:dyDescent="0.25">
      <c r="A1562" s="48"/>
      <c r="B1562" s="48"/>
      <c r="C1562" s="48"/>
      <c r="D1562" s="48"/>
      <c r="E1562" s="48"/>
      <c r="F1562" s="48"/>
      <c r="G1562" s="48"/>
      <c r="H1562" s="48"/>
      <c r="I1562" s="48"/>
      <c r="J1562" s="48"/>
      <c r="K1562" s="48"/>
    </row>
    <row r="1563" spans="1:11" x14ac:dyDescent="0.25">
      <c r="A1563" s="48"/>
      <c r="B1563" s="48"/>
      <c r="C1563" s="48"/>
      <c r="D1563" s="48"/>
      <c r="E1563" s="48"/>
      <c r="F1563" s="48"/>
      <c r="G1563" s="48"/>
      <c r="H1563" s="48"/>
      <c r="I1563" s="48"/>
      <c r="J1563" s="48"/>
      <c r="K1563" s="48"/>
    </row>
    <row r="1564" spans="1:11" x14ac:dyDescent="0.25">
      <c r="A1564" s="48"/>
      <c r="B1564" s="48"/>
      <c r="C1564" s="48"/>
      <c r="D1564" s="48"/>
      <c r="E1564" s="48"/>
      <c r="F1564" s="48"/>
      <c r="G1564" s="48"/>
      <c r="H1564" s="48"/>
      <c r="I1564" s="48"/>
      <c r="J1564" s="48"/>
      <c r="K1564" s="48"/>
    </row>
    <row r="1565" spans="1:11" x14ac:dyDescent="0.25">
      <c r="A1565" s="48"/>
      <c r="B1565" s="48"/>
      <c r="C1565" s="48"/>
      <c r="D1565" s="48"/>
      <c r="E1565" s="48"/>
      <c r="F1565" s="48"/>
      <c r="G1565" s="48"/>
      <c r="H1565" s="48"/>
      <c r="I1565" s="48"/>
      <c r="J1565" s="48"/>
      <c r="K1565" s="48"/>
    </row>
    <row r="1566" spans="1:11" x14ac:dyDescent="0.25">
      <c r="A1566" s="48"/>
      <c r="B1566" s="48"/>
      <c r="C1566" s="48"/>
      <c r="D1566" s="48"/>
      <c r="E1566" s="48"/>
      <c r="F1566" s="48"/>
      <c r="G1566" s="48"/>
      <c r="H1566" s="48"/>
      <c r="I1566" s="48"/>
      <c r="J1566" s="48"/>
      <c r="K1566" s="48"/>
    </row>
    <row r="1567" spans="1:11" x14ac:dyDescent="0.25">
      <c r="A1567" s="48"/>
      <c r="B1567" s="48"/>
      <c r="C1567" s="48"/>
      <c r="D1567" s="48"/>
      <c r="E1567" s="48"/>
      <c r="F1567" s="48"/>
      <c r="G1567" s="48"/>
      <c r="H1567" s="48"/>
      <c r="I1567" s="48"/>
      <c r="J1567" s="48"/>
      <c r="K1567" s="48"/>
    </row>
    <row r="1568" spans="1:11" x14ac:dyDescent="0.25">
      <c r="A1568" s="48"/>
      <c r="B1568" s="48"/>
      <c r="C1568" s="48"/>
      <c r="D1568" s="48"/>
      <c r="E1568" s="48"/>
      <c r="F1568" s="48"/>
      <c r="G1568" s="48"/>
      <c r="H1568" s="48"/>
      <c r="I1568" s="48"/>
      <c r="J1568" s="48"/>
      <c r="K1568" s="48"/>
    </row>
    <row r="1569" spans="1:11" x14ac:dyDescent="0.25">
      <c r="A1569" s="48"/>
      <c r="B1569" s="48"/>
      <c r="C1569" s="48"/>
      <c r="D1569" s="48"/>
      <c r="E1569" s="48"/>
      <c r="F1569" s="48"/>
      <c r="G1569" s="48"/>
      <c r="H1569" s="48"/>
      <c r="I1569" s="48"/>
      <c r="J1569" s="48"/>
      <c r="K1569" s="48"/>
    </row>
    <row r="1570" spans="1:11" x14ac:dyDescent="0.25">
      <c r="A1570" s="48"/>
      <c r="B1570" s="48"/>
      <c r="C1570" s="48"/>
      <c r="D1570" s="48"/>
      <c r="E1570" s="48"/>
      <c r="F1570" s="48"/>
      <c r="G1570" s="48"/>
      <c r="H1570" s="48"/>
      <c r="I1570" s="48"/>
      <c r="J1570" s="48"/>
      <c r="K1570" s="48"/>
    </row>
    <row r="1571" spans="1:11" x14ac:dyDescent="0.25">
      <c r="A1571" s="48"/>
      <c r="B1571" s="48"/>
      <c r="C1571" s="48"/>
      <c r="D1571" s="48"/>
      <c r="E1571" s="48"/>
      <c r="F1571" s="48"/>
      <c r="G1571" s="48"/>
      <c r="H1571" s="48"/>
      <c r="I1571" s="48"/>
      <c r="J1571" s="48"/>
      <c r="K1571" s="48"/>
    </row>
    <row r="1572" spans="1:11" x14ac:dyDescent="0.25">
      <c r="A1572" s="48"/>
      <c r="B1572" s="48"/>
      <c r="C1572" s="48"/>
      <c r="D1572" s="48"/>
      <c r="E1572" s="48"/>
      <c r="F1572" s="48"/>
      <c r="G1572" s="48"/>
      <c r="H1572" s="48"/>
      <c r="I1572" s="48"/>
      <c r="J1572" s="48"/>
      <c r="K1572" s="48"/>
    </row>
    <row r="1573" spans="1:11" x14ac:dyDescent="0.25">
      <c r="A1573" s="48"/>
      <c r="B1573" s="48"/>
      <c r="C1573" s="48"/>
      <c r="D1573" s="48"/>
      <c r="E1573" s="48"/>
      <c r="F1573" s="48"/>
      <c r="G1573" s="48"/>
      <c r="H1573" s="48"/>
      <c r="I1573" s="48"/>
      <c r="J1573" s="48"/>
      <c r="K1573" s="48"/>
    </row>
    <row r="1574" spans="1:11" x14ac:dyDescent="0.25">
      <c r="A1574" s="48"/>
      <c r="B1574" s="48"/>
      <c r="C1574" s="48"/>
      <c r="D1574" s="48"/>
      <c r="E1574" s="48"/>
      <c r="F1574" s="48"/>
      <c r="G1574" s="48"/>
      <c r="H1574" s="48"/>
      <c r="I1574" s="48"/>
      <c r="J1574" s="48"/>
      <c r="K1574" s="48"/>
    </row>
    <row r="1575" spans="1:11" x14ac:dyDescent="0.25">
      <c r="A1575" s="48"/>
      <c r="B1575" s="48"/>
      <c r="C1575" s="48"/>
      <c r="D1575" s="48"/>
      <c r="E1575" s="48"/>
      <c r="F1575" s="48"/>
      <c r="G1575" s="48"/>
      <c r="H1575" s="48"/>
      <c r="I1575" s="48"/>
      <c r="J1575" s="48"/>
      <c r="K1575" s="48"/>
    </row>
    <row r="1576" spans="1:11" x14ac:dyDescent="0.25">
      <c r="A1576" s="48"/>
      <c r="B1576" s="48"/>
      <c r="C1576" s="48"/>
      <c r="D1576" s="48"/>
      <c r="E1576" s="48"/>
      <c r="F1576" s="48"/>
      <c r="G1576" s="48"/>
      <c r="H1576" s="48"/>
      <c r="I1576" s="48"/>
      <c r="J1576" s="48"/>
      <c r="K1576" s="48"/>
    </row>
    <row r="1577" spans="1:11" x14ac:dyDescent="0.25">
      <c r="A1577" s="48"/>
      <c r="B1577" s="48"/>
      <c r="C1577" s="48"/>
      <c r="D1577" s="48"/>
      <c r="E1577" s="48"/>
      <c r="F1577" s="48"/>
      <c r="G1577" s="48"/>
      <c r="H1577" s="48"/>
      <c r="I1577" s="48"/>
      <c r="J1577" s="48"/>
      <c r="K1577" s="48"/>
    </row>
    <row r="1578" spans="1:11" x14ac:dyDescent="0.25">
      <c r="A1578" s="48"/>
      <c r="B1578" s="48"/>
      <c r="C1578" s="48"/>
      <c r="D1578" s="48"/>
      <c r="E1578" s="48"/>
      <c r="F1578" s="48"/>
      <c r="G1578" s="48"/>
      <c r="H1578" s="48"/>
      <c r="I1578" s="48"/>
      <c r="J1578" s="48"/>
      <c r="K1578" s="48"/>
    </row>
    <row r="1579" spans="1:11" x14ac:dyDescent="0.25">
      <c r="A1579" s="48"/>
      <c r="B1579" s="48"/>
      <c r="C1579" s="48"/>
      <c r="D1579" s="48"/>
      <c r="E1579" s="48"/>
      <c r="F1579" s="48"/>
      <c r="G1579" s="48"/>
      <c r="H1579" s="48"/>
      <c r="I1579" s="48"/>
      <c r="J1579" s="48"/>
      <c r="K1579" s="48"/>
    </row>
    <row r="1580" spans="1:11" x14ac:dyDescent="0.25">
      <c r="A1580" s="48"/>
      <c r="B1580" s="48"/>
      <c r="C1580" s="48"/>
      <c r="D1580" s="48"/>
      <c r="E1580" s="48"/>
      <c r="F1580" s="48"/>
      <c r="G1580" s="48"/>
      <c r="H1580" s="48"/>
      <c r="I1580" s="48"/>
      <c r="J1580" s="48"/>
      <c r="K1580" s="48"/>
    </row>
    <row r="1581" spans="1:11" x14ac:dyDescent="0.25">
      <c r="A1581" s="48"/>
      <c r="B1581" s="48"/>
      <c r="C1581" s="48"/>
      <c r="D1581" s="48"/>
      <c r="E1581" s="48"/>
      <c r="F1581" s="48"/>
      <c r="G1581" s="48"/>
      <c r="H1581" s="48"/>
      <c r="I1581" s="48"/>
      <c r="J1581" s="48"/>
      <c r="K1581" s="48"/>
    </row>
    <row r="1582" spans="1:11" x14ac:dyDescent="0.25">
      <c r="A1582" s="48"/>
      <c r="B1582" s="48"/>
      <c r="C1582" s="48"/>
      <c r="D1582" s="48"/>
      <c r="E1582" s="48"/>
      <c r="F1582" s="48"/>
      <c r="G1582" s="48"/>
      <c r="H1582" s="48"/>
      <c r="I1582" s="48"/>
      <c r="J1582" s="48"/>
      <c r="K1582" s="48"/>
    </row>
    <row r="1583" spans="1:11" x14ac:dyDescent="0.25">
      <c r="A1583" s="48"/>
      <c r="B1583" s="48"/>
      <c r="C1583" s="48"/>
      <c r="D1583" s="48"/>
      <c r="E1583" s="48"/>
      <c r="F1583" s="48"/>
      <c r="G1583" s="48"/>
      <c r="H1583" s="48"/>
      <c r="I1583" s="48"/>
      <c r="J1583" s="48"/>
      <c r="K1583" s="48"/>
    </row>
    <row r="1584" spans="1:11" x14ac:dyDescent="0.25">
      <c r="A1584" s="48"/>
      <c r="B1584" s="48"/>
      <c r="C1584" s="48"/>
      <c r="D1584" s="48"/>
      <c r="E1584" s="48"/>
      <c r="F1584" s="48"/>
      <c r="G1584" s="48"/>
      <c r="H1584" s="48"/>
      <c r="I1584" s="48"/>
      <c r="J1584" s="48"/>
      <c r="K1584" s="48"/>
    </row>
    <row r="1585" spans="1:11" x14ac:dyDescent="0.25">
      <c r="A1585" s="48"/>
      <c r="B1585" s="48"/>
      <c r="C1585" s="48"/>
      <c r="D1585" s="48"/>
      <c r="E1585" s="48"/>
      <c r="F1585" s="48"/>
      <c r="G1585" s="48"/>
      <c r="H1585" s="48"/>
      <c r="I1585" s="48"/>
      <c r="J1585" s="48"/>
      <c r="K1585" s="48"/>
    </row>
    <row r="1586" spans="1:11" x14ac:dyDescent="0.25">
      <c r="A1586" s="48"/>
      <c r="B1586" s="48"/>
      <c r="C1586" s="48"/>
      <c r="D1586" s="48"/>
      <c r="E1586" s="48"/>
      <c r="F1586" s="48"/>
      <c r="G1586" s="48"/>
      <c r="H1586" s="48"/>
      <c r="I1586" s="48"/>
      <c r="J1586" s="48"/>
      <c r="K1586" s="48"/>
    </row>
    <row r="1587" spans="1:11" x14ac:dyDescent="0.25">
      <c r="A1587" s="48"/>
      <c r="B1587" s="48"/>
      <c r="C1587" s="48"/>
      <c r="D1587" s="48"/>
      <c r="E1587" s="48"/>
      <c r="F1587" s="48"/>
      <c r="G1587" s="48"/>
      <c r="H1587" s="48"/>
      <c r="I1587" s="48"/>
      <c r="J1587" s="48"/>
      <c r="K1587" s="48"/>
    </row>
    <row r="1588" spans="1:11" x14ac:dyDescent="0.25">
      <c r="A1588" s="48"/>
      <c r="B1588" s="48"/>
      <c r="C1588" s="48"/>
      <c r="D1588" s="48"/>
      <c r="E1588" s="48"/>
      <c r="F1588" s="48"/>
      <c r="G1588" s="48"/>
      <c r="H1588" s="48"/>
      <c r="I1588" s="48"/>
      <c r="J1588" s="48"/>
      <c r="K1588" s="48"/>
    </row>
    <row r="1589" spans="1:11" x14ac:dyDescent="0.25">
      <c r="A1589" s="48"/>
      <c r="B1589" s="48"/>
      <c r="C1589" s="48"/>
      <c r="D1589" s="48"/>
      <c r="E1589" s="48"/>
      <c r="F1589" s="48"/>
      <c r="G1589" s="48"/>
      <c r="H1589" s="48"/>
      <c r="I1589" s="48"/>
      <c r="J1589" s="48"/>
      <c r="K1589" s="48"/>
    </row>
    <row r="1590" spans="1:11" x14ac:dyDescent="0.25">
      <c r="A1590" s="48"/>
      <c r="B1590" s="48"/>
      <c r="C1590" s="48"/>
      <c r="D1590" s="48"/>
      <c r="E1590" s="48"/>
      <c r="F1590" s="48"/>
      <c r="G1590" s="48"/>
      <c r="H1590" s="48"/>
      <c r="I1590" s="48"/>
      <c r="J1590" s="48"/>
      <c r="K1590" s="48"/>
    </row>
    <row r="1591" spans="1:11" x14ac:dyDescent="0.25">
      <c r="A1591" s="48"/>
      <c r="B1591" s="48"/>
      <c r="C1591" s="48"/>
      <c r="D1591" s="48"/>
      <c r="E1591" s="48"/>
      <c r="F1591" s="48"/>
      <c r="G1591" s="48"/>
      <c r="H1591" s="48"/>
      <c r="I1591" s="48"/>
      <c r="J1591" s="48"/>
      <c r="K1591" s="48"/>
    </row>
    <row r="1592" spans="1:11" x14ac:dyDescent="0.25">
      <c r="A1592" s="48"/>
      <c r="B1592" s="48"/>
      <c r="C1592" s="48"/>
      <c r="D1592" s="48"/>
      <c r="E1592" s="48"/>
      <c r="F1592" s="48"/>
      <c r="G1592" s="48"/>
      <c r="H1592" s="48"/>
      <c r="I1592" s="48"/>
      <c r="J1592" s="48"/>
      <c r="K1592" s="48"/>
    </row>
    <row r="1593" spans="1:11" x14ac:dyDescent="0.25">
      <c r="A1593" s="48"/>
      <c r="B1593" s="48"/>
      <c r="C1593" s="48"/>
      <c r="D1593" s="48"/>
      <c r="E1593" s="48"/>
      <c r="F1593" s="48"/>
      <c r="G1593" s="48"/>
      <c r="H1593" s="48"/>
      <c r="I1593" s="48"/>
      <c r="J1593" s="48"/>
      <c r="K1593" s="48"/>
    </row>
    <row r="1594" spans="1:11" x14ac:dyDescent="0.25">
      <c r="A1594" s="48"/>
      <c r="B1594" s="48"/>
      <c r="C1594" s="48"/>
      <c r="D1594" s="48"/>
      <c r="E1594" s="48"/>
      <c r="F1594" s="48"/>
      <c r="G1594" s="48"/>
      <c r="H1594" s="48"/>
      <c r="I1594" s="48"/>
      <c r="J1594" s="48"/>
      <c r="K1594" s="48"/>
    </row>
    <row r="1595" spans="1:11" x14ac:dyDescent="0.25">
      <c r="A1595" s="48"/>
      <c r="B1595" s="48"/>
      <c r="C1595" s="48"/>
      <c r="D1595" s="48"/>
      <c r="E1595" s="48"/>
      <c r="F1595" s="48"/>
      <c r="G1595" s="48"/>
      <c r="H1595" s="48"/>
      <c r="I1595" s="48"/>
      <c r="J1595" s="48"/>
      <c r="K1595" s="48"/>
    </row>
    <row r="1596" spans="1:11" x14ac:dyDescent="0.25">
      <c r="A1596" s="48"/>
      <c r="B1596" s="48"/>
      <c r="C1596" s="48"/>
      <c r="D1596" s="48"/>
      <c r="E1596" s="48"/>
      <c r="F1596" s="48"/>
      <c r="G1596" s="48"/>
      <c r="H1596" s="48"/>
      <c r="I1596" s="48"/>
      <c r="J1596" s="48"/>
      <c r="K1596" s="48"/>
    </row>
    <row r="1597" spans="1:11" x14ac:dyDescent="0.25">
      <c r="A1597" s="48"/>
      <c r="B1597" s="48"/>
      <c r="C1597" s="48"/>
      <c r="D1597" s="48"/>
      <c r="E1597" s="48"/>
      <c r="F1597" s="48"/>
      <c r="G1597" s="48"/>
      <c r="H1597" s="48"/>
      <c r="I1597" s="48"/>
      <c r="J1597" s="48"/>
      <c r="K1597" s="48"/>
    </row>
    <row r="1598" spans="1:11" x14ac:dyDescent="0.25">
      <c r="A1598" s="48"/>
      <c r="B1598" s="48"/>
      <c r="C1598" s="48"/>
      <c r="D1598" s="48"/>
      <c r="E1598" s="48"/>
      <c r="F1598" s="48"/>
      <c r="G1598" s="48"/>
      <c r="H1598" s="48"/>
      <c r="I1598" s="48"/>
      <c r="J1598" s="48"/>
      <c r="K1598" s="48"/>
    </row>
    <row r="1599" spans="1:11" x14ac:dyDescent="0.25">
      <c r="A1599" s="48"/>
      <c r="B1599" s="48"/>
      <c r="C1599" s="48"/>
      <c r="D1599" s="48"/>
      <c r="E1599" s="48"/>
      <c r="F1599" s="48"/>
      <c r="G1599" s="48"/>
      <c r="H1599" s="48"/>
      <c r="I1599" s="48"/>
      <c r="J1599" s="48"/>
      <c r="K1599" s="48"/>
    </row>
    <row r="1600" spans="1:11" x14ac:dyDescent="0.25">
      <c r="A1600" s="48"/>
      <c r="B1600" s="48"/>
      <c r="C1600" s="48"/>
      <c r="D1600" s="48"/>
      <c r="E1600" s="48"/>
      <c r="F1600" s="48"/>
      <c r="G1600" s="48"/>
      <c r="H1600" s="48"/>
      <c r="I1600" s="48"/>
      <c r="J1600" s="48"/>
      <c r="K1600" s="48"/>
    </row>
    <row r="1601" spans="1:11" x14ac:dyDescent="0.25">
      <c r="A1601" s="48"/>
      <c r="B1601" s="48"/>
      <c r="C1601" s="48"/>
      <c r="D1601" s="48"/>
      <c r="E1601" s="48"/>
      <c r="F1601" s="48"/>
      <c r="G1601" s="48"/>
      <c r="H1601" s="48"/>
      <c r="I1601" s="48"/>
      <c r="J1601" s="48"/>
      <c r="K1601" s="48"/>
    </row>
    <row r="1602" spans="1:11" x14ac:dyDescent="0.25">
      <c r="A1602" s="48"/>
      <c r="B1602" s="48"/>
      <c r="C1602" s="48"/>
      <c r="D1602" s="48"/>
      <c r="E1602" s="48"/>
      <c r="F1602" s="48"/>
      <c r="G1602" s="48"/>
      <c r="H1602" s="48"/>
      <c r="I1602" s="48"/>
      <c r="J1602" s="48"/>
      <c r="K1602" s="48"/>
    </row>
    <row r="1603" spans="1:11" x14ac:dyDescent="0.25">
      <c r="A1603" s="48"/>
      <c r="B1603" s="48"/>
      <c r="C1603" s="48"/>
      <c r="D1603" s="48"/>
      <c r="E1603" s="48"/>
      <c r="F1603" s="48"/>
      <c r="G1603" s="48"/>
      <c r="H1603" s="48"/>
      <c r="I1603" s="48"/>
      <c r="J1603" s="48"/>
      <c r="K1603" s="48"/>
    </row>
    <row r="1604" spans="1:11" x14ac:dyDescent="0.25">
      <c r="A1604" s="48"/>
      <c r="B1604" s="48"/>
      <c r="C1604" s="48"/>
      <c r="D1604" s="48"/>
      <c r="E1604" s="48"/>
      <c r="F1604" s="48"/>
      <c r="G1604" s="48"/>
      <c r="H1604" s="48"/>
      <c r="I1604" s="48"/>
      <c r="J1604" s="48"/>
      <c r="K1604" s="48"/>
    </row>
    <row r="1605" spans="1:11" x14ac:dyDescent="0.25">
      <c r="A1605" s="48"/>
      <c r="B1605" s="48"/>
      <c r="C1605" s="48"/>
      <c r="D1605" s="48"/>
      <c r="E1605" s="48"/>
      <c r="F1605" s="48"/>
      <c r="G1605" s="48"/>
      <c r="H1605" s="48"/>
      <c r="I1605" s="48"/>
      <c r="J1605" s="48"/>
      <c r="K1605" s="48"/>
    </row>
    <row r="1606" spans="1:11" x14ac:dyDescent="0.25">
      <c r="A1606" s="48"/>
      <c r="B1606" s="48"/>
      <c r="C1606" s="48"/>
      <c r="D1606" s="48"/>
      <c r="E1606" s="48"/>
      <c r="F1606" s="48"/>
      <c r="G1606" s="48"/>
      <c r="H1606" s="48"/>
      <c r="I1606" s="48"/>
      <c r="J1606" s="48"/>
      <c r="K1606" s="48"/>
    </row>
    <row r="1607" spans="1:11" x14ac:dyDescent="0.25">
      <c r="A1607" s="48"/>
      <c r="B1607" s="48"/>
      <c r="C1607" s="48"/>
      <c r="D1607" s="48"/>
      <c r="E1607" s="48"/>
      <c r="F1607" s="48"/>
      <c r="G1607" s="48"/>
      <c r="H1607" s="48"/>
      <c r="I1607" s="48"/>
      <c r="J1607" s="48"/>
      <c r="K1607" s="48"/>
    </row>
    <row r="1608" spans="1:11" x14ac:dyDescent="0.25">
      <c r="A1608" s="48"/>
      <c r="B1608" s="48"/>
      <c r="C1608" s="48"/>
      <c r="D1608" s="48"/>
      <c r="E1608" s="48"/>
      <c r="F1608" s="48"/>
      <c r="G1608" s="48"/>
      <c r="H1608" s="48"/>
      <c r="I1608" s="48"/>
      <c r="J1608" s="48"/>
      <c r="K1608" s="48"/>
    </row>
    <row r="1609" spans="1:11" x14ac:dyDescent="0.25">
      <c r="A1609" s="48"/>
      <c r="B1609" s="48"/>
      <c r="C1609" s="48"/>
      <c r="D1609" s="48"/>
      <c r="E1609" s="48"/>
      <c r="F1609" s="48"/>
      <c r="G1609" s="48"/>
      <c r="H1609" s="48"/>
      <c r="I1609" s="48"/>
      <c r="J1609" s="48"/>
      <c r="K1609" s="48"/>
    </row>
    <row r="1610" spans="1:11" x14ac:dyDescent="0.25">
      <c r="A1610" s="48"/>
      <c r="B1610" s="48"/>
      <c r="C1610" s="48"/>
      <c r="D1610" s="48"/>
      <c r="E1610" s="48"/>
      <c r="F1610" s="48"/>
      <c r="G1610" s="48"/>
      <c r="H1610" s="48"/>
      <c r="I1610" s="48"/>
      <c r="J1610" s="48"/>
      <c r="K1610" s="48"/>
    </row>
    <row r="1611" spans="1:11" x14ac:dyDescent="0.25">
      <c r="A1611" s="48"/>
      <c r="B1611" s="48"/>
      <c r="C1611" s="48"/>
      <c r="D1611" s="48"/>
      <c r="E1611" s="48"/>
      <c r="F1611" s="48"/>
      <c r="G1611" s="48"/>
      <c r="H1611" s="48"/>
      <c r="I1611" s="48"/>
      <c r="J1611" s="48"/>
      <c r="K1611" s="48"/>
    </row>
    <row r="1612" spans="1:11" x14ac:dyDescent="0.25">
      <c r="A1612" s="48"/>
      <c r="B1612" s="48"/>
      <c r="C1612" s="48"/>
      <c r="D1612" s="48"/>
      <c r="E1612" s="48"/>
      <c r="F1612" s="48"/>
      <c r="G1612" s="48"/>
      <c r="H1612" s="48"/>
      <c r="I1612" s="48"/>
      <c r="J1612" s="48"/>
      <c r="K1612" s="48"/>
    </row>
    <row r="1613" spans="1:11" x14ac:dyDescent="0.25">
      <c r="A1613" s="48"/>
      <c r="B1613" s="48"/>
      <c r="C1613" s="48"/>
      <c r="D1613" s="48"/>
      <c r="E1613" s="48"/>
      <c r="F1613" s="48"/>
      <c r="G1613" s="48"/>
      <c r="H1613" s="48"/>
      <c r="I1613" s="48"/>
      <c r="J1613" s="48"/>
      <c r="K1613" s="48"/>
    </row>
    <row r="1614" spans="1:11" x14ac:dyDescent="0.25">
      <c r="A1614" s="48"/>
      <c r="B1614" s="48"/>
      <c r="C1614" s="48"/>
      <c r="D1614" s="48"/>
      <c r="E1614" s="48"/>
      <c r="F1614" s="48"/>
      <c r="G1614" s="48"/>
      <c r="H1614" s="48"/>
      <c r="I1614" s="48"/>
      <c r="J1614" s="48"/>
      <c r="K1614" s="48"/>
    </row>
    <row r="1615" spans="1:11" x14ac:dyDescent="0.25">
      <c r="A1615" s="48"/>
      <c r="B1615" s="48"/>
      <c r="C1615" s="48"/>
      <c r="D1615" s="48"/>
      <c r="E1615" s="48"/>
      <c r="F1615" s="48"/>
      <c r="G1615" s="48"/>
      <c r="H1615" s="48"/>
      <c r="I1615" s="48"/>
      <c r="J1615" s="48"/>
      <c r="K1615" s="48"/>
    </row>
    <row r="1616" spans="1:11" x14ac:dyDescent="0.25">
      <c r="A1616" s="48"/>
      <c r="B1616" s="48"/>
      <c r="C1616" s="48"/>
      <c r="D1616" s="48"/>
      <c r="E1616" s="48"/>
      <c r="F1616" s="48"/>
      <c r="G1616" s="48"/>
      <c r="H1616" s="48"/>
      <c r="I1616" s="48"/>
      <c r="J1616" s="48"/>
      <c r="K1616" s="48"/>
    </row>
    <row r="1617" spans="1:11" x14ac:dyDescent="0.25">
      <c r="A1617" s="48"/>
      <c r="B1617" s="48"/>
      <c r="C1617" s="48"/>
      <c r="D1617" s="48"/>
      <c r="E1617" s="48"/>
      <c r="F1617" s="48"/>
      <c r="G1617" s="48"/>
      <c r="H1617" s="48"/>
      <c r="I1617" s="48"/>
      <c r="J1617" s="48"/>
      <c r="K1617" s="48"/>
    </row>
    <row r="1618" spans="1:11" x14ac:dyDescent="0.25">
      <c r="A1618" s="48"/>
      <c r="B1618" s="48"/>
      <c r="C1618" s="48"/>
      <c r="D1618" s="48"/>
      <c r="E1618" s="48"/>
      <c r="F1618" s="48"/>
      <c r="G1618" s="48"/>
      <c r="H1618" s="48"/>
      <c r="I1618" s="48"/>
      <c r="J1618" s="48"/>
      <c r="K1618" s="48"/>
    </row>
    <row r="1619" spans="1:11" x14ac:dyDescent="0.25">
      <c r="A1619" s="48"/>
      <c r="B1619" s="48"/>
      <c r="C1619" s="48"/>
      <c r="D1619" s="48"/>
      <c r="E1619" s="48"/>
      <c r="F1619" s="48"/>
      <c r="G1619" s="48"/>
      <c r="H1619" s="48"/>
      <c r="I1619" s="48"/>
      <c r="J1619" s="48"/>
      <c r="K1619" s="48"/>
    </row>
    <row r="1620" spans="1:11" x14ac:dyDescent="0.25">
      <c r="A1620" s="48"/>
      <c r="B1620" s="48"/>
      <c r="C1620" s="48"/>
      <c r="D1620" s="48"/>
      <c r="E1620" s="48"/>
      <c r="F1620" s="48"/>
      <c r="G1620" s="48"/>
      <c r="H1620" s="48"/>
      <c r="I1620" s="48"/>
      <c r="J1620" s="48"/>
      <c r="K1620" s="48"/>
    </row>
    <row r="1621" spans="1:11" x14ac:dyDescent="0.25">
      <c r="A1621" s="48"/>
      <c r="B1621" s="48"/>
      <c r="C1621" s="48"/>
      <c r="D1621" s="48"/>
      <c r="E1621" s="48"/>
      <c r="F1621" s="48"/>
      <c r="G1621" s="48"/>
      <c r="H1621" s="48"/>
      <c r="I1621" s="48"/>
      <c r="J1621" s="48"/>
      <c r="K1621" s="48"/>
    </row>
    <row r="1622" spans="1:11" x14ac:dyDescent="0.25">
      <c r="A1622" s="48"/>
      <c r="B1622" s="48"/>
      <c r="C1622" s="48"/>
      <c r="D1622" s="48"/>
      <c r="E1622" s="48"/>
      <c r="F1622" s="48"/>
      <c r="G1622" s="48"/>
      <c r="H1622" s="48"/>
      <c r="I1622" s="48"/>
      <c r="J1622" s="48"/>
      <c r="K1622" s="48"/>
    </row>
    <row r="1623" spans="1:11" x14ac:dyDescent="0.25">
      <c r="A1623" s="48"/>
      <c r="B1623" s="48"/>
      <c r="C1623" s="48"/>
      <c r="D1623" s="48"/>
      <c r="E1623" s="48"/>
      <c r="F1623" s="48"/>
      <c r="G1623" s="48"/>
      <c r="H1623" s="48"/>
      <c r="I1623" s="48"/>
      <c r="J1623" s="48"/>
      <c r="K1623" s="48"/>
    </row>
    <row r="1624" spans="1:11" x14ac:dyDescent="0.25">
      <c r="A1624" s="48"/>
      <c r="B1624" s="48"/>
      <c r="C1624" s="48"/>
      <c r="D1624" s="48"/>
      <c r="E1624" s="48"/>
      <c r="F1624" s="48"/>
      <c r="G1624" s="48"/>
      <c r="H1624" s="48"/>
      <c r="I1624" s="48"/>
      <c r="J1624" s="48"/>
      <c r="K1624" s="48"/>
    </row>
    <row r="1625" spans="1:11" x14ac:dyDescent="0.25">
      <c r="A1625" s="48"/>
      <c r="B1625" s="48"/>
      <c r="C1625" s="48"/>
      <c r="D1625" s="48"/>
      <c r="E1625" s="48"/>
      <c r="F1625" s="48"/>
      <c r="G1625" s="48"/>
      <c r="H1625" s="48"/>
      <c r="I1625" s="48"/>
      <c r="J1625" s="48"/>
      <c r="K1625" s="48"/>
    </row>
    <row r="1626" spans="1:11" x14ac:dyDescent="0.25">
      <c r="A1626" s="48"/>
      <c r="B1626" s="48"/>
      <c r="C1626" s="48"/>
      <c r="D1626" s="48"/>
      <c r="E1626" s="48"/>
      <c r="F1626" s="48"/>
      <c r="G1626" s="48"/>
      <c r="H1626" s="48"/>
      <c r="I1626" s="48"/>
      <c r="J1626" s="48"/>
      <c r="K1626" s="48"/>
    </row>
    <row r="1627" spans="1:11" x14ac:dyDescent="0.25">
      <c r="A1627" s="48"/>
      <c r="B1627" s="48"/>
      <c r="C1627" s="48"/>
      <c r="D1627" s="48"/>
      <c r="E1627" s="48"/>
      <c r="F1627" s="48"/>
      <c r="G1627" s="48"/>
      <c r="H1627" s="48"/>
      <c r="I1627" s="48"/>
      <c r="J1627" s="48"/>
      <c r="K1627" s="48"/>
    </row>
    <row r="1628" spans="1:11" x14ac:dyDescent="0.25">
      <c r="A1628" s="48"/>
      <c r="B1628" s="48"/>
      <c r="C1628" s="48"/>
      <c r="D1628" s="48"/>
      <c r="E1628" s="48"/>
      <c r="F1628" s="48"/>
      <c r="G1628" s="48"/>
      <c r="H1628" s="48"/>
      <c r="I1628" s="48"/>
      <c r="J1628" s="48"/>
      <c r="K1628" s="48"/>
    </row>
    <row r="1629" spans="1:11" x14ac:dyDescent="0.25">
      <c r="A1629" s="48"/>
      <c r="B1629" s="48"/>
      <c r="C1629" s="48"/>
      <c r="D1629" s="48"/>
      <c r="E1629" s="48"/>
      <c r="F1629" s="48"/>
      <c r="G1629" s="48"/>
      <c r="H1629" s="48"/>
      <c r="I1629" s="48"/>
      <c r="J1629" s="48"/>
      <c r="K1629" s="48"/>
    </row>
    <row r="1630" spans="1:11" x14ac:dyDescent="0.25">
      <c r="A1630" s="48"/>
      <c r="B1630" s="48"/>
      <c r="C1630" s="48"/>
      <c r="D1630" s="48"/>
      <c r="E1630" s="48"/>
      <c r="F1630" s="48"/>
      <c r="G1630" s="48"/>
      <c r="H1630" s="48"/>
      <c r="I1630" s="48"/>
      <c r="J1630" s="48"/>
      <c r="K1630" s="48"/>
    </row>
    <row r="1631" spans="1:11" x14ac:dyDescent="0.25">
      <c r="A1631" s="48"/>
      <c r="B1631" s="48"/>
      <c r="C1631" s="48"/>
      <c r="D1631" s="48"/>
      <c r="E1631" s="48"/>
      <c r="F1631" s="48"/>
      <c r="G1631" s="48"/>
      <c r="H1631" s="48"/>
      <c r="I1631" s="48"/>
      <c r="J1631" s="48"/>
      <c r="K1631" s="48"/>
    </row>
    <row r="1632" spans="1:11" x14ac:dyDescent="0.25">
      <c r="A1632" s="48"/>
      <c r="B1632" s="48"/>
      <c r="C1632" s="48"/>
      <c r="D1632" s="48"/>
      <c r="E1632" s="48"/>
      <c r="F1632" s="48"/>
      <c r="G1632" s="48"/>
      <c r="H1632" s="48"/>
      <c r="I1632" s="48"/>
      <c r="J1632" s="48"/>
      <c r="K1632" s="48"/>
    </row>
    <row r="1633" spans="1:11" x14ac:dyDescent="0.25">
      <c r="A1633" s="48"/>
      <c r="B1633" s="48"/>
      <c r="C1633" s="48"/>
      <c r="D1633" s="48"/>
      <c r="E1633" s="48"/>
      <c r="F1633" s="48"/>
      <c r="G1633" s="48"/>
      <c r="H1633" s="48"/>
      <c r="I1633" s="48"/>
      <c r="J1633" s="48"/>
      <c r="K1633" s="48"/>
    </row>
    <row r="1634" spans="1:11" x14ac:dyDescent="0.25">
      <c r="A1634" s="48"/>
      <c r="B1634" s="48"/>
      <c r="C1634" s="48"/>
      <c r="D1634" s="48"/>
      <c r="E1634" s="48"/>
      <c r="F1634" s="48"/>
      <c r="G1634" s="48"/>
      <c r="H1634" s="48"/>
      <c r="I1634" s="48"/>
      <c r="J1634" s="48"/>
      <c r="K1634" s="48"/>
    </row>
    <row r="1635" spans="1:11" x14ac:dyDescent="0.25">
      <c r="A1635" s="48"/>
      <c r="B1635" s="48"/>
      <c r="C1635" s="48"/>
      <c r="D1635" s="48"/>
      <c r="E1635" s="48"/>
      <c r="F1635" s="48"/>
      <c r="G1635" s="48"/>
      <c r="H1635" s="48"/>
      <c r="I1635" s="48"/>
      <c r="J1635" s="48"/>
      <c r="K1635" s="48"/>
    </row>
    <row r="1636" spans="1:11" x14ac:dyDescent="0.25">
      <c r="A1636" s="48"/>
      <c r="B1636" s="48"/>
      <c r="C1636" s="48"/>
      <c r="D1636" s="48"/>
      <c r="E1636" s="48"/>
      <c r="F1636" s="48"/>
      <c r="G1636" s="48"/>
      <c r="H1636" s="48"/>
      <c r="I1636" s="48"/>
      <c r="J1636" s="48"/>
      <c r="K1636" s="48"/>
    </row>
    <row r="1637" spans="1:11" x14ac:dyDescent="0.25">
      <c r="A1637" s="48"/>
      <c r="B1637" s="48"/>
      <c r="C1637" s="48"/>
      <c r="D1637" s="48"/>
      <c r="E1637" s="48"/>
      <c r="F1637" s="48"/>
      <c r="G1637" s="48"/>
      <c r="H1637" s="48"/>
      <c r="I1637" s="48"/>
      <c r="J1637" s="48"/>
      <c r="K1637" s="48"/>
    </row>
    <row r="1638" spans="1:11" x14ac:dyDescent="0.25">
      <c r="A1638" s="48"/>
      <c r="B1638" s="48"/>
      <c r="C1638" s="48"/>
      <c r="D1638" s="48"/>
      <c r="E1638" s="48"/>
      <c r="F1638" s="48"/>
      <c r="G1638" s="48"/>
      <c r="H1638" s="48"/>
      <c r="I1638" s="48"/>
      <c r="J1638" s="48"/>
      <c r="K1638" s="48"/>
    </row>
    <row r="1639" spans="1:11" x14ac:dyDescent="0.25">
      <c r="A1639" s="48"/>
      <c r="B1639" s="48"/>
      <c r="C1639" s="48"/>
      <c r="D1639" s="48"/>
      <c r="E1639" s="48"/>
      <c r="F1639" s="48"/>
      <c r="G1639" s="48"/>
      <c r="H1639" s="48"/>
      <c r="I1639" s="48"/>
      <c r="J1639" s="48"/>
      <c r="K1639" s="48"/>
    </row>
    <row r="1640" spans="1:11" x14ac:dyDescent="0.25">
      <c r="A1640" s="48"/>
      <c r="B1640" s="48"/>
      <c r="C1640" s="48"/>
      <c r="D1640" s="48"/>
      <c r="E1640" s="48"/>
      <c r="F1640" s="48"/>
      <c r="G1640" s="48"/>
      <c r="H1640" s="48"/>
      <c r="I1640" s="48"/>
      <c r="J1640" s="48"/>
      <c r="K1640" s="48"/>
    </row>
    <row r="1641" spans="1:11" x14ac:dyDescent="0.25">
      <c r="A1641" s="48"/>
      <c r="B1641" s="48"/>
      <c r="C1641" s="48"/>
      <c r="D1641" s="48"/>
      <c r="E1641" s="48"/>
      <c r="F1641" s="48"/>
      <c r="G1641" s="48"/>
      <c r="H1641" s="48"/>
      <c r="I1641" s="48"/>
      <c r="J1641" s="48"/>
      <c r="K1641" s="48"/>
    </row>
    <row r="1642" spans="1:11" x14ac:dyDescent="0.25">
      <c r="A1642" s="48"/>
      <c r="B1642" s="48"/>
      <c r="C1642" s="48"/>
      <c r="D1642" s="48"/>
      <c r="E1642" s="48"/>
      <c r="F1642" s="48"/>
      <c r="G1642" s="48"/>
      <c r="H1642" s="48"/>
      <c r="I1642" s="48"/>
      <c r="J1642" s="48"/>
      <c r="K1642" s="48"/>
    </row>
    <row r="1643" spans="1:11" x14ac:dyDescent="0.25">
      <c r="A1643" s="48"/>
      <c r="B1643" s="48"/>
      <c r="C1643" s="48"/>
      <c r="D1643" s="48"/>
      <c r="E1643" s="48"/>
      <c r="F1643" s="48"/>
      <c r="G1643" s="48"/>
      <c r="H1643" s="48"/>
      <c r="I1643" s="48"/>
      <c r="J1643" s="48"/>
      <c r="K1643" s="48"/>
    </row>
    <row r="1644" spans="1:11" x14ac:dyDescent="0.25">
      <c r="A1644" s="48"/>
      <c r="B1644" s="48"/>
      <c r="C1644" s="48"/>
      <c r="D1644" s="48"/>
      <c r="E1644" s="48"/>
      <c r="F1644" s="48"/>
      <c r="G1644" s="48"/>
      <c r="H1644" s="48"/>
      <c r="I1644" s="48"/>
      <c r="J1644" s="48"/>
      <c r="K1644" s="48"/>
    </row>
    <row r="1645" spans="1:11" x14ac:dyDescent="0.25">
      <c r="A1645" s="48"/>
      <c r="B1645" s="48"/>
      <c r="C1645" s="48"/>
      <c r="D1645" s="48"/>
      <c r="E1645" s="48"/>
      <c r="F1645" s="48"/>
      <c r="G1645" s="48"/>
      <c r="H1645" s="48"/>
      <c r="I1645" s="48"/>
      <c r="J1645" s="48"/>
      <c r="K1645" s="48"/>
    </row>
    <row r="1646" spans="1:11" x14ac:dyDescent="0.25">
      <c r="A1646" s="48"/>
      <c r="B1646" s="48"/>
      <c r="C1646" s="48"/>
      <c r="D1646" s="48"/>
      <c r="E1646" s="48"/>
      <c r="F1646" s="48"/>
      <c r="G1646" s="48"/>
      <c r="H1646" s="48"/>
      <c r="I1646" s="48"/>
      <c r="J1646" s="48"/>
      <c r="K1646" s="48"/>
    </row>
    <row r="1647" spans="1:11" x14ac:dyDescent="0.25">
      <c r="A1647" s="48"/>
      <c r="B1647" s="48"/>
      <c r="C1647" s="48"/>
      <c r="D1647" s="48"/>
      <c r="E1647" s="48"/>
      <c r="F1647" s="48"/>
      <c r="G1647" s="48"/>
      <c r="H1647" s="48"/>
      <c r="I1647" s="48"/>
      <c r="J1647" s="48"/>
      <c r="K1647" s="48"/>
    </row>
    <row r="1648" spans="1:11" x14ac:dyDescent="0.25">
      <c r="A1648" s="48"/>
      <c r="B1648" s="48"/>
      <c r="C1648" s="48"/>
      <c r="D1648" s="48"/>
      <c r="E1648" s="48"/>
      <c r="F1648" s="48"/>
      <c r="G1648" s="48"/>
      <c r="H1648" s="48"/>
      <c r="I1648" s="48"/>
      <c r="J1648" s="48"/>
      <c r="K1648" s="48"/>
    </row>
    <row r="1649" spans="1:11" x14ac:dyDescent="0.25">
      <c r="A1649" s="48"/>
      <c r="B1649" s="48"/>
      <c r="C1649" s="48"/>
      <c r="D1649" s="48"/>
      <c r="E1649" s="48"/>
      <c r="F1649" s="48"/>
      <c r="G1649" s="48"/>
      <c r="H1649" s="48"/>
      <c r="I1649" s="48"/>
      <c r="J1649" s="48"/>
      <c r="K1649" s="48"/>
    </row>
    <row r="1650" spans="1:11" x14ac:dyDescent="0.25">
      <c r="A1650" s="48"/>
      <c r="B1650" s="48"/>
      <c r="C1650" s="48"/>
      <c r="D1650" s="48"/>
      <c r="E1650" s="48"/>
      <c r="F1650" s="48"/>
      <c r="G1650" s="48"/>
      <c r="H1650" s="48"/>
      <c r="I1650" s="48"/>
      <c r="J1650" s="48"/>
      <c r="K1650" s="48"/>
    </row>
    <row r="1651" spans="1:11" x14ac:dyDescent="0.25">
      <c r="A1651" s="48"/>
      <c r="B1651" s="48"/>
      <c r="C1651" s="48"/>
      <c r="D1651" s="48"/>
      <c r="E1651" s="48"/>
      <c r="F1651" s="48"/>
      <c r="G1651" s="48"/>
      <c r="H1651" s="48"/>
      <c r="I1651" s="48"/>
      <c r="J1651" s="48"/>
      <c r="K1651" s="48"/>
    </row>
    <row r="1652" spans="1:11" x14ac:dyDescent="0.25">
      <c r="A1652" s="48"/>
      <c r="B1652" s="48"/>
      <c r="C1652" s="48"/>
      <c r="D1652" s="48"/>
      <c r="E1652" s="48"/>
      <c r="F1652" s="48"/>
      <c r="G1652" s="48"/>
      <c r="H1652" s="48"/>
      <c r="I1652" s="48"/>
      <c r="J1652" s="48"/>
      <c r="K1652" s="48"/>
    </row>
    <row r="1653" spans="1:11" x14ac:dyDescent="0.25">
      <c r="A1653" s="48"/>
      <c r="B1653" s="48"/>
      <c r="C1653" s="48"/>
      <c r="D1653" s="48"/>
      <c r="E1653" s="48"/>
      <c r="F1653" s="48"/>
      <c r="G1653" s="48"/>
      <c r="H1653" s="48"/>
      <c r="I1653" s="48"/>
      <c r="J1653" s="48"/>
      <c r="K1653" s="48"/>
    </row>
    <row r="1654" spans="1:11" x14ac:dyDescent="0.25">
      <c r="A1654" s="48"/>
      <c r="B1654" s="48"/>
      <c r="C1654" s="48"/>
      <c r="D1654" s="48"/>
      <c r="E1654" s="48"/>
      <c r="F1654" s="48"/>
      <c r="G1654" s="48"/>
      <c r="H1654" s="48"/>
      <c r="I1654" s="48"/>
      <c r="J1654" s="48"/>
      <c r="K1654" s="48"/>
    </row>
    <row r="1655" spans="1:11" x14ac:dyDescent="0.25">
      <c r="A1655" s="48"/>
      <c r="B1655" s="48"/>
      <c r="C1655" s="48"/>
      <c r="D1655" s="48"/>
      <c r="E1655" s="48"/>
      <c r="F1655" s="48"/>
      <c r="G1655" s="48"/>
      <c r="H1655" s="48"/>
      <c r="I1655" s="48"/>
      <c r="J1655" s="48"/>
      <c r="K1655" s="48"/>
    </row>
    <row r="1656" spans="1:11" x14ac:dyDescent="0.25">
      <c r="A1656" s="48"/>
      <c r="B1656" s="48"/>
      <c r="C1656" s="48"/>
      <c r="D1656" s="48"/>
      <c r="E1656" s="48"/>
      <c r="F1656" s="48"/>
      <c r="G1656" s="48"/>
      <c r="H1656" s="48"/>
      <c r="I1656" s="48"/>
      <c r="J1656" s="48"/>
      <c r="K1656" s="48"/>
    </row>
    <row r="1657" spans="1:11" x14ac:dyDescent="0.25">
      <c r="A1657" s="48"/>
      <c r="B1657" s="48"/>
      <c r="C1657" s="48"/>
      <c r="D1657" s="48"/>
      <c r="E1657" s="48"/>
      <c r="F1657" s="48"/>
      <c r="G1657" s="48"/>
      <c r="H1657" s="48"/>
      <c r="I1657" s="48"/>
      <c r="J1657" s="48"/>
      <c r="K1657" s="48"/>
    </row>
    <row r="1658" spans="1:11" x14ac:dyDescent="0.25">
      <c r="A1658" s="48"/>
      <c r="B1658" s="48"/>
      <c r="C1658" s="48"/>
      <c r="D1658" s="48"/>
      <c r="E1658" s="48"/>
      <c r="F1658" s="48"/>
      <c r="G1658" s="48"/>
      <c r="H1658" s="48"/>
      <c r="I1658" s="48"/>
      <c r="J1658" s="48"/>
      <c r="K1658" s="48"/>
    </row>
    <row r="1659" spans="1:11" x14ac:dyDescent="0.25">
      <c r="A1659" s="48"/>
      <c r="B1659" s="48"/>
      <c r="C1659" s="48"/>
      <c r="D1659" s="48"/>
      <c r="E1659" s="48"/>
      <c r="F1659" s="48"/>
      <c r="G1659" s="48"/>
      <c r="H1659" s="48"/>
      <c r="I1659" s="48"/>
      <c r="J1659" s="48"/>
      <c r="K1659" s="48"/>
    </row>
    <row r="1660" spans="1:11" x14ac:dyDescent="0.25">
      <c r="A1660" s="48"/>
      <c r="B1660" s="48"/>
      <c r="C1660" s="48"/>
      <c r="D1660" s="48"/>
      <c r="E1660" s="48"/>
      <c r="F1660" s="48"/>
      <c r="G1660" s="48"/>
      <c r="H1660" s="48"/>
      <c r="I1660" s="48"/>
      <c r="J1660" s="48"/>
      <c r="K1660" s="48"/>
    </row>
    <row r="1661" spans="1:11" x14ac:dyDescent="0.25">
      <c r="A1661" s="48"/>
      <c r="B1661" s="48"/>
      <c r="C1661" s="48"/>
      <c r="D1661" s="48"/>
      <c r="E1661" s="48"/>
      <c r="F1661" s="48"/>
      <c r="G1661" s="48"/>
      <c r="H1661" s="48"/>
      <c r="I1661" s="48"/>
      <c r="J1661" s="48"/>
      <c r="K1661" s="48"/>
    </row>
    <row r="1662" spans="1:11" x14ac:dyDescent="0.25">
      <c r="A1662" s="48"/>
      <c r="B1662" s="48"/>
      <c r="C1662" s="48"/>
      <c r="D1662" s="48"/>
      <c r="E1662" s="48"/>
      <c r="F1662" s="48"/>
      <c r="G1662" s="48"/>
      <c r="H1662" s="48"/>
      <c r="I1662" s="48"/>
      <c r="J1662" s="48"/>
      <c r="K1662" s="48"/>
    </row>
    <row r="1663" spans="1:11" x14ac:dyDescent="0.25">
      <c r="A1663" s="48"/>
      <c r="B1663" s="48"/>
      <c r="C1663" s="48"/>
      <c r="D1663" s="48"/>
      <c r="E1663" s="48"/>
      <c r="F1663" s="48"/>
      <c r="G1663" s="48"/>
      <c r="H1663" s="48"/>
      <c r="I1663" s="48"/>
      <c r="J1663" s="48"/>
      <c r="K1663" s="48"/>
    </row>
    <row r="1664" spans="1:11" x14ac:dyDescent="0.25">
      <c r="A1664" s="48"/>
      <c r="B1664" s="48"/>
      <c r="C1664" s="48"/>
      <c r="D1664" s="48"/>
      <c r="E1664" s="48"/>
      <c r="F1664" s="48"/>
      <c r="G1664" s="48"/>
      <c r="H1664" s="48"/>
      <c r="I1664" s="48"/>
      <c r="J1664" s="48"/>
      <c r="K1664" s="48"/>
    </row>
    <row r="1665" spans="1:11" x14ac:dyDescent="0.25">
      <c r="A1665" s="48"/>
      <c r="B1665" s="48"/>
      <c r="C1665" s="48"/>
      <c r="D1665" s="48"/>
      <c r="E1665" s="48"/>
      <c r="F1665" s="48"/>
      <c r="G1665" s="48"/>
      <c r="H1665" s="48"/>
      <c r="I1665" s="48"/>
      <c r="J1665" s="48"/>
      <c r="K1665" s="48"/>
    </row>
    <row r="1666" spans="1:11" x14ac:dyDescent="0.25">
      <c r="A1666" s="48"/>
      <c r="B1666" s="48"/>
      <c r="C1666" s="48"/>
      <c r="D1666" s="48"/>
      <c r="E1666" s="48"/>
      <c r="F1666" s="48"/>
      <c r="G1666" s="48"/>
      <c r="H1666" s="48"/>
      <c r="I1666" s="48"/>
      <c r="J1666" s="48"/>
      <c r="K1666" s="48"/>
    </row>
    <row r="1667" spans="1:11" x14ac:dyDescent="0.25">
      <c r="A1667" s="48"/>
      <c r="B1667" s="48"/>
      <c r="C1667" s="48"/>
      <c r="D1667" s="48"/>
      <c r="E1667" s="48"/>
      <c r="F1667" s="48"/>
      <c r="G1667" s="48"/>
      <c r="H1667" s="48"/>
      <c r="I1667" s="48"/>
      <c r="J1667" s="48"/>
      <c r="K1667" s="48"/>
    </row>
    <row r="1668" spans="1:11" x14ac:dyDescent="0.25">
      <c r="A1668" s="48"/>
      <c r="B1668" s="48"/>
      <c r="C1668" s="48"/>
      <c r="D1668" s="48"/>
      <c r="E1668" s="48"/>
      <c r="F1668" s="48"/>
      <c r="G1668" s="48"/>
      <c r="H1668" s="48"/>
      <c r="I1668" s="48"/>
      <c r="J1668" s="48"/>
      <c r="K1668" s="48"/>
    </row>
    <row r="1669" spans="1:11" x14ac:dyDescent="0.25">
      <c r="A1669" s="48"/>
      <c r="B1669" s="48"/>
      <c r="C1669" s="48"/>
      <c r="D1669" s="48"/>
      <c r="E1669" s="48"/>
      <c r="F1669" s="48"/>
      <c r="G1669" s="48"/>
      <c r="H1669" s="48"/>
      <c r="I1669" s="48"/>
      <c r="J1669" s="48"/>
      <c r="K1669" s="48"/>
    </row>
    <row r="1670" spans="1:11" x14ac:dyDescent="0.25">
      <c r="A1670" s="48"/>
      <c r="B1670" s="48"/>
      <c r="C1670" s="48"/>
      <c r="D1670" s="48"/>
      <c r="E1670" s="48"/>
      <c r="F1670" s="48"/>
      <c r="G1670" s="48"/>
      <c r="H1670" s="48"/>
      <c r="I1670" s="48"/>
      <c r="J1670" s="48"/>
      <c r="K1670" s="48"/>
    </row>
    <row r="1671" spans="1:11" x14ac:dyDescent="0.25">
      <c r="A1671" s="48"/>
      <c r="B1671" s="48"/>
      <c r="C1671" s="48"/>
      <c r="D1671" s="48"/>
      <c r="E1671" s="48"/>
      <c r="F1671" s="48"/>
      <c r="G1671" s="48"/>
      <c r="H1671" s="48"/>
      <c r="I1671" s="48"/>
      <c r="J1671" s="48"/>
      <c r="K1671" s="48"/>
    </row>
    <row r="1672" spans="1:11" x14ac:dyDescent="0.25">
      <c r="A1672" s="48"/>
      <c r="B1672" s="48"/>
      <c r="C1672" s="48"/>
      <c r="D1672" s="48"/>
      <c r="E1672" s="48"/>
      <c r="F1672" s="48"/>
      <c r="G1672" s="48"/>
      <c r="H1672" s="48"/>
      <c r="I1672" s="48"/>
      <c r="J1672" s="48"/>
      <c r="K1672" s="48"/>
    </row>
    <row r="1673" spans="1:11" x14ac:dyDescent="0.25">
      <c r="A1673" s="48"/>
      <c r="B1673" s="48"/>
      <c r="C1673" s="48"/>
      <c r="D1673" s="48"/>
      <c r="E1673" s="48"/>
      <c r="F1673" s="48"/>
      <c r="G1673" s="48"/>
      <c r="H1673" s="48"/>
      <c r="I1673" s="48"/>
      <c r="J1673" s="48"/>
      <c r="K1673" s="48"/>
    </row>
    <row r="1674" spans="1:11" x14ac:dyDescent="0.25">
      <c r="A1674" s="48"/>
      <c r="B1674" s="48"/>
      <c r="C1674" s="48"/>
      <c r="D1674" s="48"/>
      <c r="E1674" s="48"/>
      <c r="F1674" s="48"/>
      <c r="G1674" s="48"/>
      <c r="H1674" s="48"/>
      <c r="I1674" s="48"/>
      <c r="J1674" s="48"/>
      <c r="K1674" s="48"/>
    </row>
    <row r="1675" spans="1:11" x14ac:dyDescent="0.25">
      <c r="A1675" s="48"/>
      <c r="B1675" s="48"/>
      <c r="C1675" s="48"/>
      <c r="D1675" s="48"/>
      <c r="E1675" s="48"/>
      <c r="F1675" s="48"/>
      <c r="G1675" s="48"/>
      <c r="H1675" s="48"/>
      <c r="I1675" s="48"/>
      <c r="J1675" s="48"/>
      <c r="K1675" s="48"/>
    </row>
    <row r="1676" spans="1:11" x14ac:dyDescent="0.25">
      <c r="A1676" s="48"/>
      <c r="B1676" s="48"/>
      <c r="C1676" s="48"/>
      <c r="D1676" s="48"/>
      <c r="E1676" s="48"/>
      <c r="F1676" s="48"/>
      <c r="G1676" s="48"/>
      <c r="H1676" s="48"/>
      <c r="I1676" s="48"/>
      <c r="J1676" s="48"/>
      <c r="K1676" s="48"/>
    </row>
    <row r="1677" spans="1:11" x14ac:dyDescent="0.25">
      <c r="A1677" s="48"/>
      <c r="B1677" s="48"/>
      <c r="C1677" s="48"/>
      <c r="D1677" s="48"/>
      <c r="E1677" s="48"/>
      <c r="F1677" s="48"/>
      <c r="G1677" s="48"/>
      <c r="H1677" s="48"/>
      <c r="I1677" s="48"/>
      <c r="J1677" s="48"/>
      <c r="K1677" s="48"/>
    </row>
    <row r="1678" spans="1:11" x14ac:dyDescent="0.25">
      <c r="A1678" s="48"/>
      <c r="B1678" s="48"/>
      <c r="C1678" s="48"/>
      <c r="D1678" s="48"/>
      <c r="E1678" s="48"/>
      <c r="F1678" s="48"/>
      <c r="G1678" s="48"/>
      <c r="H1678" s="48"/>
      <c r="I1678" s="48"/>
      <c r="J1678" s="48"/>
      <c r="K1678" s="48"/>
    </row>
    <row r="1679" spans="1:11" x14ac:dyDescent="0.25">
      <c r="A1679" s="48"/>
      <c r="B1679" s="48"/>
      <c r="C1679" s="48"/>
      <c r="D1679" s="48"/>
      <c r="E1679" s="48"/>
      <c r="F1679" s="48"/>
      <c r="G1679" s="48"/>
      <c r="H1679" s="48"/>
      <c r="I1679" s="48"/>
      <c r="J1679" s="48"/>
      <c r="K1679" s="48"/>
    </row>
    <row r="1680" spans="1:11" x14ac:dyDescent="0.25">
      <c r="A1680" s="48"/>
      <c r="B1680" s="48"/>
      <c r="C1680" s="48"/>
      <c r="D1680" s="48"/>
      <c r="E1680" s="48"/>
      <c r="F1680" s="48"/>
      <c r="G1680" s="48"/>
      <c r="H1680" s="48"/>
      <c r="I1680" s="48"/>
      <c r="J1680" s="48"/>
      <c r="K1680" s="48"/>
    </row>
    <row r="1681" spans="1:11" x14ac:dyDescent="0.25">
      <c r="A1681" s="48"/>
      <c r="B1681" s="48"/>
      <c r="C1681" s="48"/>
      <c r="D1681" s="48"/>
      <c r="E1681" s="48"/>
      <c r="F1681" s="48"/>
      <c r="G1681" s="48"/>
      <c r="H1681" s="48"/>
      <c r="I1681" s="48"/>
      <c r="J1681" s="48"/>
      <c r="K1681" s="48"/>
    </row>
    <row r="1682" spans="1:11" x14ac:dyDescent="0.25">
      <c r="A1682" s="48"/>
      <c r="B1682" s="48"/>
      <c r="C1682" s="48"/>
      <c r="D1682" s="48"/>
      <c r="E1682" s="48"/>
      <c r="F1682" s="48"/>
      <c r="G1682" s="48"/>
      <c r="H1682" s="48"/>
      <c r="I1682" s="48"/>
      <c r="J1682" s="48"/>
      <c r="K1682" s="48"/>
    </row>
    <row r="1683" spans="1:11" x14ac:dyDescent="0.25">
      <c r="A1683" s="48"/>
      <c r="B1683" s="48"/>
      <c r="C1683" s="48"/>
      <c r="D1683" s="48"/>
      <c r="E1683" s="48"/>
      <c r="F1683" s="48"/>
      <c r="G1683" s="48"/>
      <c r="H1683" s="48"/>
      <c r="I1683" s="48"/>
      <c r="J1683" s="48"/>
      <c r="K1683" s="48"/>
    </row>
    <row r="1684" spans="1:11" x14ac:dyDescent="0.25">
      <c r="A1684" s="48"/>
      <c r="B1684" s="48"/>
      <c r="C1684" s="48"/>
      <c r="D1684" s="48"/>
      <c r="E1684" s="48"/>
      <c r="F1684" s="48"/>
      <c r="G1684" s="48"/>
      <c r="H1684" s="48"/>
      <c r="I1684" s="48"/>
      <c r="J1684" s="48"/>
      <c r="K1684" s="48"/>
    </row>
    <row r="1685" spans="1:11" x14ac:dyDescent="0.25">
      <c r="A1685" s="48"/>
      <c r="B1685" s="48"/>
      <c r="C1685" s="48"/>
      <c r="D1685" s="48"/>
      <c r="E1685" s="48"/>
      <c r="F1685" s="48"/>
      <c r="G1685" s="48"/>
      <c r="H1685" s="48"/>
      <c r="I1685" s="48"/>
      <c r="J1685" s="48"/>
      <c r="K1685" s="48"/>
    </row>
    <row r="1686" spans="1:11" x14ac:dyDescent="0.25">
      <c r="A1686" s="48"/>
      <c r="B1686" s="48"/>
      <c r="C1686" s="48"/>
      <c r="D1686" s="48"/>
      <c r="E1686" s="48"/>
      <c r="F1686" s="48"/>
      <c r="G1686" s="48"/>
      <c r="H1686" s="48"/>
      <c r="I1686" s="48"/>
      <c r="J1686" s="48"/>
      <c r="K1686" s="48"/>
    </row>
    <row r="1687" spans="1:11" x14ac:dyDescent="0.25">
      <c r="A1687" s="48"/>
      <c r="B1687" s="48"/>
      <c r="C1687" s="48"/>
      <c r="D1687" s="48"/>
      <c r="E1687" s="48"/>
      <c r="F1687" s="48"/>
      <c r="G1687" s="48"/>
      <c r="H1687" s="48"/>
      <c r="I1687" s="48"/>
      <c r="J1687" s="48"/>
      <c r="K1687" s="48"/>
    </row>
    <row r="1688" spans="1:11" x14ac:dyDescent="0.25">
      <c r="A1688" s="48"/>
      <c r="B1688" s="48"/>
      <c r="C1688" s="48"/>
      <c r="D1688" s="48"/>
      <c r="E1688" s="48"/>
      <c r="F1688" s="48"/>
      <c r="G1688" s="48"/>
      <c r="H1688" s="48"/>
      <c r="I1688" s="48"/>
      <c r="J1688" s="48"/>
      <c r="K1688" s="48"/>
    </row>
    <row r="1689" spans="1:11" x14ac:dyDescent="0.25">
      <c r="A1689" s="48"/>
      <c r="B1689" s="48"/>
      <c r="C1689" s="48"/>
      <c r="D1689" s="48"/>
      <c r="E1689" s="48"/>
      <c r="F1689" s="48"/>
      <c r="G1689" s="48"/>
      <c r="H1689" s="48"/>
      <c r="I1689" s="48"/>
      <c r="J1689" s="48"/>
      <c r="K1689" s="48"/>
    </row>
    <row r="1690" spans="1:11" x14ac:dyDescent="0.25">
      <c r="A1690" s="48"/>
      <c r="B1690" s="48"/>
      <c r="C1690" s="48"/>
      <c r="D1690" s="48"/>
      <c r="E1690" s="48"/>
      <c r="F1690" s="48"/>
      <c r="G1690" s="48"/>
      <c r="H1690" s="48"/>
      <c r="I1690" s="48"/>
      <c r="J1690" s="48"/>
      <c r="K1690" s="48"/>
    </row>
    <row r="1691" spans="1:11" x14ac:dyDescent="0.25">
      <c r="A1691" s="48"/>
      <c r="B1691" s="48"/>
      <c r="C1691" s="48"/>
      <c r="D1691" s="48"/>
      <c r="E1691" s="48"/>
      <c r="F1691" s="48"/>
      <c r="G1691" s="48"/>
      <c r="H1691" s="48"/>
      <c r="I1691" s="48"/>
      <c r="J1691" s="48"/>
      <c r="K1691" s="48"/>
    </row>
    <row r="1692" spans="1:11" x14ac:dyDescent="0.25">
      <c r="A1692" s="48"/>
      <c r="B1692" s="48"/>
      <c r="C1692" s="48"/>
      <c r="D1692" s="48"/>
      <c r="E1692" s="48"/>
      <c r="F1692" s="48"/>
      <c r="G1692" s="48"/>
      <c r="H1692" s="48"/>
      <c r="I1692" s="48"/>
      <c r="J1692" s="48"/>
      <c r="K1692" s="48"/>
    </row>
    <row r="1693" spans="1:11" x14ac:dyDescent="0.25">
      <c r="A1693" s="48"/>
      <c r="B1693" s="48"/>
      <c r="C1693" s="48"/>
      <c r="D1693" s="48"/>
      <c r="E1693" s="48"/>
      <c r="F1693" s="48"/>
      <c r="G1693" s="48"/>
      <c r="H1693" s="48"/>
      <c r="I1693" s="48"/>
      <c r="J1693" s="48"/>
      <c r="K1693" s="48"/>
    </row>
    <row r="1694" spans="1:11" x14ac:dyDescent="0.25">
      <c r="A1694" s="48"/>
      <c r="B1694" s="48"/>
      <c r="C1694" s="48"/>
      <c r="D1694" s="48"/>
      <c r="E1694" s="48"/>
      <c r="F1694" s="48"/>
      <c r="G1694" s="48"/>
      <c r="H1694" s="48"/>
      <c r="I1694" s="48"/>
      <c r="J1694" s="48"/>
      <c r="K1694" s="48"/>
    </row>
    <row r="1695" spans="1:11" x14ac:dyDescent="0.25">
      <c r="A1695" s="48"/>
      <c r="B1695" s="48"/>
      <c r="C1695" s="48"/>
      <c r="D1695" s="48"/>
      <c r="E1695" s="48"/>
      <c r="F1695" s="48"/>
      <c r="G1695" s="48"/>
      <c r="H1695" s="48"/>
      <c r="I1695" s="48"/>
      <c r="J1695" s="48"/>
      <c r="K1695" s="48"/>
    </row>
    <row r="1696" spans="1:11" x14ac:dyDescent="0.25">
      <c r="A1696" s="48"/>
      <c r="B1696" s="48"/>
      <c r="C1696" s="48"/>
      <c r="D1696" s="48"/>
      <c r="E1696" s="48"/>
      <c r="F1696" s="48"/>
      <c r="G1696" s="48"/>
      <c r="H1696" s="48"/>
      <c r="I1696" s="48"/>
      <c r="J1696" s="48"/>
      <c r="K1696" s="48"/>
    </row>
    <row r="1697" spans="1:11" x14ac:dyDescent="0.25">
      <c r="A1697" s="48"/>
      <c r="B1697" s="48"/>
      <c r="C1697" s="48"/>
      <c r="D1697" s="48"/>
      <c r="E1697" s="48"/>
      <c r="F1697" s="48"/>
      <c r="G1697" s="48"/>
      <c r="H1697" s="48"/>
      <c r="I1697" s="48"/>
      <c r="J1697" s="48"/>
      <c r="K1697" s="48"/>
    </row>
    <row r="1698" spans="1:11" x14ac:dyDescent="0.25">
      <c r="A1698" s="48"/>
      <c r="B1698" s="48"/>
      <c r="C1698" s="48"/>
      <c r="D1698" s="48"/>
      <c r="E1698" s="48"/>
      <c r="F1698" s="48"/>
      <c r="G1698" s="48"/>
      <c r="H1698" s="48"/>
      <c r="I1698" s="48"/>
      <c r="J1698" s="48"/>
      <c r="K1698" s="48"/>
    </row>
    <row r="1699" spans="1:11" x14ac:dyDescent="0.25">
      <c r="A1699" s="48"/>
      <c r="B1699" s="48"/>
      <c r="C1699" s="48"/>
      <c r="D1699" s="48"/>
      <c r="E1699" s="48"/>
      <c r="F1699" s="48"/>
      <c r="G1699" s="48"/>
      <c r="H1699" s="48"/>
      <c r="I1699" s="48"/>
      <c r="J1699" s="48"/>
      <c r="K1699" s="48"/>
    </row>
    <row r="1700" spans="1:11" x14ac:dyDescent="0.25">
      <c r="A1700" s="48"/>
      <c r="B1700" s="48"/>
      <c r="C1700" s="48"/>
      <c r="D1700" s="48"/>
      <c r="E1700" s="48"/>
      <c r="F1700" s="48"/>
      <c r="G1700" s="48"/>
      <c r="H1700" s="48"/>
      <c r="I1700" s="48"/>
      <c r="J1700" s="48"/>
      <c r="K1700" s="48"/>
    </row>
    <row r="1701" spans="1:11" x14ac:dyDescent="0.25">
      <c r="A1701" s="48"/>
      <c r="B1701" s="48"/>
      <c r="C1701" s="48"/>
      <c r="D1701" s="48"/>
      <c r="E1701" s="48"/>
      <c r="F1701" s="48"/>
      <c r="G1701" s="48"/>
      <c r="H1701" s="48"/>
      <c r="I1701" s="48"/>
      <c r="J1701" s="48"/>
      <c r="K1701" s="48"/>
    </row>
    <row r="1702" spans="1:11" x14ac:dyDescent="0.25">
      <c r="A1702" s="48"/>
      <c r="B1702" s="48"/>
      <c r="C1702" s="48"/>
      <c r="D1702" s="48"/>
      <c r="E1702" s="48"/>
      <c r="F1702" s="48"/>
      <c r="G1702" s="48"/>
      <c r="H1702" s="48"/>
      <c r="I1702" s="48"/>
      <c r="J1702" s="48"/>
      <c r="K1702" s="48"/>
    </row>
    <row r="1703" spans="1:11" x14ac:dyDescent="0.25">
      <c r="A1703" s="48"/>
      <c r="B1703" s="48"/>
      <c r="C1703" s="48"/>
      <c r="D1703" s="48"/>
      <c r="E1703" s="48"/>
      <c r="F1703" s="48"/>
      <c r="G1703" s="48"/>
      <c r="H1703" s="48"/>
      <c r="I1703" s="48"/>
      <c r="J1703" s="48"/>
      <c r="K1703" s="48"/>
    </row>
    <row r="1704" spans="1:11" x14ac:dyDescent="0.25">
      <c r="A1704" s="48"/>
      <c r="B1704" s="48"/>
      <c r="C1704" s="48"/>
      <c r="D1704" s="48"/>
      <c r="E1704" s="48"/>
      <c r="F1704" s="48"/>
      <c r="G1704" s="48"/>
      <c r="H1704" s="48"/>
      <c r="I1704" s="48"/>
      <c r="J1704" s="48"/>
      <c r="K1704" s="48"/>
    </row>
    <row r="1705" spans="1:11" x14ac:dyDescent="0.25">
      <c r="A1705" s="48"/>
      <c r="B1705" s="48"/>
      <c r="C1705" s="48"/>
      <c r="D1705" s="48"/>
      <c r="E1705" s="48"/>
      <c r="F1705" s="48"/>
      <c r="G1705" s="48"/>
      <c r="H1705" s="48"/>
      <c r="I1705" s="48"/>
      <c r="J1705" s="48"/>
      <c r="K1705" s="48"/>
    </row>
    <row r="1706" spans="1:11" x14ac:dyDescent="0.25">
      <c r="A1706" s="48"/>
      <c r="B1706" s="48"/>
      <c r="C1706" s="48"/>
      <c r="D1706" s="48"/>
      <c r="E1706" s="48"/>
      <c r="F1706" s="48"/>
      <c r="G1706" s="48"/>
      <c r="H1706" s="48"/>
      <c r="I1706" s="48"/>
      <c r="J1706" s="48"/>
      <c r="K1706" s="48"/>
    </row>
    <row r="1707" spans="1:11" x14ac:dyDescent="0.25">
      <c r="A1707" s="48"/>
      <c r="B1707" s="48"/>
      <c r="C1707" s="48"/>
      <c r="D1707" s="48"/>
      <c r="E1707" s="48"/>
      <c r="F1707" s="48"/>
      <c r="G1707" s="48"/>
      <c r="H1707" s="48"/>
      <c r="I1707" s="48"/>
      <c r="J1707" s="48"/>
      <c r="K1707" s="48"/>
    </row>
    <row r="1708" spans="1:11" x14ac:dyDescent="0.25">
      <c r="A1708" s="48"/>
      <c r="B1708" s="48"/>
      <c r="C1708" s="48"/>
      <c r="D1708" s="48"/>
      <c r="E1708" s="48"/>
      <c r="F1708" s="48"/>
      <c r="G1708" s="48"/>
      <c r="H1708" s="48"/>
      <c r="I1708" s="48"/>
      <c r="J1708" s="48"/>
      <c r="K1708" s="48"/>
    </row>
    <row r="1709" spans="1:11" x14ac:dyDescent="0.25">
      <c r="A1709" s="48"/>
      <c r="B1709" s="48"/>
      <c r="C1709" s="48"/>
      <c r="D1709" s="48"/>
      <c r="E1709" s="48"/>
      <c r="F1709" s="48"/>
      <c r="G1709" s="48"/>
      <c r="H1709" s="48"/>
      <c r="I1709" s="48"/>
      <c r="J1709" s="48"/>
      <c r="K1709" s="48"/>
    </row>
    <row r="1710" spans="1:11" x14ac:dyDescent="0.25">
      <c r="A1710" s="48"/>
      <c r="B1710" s="48"/>
      <c r="C1710" s="48"/>
      <c r="D1710" s="48"/>
      <c r="E1710" s="48"/>
      <c r="F1710" s="48"/>
      <c r="G1710" s="48"/>
      <c r="H1710" s="48"/>
      <c r="I1710" s="48"/>
      <c r="J1710" s="48"/>
      <c r="K1710" s="48"/>
    </row>
    <row r="1711" spans="1:11" x14ac:dyDescent="0.25">
      <c r="A1711" s="48"/>
      <c r="B1711" s="48"/>
      <c r="C1711" s="48"/>
      <c r="D1711" s="48"/>
      <c r="E1711" s="48"/>
      <c r="F1711" s="48"/>
      <c r="G1711" s="48"/>
      <c r="H1711" s="48"/>
      <c r="I1711" s="48"/>
      <c r="J1711" s="48"/>
      <c r="K1711" s="48"/>
    </row>
    <row r="1712" spans="1:11" x14ac:dyDescent="0.25">
      <c r="A1712" s="48"/>
      <c r="B1712" s="48"/>
      <c r="C1712" s="48"/>
      <c r="D1712" s="48"/>
      <c r="E1712" s="48"/>
      <c r="F1712" s="48"/>
      <c r="G1712" s="48"/>
      <c r="H1712" s="48"/>
      <c r="I1712" s="48"/>
      <c r="J1712" s="48"/>
      <c r="K1712" s="48"/>
    </row>
    <row r="1713" spans="1:11" x14ac:dyDescent="0.25">
      <c r="A1713" s="48"/>
      <c r="B1713" s="48"/>
      <c r="C1713" s="48"/>
      <c r="D1713" s="48"/>
      <c r="E1713" s="48"/>
      <c r="F1713" s="48"/>
      <c r="G1713" s="48"/>
      <c r="H1713" s="48"/>
      <c r="I1713" s="48"/>
      <c r="J1713" s="48"/>
      <c r="K1713" s="48"/>
    </row>
    <row r="1714" spans="1:11" x14ac:dyDescent="0.25">
      <c r="A1714" s="48"/>
      <c r="B1714" s="48"/>
      <c r="C1714" s="48"/>
      <c r="D1714" s="48"/>
      <c r="E1714" s="48"/>
      <c r="F1714" s="48"/>
      <c r="G1714" s="48"/>
      <c r="H1714" s="48"/>
      <c r="I1714" s="48"/>
      <c r="J1714" s="48"/>
      <c r="K1714" s="48"/>
    </row>
    <row r="1715" spans="1:11" x14ac:dyDescent="0.25">
      <c r="A1715" s="48"/>
      <c r="B1715" s="48"/>
      <c r="C1715" s="48"/>
      <c r="D1715" s="48"/>
      <c r="E1715" s="48"/>
      <c r="F1715" s="48"/>
      <c r="G1715" s="48"/>
      <c r="H1715" s="48"/>
      <c r="I1715" s="48"/>
      <c r="J1715" s="48"/>
      <c r="K1715" s="48"/>
    </row>
    <row r="1716" spans="1:11" x14ac:dyDescent="0.25">
      <c r="A1716" s="48"/>
      <c r="B1716" s="48"/>
      <c r="C1716" s="48"/>
      <c r="D1716" s="48"/>
      <c r="E1716" s="48"/>
      <c r="F1716" s="48"/>
      <c r="G1716" s="48"/>
      <c r="H1716" s="48"/>
      <c r="I1716" s="48"/>
      <c r="J1716" s="48"/>
      <c r="K1716" s="48"/>
    </row>
    <row r="1717" spans="1:11" x14ac:dyDescent="0.25">
      <c r="A1717" s="48"/>
      <c r="B1717" s="48"/>
      <c r="C1717" s="48"/>
      <c r="D1717" s="48"/>
      <c r="E1717" s="48"/>
      <c r="F1717" s="48"/>
      <c r="G1717" s="48"/>
      <c r="H1717" s="48"/>
      <c r="I1717" s="48"/>
      <c r="J1717" s="48"/>
      <c r="K1717" s="48"/>
    </row>
    <row r="1718" spans="1:11" x14ac:dyDescent="0.25">
      <c r="A1718" s="48"/>
      <c r="B1718" s="48"/>
      <c r="C1718" s="48"/>
      <c r="D1718" s="48"/>
      <c r="E1718" s="48"/>
      <c r="F1718" s="48"/>
      <c r="G1718" s="48"/>
      <c r="H1718" s="48"/>
      <c r="I1718" s="48"/>
      <c r="J1718" s="48"/>
      <c r="K1718" s="48"/>
    </row>
    <row r="1719" spans="1:11" x14ac:dyDescent="0.25">
      <c r="A1719" s="48"/>
      <c r="B1719" s="48"/>
      <c r="C1719" s="48"/>
      <c r="D1719" s="48"/>
      <c r="E1719" s="48"/>
      <c r="F1719" s="48"/>
      <c r="G1719" s="48"/>
      <c r="H1719" s="48"/>
      <c r="I1719" s="48"/>
      <c r="J1719" s="48"/>
      <c r="K1719" s="48"/>
    </row>
    <row r="1720" spans="1:11" x14ac:dyDescent="0.25">
      <c r="A1720" s="48"/>
      <c r="B1720" s="48"/>
      <c r="C1720" s="48"/>
      <c r="D1720" s="48"/>
      <c r="E1720" s="48"/>
      <c r="F1720" s="48"/>
      <c r="G1720" s="48"/>
      <c r="H1720" s="48"/>
      <c r="I1720" s="48"/>
      <c r="J1720" s="48"/>
      <c r="K1720" s="48"/>
    </row>
    <row r="1721" spans="1:11" x14ac:dyDescent="0.25">
      <c r="A1721" s="48"/>
      <c r="B1721" s="48"/>
      <c r="C1721" s="48"/>
      <c r="D1721" s="48"/>
      <c r="E1721" s="48"/>
      <c r="F1721" s="48"/>
      <c r="G1721" s="48"/>
      <c r="H1721" s="48"/>
      <c r="I1721" s="48"/>
      <c r="J1721" s="48"/>
      <c r="K1721" s="48"/>
    </row>
    <row r="1722" spans="1:11" x14ac:dyDescent="0.25">
      <c r="A1722" s="48"/>
      <c r="B1722" s="48"/>
      <c r="C1722" s="48"/>
      <c r="D1722" s="48"/>
      <c r="E1722" s="48"/>
      <c r="F1722" s="48"/>
      <c r="G1722" s="48"/>
      <c r="H1722" s="48"/>
      <c r="I1722" s="48"/>
      <c r="J1722" s="48"/>
      <c r="K1722" s="48"/>
    </row>
    <row r="1723" spans="1:11" x14ac:dyDescent="0.25">
      <c r="A1723" s="48"/>
      <c r="B1723" s="48"/>
      <c r="C1723" s="48"/>
      <c r="D1723" s="48"/>
      <c r="E1723" s="48"/>
      <c r="F1723" s="48"/>
      <c r="G1723" s="48"/>
      <c r="H1723" s="48"/>
      <c r="I1723" s="48"/>
      <c r="J1723" s="48"/>
      <c r="K1723" s="48"/>
    </row>
    <row r="1724" spans="1:11" x14ac:dyDescent="0.25">
      <c r="A1724" s="48"/>
      <c r="B1724" s="48"/>
      <c r="C1724" s="48"/>
      <c r="D1724" s="48"/>
      <c r="E1724" s="48"/>
      <c r="F1724" s="48"/>
      <c r="G1724" s="48"/>
      <c r="H1724" s="48"/>
      <c r="I1724" s="48"/>
      <c r="J1724" s="48"/>
      <c r="K1724" s="48"/>
    </row>
    <row r="1725" spans="1:11" x14ac:dyDescent="0.25">
      <c r="A1725" s="48"/>
      <c r="B1725" s="48"/>
      <c r="C1725" s="48"/>
      <c r="D1725" s="48"/>
      <c r="E1725" s="48"/>
      <c r="F1725" s="48"/>
      <c r="G1725" s="48"/>
      <c r="H1725" s="48"/>
      <c r="I1725" s="48"/>
      <c r="J1725" s="48"/>
      <c r="K1725" s="48"/>
    </row>
    <row r="1726" spans="1:11" x14ac:dyDescent="0.25">
      <c r="A1726" s="48"/>
      <c r="B1726" s="48"/>
      <c r="C1726" s="48"/>
      <c r="D1726" s="48"/>
      <c r="E1726" s="48"/>
      <c r="F1726" s="48"/>
      <c r="G1726" s="48"/>
      <c r="H1726" s="48"/>
      <c r="I1726" s="48"/>
      <c r="J1726" s="48"/>
      <c r="K1726" s="48"/>
    </row>
    <row r="1727" spans="1:11" x14ac:dyDescent="0.25">
      <c r="A1727" s="48"/>
      <c r="B1727" s="48"/>
      <c r="C1727" s="48"/>
      <c r="D1727" s="48"/>
      <c r="E1727" s="48"/>
      <c r="F1727" s="48"/>
      <c r="G1727" s="48"/>
      <c r="H1727" s="48"/>
      <c r="I1727" s="48"/>
      <c r="J1727" s="48"/>
      <c r="K1727" s="48"/>
    </row>
    <row r="1728" spans="1:11" x14ac:dyDescent="0.25">
      <c r="A1728" s="48"/>
      <c r="B1728" s="48"/>
      <c r="C1728" s="48"/>
      <c r="D1728" s="48"/>
      <c r="E1728" s="48"/>
      <c r="F1728" s="48"/>
      <c r="G1728" s="48"/>
      <c r="H1728" s="48"/>
      <c r="I1728" s="48"/>
      <c r="J1728" s="48"/>
      <c r="K1728" s="48"/>
    </row>
    <row r="1729" spans="1:11" x14ac:dyDescent="0.25">
      <c r="A1729" s="48"/>
      <c r="B1729" s="48"/>
      <c r="C1729" s="48"/>
      <c r="D1729" s="48"/>
      <c r="E1729" s="48"/>
      <c r="F1729" s="48"/>
      <c r="G1729" s="48"/>
      <c r="H1729" s="48"/>
      <c r="I1729" s="48"/>
      <c r="J1729" s="48"/>
      <c r="K1729" s="48"/>
    </row>
    <row r="1730" spans="1:11" x14ac:dyDescent="0.25">
      <c r="A1730" s="48"/>
      <c r="B1730" s="48"/>
      <c r="C1730" s="48"/>
      <c r="D1730" s="48"/>
      <c r="E1730" s="48"/>
      <c r="F1730" s="48"/>
      <c r="G1730" s="48"/>
      <c r="H1730" s="48"/>
      <c r="I1730" s="48"/>
      <c r="J1730" s="48"/>
      <c r="K1730" s="48"/>
    </row>
    <row r="1731" spans="1:11" x14ac:dyDescent="0.25">
      <c r="A1731" s="48"/>
      <c r="B1731" s="48"/>
      <c r="C1731" s="48"/>
      <c r="D1731" s="48"/>
      <c r="E1731" s="48"/>
      <c r="F1731" s="48"/>
      <c r="G1731" s="48"/>
      <c r="H1731" s="48"/>
      <c r="I1731" s="48"/>
      <c r="J1731" s="48"/>
      <c r="K1731" s="48"/>
    </row>
    <row r="1732" spans="1:11" x14ac:dyDescent="0.25">
      <c r="A1732" s="48"/>
      <c r="B1732" s="48"/>
      <c r="C1732" s="48"/>
      <c r="D1732" s="48"/>
      <c r="E1732" s="48"/>
      <c r="F1732" s="48"/>
      <c r="G1732" s="48"/>
      <c r="H1732" s="48"/>
      <c r="I1732" s="48"/>
      <c r="J1732" s="48"/>
      <c r="K1732" s="48"/>
    </row>
    <row r="1733" spans="1:11" x14ac:dyDescent="0.25">
      <c r="A1733" s="48"/>
      <c r="B1733" s="48"/>
      <c r="C1733" s="48"/>
      <c r="D1733" s="48"/>
      <c r="E1733" s="48"/>
      <c r="F1733" s="48"/>
      <c r="G1733" s="48"/>
      <c r="H1733" s="48"/>
      <c r="I1733" s="48"/>
      <c r="J1733" s="48"/>
      <c r="K1733" s="48"/>
    </row>
    <row r="1734" spans="1:11" x14ac:dyDescent="0.25">
      <c r="A1734" s="48"/>
      <c r="B1734" s="48"/>
      <c r="C1734" s="48"/>
      <c r="D1734" s="48"/>
      <c r="E1734" s="48"/>
      <c r="F1734" s="48"/>
      <c r="G1734" s="48"/>
      <c r="H1734" s="48"/>
      <c r="I1734" s="48"/>
      <c r="J1734" s="48"/>
      <c r="K1734" s="48"/>
    </row>
    <row r="1735" spans="1:11" x14ac:dyDescent="0.25">
      <c r="A1735" s="48"/>
      <c r="B1735" s="48"/>
      <c r="C1735" s="48"/>
      <c r="D1735" s="48"/>
      <c r="E1735" s="48"/>
      <c r="F1735" s="48"/>
      <c r="G1735" s="48"/>
      <c r="H1735" s="48"/>
      <c r="I1735" s="48"/>
      <c r="J1735" s="48"/>
      <c r="K1735" s="48"/>
    </row>
    <row r="1736" spans="1:11" x14ac:dyDescent="0.25">
      <c r="A1736" s="48"/>
      <c r="B1736" s="48"/>
      <c r="C1736" s="48"/>
      <c r="D1736" s="48"/>
      <c r="E1736" s="48"/>
      <c r="F1736" s="48"/>
      <c r="G1736" s="48"/>
      <c r="H1736" s="48"/>
      <c r="I1736" s="48"/>
      <c r="J1736" s="48"/>
      <c r="K1736" s="48"/>
    </row>
    <row r="1737" spans="1:11" x14ac:dyDescent="0.25">
      <c r="A1737" s="48"/>
      <c r="B1737" s="48"/>
      <c r="C1737" s="48"/>
      <c r="D1737" s="48"/>
      <c r="E1737" s="48"/>
      <c r="F1737" s="48"/>
      <c r="G1737" s="48"/>
      <c r="H1737" s="48"/>
      <c r="I1737" s="48"/>
      <c r="J1737" s="48"/>
      <c r="K1737" s="48"/>
    </row>
    <row r="1738" spans="1:11" x14ac:dyDescent="0.25">
      <c r="A1738" s="48"/>
      <c r="B1738" s="48"/>
      <c r="C1738" s="48"/>
      <c r="D1738" s="48"/>
      <c r="E1738" s="48"/>
      <c r="F1738" s="48"/>
      <c r="G1738" s="48"/>
      <c r="H1738" s="48"/>
      <c r="I1738" s="48"/>
      <c r="J1738" s="48"/>
      <c r="K1738" s="48"/>
    </row>
    <row r="1739" spans="1:11" x14ac:dyDescent="0.25">
      <c r="A1739" s="48"/>
      <c r="B1739" s="48"/>
      <c r="C1739" s="48"/>
      <c r="D1739" s="48"/>
      <c r="E1739" s="48"/>
      <c r="F1739" s="48"/>
      <c r="G1739" s="48"/>
      <c r="H1739" s="48"/>
      <c r="I1739" s="48"/>
      <c r="J1739" s="48"/>
      <c r="K1739" s="48"/>
    </row>
    <row r="1740" spans="1:11" x14ac:dyDescent="0.25">
      <c r="A1740" s="48"/>
      <c r="B1740" s="48"/>
      <c r="C1740" s="48"/>
      <c r="D1740" s="48"/>
      <c r="E1740" s="48"/>
      <c r="F1740" s="48"/>
      <c r="G1740" s="48"/>
      <c r="H1740" s="48"/>
      <c r="I1740" s="48"/>
      <c r="J1740" s="48"/>
      <c r="K1740" s="48"/>
    </row>
    <row r="1741" spans="1:11" x14ac:dyDescent="0.25">
      <c r="A1741" s="48"/>
      <c r="B1741" s="48"/>
      <c r="C1741" s="48"/>
      <c r="D1741" s="48"/>
      <c r="E1741" s="48"/>
      <c r="F1741" s="48"/>
      <c r="G1741" s="48"/>
      <c r="H1741" s="48"/>
      <c r="I1741" s="48"/>
      <c r="J1741" s="48"/>
      <c r="K1741" s="48"/>
    </row>
    <row r="1742" spans="1:11" x14ac:dyDescent="0.25">
      <c r="A1742" s="48"/>
      <c r="B1742" s="48"/>
      <c r="C1742" s="48"/>
      <c r="D1742" s="48"/>
      <c r="E1742" s="48"/>
      <c r="F1742" s="48"/>
      <c r="G1742" s="48"/>
      <c r="H1742" s="48"/>
      <c r="I1742" s="48"/>
      <c r="J1742" s="48"/>
      <c r="K1742" s="48"/>
    </row>
    <row r="1743" spans="1:11" x14ac:dyDescent="0.25">
      <c r="A1743" s="48"/>
      <c r="B1743" s="48"/>
      <c r="C1743" s="48"/>
      <c r="D1743" s="48"/>
      <c r="E1743" s="48"/>
      <c r="F1743" s="48"/>
      <c r="G1743" s="48"/>
      <c r="H1743" s="48"/>
      <c r="I1743" s="48"/>
      <c r="J1743" s="48"/>
      <c r="K1743" s="48"/>
    </row>
    <row r="1744" spans="1:11" x14ac:dyDescent="0.25">
      <c r="A1744" s="48"/>
      <c r="B1744" s="48"/>
      <c r="C1744" s="48"/>
      <c r="D1744" s="48"/>
      <c r="E1744" s="48"/>
      <c r="F1744" s="48"/>
      <c r="G1744" s="48"/>
      <c r="H1744" s="48"/>
      <c r="I1744" s="48"/>
      <c r="J1744" s="48"/>
      <c r="K1744" s="48"/>
    </row>
    <row r="1745" spans="1:11" x14ac:dyDescent="0.25">
      <c r="A1745" s="48"/>
      <c r="B1745" s="48"/>
      <c r="C1745" s="48"/>
      <c r="D1745" s="48"/>
      <c r="E1745" s="48"/>
      <c r="F1745" s="48"/>
      <c r="G1745" s="48"/>
      <c r="H1745" s="48"/>
      <c r="I1745" s="48"/>
      <c r="J1745" s="48"/>
      <c r="K1745" s="48"/>
    </row>
    <row r="1746" spans="1:11" x14ac:dyDescent="0.25">
      <c r="A1746" s="48"/>
      <c r="B1746" s="48"/>
      <c r="C1746" s="48"/>
      <c r="D1746" s="48"/>
      <c r="E1746" s="48"/>
      <c r="F1746" s="48"/>
      <c r="G1746" s="48"/>
      <c r="H1746" s="48"/>
      <c r="I1746" s="48"/>
      <c r="J1746" s="48"/>
      <c r="K1746" s="48"/>
    </row>
    <row r="1747" spans="1:11" x14ac:dyDescent="0.25">
      <c r="A1747" s="48"/>
      <c r="B1747" s="48"/>
      <c r="C1747" s="48"/>
      <c r="D1747" s="48"/>
      <c r="E1747" s="48"/>
      <c r="F1747" s="48"/>
      <c r="G1747" s="48"/>
      <c r="H1747" s="48"/>
      <c r="I1747" s="48"/>
      <c r="J1747" s="48"/>
      <c r="K1747" s="48"/>
    </row>
    <row r="1748" spans="1:11" x14ac:dyDescent="0.25">
      <c r="A1748" s="48"/>
      <c r="B1748" s="48"/>
      <c r="C1748" s="48"/>
      <c r="D1748" s="48"/>
      <c r="E1748" s="48"/>
      <c r="F1748" s="48"/>
      <c r="G1748" s="48"/>
      <c r="H1748" s="48"/>
      <c r="I1748" s="48"/>
      <c r="J1748" s="48"/>
      <c r="K1748" s="48"/>
    </row>
    <row r="1749" spans="1:11" x14ac:dyDescent="0.25">
      <c r="A1749" s="48"/>
      <c r="B1749" s="48"/>
      <c r="C1749" s="48"/>
      <c r="D1749" s="48"/>
      <c r="E1749" s="48"/>
      <c r="F1749" s="48"/>
      <c r="G1749" s="48"/>
      <c r="H1749" s="48"/>
      <c r="I1749" s="48"/>
      <c r="J1749" s="48"/>
      <c r="K1749" s="48"/>
    </row>
    <row r="1750" spans="1:11" x14ac:dyDescent="0.25">
      <c r="A1750" s="48"/>
      <c r="B1750" s="48"/>
      <c r="C1750" s="48"/>
      <c r="D1750" s="48"/>
      <c r="E1750" s="48"/>
      <c r="F1750" s="48"/>
      <c r="G1750" s="48"/>
      <c r="H1750" s="48"/>
      <c r="I1750" s="48"/>
      <c r="J1750" s="48"/>
      <c r="K1750" s="48"/>
    </row>
    <row r="1751" spans="1:11" x14ac:dyDescent="0.25">
      <c r="A1751" s="48"/>
      <c r="B1751" s="48"/>
      <c r="C1751" s="48"/>
      <c r="D1751" s="48"/>
      <c r="E1751" s="48"/>
      <c r="F1751" s="48"/>
      <c r="G1751" s="48"/>
      <c r="H1751" s="48"/>
      <c r="I1751" s="48"/>
      <c r="J1751" s="48"/>
      <c r="K1751" s="48"/>
    </row>
    <row r="1752" spans="1:11" x14ac:dyDescent="0.25">
      <c r="A1752" s="48"/>
      <c r="B1752" s="48"/>
      <c r="C1752" s="48"/>
      <c r="D1752" s="48"/>
      <c r="E1752" s="48"/>
      <c r="F1752" s="48"/>
      <c r="G1752" s="48"/>
      <c r="H1752" s="48"/>
      <c r="I1752" s="48"/>
      <c r="J1752" s="48"/>
      <c r="K1752" s="48"/>
    </row>
    <row r="1753" spans="1:11" x14ac:dyDescent="0.25">
      <c r="A1753" s="48"/>
      <c r="B1753" s="48"/>
      <c r="C1753" s="48"/>
      <c r="D1753" s="48"/>
      <c r="E1753" s="48"/>
      <c r="F1753" s="48"/>
      <c r="G1753" s="48"/>
      <c r="H1753" s="48"/>
      <c r="I1753" s="48"/>
      <c r="J1753" s="48"/>
      <c r="K1753" s="48"/>
    </row>
    <row r="1754" spans="1:11" x14ac:dyDescent="0.25">
      <c r="A1754" s="48"/>
      <c r="B1754" s="48"/>
      <c r="C1754" s="48"/>
      <c r="D1754" s="48"/>
      <c r="E1754" s="48"/>
      <c r="F1754" s="48"/>
      <c r="G1754" s="48"/>
      <c r="H1754" s="48"/>
      <c r="I1754" s="48"/>
      <c r="J1754" s="48"/>
      <c r="K1754" s="48"/>
    </row>
    <row r="1755" spans="1:11" x14ac:dyDescent="0.25">
      <c r="A1755" s="48"/>
      <c r="B1755" s="48"/>
      <c r="C1755" s="48"/>
      <c r="D1755" s="48"/>
      <c r="E1755" s="48"/>
      <c r="F1755" s="48"/>
      <c r="G1755" s="48"/>
      <c r="H1755" s="48"/>
      <c r="I1755" s="48"/>
      <c r="J1755" s="48"/>
      <c r="K1755" s="48"/>
    </row>
    <row r="1756" spans="1:11" x14ac:dyDescent="0.25">
      <c r="A1756" s="48"/>
      <c r="B1756" s="48"/>
      <c r="C1756" s="48"/>
      <c r="D1756" s="48"/>
      <c r="E1756" s="48"/>
      <c r="F1756" s="48"/>
      <c r="G1756" s="48"/>
      <c r="H1756" s="48"/>
      <c r="I1756" s="48"/>
      <c r="J1756" s="48"/>
      <c r="K1756" s="48"/>
    </row>
    <row r="1757" spans="1:11" x14ac:dyDescent="0.25">
      <c r="A1757" s="48"/>
      <c r="B1757" s="48"/>
      <c r="C1757" s="48"/>
      <c r="D1757" s="48"/>
      <c r="E1757" s="48"/>
      <c r="F1757" s="48"/>
      <c r="G1757" s="48"/>
      <c r="H1757" s="48"/>
      <c r="I1757" s="48"/>
      <c r="J1757" s="48"/>
      <c r="K1757" s="48"/>
    </row>
    <row r="1758" spans="1:11" x14ac:dyDescent="0.25">
      <c r="A1758" s="48"/>
      <c r="B1758" s="48"/>
      <c r="C1758" s="48"/>
      <c r="D1758" s="48"/>
      <c r="E1758" s="48"/>
      <c r="F1758" s="48"/>
      <c r="G1758" s="48"/>
      <c r="H1758" s="48"/>
      <c r="I1758" s="48"/>
      <c r="J1758" s="48"/>
      <c r="K1758" s="48"/>
    </row>
    <row r="1759" spans="1:11" x14ac:dyDescent="0.25">
      <c r="A1759" s="48"/>
      <c r="B1759" s="48"/>
      <c r="C1759" s="48"/>
      <c r="D1759" s="48"/>
      <c r="E1759" s="48"/>
      <c r="F1759" s="48"/>
      <c r="G1759" s="48"/>
      <c r="H1759" s="48"/>
      <c r="I1759" s="48"/>
      <c r="J1759" s="48"/>
      <c r="K1759" s="48"/>
    </row>
    <row r="1760" spans="1:11" x14ac:dyDescent="0.25">
      <c r="A1760" s="48"/>
      <c r="B1760" s="48"/>
      <c r="C1760" s="48"/>
      <c r="D1760" s="48"/>
      <c r="E1760" s="48"/>
      <c r="F1760" s="48"/>
      <c r="G1760" s="48"/>
      <c r="H1760" s="48"/>
      <c r="I1760" s="48"/>
      <c r="J1760" s="48"/>
      <c r="K1760" s="48"/>
    </row>
    <row r="1761" spans="1:11" x14ac:dyDescent="0.25">
      <c r="A1761" s="48"/>
      <c r="B1761" s="48"/>
      <c r="C1761" s="48"/>
      <c r="D1761" s="48"/>
      <c r="E1761" s="48"/>
      <c r="F1761" s="48"/>
      <c r="G1761" s="48"/>
      <c r="H1761" s="48"/>
      <c r="I1761" s="48"/>
      <c r="J1761" s="48"/>
      <c r="K1761" s="48"/>
    </row>
    <row r="1762" spans="1:11" x14ac:dyDescent="0.25">
      <c r="A1762" s="48"/>
      <c r="B1762" s="48"/>
      <c r="C1762" s="48"/>
      <c r="D1762" s="48"/>
      <c r="E1762" s="48"/>
      <c r="F1762" s="48"/>
      <c r="G1762" s="48"/>
      <c r="H1762" s="48"/>
      <c r="I1762" s="48"/>
      <c r="J1762" s="48"/>
      <c r="K1762" s="48"/>
    </row>
    <row r="1763" spans="1:11" x14ac:dyDescent="0.25">
      <c r="A1763" s="48"/>
      <c r="B1763" s="48"/>
      <c r="C1763" s="48"/>
      <c r="D1763" s="48"/>
      <c r="E1763" s="48"/>
      <c r="F1763" s="48"/>
      <c r="G1763" s="48"/>
      <c r="H1763" s="48"/>
      <c r="I1763" s="48"/>
      <c r="J1763" s="48"/>
      <c r="K1763" s="48"/>
    </row>
    <row r="1764" spans="1:11" x14ac:dyDescent="0.25">
      <c r="A1764" s="48"/>
      <c r="B1764" s="48"/>
      <c r="C1764" s="48"/>
      <c r="D1764" s="48"/>
      <c r="E1764" s="48"/>
      <c r="F1764" s="48"/>
      <c r="G1764" s="48"/>
      <c r="H1764" s="48"/>
      <c r="I1764" s="48"/>
      <c r="J1764" s="48"/>
      <c r="K1764" s="48"/>
    </row>
    <row r="1765" spans="1:11" x14ac:dyDescent="0.25">
      <c r="A1765" s="48"/>
      <c r="B1765" s="48"/>
      <c r="C1765" s="48"/>
      <c r="D1765" s="48"/>
      <c r="E1765" s="48"/>
      <c r="F1765" s="48"/>
      <c r="G1765" s="48"/>
      <c r="H1765" s="48"/>
      <c r="I1765" s="48"/>
      <c r="J1765" s="48"/>
      <c r="K1765" s="48"/>
    </row>
    <row r="1766" spans="1:11" x14ac:dyDescent="0.25">
      <c r="A1766" s="48"/>
      <c r="B1766" s="48"/>
      <c r="C1766" s="48"/>
      <c r="D1766" s="48"/>
      <c r="E1766" s="48"/>
      <c r="F1766" s="48"/>
      <c r="G1766" s="48"/>
      <c r="H1766" s="48"/>
      <c r="I1766" s="48"/>
      <c r="J1766" s="48"/>
      <c r="K1766" s="48"/>
    </row>
    <row r="1767" spans="1:11" x14ac:dyDescent="0.25">
      <c r="A1767" s="48"/>
      <c r="B1767" s="48"/>
      <c r="C1767" s="48"/>
      <c r="D1767" s="48"/>
      <c r="E1767" s="48"/>
      <c r="F1767" s="48"/>
      <c r="G1767" s="48"/>
      <c r="H1767" s="48"/>
      <c r="I1767" s="48"/>
      <c r="J1767" s="48"/>
      <c r="K1767" s="48"/>
    </row>
    <row r="1768" spans="1:11" x14ac:dyDescent="0.25">
      <c r="A1768" s="48"/>
      <c r="B1768" s="48"/>
      <c r="C1768" s="48"/>
      <c r="D1768" s="48"/>
      <c r="E1768" s="48"/>
      <c r="F1768" s="48"/>
      <c r="G1768" s="48"/>
      <c r="H1768" s="48"/>
      <c r="I1768" s="48"/>
      <c r="J1768" s="48"/>
      <c r="K1768" s="48"/>
    </row>
    <row r="1769" spans="1:11" x14ac:dyDescent="0.25">
      <c r="A1769" s="48"/>
      <c r="B1769" s="48"/>
      <c r="C1769" s="48"/>
      <c r="D1769" s="48"/>
      <c r="E1769" s="48"/>
      <c r="F1769" s="48"/>
      <c r="G1769" s="48"/>
      <c r="H1769" s="48"/>
      <c r="I1769" s="48"/>
      <c r="J1769" s="48"/>
      <c r="K1769" s="48"/>
    </row>
    <row r="1770" spans="1:11" x14ac:dyDescent="0.25">
      <c r="A1770" s="48"/>
      <c r="B1770" s="48"/>
      <c r="C1770" s="48"/>
      <c r="D1770" s="48"/>
      <c r="E1770" s="48"/>
      <c r="F1770" s="48"/>
      <c r="G1770" s="48"/>
      <c r="H1770" s="48"/>
      <c r="I1770" s="48"/>
      <c r="J1770" s="48"/>
      <c r="K1770" s="48"/>
    </row>
    <row r="1771" spans="1:11" x14ac:dyDescent="0.25">
      <c r="A1771" s="48"/>
      <c r="B1771" s="48"/>
      <c r="C1771" s="48"/>
      <c r="D1771" s="48"/>
      <c r="E1771" s="48"/>
      <c r="F1771" s="48"/>
      <c r="G1771" s="48"/>
      <c r="H1771" s="48"/>
      <c r="I1771" s="48"/>
      <c r="J1771" s="48"/>
      <c r="K1771" s="48"/>
    </row>
    <row r="1772" spans="1:11" x14ac:dyDescent="0.25">
      <c r="A1772" s="48"/>
      <c r="B1772" s="48"/>
      <c r="C1772" s="48"/>
      <c r="D1772" s="48"/>
      <c r="E1772" s="48"/>
      <c r="F1772" s="48"/>
      <c r="G1772" s="48"/>
      <c r="H1772" s="48"/>
      <c r="I1772" s="48"/>
      <c r="J1772" s="48"/>
      <c r="K1772" s="48"/>
    </row>
    <row r="1773" spans="1:11" x14ac:dyDescent="0.25">
      <c r="A1773" s="48"/>
      <c r="B1773" s="48"/>
      <c r="C1773" s="48"/>
      <c r="D1773" s="48"/>
      <c r="E1773" s="48"/>
      <c r="F1773" s="48"/>
      <c r="G1773" s="48"/>
      <c r="H1773" s="48"/>
      <c r="I1773" s="48"/>
      <c r="J1773" s="48"/>
      <c r="K1773" s="48"/>
    </row>
    <row r="1774" spans="1:11" x14ac:dyDescent="0.25">
      <c r="A1774" s="48"/>
      <c r="B1774" s="48"/>
      <c r="C1774" s="48"/>
      <c r="D1774" s="48"/>
      <c r="E1774" s="48"/>
      <c r="F1774" s="48"/>
      <c r="G1774" s="48"/>
      <c r="H1774" s="48"/>
      <c r="I1774" s="48"/>
      <c r="J1774" s="48"/>
      <c r="K1774" s="48"/>
    </row>
    <row r="1775" spans="1:11" x14ac:dyDescent="0.25">
      <c r="A1775" s="48"/>
      <c r="B1775" s="48"/>
      <c r="C1775" s="48"/>
      <c r="D1775" s="48"/>
      <c r="E1775" s="48"/>
      <c r="F1775" s="48"/>
      <c r="G1775" s="48"/>
      <c r="H1775" s="48"/>
      <c r="I1775" s="48"/>
      <c r="J1775" s="48"/>
      <c r="K1775" s="48"/>
    </row>
    <row r="1776" spans="1:11" x14ac:dyDescent="0.25">
      <c r="A1776" s="48"/>
      <c r="B1776" s="48"/>
      <c r="C1776" s="48"/>
      <c r="D1776" s="48"/>
      <c r="E1776" s="48"/>
      <c r="F1776" s="48"/>
      <c r="G1776" s="48"/>
      <c r="H1776" s="48"/>
      <c r="I1776" s="48"/>
      <c r="J1776" s="48"/>
      <c r="K1776" s="48"/>
    </row>
    <row r="1777" spans="1:11" x14ac:dyDescent="0.25">
      <c r="A1777" s="48"/>
      <c r="B1777" s="48"/>
      <c r="C1777" s="48"/>
      <c r="D1777" s="48"/>
      <c r="E1777" s="48"/>
      <c r="F1777" s="48"/>
      <c r="G1777" s="48"/>
      <c r="H1777" s="48"/>
      <c r="I1777" s="48"/>
      <c r="J1777" s="48"/>
      <c r="K1777" s="48"/>
    </row>
    <row r="1778" spans="1:11" x14ac:dyDescent="0.25">
      <c r="A1778" s="48"/>
      <c r="B1778" s="48"/>
      <c r="C1778" s="48"/>
      <c r="D1778" s="48"/>
      <c r="E1778" s="48"/>
      <c r="F1778" s="48"/>
      <c r="G1778" s="48"/>
      <c r="H1778" s="48"/>
      <c r="I1778" s="48"/>
      <c r="J1778" s="48"/>
      <c r="K1778" s="48"/>
    </row>
    <row r="1779" spans="1:11" x14ac:dyDescent="0.25">
      <c r="A1779" s="48"/>
      <c r="B1779" s="48"/>
      <c r="C1779" s="48"/>
      <c r="D1779" s="48"/>
      <c r="E1779" s="48"/>
      <c r="F1779" s="48"/>
      <c r="G1779" s="48"/>
      <c r="H1779" s="48"/>
      <c r="I1779" s="48"/>
      <c r="J1779" s="48"/>
      <c r="K1779" s="48"/>
    </row>
    <row r="1780" spans="1:11" x14ac:dyDescent="0.25">
      <c r="A1780" s="48"/>
      <c r="B1780" s="48"/>
      <c r="C1780" s="48"/>
      <c r="D1780" s="48"/>
      <c r="E1780" s="48"/>
      <c r="F1780" s="48"/>
      <c r="G1780" s="48"/>
      <c r="H1780" s="48"/>
      <c r="I1780" s="48"/>
      <c r="J1780" s="48"/>
      <c r="K1780" s="48"/>
    </row>
    <row r="1781" spans="1:11" x14ac:dyDescent="0.25">
      <c r="A1781" s="48"/>
      <c r="B1781" s="48"/>
      <c r="C1781" s="48"/>
      <c r="D1781" s="48"/>
      <c r="E1781" s="48"/>
      <c r="F1781" s="48"/>
      <c r="G1781" s="48"/>
      <c r="H1781" s="48"/>
      <c r="I1781" s="48"/>
      <c r="J1781" s="48"/>
      <c r="K1781" s="48"/>
    </row>
    <row r="1782" spans="1:11" x14ac:dyDescent="0.25">
      <c r="A1782" s="48"/>
      <c r="B1782" s="48"/>
      <c r="C1782" s="48"/>
      <c r="D1782" s="48"/>
      <c r="E1782" s="48"/>
      <c r="F1782" s="48"/>
      <c r="G1782" s="48"/>
      <c r="H1782" s="48"/>
      <c r="I1782" s="48"/>
      <c r="J1782" s="48"/>
      <c r="K1782" s="48"/>
    </row>
    <row r="1783" spans="1:11" x14ac:dyDescent="0.25">
      <c r="A1783" s="48"/>
      <c r="B1783" s="48"/>
      <c r="C1783" s="48"/>
      <c r="D1783" s="48"/>
      <c r="E1783" s="48"/>
      <c r="F1783" s="48"/>
      <c r="G1783" s="48"/>
      <c r="H1783" s="48"/>
      <c r="I1783" s="48"/>
      <c r="J1783" s="48"/>
      <c r="K1783" s="48"/>
    </row>
    <row r="1784" spans="1:11" x14ac:dyDescent="0.25">
      <c r="A1784" s="48"/>
      <c r="B1784" s="48"/>
      <c r="C1784" s="48"/>
      <c r="D1784" s="48"/>
      <c r="E1784" s="48"/>
      <c r="F1784" s="48"/>
      <c r="G1784" s="48"/>
      <c r="H1784" s="48"/>
      <c r="I1784" s="48"/>
      <c r="J1784" s="48"/>
      <c r="K1784" s="48"/>
    </row>
    <row r="1785" spans="1:11" x14ac:dyDescent="0.25">
      <c r="A1785" s="48"/>
      <c r="B1785" s="48"/>
      <c r="C1785" s="48"/>
      <c r="D1785" s="48"/>
      <c r="E1785" s="48"/>
      <c r="F1785" s="48"/>
      <c r="G1785" s="48"/>
      <c r="H1785" s="48"/>
      <c r="I1785" s="48"/>
      <c r="J1785" s="48"/>
      <c r="K1785" s="48"/>
    </row>
    <row r="1786" spans="1:11" x14ac:dyDescent="0.25">
      <c r="A1786" s="48"/>
      <c r="B1786" s="48"/>
      <c r="C1786" s="48"/>
      <c r="D1786" s="48"/>
      <c r="E1786" s="48"/>
      <c r="F1786" s="48"/>
      <c r="G1786" s="48"/>
      <c r="H1786" s="48"/>
      <c r="I1786" s="48"/>
      <c r="J1786" s="48"/>
      <c r="K1786" s="48"/>
    </row>
    <row r="1787" spans="1:11" x14ac:dyDescent="0.25">
      <c r="A1787" s="48"/>
      <c r="B1787" s="48"/>
      <c r="C1787" s="48"/>
      <c r="D1787" s="48"/>
      <c r="E1787" s="48"/>
      <c r="F1787" s="48"/>
      <c r="G1787" s="48"/>
      <c r="H1787" s="48"/>
      <c r="I1787" s="48"/>
      <c r="J1787" s="48"/>
      <c r="K1787" s="48"/>
    </row>
    <row r="1788" spans="1:11" x14ac:dyDescent="0.25">
      <c r="A1788" s="48"/>
      <c r="B1788" s="48"/>
      <c r="C1788" s="48"/>
      <c r="D1788" s="48"/>
      <c r="E1788" s="48"/>
      <c r="F1788" s="48"/>
      <c r="G1788" s="48"/>
      <c r="H1788" s="48"/>
      <c r="I1788" s="48"/>
      <c r="J1788" s="48"/>
      <c r="K1788" s="48"/>
    </row>
    <row r="1789" spans="1:11" x14ac:dyDescent="0.25">
      <c r="A1789" s="48"/>
      <c r="B1789" s="48"/>
      <c r="C1789" s="48"/>
      <c r="D1789" s="48"/>
      <c r="E1789" s="48"/>
      <c r="F1789" s="48"/>
      <c r="G1789" s="48"/>
      <c r="H1789" s="48"/>
      <c r="I1789" s="48"/>
      <c r="J1789" s="48"/>
      <c r="K1789" s="48"/>
    </row>
    <row r="1790" spans="1:11" x14ac:dyDescent="0.25">
      <c r="A1790" s="48"/>
      <c r="B1790" s="48"/>
      <c r="C1790" s="48"/>
      <c r="D1790" s="48"/>
      <c r="E1790" s="48"/>
      <c r="F1790" s="48"/>
      <c r="G1790" s="48"/>
      <c r="H1790" s="48"/>
      <c r="I1790" s="48"/>
      <c r="J1790" s="48"/>
      <c r="K1790" s="48"/>
    </row>
    <row r="1791" spans="1:11" x14ac:dyDescent="0.25">
      <c r="A1791" s="48"/>
      <c r="B1791" s="48"/>
      <c r="C1791" s="48"/>
      <c r="D1791" s="48"/>
      <c r="E1791" s="48"/>
      <c r="F1791" s="48"/>
      <c r="G1791" s="48"/>
      <c r="H1791" s="48"/>
      <c r="I1791" s="48"/>
      <c r="J1791" s="48"/>
      <c r="K1791" s="48"/>
    </row>
    <row r="1792" spans="1:11" x14ac:dyDescent="0.25">
      <c r="A1792" s="48"/>
      <c r="B1792" s="48"/>
      <c r="C1792" s="48"/>
      <c r="D1792" s="48"/>
      <c r="E1792" s="48"/>
      <c r="F1792" s="48"/>
      <c r="G1792" s="48"/>
      <c r="H1792" s="48"/>
      <c r="I1792" s="48"/>
      <c r="J1792" s="48"/>
      <c r="K1792" s="48"/>
    </row>
    <row r="1793" spans="1:11" x14ac:dyDescent="0.25">
      <c r="A1793" s="48"/>
      <c r="B1793" s="48"/>
      <c r="C1793" s="48"/>
      <c r="D1793" s="48"/>
      <c r="E1793" s="48"/>
      <c r="F1793" s="48"/>
      <c r="G1793" s="48"/>
      <c r="H1793" s="48"/>
      <c r="I1793" s="48"/>
      <c r="J1793" s="48"/>
      <c r="K1793" s="48"/>
    </row>
    <row r="1794" spans="1:11" x14ac:dyDescent="0.25">
      <c r="A1794" s="48"/>
      <c r="B1794" s="48"/>
      <c r="C1794" s="48"/>
      <c r="D1794" s="48"/>
      <c r="E1794" s="48"/>
      <c r="F1794" s="48"/>
      <c r="G1794" s="48"/>
      <c r="H1794" s="48"/>
      <c r="I1794" s="48"/>
      <c r="J1794" s="48"/>
      <c r="K1794" s="48"/>
    </row>
    <row r="1795" spans="1:11" x14ac:dyDescent="0.25">
      <c r="A1795" s="48"/>
      <c r="B1795" s="48"/>
      <c r="C1795" s="48"/>
      <c r="D1795" s="48"/>
      <c r="E1795" s="48"/>
      <c r="F1795" s="48"/>
      <c r="G1795" s="48"/>
      <c r="H1795" s="48"/>
      <c r="I1795" s="48"/>
      <c r="J1795" s="48"/>
      <c r="K1795" s="48"/>
    </row>
    <row r="1796" spans="1:11" x14ac:dyDescent="0.25">
      <c r="A1796" s="48"/>
      <c r="B1796" s="48"/>
      <c r="C1796" s="48"/>
      <c r="D1796" s="48"/>
      <c r="E1796" s="48"/>
      <c r="F1796" s="48"/>
      <c r="G1796" s="48"/>
      <c r="H1796" s="48"/>
      <c r="I1796" s="48"/>
      <c r="J1796" s="48"/>
      <c r="K1796" s="48"/>
    </row>
    <row r="1797" spans="1:11" x14ac:dyDescent="0.25">
      <c r="A1797" s="48"/>
      <c r="B1797" s="48"/>
      <c r="C1797" s="48"/>
      <c r="D1797" s="48"/>
      <c r="E1797" s="48"/>
      <c r="F1797" s="48"/>
      <c r="G1797" s="48"/>
      <c r="H1797" s="48"/>
      <c r="I1797" s="48"/>
      <c r="J1797" s="48"/>
      <c r="K1797" s="48"/>
    </row>
    <row r="1798" spans="1:11" x14ac:dyDescent="0.25">
      <c r="A1798" s="48"/>
      <c r="B1798" s="48"/>
      <c r="C1798" s="48"/>
      <c r="D1798" s="48"/>
      <c r="E1798" s="48"/>
      <c r="F1798" s="48"/>
      <c r="G1798" s="48"/>
      <c r="H1798" s="48"/>
      <c r="I1798" s="48"/>
      <c r="J1798" s="48"/>
      <c r="K1798" s="48"/>
    </row>
    <row r="1799" spans="1:11" x14ac:dyDescent="0.25">
      <c r="A1799" s="48"/>
      <c r="B1799" s="48"/>
      <c r="C1799" s="48"/>
      <c r="D1799" s="48"/>
      <c r="E1799" s="48"/>
      <c r="F1799" s="48"/>
      <c r="G1799" s="48"/>
      <c r="H1799" s="48"/>
      <c r="I1799" s="48"/>
      <c r="J1799" s="48"/>
      <c r="K1799" s="48"/>
    </row>
    <row r="1800" spans="1:11" x14ac:dyDescent="0.25">
      <c r="A1800" s="48"/>
      <c r="B1800" s="48"/>
      <c r="C1800" s="48"/>
      <c r="D1800" s="48"/>
      <c r="E1800" s="48"/>
      <c r="F1800" s="48"/>
      <c r="G1800" s="48"/>
      <c r="H1800" s="48"/>
      <c r="I1800" s="48"/>
      <c r="J1800" s="48"/>
      <c r="K1800" s="48"/>
    </row>
    <row r="1801" spans="1:11" x14ac:dyDescent="0.25">
      <c r="A1801" s="48"/>
      <c r="B1801" s="48"/>
      <c r="C1801" s="48"/>
      <c r="D1801" s="48"/>
      <c r="E1801" s="48"/>
      <c r="F1801" s="48"/>
      <c r="G1801" s="48"/>
      <c r="H1801" s="48"/>
      <c r="I1801" s="48"/>
      <c r="J1801" s="48"/>
      <c r="K1801" s="48"/>
    </row>
    <row r="1802" spans="1:11" x14ac:dyDescent="0.25">
      <c r="A1802" s="48"/>
      <c r="B1802" s="48"/>
      <c r="C1802" s="48"/>
      <c r="D1802" s="48"/>
      <c r="E1802" s="48"/>
      <c r="F1802" s="48"/>
      <c r="G1802" s="48"/>
      <c r="H1802" s="48"/>
      <c r="I1802" s="48"/>
      <c r="J1802" s="48"/>
      <c r="K1802" s="48"/>
    </row>
    <row r="1803" spans="1:11" x14ac:dyDescent="0.25">
      <c r="A1803" s="48"/>
      <c r="B1803" s="48"/>
      <c r="C1803" s="48"/>
      <c r="D1803" s="48"/>
      <c r="E1803" s="48"/>
      <c r="F1803" s="48"/>
      <c r="G1803" s="48"/>
      <c r="H1803" s="48"/>
      <c r="I1803" s="48"/>
      <c r="J1803" s="48"/>
      <c r="K1803" s="48"/>
    </row>
    <row r="1804" spans="1:11" x14ac:dyDescent="0.25">
      <c r="A1804" s="48"/>
      <c r="B1804" s="48"/>
      <c r="C1804" s="48"/>
      <c r="D1804" s="48"/>
      <c r="E1804" s="48"/>
      <c r="F1804" s="48"/>
      <c r="G1804" s="48"/>
      <c r="H1804" s="48"/>
      <c r="I1804" s="48"/>
      <c r="J1804" s="48"/>
      <c r="K1804" s="48"/>
    </row>
    <row r="1805" spans="1:11" x14ac:dyDescent="0.25">
      <c r="A1805" s="48"/>
      <c r="B1805" s="48"/>
      <c r="C1805" s="48"/>
      <c r="D1805" s="48"/>
      <c r="E1805" s="48"/>
      <c r="F1805" s="48"/>
      <c r="G1805" s="48"/>
      <c r="H1805" s="48"/>
      <c r="I1805" s="48"/>
      <c r="J1805" s="48"/>
      <c r="K1805" s="48"/>
    </row>
    <row r="1806" spans="1:11" x14ac:dyDescent="0.25">
      <c r="A1806" s="48"/>
      <c r="B1806" s="48"/>
      <c r="C1806" s="48"/>
      <c r="D1806" s="48"/>
      <c r="E1806" s="48"/>
      <c r="F1806" s="48"/>
      <c r="G1806" s="48"/>
      <c r="H1806" s="48"/>
      <c r="I1806" s="48"/>
      <c r="J1806" s="48"/>
      <c r="K1806" s="48"/>
    </row>
    <row r="1807" spans="1:11" x14ac:dyDescent="0.25">
      <c r="A1807" s="48"/>
      <c r="B1807" s="48"/>
      <c r="C1807" s="48"/>
      <c r="D1807" s="48"/>
      <c r="E1807" s="48"/>
      <c r="F1807" s="48"/>
      <c r="G1807" s="48"/>
      <c r="H1807" s="48"/>
      <c r="I1807" s="48"/>
      <c r="J1807" s="48"/>
      <c r="K1807" s="48"/>
    </row>
    <row r="1808" spans="1:11" x14ac:dyDescent="0.25">
      <c r="A1808" s="48"/>
      <c r="B1808" s="48"/>
      <c r="C1808" s="48"/>
      <c r="D1808" s="48"/>
      <c r="E1808" s="48"/>
      <c r="F1808" s="48"/>
      <c r="G1808" s="48"/>
      <c r="H1808" s="48"/>
      <c r="I1808" s="48"/>
      <c r="J1808" s="48"/>
      <c r="K1808" s="48"/>
    </row>
    <row r="1809" spans="1:11" x14ac:dyDescent="0.25">
      <c r="A1809" s="48"/>
      <c r="B1809" s="48"/>
      <c r="C1809" s="48"/>
      <c r="D1809" s="48"/>
      <c r="E1809" s="48"/>
      <c r="F1809" s="48"/>
      <c r="G1809" s="48"/>
      <c r="H1809" s="48"/>
      <c r="I1809" s="48"/>
      <c r="J1809" s="48"/>
      <c r="K1809" s="48"/>
    </row>
    <row r="1810" spans="1:11" x14ac:dyDescent="0.25">
      <c r="A1810" s="48"/>
      <c r="B1810" s="48"/>
      <c r="C1810" s="48"/>
      <c r="D1810" s="48"/>
      <c r="E1810" s="48"/>
      <c r="F1810" s="48"/>
      <c r="G1810" s="48"/>
      <c r="H1810" s="48"/>
      <c r="I1810" s="48"/>
      <c r="J1810" s="48"/>
      <c r="K1810" s="48"/>
    </row>
    <row r="1811" spans="1:11" x14ac:dyDescent="0.25">
      <c r="A1811" s="48"/>
      <c r="B1811" s="48"/>
      <c r="C1811" s="48"/>
      <c r="D1811" s="48"/>
      <c r="E1811" s="48"/>
      <c r="F1811" s="48"/>
      <c r="G1811" s="48"/>
      <c r="H1811" s="48"/>
      <c r="I1811" s="48"/>
      <c r="J1811" s="48"/>
      <c r="K1811" s="48"/>
    </row>
    <row r="1812" spans="1:11" x14ac:dyDescent="0.25">
      <c r="A1812" s="48"/>
      <c r="B1812" s="48"/>
      <c r="C1812" s="48"/>
      <c r="D1812" s="48"/>
      <c r="E1812" s="48"/>
      <c r="F1812" s="48"/>
      <c r="G1812" s="48"/>
      <c r="H1812" s="48"/>
      <c r="I1812" s="48"/>
      <c r="J1812" s="48"/>
      <c r="K1812" s="48"/>
    </row>
    <row r="1813" spans="1:11" x14ac:dyDescent="0.25">
      <c r="A1813" s="48"/>
      <c r="B1813" s="48"/>
      <c r="C1813" s="48"/>
      <c r="D1813" s="48"/>
      <c r="E1813" s="48"/>
      <c r="F1813" s="48"/>
      <c r="G1813" s="48"/>
      <c r="H1813" s="48"/>
      <c r="I1813" s="48"/>
      <c r="J1813" s="48"/>
      <c r="K1813" s="48"/>
    </row>
    <row r="1814" spans="1:11" x14ac:dyDescent="0.25">
      <c r="A1814" s="48"/>
      <c r="B1814" s="48"/>
      <c r="C1814" s="48"/>
      <c r="D1814" s="48"/>
      <c r="E1814" s="48"/>
      <c r="F1814" s="48"/>
      <c r="G1814" s="48"/>
      <c r="H1814" s="48"/>
      <c r="I1814" s="48"/>
      <c r="J1814" s="48"/>
      <c r="K1814" s="48"/>
    </row>
    <row r="1815" spans="1:11" x14ac:dyDescent="0.25">
      <c r="A1815" s="48"/>
      <c r="B1815" s="48"/>
      <c r="C1815" s="48"/>
      <c r="D1815" s="48"/>
      <c r="E1815" s="48"/>
      <c r="F1815" s="48"/>
      <c r="G1815" s="48"/>
      <c r="H1815" s="48"/>
      <c r="I1815" s="48"/>
      <c r="J1815" s="48"/>
      <c r="K1815" s="48"/>
    </row>
    <row r="1816" spans="1:11" x14ac:dyDescent="0.25">
      <c r="A1816" s="48"/>
      <c r="B1816" s="48"/>
      <c r="C1816" s="48"/>
      <c r="D1816" s="48"/>
      <c r="E1816" s="48"/>
      <c r="F1816" s="48"/>
      <c r="G1816" s="48"/>
      <c r="H1816" s="48"/>
      <c r="I1816" s="48"/>
      <c r="J1816" s="48"/>
      <c r="K1816" s="48"/>
    </row>
    <row r="1817" spans="1:11" x14ac:dyDescent="0.25">
      <c r="A1817" s="48"/>
      <c r="B1817" s="48"/>
      <c r="C1817" s="48"/>
      <c r="D1817" s="48"/>
      <c r="E1817" s="48"/>
      <c r="F1817" s="48"/>
      <c r="G1817" s="48"/>
      <c r="H1817" s="48"/>
      <c r="I1817" s="48"/>
      <c r="J1817" s="48"/>
      <c r="K1817" s="48"/>
    </row>
    <row r="1818" spans="1:11" x14ac:dyDescent="0.25">
      <c r="A1818" s="48"/>
      <c r="B1818" s="48"/>
      <c r="C1818" s="48"/>
      <c r="D1818" s="48"/>
      <c r="E1818" s="48"/>
      <c r="F1818" s="48"/>
      <c r="G1818" s="48"/>
      <c r="H1818" s="48"/>
      <c r="I1818" s="48"/>
      <c r="J1818" s="48"/>
      <c r="K1818" s="48"/>
    </row>
    <row r="1819" spans="1:11" x14ac:dyDescent="0.25">
      <c r="A1819" s="48"/>
      <c r="B1819" s="48"/>
      <c r="C1819" s="48"/>
      <c r="D1819" s="48"/>
      <c r="E1819" s="48"/>
      <c r="F1819" s="48"/>
      <c r="G1819" s="48"/>
      <c r="H1819" s="48"/>
      <c r="I1819" s="48"/>
      <c r="J1819" s="48"/>
      <c r="K1819" s="48"/>
    </row>
    <row r="1820" spans="1:11" x14ac:dyDescent="0.25">
      <c r="A1820" s="48"/>
      <c r="B1820" s="48"/>
      <c r="C1820" s="48"/>
      <c r="D1820" s="48"/>
      <c r="E1820" s="48"/>
      <c r="F1820" s="48"/>
      <c r="G1820" s="48"/>
      <c r="H1820" s="48"/>
      <c r="I1820" s="48"/>
      <c r="J1820" s="48"/>
      <c r="K1820" s="48"/>
    </row>
    <row r="1821" spans="1:11" x14ac:dyDescent="0.25">
      <c r="A1821" s="48"/>
      <c r="B1821" s="48"/>
      <c r="C1821" s="48"/>
      <c r="D1821" s="48"/>
      <c r="E1821" s="48"/>
      <c r="F1821" s="48"/>
      <c r="G1821" s="48"/>
      <c r="H1821" s="48"/>
      <c r="I1821" s="48"/>
      <c r="J1821" s="48"/>
      <c r="K1821" s="48"/>
    </row>
    <row r="1822" spans="1:11" x14ac:dyDescent="0.25">
      <c r="A1822" s="48"/>
      <c r="B1822" s="48"/>
      <c r="C1822" s="48"/>
      <c r="D1822" s="48"/>
      <c r="E1822" s="48"/>
      <c r="F1822" s="48"/>
      <c r="G1822" s="48"/>
      <c r="H1822" s="48"/>
      <c r="I1822" s="48"/>
      <c r="J1822" s="48"/>
      <c r="K1822" s="48"/>
    </row>
    <row r="1823" spans="1:11" x14ac:dyDescent="0.25">
      <c r="A1823" s="48"/>
      <c r="B1823" s="48"/>
      <c r="C1823" s="48"/>
      <c r="D1823" s="48"/>
      <c r="E1823" s="48"/>
      <c r="F1823" s="48"/>
      <c r="G1823" s="48"/>
      <c r="H1823" s="48"/>
      <c r="I1823" s="48"/>
      <c r="J1823" s="48"/>
      <c r="K1823" s="48"/>
    </row>
    <row r="1824" spans="1:11" x14ac:dyDescent="0.25">
      <c r="A1824" s="48"/>
      <c r="B1824" s="48"/>
      <c r="C1824" s="48"/>
      <c r="D1824" s="48"/>
      <c r="E1824" s="48"/>
      <c r="F1824" s="48"/>
      <c r="G1824" s="48"/>
      <c r="H1824" s="48"/>
      <c r="I1824" s="48"/>
      <c r="J1824" s="48"/>
      <c r="K1824" s="48"/>
    </row>
    <row r="1825" spans="1:11" x14ac:dyDescent="0.25">
      <c r="A1825" s="48"/>
      <c r="B1825" s="48"/>
      <c r="C1825" s="48"/>
      <c r="D1825" s="48"/>
      <c r="E1825" s="48"/>
      <c r="F1825" s="48"/>
      <c r="G1825" s="48"/>
      <c r="H1825" s="48"/>
      <c r="I1825" s="48"/>
      <c r="J1825" s="48"/>
      <c r="K1825" s="48"/>
    </row>
    <row r="1826" spans="1:11" x14ac:dyDescent="0.25">
      <c r="A1826" s="48"/>
      <c r="B1826" s="48"/>
      <c r="C1826" s="48"/>
      <c r="D1826" s="48"/>
      <c r="E1826" s="48"/>
      <c r="F1826" s="48"/>
      <c r="G1826" s="48"/>
      <c r="H1826" s="48"/>
      <c r="I1826" s="48"/>
      <c r="J1826" s="48"/>
      <c r="K1826" s="48"/>
    </row>
    <row r="1827" spans="1:11" x14ac:dyDescent="0.25">
      <c r="A1827" s="48"/>
      <c r="B1827" s="48"/>
      <c r="C1827" s="48"/>
      <c r="D1827" s="48"/>
      <c r="E1827" s="48"/>
      <c r="F1827" s="48"/>
      <c r="G1827" s="48"/>
      <c r="H1827" s="48"/>
      <c r="I1827" s="48"/>
      <c r="J1827" s="48"/>
      <c r="K1827" s="48"/>
    </row>
    <row r="1828" spans="1:11" x14ac:dyDescent="0.25">
      <c r="A1828" s="48"/>
      <c r="B1828" s="48"/>
      <c r="C1828" s="48"/>
      <c r="D1828" s="48"/>
      <c r="E1828" s="48"/>
      <c r="F1828" s="48"/>
      <c r="G1828" s="48"/>
      <c r="H1828" s="48"/>
      <c r="I1828" s="48"/>
      <c r="J1828" s="48"/>
      <c r="K1828" s="48"/>
    </row>
    <row r="1829" spans="1:11" x14ac:dyDescent="0.25">
      <c r="A1829" s="48"/>
      <c r="B1829" s="48"/>
      <c r="C1829" s="48"/>
      <c r="D1829" s="48"/>
      <c r="E1829" s="48"/>
      <c r="F1829" s="48"/>
      <c r="G1829" s="48"/>
      <c r="H1829" s="48"/>
      <c r="I1829" s="48"/>
      <c r="J1829" s="48"/>
      <c r="K1829" s="48"/>
    </row>
    <row r="1830" spans="1:11" x14ac:dyDescent="0.25">
      <c r="A1830" s="48"/>
      <c r="B1830" s="48"/>
      <c r="C1830" s="48"/>
      <c r="D1830" s="48"/>
      <c r="E1830" s="48"/>
      <c r="F1830" s="48"/>
      <c r="G1830" s="48"/>
      <c r="H1830" s="48"/>
      <c r="I1830" s="48"/>
      <c r="J1830" s="48"/>
      <c r="K1830" s="48"/>
    </row>
    <row r="1831" spans="1:11" x14ac:dyDescent="0.25">
      <c r="A1831" s="48"/>
      <c r="B1831" s="48"/>
      <c r="C1831" s="48"/>
      <c r="D1831" s="48"/>
      <c r="E1831" s="48"/>
      <c r="F1831" s="48"/>
      <c r="G1831" s="48"/>
      <c r="H1831" s="48"/>
      <c r="I1831" s="48"/>
      <c r="J1831" s="48"/>
      <c r="K1831" s="48"/>
    </row>
    <row r="1832" spans="1:11" x14ac:dyDescent="0.25">
      <c r="A1832" s="48"/>
      <c r="B1832" s="48"/>
      <c r="C1832" s="48"/>
      <c r="D1832" s="48"/>
      <c r="E1832" s="48"/>
      <c r="F1832" s="48"/>
      <c r="G1832" s="48"/>
      <c r="H1832" s="48"/>
      <c r="I1832" s="48"/>
      <c r="J1832" s="48"/>
      <c r="K1832" s="48"/>
    </row>
    <row r="1833" spans="1:11" x14ac:dyDescent="0.25">
      <c r="A1833" s="48"/>
      <c r="B1833" s="48"/>
      <c r="C1833" s="48"/>
      <c r="D1833" s="48"/>
      <c r="E1833" s="48"/>
      <c r="F1833" s="48"/>
      <c r="G1833" s="48"/>
      <c r="H1833" s="48"/>
      <c r="I1833" s="48"/>
      <c r="J1833" s="48"/>
      <c r="K1833" s="48"/>
    </row>
    <row r="1834" spans="1:11" x14ac:dyDescent="0.25">
      <c r="A1834" s="48"/>
      <c r="B1834" s="48"/>
      <c r="C1834" s="48"/>
      <c r="D1834" s="48"/>
      <c r="E1834" s="48"/>
      <c r="F1834" s="48"/>
      <c r="G1834" s="48"/>
      <c r="H1834" s="48"/>
      <c r="I1834" s="48"/>
      <c r="J1834" s="48"/>
      <c r="K1834" s="48"/>
    </row>
    <row r="1835" spans="1:11" x14ac:dyDescent="0.25">
      <c r="A1835" s="48"/>
      <c r="B1835" s="48"/>
      <c r="C1835" s="48"/>
      <c r="D1835" s="48"/>
      <c r="E1835" s="48"/>
      <c r="F1835" s="48"/>
      <c r="G1835" s="48"/>
      <c r="H1835" s="48"/>
      <c r="I1835" s="48"/>
      <c r="J1835" s="48"/>
      <c r="K1835" s="48"/>
    </row>
    <row r="1836" spans="1:11" x14ac:dyDescent="0.25">
      <c r="A1836" s="48"/>
      <c r="B1836" s="48"/>
      <c r="C1836" s="48"/>
      <c r="D1836" s="48"/>
      <c r="E1836" s="48"/>
      <c r="F1836" s="48"/>
      <c r="G1836" s="48"/>
      <c r="H1836" s="48"/>
      <c r="I1836" s="48"/>
      <c r="J1836" s="48"/>
      <c r="K1836" s="48"/>
    </row>
    <row r="1837" spans="1:11" x14ac:dyDescent="0.25">
      <c r="A1837" s="48"/>
      <c r="B1837" s="48"/>
      <c r="C1837" s="48"/>
      <c r="D1837" s="48"/>
      <c r="E1837" s="48"/>
      <c r="F1837" s="48"/>
      <c r="G1837" s="48"/>
      <c r="H1837" s="48"/>
      <c r="I1837" s="48"/>
      <c r="J1837" s="48"/>
      <c r="K1837" s="48"/>
    </row>
    <row r="1838" spans="1:11" x14ac:dyDescent="0.25">
      <c r="A1838" s="48"/>
      <c r="B1838" s="48"/>
      <c r="C1838" s="48"/>
      <c r="D1838" s="48"/>
      <c r="E1838" s="48"/>
      <c r="F1838" s="48"/>
      <c r="G1838" s="48"/>
      <c r="H1838" s="48"/>
      <c r="I1838" s="48"/>
      <c r="J1838" s="48"/>
      <c r="K1838" s="48"/>
    </row>
    <row r="1839" spans="1:11" x14ac:dyDescent="0.25">
      <c r="A1839" s="48"/>
      <c r="B1839" s="48"/>
      <c r="C1839" s="48"/>
      <c r="D1839" s="48"/>
      <c r="E1839" s="48"/>
      <c r="F1839" s="48"/>
      <c r="G1839" s="48"/>
      <c r="H1839" s="48"/>
      <c r="I1839" s="48"/>
      <c r="J1839" s="48"/>
      <c r="K1839" s="48"/>
    </row>
    <row r="1840" spans="1:11" x14ac:dyDescent="0.25">
      <c r="A1840" s="48"/>
      <c r="B1840" s="48"/>
      <c r="C1840" s="48"/>
      <c r="D1840" s="48"/>
      <c r="E1840" s="48"/>
      <c r="F1840" s="48"/>
      <c r="G1840" s="48"/>
      <c r="H1840" s="48"/>
      <c r="I1840" s="48"/>
      <c r="J1840" s="48"/>
      <c r="K1840" s="48"/>
    </row>
    <row r="1841" spans="1:11" x14ac:dyDescent="0.25">
      <c r="A1841" s="48"/>
      <c r="B1841" s="48"/>
      <c r="C1841" s="48"/>
      <c r="D1841" s="48"/>
      <c r="E1841" s="48"/>
      <c r="F1841" s="48"/>
      <c r="G1841" s="48"/>
      <c r="H1841" s="48"/>
      <c r="I1841" s="48"/>
      <c r="J1841" s="48"/>
      <c r="K1841" s="48"/>
    </row>
    <row r="1842" spans="1:11" x14ac:dyDescent="0.25">
      <c r="A1842" s="48"/>
      <c r="B1842" s="48"/>
      <c r="C1842" s="48"/>
      <c r="D1842" s="48"/>
      <c r="E1842" s="48"/>
      <c r="F1842" s="48"/>
      <c r="G1842" s="48"/>
      <c r="H1842" s="48"/>
      <c r="I1842" s="48"/>
      <c r="J1842" s="48"/>
      <c r="K1842" s="48"/>
    </row>
    <row r="1843" spans="1:11" x14ac:dyDescent="0.25">
      <c r="A1843" s="48"/>
      <c r="B1843" s="48"/>
      <c r="C1843" s="48"/>
      <c r="D1843" s="48"/>
      <c r="E1843" s="48"/>
      <c r="F1843" s="48"/>
      <c r="G1843" s="48"/>
      <c r="H1843" s="48"/>
      <c r="I1843" s="48"/>
      <c r="J1843" s="48"/>
      <c r="K1843" s="48"/>
    </row>
    <row r="1844" spans="1:11" x14ac:dyDescent="0.25">
      <c r="A1844" s="48"/>
      <c r="B1844" s="48"/>
      <c r="C1844" s="48"/>
      <c r="D1844" s="48"/>
      <c r="E1844" s="48"/>
      <c r="F1844" s="48"/>
      <c r="G1844" s="48"/>
      <c r="H1844" s="48"/>
      <c r="I1844" s="48"/>
      <c r="J1844" s="48"/>
      <c r="K1844" s="48"/>
    </row>
    <row r="1845" spans="1:11" x14ac:dyDescent="0.25">
      <c r="A1845" s="48"/>
      <c r="B1845" s="48"/>
      <c r="C1845" s="48"/>
      <c r="D1845" s="48"/>
      <c r="E1845" s="48"/>
      <c r="F1845" s="48"/>
      <c r="G1845" s="48"/>
      <c r="H1845" s="48"/>
      <c r="I1845" s="48"/>
      <c r="J1845" s="48"/>
      <c r="K1845" s="48"/>
    </row>
    <row r="1846" spans="1:11" x14ac:dyDescent="0.25">
      <c r="A1846" s="48"/>
      <c r="B1846" s="48"/>
      <c r="C1846" s="48"/>
      <c r="D1846" s="48"/>
      <c r="E1846" s="48"/>
      <c r="F1846" s="48"/>
      <c r="G1846" s="48"/>
      <c r="H1846" s="48"/>
      <c r="I1846" s="48"/>
      <c r="J1846" s="48"/>
      <c r="K1846" s="48"/>
    </row>
    <row r="1847" spans="1:11" x14ac:dyDescent="0.25">
      <c r="A1847" s="48"/>
      <c r="B1847" s="48"/>
      <c r="C1847" s="48"/>
      <c r="D1847" s="48"/>
      <c r="E1847" s="48"/>
      <c r="F1847" s="48"/>
      <c r="G1847" s="48"/>
      <c r="H1847" s="48"/>
      <c r="I1847" s="48"/>
      <c r="J1847" s="48"/>
      <c r="K1847" s="48"/>
    </row>
    <row r="1848" spans="1:11" x14ac:dyDescent="0.25">
      <c r="A1848" s="48"/>
      <c r="B1848" s="48"/>
      <c r="C1848" s="48"/>
      <c r="D1848" s="48"/>
      <c r="E1848" s="48"/>
      <c r="F1848" s="48"/>
      <c r="G1848" s="48"/>
      <c r="H1848" s="48"/>
      <c r="I1848" s="48"/>
      <c r="J1848" s="48"/>
      <c r="K1848" s="48"/>
    </row>
    <row r="1849" spans="1:11" x14ac:dyDescent="0.25">
      <c r="A1849" s="48"/>
      <c r="B1849" s="48"/>
      <c r="C1849" s="48"/>
      <c r="D1849" s="48"/>
      <c r="E1849" s="48"/>
      <c r="F1849" s="48"/>
      <c r="G1849" s="48"/>
      <c r="H1849" s="48"/>
      <c r="I1849" s="48"/>
      <c r="J1849" s="48"/>
      <c r="K1849" s="48"/>
    </row>
    <row r="1850" spans="1:11" x14ac:dyDescent="0.25">
      <c r="A1850" s="48"/>
      <c r="B1850" s="48"/>
      <c r="C1850" s="48"/>
      <c r="D1850" s="48"/>
      <c r="E1850" s="48"/>
      <c r="F1850" s="48"/>
      <c r="G1850" s="48"/>
      <c r="H1850" s="48"/>
      <c r="I1850" s="48"/>
      <c r="J1850" s="48"/>
      <c r="K1850" s="48"/>
    </row>
    <row r="1851" spans="1:11" x14ac:dyDescent="0.25">
      <c r="A1851" s="48"/>
      <c r="B1851" s="48"/>
      <c r="C1851" s="48"/>
      <c r="D1851" s="48"/>
      <c r="E1851" s="48"/>
      <c r="F1851" s="48"/>
      <c r="G1851" s="48"/>
      <c r="H1851" s="48"/>
      <c r="I1851" s="48"/>
      <c r="J1851" s="48"/>
      <c r="K1851" s="48"/>
    </row>
    <row r="1852" spans="1:11" x14ac:dyDescent="0.25">
      <c r="A1852" s="48"/>
      <c r="B1852" s="48"/>
      <c r="C1852" s="48"/>
      <c r="D1852" s="48"/>
      <c r="E1852" s="48"/>
      <c r="F1852" s="48"/>
      <c r="G1852" s="48"/>
      <c r="H1852" s="48"/>
      <c r="I1852" s="48"/>
      <c r="J1852" s="48"/>
      <c r="K1852" s="48"/>
    </row>
    <row r="1853" spans="1:11" x14ac:dyDescent="0.25">
      <c r="A1853" s="48"/>
      <c r="B1853" s="48"/>
      <c r="C1853" s="48"/>
      <c r="D1853" s="48"/>
      <c r="E1853" s="48"/>
      <c r="F1853" s="48"/>
      <c r="G1853" s="48"/>
      <c r="H1853" s="48"/>
      <c r="I1853" s="48"/>
      <c r="J1853" s="48"/>
      <c r="K1853" s="48"/>
    </row>
    <row r="1854" spans="1:11" x14ac:dyDescent="0.25">
      <c r="A1854" s="48"/>
      <c r="B1854" s="48"/>
      <c r="C1854" s="48"/>
      <c r="D1854" s="48"/>
      <c r="E1854" s="48"/>
      <c r="F1854" s="48"/>
      <c r="G1854" s="48"/>
      <c r="H1854" s="48"/>
      <c r="I1854" s="48"/>
      <c r="J1854" s="48"/>
      <c r="K1854" s="48"/>
    </row>
    <row r="1855" spans="1:11" x14ac:dyDescent="0.25">
      <c r="A1855" s="48"/>
      <c r="B1855" s="48"/>
      <c r="C1855" s="48"/>
      <c r="D1855" s="48"/>
      <c r="E1855" s="48"/>
      <c r="F1855" s="48"/>
      <c r="G1855" s="48"/>
      <c r="H1855" s="48"/>
      <c r="I1855" s="48"/>
      <c r="J1855" s="48"/>
      <c r="K1855" s="48"/>
    </row>
    <row r="1856" spans="1:11" x14ac:dyDescent="0.25">
      <c r="A1856" s="48"/>
      <c r="B1856" s="48"/>
      <c r="C1856" s="48"/>
      <c r="D1856" s="48"/>
      <c r="E1856" s="48"/>
      <c r="F1856" s="48"/>
      <c r="G1856" s="48"/>
      <c r="H1856" s="48"/>
      <c r="I1856" s="48"/>
      <c r="J1856" s="48"/>
      <c r="K1856" s="48"/>
    </row>
    <row r="1857" spans="1:11" x14ac:dyDescent="0.25">
      <c r="A1857" s="48"/>
      <c r="B1857" s="48"/>
      <c r="C1857" s="48"/>
      <c r="D1857" s="48"/>
      <c r="E1857" s="48"/>
      <c r="F1857" s="48"/>
      <c r="G1857" s="48"/>
      <c r="H1857" s="48"/>
      <c r="I1857" s="48"/>
      <c r="J1857" s="48"/>
      <c r="K1857" s="48"/>
    </row>
    <row r="1858" spans="1:11" x14ac:dyDescent="0.25">
      <c r="A1858" s="48"/>
      <c r="B1858" s="48"/>
      <c r="C1858" s="48"/>
      <c r="D1858" s="48"/>
      <c r="E1858" s="48"/>
      <c r="F1858" s="48"/>
      <c r="G1858" s="48"/>
      <c r="H1858" s="48"/>
      <c r="I1858" s="48"/>
      <c r="J1858" s="48"/>
      <c r="K1858" s="48"/>
    </row>
    <row r="1859" spans="1:11" x14ac:dyDescent="0.25">
      <c r="A1859" s="48"/>
      <c r="B1859" s="48"/>
      <c r="C1859" s="48"/>
      <c r="D1859" s="48"/>
      <c r="E1859" s="48"/>
      <c r="F1859" s="48"/>
      <c r="G1859" s="48"/>
      <c r="H1859" s="48"/>
      <c r="I1859" s="48"/>
      <c r="J1859" s="48"/>
      <c r="K1859" s="48"/>
    </row>
    <row r="1860" spans="1:11" x14ac:dyDescent="0.25">
      <c r="A1860" s="48"/>
      <c r="B1860" s="48"/>
      <c r="C1860" s="48"/>
      <c r="D1860" s="48"/>
      <c r="E1860" s="48"/>
      <c r="F1860" s="48"/>
      <c r="G1860" s="48"/>
      <c r="H1860" s="48"/>
      <c r="I1860" s="48"/>
      <c r="J1860" s="48"/>
      <c r="K1860" s="48"/>
    </row>
    <row r="1861" spans="1:11" x14ac:dyDescent="0.25">
      <c r="A1861" s="48"/>
      <c r="B1861" s="48"/>
      <c r="C1861" s="48"/>
      <c r="D1861" s="48"/>
      <c r="E1861" s="48"/>
      <c r="F1861" s="48"/>
      <c r="G1861" s="48"/>
      <c r="H1861" s="48"/>
      <c r="I1861" s="48"/>
      <c r="J1861" s="48"/>
      <c r="K1861" s="48"/>
    </row>
    <row r="1862" spans="1:11" x14ac:dyDescent="0.25">
      <c r="A1862" s="48"/>
      <c r="B1862" s="48"/>
      <c r="C1862" s="48"/>
      <c r="D1862" s="48"/>
      <c r="E1862" s="48"/>
      <c r="F1862" s="48"/>
      <c r="G1862" s="48"/>
      <c r="H1862" s="48"/>
      <c r="I1862" s="48"/>
      <c r="J1862" s="48"/>
      <c r="K1862" s="48"/>
    </row>
    <row r="1863" spans="1:11" x14ac:dyDescent="0.25">
      <c r="A1863" s="48"/>
      <c r="B1863" s="48"/>
      <c r="C1863" s="48"/>
      <c r="D1863" s="48"/>
      <c r="E1863" s="48"/>
      <c r="F1863" s="48"/>
      <c r="G1863" s="48"/>
      <c r="H1863" s="48"/>
      <c r="I1863" s="48"/>
      <c r="J1863" s="48"/>
      <c r="K1863" s="48"/>
    </row>
    <row r="1864" spans="1:11" x14ac:dyDescent="0.25">
      <c r="A1864" s="48"/>
      <c r="B1864" s="48"/>
      <c r="C1864" s="48"/>
      <c r="D1864" s="48"/>
      <c r="E1864" s="48"/>
      <c r="F1864" s="48"/>
      <c r="G1864" s="48"/>
      <c r="H1864" s="48"/>
      <c r="I1864" s="48"/>
      <c r="J1864" s="48"/>
      <c r="K1864" s="48"/>
    </row>
    <row r="1865" spans="1:11" x14ac:dyDescent="0.25">
      <c r="A1865" s="48"/>
      <c r="B1865" s="48"/>
      <c r="C1865" s="48"/>
      <c r="D1865" s="48"/>
      <c r="E1865" s="48"/>
      <c r="F1865" s="48"/>
      <c r="G1865" s="48"/>
      <c r="H1865" s="48"/>
      <c r="I1865" s="48"/>
      <c r="J1865" s="48"/>
      <c r="K1865" s="48"/>
    </row>
    <row r="1866" spans="1:11" x14ac:dyDescent="0.25">
      <c r="A1866" s="48"/>
      <c r="B1866" s="48"/>
      <c r="C1866" s="48"/>
      <c r="D1866" s="48"/>
      <c r="E1866" s="48"/>
      <c r="F1866" s="48"/>
      <c r="G1866" s="48"/>
      <c r="H1866" s="48"/>
      <c r="I1866" s="48"/>
      <c r="J1866" s="48"/>
      <c r="K1866" s="48"/>
    </row>
    <row r="1867" spans="1:11" x14ac:dyDescent="0.25">
      <c r="A1867" s="48"/>
      <c r="B1867" s="48"/>
      <c r="C1867" s="48"/>
      <c r="D1867" s="48"/>
      <c r="E1867" s="48"/>
      <c r="F1867" s="48"/>
      <c r="G1867" s="48"/>
      <c r="H1867" s="48"/>
      <c r="I1867" s="48"/>
      <c r="J1867" s="48"/>
      <c r="K1867" s="48"/>
    </row>
    <row r="1868" spans="1:11" x14ac:dyDescent="0.25">
      <c r="A1868" s="48"/>
      <c r="B1868" s="48"/>
      <c r="C1868" s="48"/>
      <c r="D1868" s="48"/>
      <c r="E1868" s="48"/>
      <c r="F1868" s="48"/>
      <c r="G1868" s="48"/>
      <c r="H1868" s="48"/>
      <c r="I1868" s="48"/>
      <c r="J1868" s="48"/>
      <c r="K1868" s="48"/>
    </row>
    <row r="1869" spans="1:11" x14ac:dyDescent="0.25">
      <c r="A1869" s="48"/>
      <c r="B1869" s="48"/>
      <c r="C1869" s="48"/>
      <c r="D1869" s="48"/>
      <c r="E1869" s="48"/>
      <c r="F1869" s="48"/>
      <c r="G1869" s="48"/>
      <c r="H1869" s="48"/>
      <c r="I1869" s="48"/>
      <c r="J1869" s="48"/>
      <c r="K1869" s="48"/>
    </row>
    <row r="1870" spans="1:11" x14ac:dyDescent="0.25">
      <c r="A1870" s="48"/>
      <c r="B1870" s="48"/>
      <c r="C1870" s="48"/>
      <c r="D1870" s="48"/>
      <c r="E1870" s="48"/>
      <c r="F1870" s="48"/>
      <c r="G1870" s="48"/>
      <c r="H1870" s="48"/>
      <c r="I1870" s="48"/>
      <c r="J1870" s="48"/>
      <c r="K1870" s="48"/>
    </row>
    <row r="1871" spans="1:11" x14ac:dyDescent="0.25">
      <c r="A1871" s="48"/>
      <c r="B1871" s="48"/>
      <c r="C1871" s="48"/>
      <c r="D1871" s="48"/>
      <c r="E1871" s="48"/>
      <c r="F1871" s="48"/>
      <c r="G1871" s="48"/>
      <c r="H1871" s="48"/>
      <c r="I1871" s="48"/>
      <c r="J1871" s="48"/>
      <c r="K1871" s="48"/>
    </row>
    <row r="1872" spans="1:11" x14ac:dyDescent="0.25">
      <c r="A1872" s="48"/>
      <c r="B1872" s="48"/>
      <c r="C1872" s="48"/>
      <c r="D1872" s="48"/>
      <c r="E1872" s="48"/>
      <c r="F1872" s="48"/>
      <c r="G1872" s="48"/>
      <c r="H1872" s="48"/>
      <c r="I1872" s="48"/>
      <c r="J1872" s="48"/>
      <c r="K1872" s="48"/>
    </row>
    <row r="1873" spans="1:11" x14ac:dyDescent="0.25">
      <c r="A1873" s="48"/>
      <c r="B1873" s="48"/>
      <c r="C1873" s="48"/>
      <c r="D1873" s="48"/>
      <c r="E1873" s="48"/>
      <c r="F1873" s="48"/>
      <c r="G1873" s="48"/>
      <c r="H1873" s="48"/>
      <c r="I1873" s="48"/>
      <c r="J1873" s="48"/>
      <c r="K1873" s="48"/>
    </row>
    <row r="1874" spans="1:11" x14ac:dyDescent="0.25">
      <c r="A1874" s="48"/>
      <c r="B1874" s="48"/>
      <c r="C1874" s="48"/>
      <c r="D1874" s="48"/>
      <c r="E1874" s="48"/>
      <c r="F1874" s="48"/>
      <c r="G1874" s="48"/>
      <c r="H1874" s="48"/>
      <c r="I1874" s="48"/>
      <c r="J1874" s="48"/>
      <c r="K1874" s="48"/>
    </row>
    <row r="1875" spans="1:11" x14ac:dyDescent="0.25">
      <c r="A1875" s="48"/>
      <c r="B1875" s="48"/>
      <c r="C1875" s="48"/>
      <c r="D1875" s="48"/>
      <c r="E1875" s="48"/>
      <c r="F1875" s="48"/>
      <c r="G1875" s="48"/>
      <c r="H1875" s="48"/>
      <c r="I1875" s="48"/>
      <c r="J1875" s="48"/>
      <c r="K1875" s="48"/>
    </row>
    <row r="1876" spans="1:11" x14ac:dyDescent="0.25">
      <c r="A1876" s="48"/>
      <c r="B1876" s="48"/>
      <c r="C1876" s="48"/>
      <c r="D1876" s="48"/>
      <c r="E1876" s="48"/>
      <c r="F1876" s="48"/>
      <c r="G1876" s="48"/>
      <c r="H1876" s="48"/>
      <c r="I1876" s="48"/>
      <c r="J1876" s="48"/>
      <c r="K1876" s="48"/>
    </row>
    <row r="1877" spans="1:11" x14ac:dyDescent="0.25">
      <c r="A1877" s="48"/>
      <c r="B1877" s="48"/>
      <c r="C1877" s="48"/>
      <c r="D1877" s="48"/>
      <c r="E1877" s="48"/>
      <c r="F1877" s="48"/>
      <c r="G1877" s="48"/>
      <c r="H1877" s="48"/>
      <c r="I1877" s="48"/>
      <c r="J1877" s="48"/>
      <c r="K1877" s="48"/>
    </row>
    <row r="1878" spans="1:11" x14ac:dyDescent="0.25">
      <c r="A1878" s="48"/>
      <c r="B1878" s="48"/>
      <c r="C1878" s="48"/>
      <c r="D1878" s="48"/>
      <c r="E1878" s="48"/>
      <c r="F1878" s="48"/>
      <c r="G1878" s="48"/>
      <c r="H1878" s="48"/>
      <c r="I1878" s="48"/>
      <c r="J1878" s="48"/>
      <c r="K1878" s="48"/>
    </row>
    <row r="1879" spans="1:11" x14ac:dyDescent="0.25">
      <c r="A1879" s="48"/>
      <c r="B1879" s="48"/>
      <c r="C1879" s="48"/>
      <c r="D1879" s="48"/>
      <c r="E1879" s="48"/>
      <c r="F1879" s="48"/>
      <c r="G1879" s="48"/>
      <c r="H1879" s="48"/>
      <c r="I1879" s="48"/>
      <c r="J1879" s="48"/>
      <c r="K1879" s="48"/>
    </row>
    <row r="1880" spans="1:11" x14ac:dyDescent="0.25">
      <c r="A1880" s="48"/>
      <c r="B1880" s="48"/>
      <c r="C1880" s="48"/>
      <c r="D1880" s="48"/>
      <c r="E1880" s="48"/>
      <c r="F1880" s="48"/>
      <c r="G1880" s="48"/>
      <c r="H1880" s="48"/>
      <c r="I1880" s="48"/>
      <c r="J1880" s="48"/>
      <c r="K1880" s="48"/>
    </row>
    <row r="1881" spans="1:11" x14ac:dyDescent="0.25">
      <c r="A1881" s="48"/>
      <c r="B1881" s="48"/>
      <c r="C1881" s="48"/>
      <c r="D1881" s="48"/>
      <c r="E1881" s="48"/>
      <c r="F1881" s="48"/>
      <c r="G1881" s="48"/>
      <c r="H1881" s="48"/>
      <c r="I1881" s="48"/>
      <c r="J1881" s="48"/>
      <c r="K1881" s="48"/>
    </row>
    <row r="1882" spans="1:11" x14ac:dyDescent="0.25">
      <c r="A1882" s="48"/>
      <c r="B1882" s="48"/>
      <c r="C1882" s="48"/>
      <c r="D1882" s="48"/>
      <c r="E1882" s="48"/>
      <c r="F1882" s="48"/>
      <c r="G1882" s="48"/>
      <c r="H1882" s="48"/>
      <c r="I1882" s="48"/>
      <c r="J1882" s="48"/>
      <c r="K1882" s="48"/>
    </row>
    <row r="1883" spans="1:11" x14ac:dyDescent="0.25">
      <c r="A1883" s="48"/>
      <c r="B1883" s="48"/>
      <c r="C1883" s="48"/>
      <c r="D1883" s="48"/>
      <c r="E1883" s="48"/>
      <c r="F1883" s="48"/>
      <c r="G1883" s="48"/>
      <c r="H1883" s="48"/>
      <c r="I1883" s="48"/>
      <c r="J1883" s="48"/>
      <c r="K1883" s="48"/>
    </row>
    <row r="1884" spans="1:11" x14ac:dyDescent="0.25">
      <c r="A1884" s="48"/>
      <c r="B1884" s="48"/>
      <c r="C1884" s="48"/>
      <c r="D1884" s="48"/>
      <c r="E1884" s="48"/>
      <c r="F1884" s="48"/>
      <c r="G1884" s="48"/>
      <c r="H1884" s="48"/>
      <c r="I1884" s="48"/>
      <c r="J1884" s="48"/>
      <c r="K1884" s="48"/>
    </row>
    <row r="1885" spans="1:11" x14ac:dyDescent="0.25">
      <c r="A1885" s="48"/>
      <c r="B1885" s="48"/>
      <c r="C1885" s="48"/>
      <c r="D1885" s="48"/>
      <c r="E1885" s="48"/>
      <c r="F1885" s="48"/>
      <c r="G1885" s="48"/>
      <c r="H1885" s="48"/>
      <c r="I1885" s="48"/>
      <c r="J1885" s="48"/>
      <c r="K1885" s="48"/>
    </row>
    <row r="1886" spans="1:11" x14ac:dyDescent="0.25">
      <c r="A1886" s="48"/>
      <c r="B1886" s="48"/>
      <c r="C1886" s="48"/>
      <c r="D1886" s="48"/>
      <c r="E1886" s="48"/>
      <c r="F1886" s="48"/>
      <c r="G1886" s="48"/>
      <c r="H1886" s="48"/>
      <c r="I1886" s="48"/>
      <c r="J1886" s="48"/>
      <c r="K1886" s="48"/>
    </row>
    <row r="1887" spans="1:11" x14ac:dyDescent="0.25">
      <c r="A1887" s="48"/>
      <c r="B1887" s="48"/>
      <c r="C1887" s="48"/>
      <c r="D1887" s="48"/>
      <c r="E1887" s="48"/>
      <c r="F1887" s="48"/>
      <c r="G1887" s="48"/>
      <c r="H1887" s="48"/>
      <c r="I1887" s="48"/>
      <c r="J1887" s="48"/>
      <c r="K1887" s="48"/>
    </row>
    <row r="1888" spans="1:11" x14ac:dyDescent="0.25">
      <c r="A1888" s="48"/>
      <c r="B1888" s="48"/>
      <c r="C1888" s="48"/>
      <c r="D1888" s="48"/>
      <c r="E1888" s="48"/>
      <c r="F1888" s="48"/>
      <c r="G1888" s="48"/>
      <c r="H1888" s="48"/>
      <c r="I1888" s="48"/>
      <c r="J1888" s="48"/>
      <c r="K1888" s="48"/>
    </row>
    <row r="1889" spans="1:11" x14ac:dyDescent="0.25">
      <c r="A1889" s="48"/>
      <c r="B1889" s="48"/>
      <c r="C1889" s="48"/>
      <c r="D1889" s="48"/>
      <c r="E1889" s="48"/>
      <c r="F1889" s="48"/>
      <c r="G1889" s="48"/>
      <c r="H1889" s="48"/>
      <c r="I1889" s="48"/>
      <c r="J1889" s="48"/>
      <c r="K1889" s="48"/>
    </row>
    <row r="1890" spans="1:11" x14ac:dyDescent="0.25">
      <c r="A1890" s="48"/>
      <c r="B1890" s="48"/>
      <c r="C1890" s="48"/>
      <c r="D1890" s="48"/>
      <c r="E1890" s="48"/>
      <c r="F1890" s="48"/>
      <c r="G1890" s="48"/>
      <c r="H1890" s="48"/>
      <c r="I1890" s="48"/>
      <c r="J1890" s="48"/>
      <c r="K1890" s="48"/>
    </row>
    <row r="1891" spans="1:11" x14ac:dyDescent="0.25">
      <c r="A1891" s="48"/>
      <c r="B1891" s="48"/>
      <c r="C1891" s="48"/>
      <c r="D1891" s="48"/>
      <c r="E1891" s="48"/>
      <c r="F1891" s="48"/>
      <c r="G1891" s="48"/>
      <c r="H1891" s="48"/>
      <c r="I1891" s="48"/>
      <c r="J1891" s="48"/>
      <c r="K1891" s="48"/>
    </row>
    <row r="1892" spans="1:11" x14ac:dyDescent="0.25">
      <c r="A1892" s="48"/>
      <c r="B1892" s="48"/>
      <c r="C1892" s="48"/>
      <c r="D1892" s="48"/>
      <c r="E1892" s="48"/>
      <c r="F1892" s="48"/>
      <c r="G1892" s="48"/>
      <c r="H1892" s="48"/>
      <c r="I1892" s="48"/>
      <c r="J1892" s="48"/>
      <c r="K1892" s="48"/>
    </row>
    <row r="1893" spans="1:11" x14ac:dyDescent="0.25">
      <c r="A1893" s="48"/>
      <c r="B1893" s="48"/>
      <c r="C1893" s="48"/>
      <c r="D1893" s="48"/>
      <c r="E1893" s="48"/>
      <c r="F1893" s="48"/>
      <c r="G1893" s="48"/>
      <c r="H1893" s="48"/>
      <c r="I1893" s="48"/>
      <c r="J1893" s="48"/>
      <c r="K1893" s="48"/>
    </row>
    <row r="1894" spans="1:11" x14ac:dyDescent="0.25">
      <c r="A1894" s="48"/>
      <c r="B1894" s="48"/>
      <c r="C1894" s="48"/>
      <c r="D1894" s="48"/>
      <c r="E1894" s="48"/>
      <c r="F1894" s="48"/>
      <c r="G1894" s="48"/>
      <c r="H1894" s="48"/>
      <c r="I1894" s="48"/>
      <c r="J1894" s="48"/>
      <c r="K1894" s="48"/>
    </row>
    <row r="1895" spans="1:11" x14ac:dyDescent="0.25">
      <c r="A1895" s="48"/>
      <c r="B1895" s="48"/>
      <c r="C1895" s="48"/>
      <c r="D1895" s="48"/>
      <c r="E1895" s="48"/>
      <c r="F1895" s="48"/>
      <c r="G1895" s="48"/>
      <c r="H1895" s="48"/>
      <c r="I1895" s="48"/>
      <c r="J1895" s="48"/>
      <c r="K1895" s="48"/>
    </row>
    <row r="1896" spans="1:11" x14ac:dyDescent="0.25">
      <c r="A1896" s="48"/>
      <c r="B1896" s="48"/>
      <c r="C1896" s="48"/>
      <c r="D1896" s="48"/>
      <c r="E1896" s="48"/>
      <c r="F1896" s="48"/>
      <c r="G1896" s="48"/>
      <c r="H1896" s="48"/>
      <c r="I1896" s="48"/>
      <c r="J1896" s="48"/>
      <c r="K1896" s="48"/>
    </row>
    <row r="1897" spans="1:11" x14ac:dyDescent="0.25">
      <c r="A1897" s="48"/>
      <c r="B1897" s="48"/>
      <c r="C1897" s="48"/>
      <c r="D1897" s="48"/>
      <c r="E1897" s="48"/>
      <c r="F1897" s="48"/>
      <c r="G1897" s="48"/>
      <c r="H1897" s="48"/>
      <c r="I1897" s="48"/>
      <c r="J1897" s="48"/>
      <c r="K1897" s="48"/>
    </row>
    <row r="1898" spans="1:11" x14ac:dyDescent="0.25">
      <c r="A1898" s="48"/>
      <c r="B1898" s="48"/>
      <c r="C1898" s="48"/>
      <c r="D1898" s="48"/>
      <c r="E1898" s="48"/>
      <c r="F1898" s="48"/>
      <c r="G1898" s="48"/>
      <c r="H1898" s="48"/>
      <c r="I1898" s="48"/>
      <c r="J1898" s="48"/>
      <c r="K1898" s="48"/>
    </row>
    <row r="1899" spans="1:11" x14ac:dyDescent="0.25">
      <c r="A1899" s="48"/>
      <c r="B1899" s="48"/>
      <c r="C1899" s="48"/>
      <c r="D1899" s="48"/>
      <c r="E1899" s="48"/>
      <c r="F1899" s="48"/>
      <c r="G1899" s="48"/>
      <c r="H1899" s="48"/>
      <c r="I1899" s="48"/>
      <c r="J1899" s="48"/>
      <c r="K1899" s="48"/>
    </row>
    <row r="1900" spans="1:11" x14ac:dyDescent="0.25">
      <c r="A1900" s="48"/>
      <c r="B1900" s="48"/>
      <c r="C1900" s="48"/>
      <c r="D1900" s="48"/>
      <c r="E1900" s="48"/>
      <c r="F1900" s="48"/>
      <c r="G1900" s="48"/>
      <c r="H1900" s="48"/>
      <c r="I1900" s="48"/>
      <c r="J1900" s="48"/>
      <c r="K1900" s="48"/>
    </row>
    <row r="1901" spans="1:11" x14ac:dyDescent="0.25">
      <c r="A1901" s="48"/>
      <c r="B1901" s="48"/>
      <c r="C1901" s="48"/>
      <c r="D1901" s="48"/>
      <c r="E1901" s="48"/>
      <c r="F1901" s="48"/>
      <c r="G1901" s="48"/>
      <c r="H1901" s="48"/>
      <c r="I1901" s="48"/>
      <c r="J1901" s="48"/>
      <c r="K1901" s="48"/>
    </row>
    <row r="1902" spans="1:11" x14ac:dyDescent="0.25">
      <c r="A1902" s="48"/>
      <c r="B1902" s="48"/>
      <c r="C1902" s="48"/>
      <c r="D1902" s="48"/>
      <c r="E1902" s="48"/>
      <c r="F1902" s="48"/>
      <c r="G1902" s="48"/>
      <c r="H1902" s="48"/>
      <c r="I1902" s="48"/>
      <c r="J1902" s="48"/>
      <c r="K1902" s="48"/>
    </row>
    <row r="1903" spans="1:11" x14ac:dyDescent="0.25">
      <c r="A1903" s="48"/>
      <c r="B1903" s="48"/>
      <c r="C1903" s="48"/>
      <c r="D1903" s="48"/>
      <c r="E1903" s="48"/>
      <c r="F1903" s="48"/>
      <c r="G1903" s="48"/>
      <c r="H1903" s="48"/>
      <c r="I1903" s="48"/>
      <c r="J1903" s="48"/>
      <c r="K1903" s="48"/>
    </row>
    <row r="1904" spans="1:11" x14ac:dyDescent="0.25">
      <c r="A1904" s="48"/>
      <c r="B1904" s="48"/>
      <c r="C1904" s="48"/>
      <c r="D1904" s="48"/>
      <c r="E1904" s="48"/>
      <c r="F1904" s="48"/>
      <c r="G1904" s="48"/>
      <c r="H1904" s="48"/>
      <c r="I1904" s="48"/>
      <c r="J1904" s="48"/>
      <c r="K1904" s="48"/>
    </row>
    <row r="1905" spans="1:11" x14ac:dyDescent="0.25">
      <c r="A1905" s="48"/>
      <c r="B1905" s="48"/>
      <c r="C1905" s="48"/>
      <c r="D1905" s="48"/>
      <c r="E1905" s="48"/>
      <c r="F1905" s="48"/>
      <c r="G1905" s="48"/>
      <c r="H1905" s="48"/>
      <c r="I1905" s="48"/>
      <c r="J1905" s="48"/>
      <c r="K1905" s="48"/>
    </row>
    <row r="1906" spans="1:11" x14ac:dyDescent="0.25">
      <c r="A1906" s="48"/>
      <c r="B1906" s="48"/>
      <c r="C1906" s="48"/>
      <c r="D1906" s="48"/>
      <c r="E1906" s="48"/>
      <c r="F1906" s="48"/>
      <c r="G1906" s="48"/>
      <c r="H1906" s="48"/>
      <c r="I1906" s="48"/>
      <c r="J1906" s="48"/>
      <c r="K1906" s="48"/>
    </row>
    <row r="1907" spans="1:11" x14ac:dyDescent="0.25">
      <c r="A1907" s="48"/>
      <c r="B1907" s="48"/>
      <c r="C1907" s="48"/>
      <c r="D1907" s="48"/>
      <c r="E1907" s="48"/>
      <c r="F1907" s="48"/>
      <c r="G1907" s="48"/>
      <c r="H1907" s="48"/>
      <c r="I1907" s="48"/>
      <c r="J1907" s="48"/>
      <c r="K1907" s="48"/>
    </row>
    <row r="1908" spans="1:11" x14ac:dyDescent="0.25">
      <c r="A1908" s="48"/>
      <c r="B1908" s="48"/>
      <c r="C1908" s="48"/>
      <c r="D1908" s="48"/>
      <c r="E1908" s="48"/>
      <c r="F1908" s="48"/>
      <c r="G1908" s="48"/>
      <c r="H1908" s="48"/>
      <c r="I1908" s="48"/>
      <c r="J1908" s="48"/>
      <c r="K1908" s="48"/>
    </row>
    <row r="1909" spans="1:11" x14ac:dyDescent="0.25">
      <c r="A1909" s="48"/>
      <c r="B1909" s="48"/>
      <c r="C1909" s="48"/>
      <c r="D1909" s="48"/>
      <c r="E1909" s="48"/>
      <c r="F1909" s="48"/>
      <c r="G1909" s="48"/>
      <c r="H1909" s="48"/>
      <c r="I1909" s="48"/>
      <c r="J1909" s="48"/>
      <c r="K1909" s="48"/>
    </row>
    <row r="1910" spans="1:11" x14ac:dyDescent="0.25">
      <c r="A1910" s="48"/>
      <c r="B1910" s="48"/>
      <c r="C1910" s="48"/>
      <c r="D1910" s="48"/>
      <c r="E1910" s="48"/>
      <c r="F1910" s="48"/>
      <c r="G1910" s="48"/>
      <c r="H1910" s="48"/>
      <c r="I1910" s="48"/>
      <c r="J1910" s="48"/>
      <c r="K1910" s="48"/>
    </row>
    <row r="1911" spans="1:11" x14ac:dyDescent="0.25">
      <c r="A1911" s="48"/>
      <c r="B1911" s="48"/>
      <c r="C1911" s="48"/>
      <c r="D1911" s="48"/>
      <c r="E1911" s="48"/>
      <c r="F1911" s="48"/>
      <c r="G1911" s="48"/>
      <c r="H1911" s="48"/>
      <c r="I1911" s="48"/>
      <c r="J1911" s="48"/>
      <c r="K1911" s="48"/>
    </row>
    <row r="1912" spans="1:11" x14ac:dyDescent="0.25">
      <c r="A1912" s="48"/>
      <c r="B1912" s="48"/>
      <c r="C1912" s="48"/>
      <c r="D1912" s="48"/>
      <c r="E1912" s="48"/>
      <c r="F1912" s="48"/>
      <c r="G1912" s="48"/>
      <c r="H1912" s="48"/>
      <c r="I1912" s="48"/>
      <c r="J1912" s="48"/>
      <c r="K1912" s="48"/>
    </row>
    <row r="1913" spans="1:11" x14ac:dyDescent="0.25">
      <c r="A1913" s="48"/>
      <c r="B1913" s="48"/>
      <c r="C1913" s="48"/>
      <c r="D1913" s="48"/>
      <c r="E1913" s="48"/>
      <c r="F1913" s="48"/>
      <c r="G1913" s="48"/>
      <c r="H1913" s="48"/>
      <c r="I1913" s="48"/>
      <c r="J1913" s="48"/>
      <c r="K1913" s="48"/>
    </row>
    <row r="1914" spans="1:11" x14ac:dyDescent="0.25">
      <c r="A1914" s="48"/>
      <c r="B1914" s="48"/>
      <c r="C1914" s="48"/>
      <c r="D1914" s="48"/>
      <c r="E1914" s="48"/>
      <c r="F1914" s="48"/>
      <c r="G1914" s="48"/>
      <c r="H1914" s="48"/>
      <c r="I1914" s="48"/>
      <c r="J1914" s="48"/>
      <c r="K1914" s="48"/>
    </row>
    <row r="1915" spans="1:11" x14ac:dyDescent="0.25">
      <c r="A1915" s="48"/>
      <c r="B1915" s="48"/>
      <c r="C1915" s="48"/>
      <c r="D1915" s="48"/>
      <c r="E1915" s="48"/>
      <c r="F1915" s="48"/>
      <c r="G1915" s="48"/>
      <c r="H1915" s="48"/>
      <c r="I1915" s="48"/>
      <c r="J1915" s="48"/>
      <c r="K1915" s="48"/>
    </row>
    <row r="1916" spans="1:11" x14ac:dyDescent="0.25">
      <c r="A1916" s="48"/>
      <c r="B1916" s="48"/>
      <c r="C1916" s="48"/>
      <c r="D1916" s="48"/>
      <c r="E1916" s="48"/>
      <c r="F1916" s="48"/>
      <c r="G1916" s="48"/>
      <c r="H1916" s="48"/>
      <c r="I1916" s="48"/>
      <c r="J1916" s="48"/>
      <c r="K1916" s="48"/>
    </row>
    <row r="1917" spans="1:11" x14ac:dyDescent="0.25">
      <c r="A1917" s="48"/>
      <c r="B1917" s="48"/>
      <c r="C1917" s="48"/>
      <c r="D1917" s="48"/>
      <c r="E1917" s="48"/>
      <c r="F1917" s="48"/>
      <c r="G1917" s="48"/>
      <c r="H1917" s="48"/>
      <c r="I1917" s="48"/>
      <c r="J1917" s="48"/>
      <c r="K1917" s="48"/>
    </row>
    <row r="1918" spans="1:11" x14ac:dyDescent="0.25">
      <c r="A1918" s="48"/>
      <c r="B1918" s="48"/>
      <c r="C1918" s="48"/>
      <c r="D1918" s="48"/>
      <c r="E1918" s="48"/>
      <c r="F1918" s="48"/>
      <c r="G1918" s="48"/>
      <c r="H1918" s="48"/>
      <c r="I1918" s="48"/>
      <c r="J1918" s="48"/>
      <c r="K1918" s="48"/>
    </row>
    <row r="1919" spans="1:11" x14ac:dyDescent="0.25">
      <c r="A1919" s="48"/>
      <c r="B1919" s="48"/>
      <c r="C1919" s="48"/>
      <c r="D1919" s="48"/>
      <c r="E1919" s="48"/>
      <c r="F1919" s="48"/>
      <c r="G1919" s="48"/>
      <c r="H1919" s="48"/>
      <c r="I1919" s="48"/>
      <c r="J1919" s="48"/>
      <c r="K1919" s="48"/>
    </row>
    <row r="1920" spans="1:11" x14ac:dyDescent="0.25">
      <c r="A1920" s="48"/>
      <c r="B1920" s="48"/>
      <c r="C1920" s="48"/>
      <c r="D1920" s="48"/>
      <c r="E1920" s="48"/>
      <c r="F1920" s="48"/>
      <c r="G1920" s="48"/>
      <c r="H1920" s="48"/>
      <c r="I1920" s="48"/>
      <c r="J1920" s="48"/>
      <c r="K1920" s="48"/>
    </row>
    <row r="1921" spans="1:11" x14ac:dyDescent="0.25">
      <c r="A1921" s="48"/>
      <c r="B1921" s="48"/>
      <c r="C1921" s="48"/>
      <c r="D1921" s="48"/>
      <c r="E1921" s="48"/>
      <c r="F1921" s="48"/>
      <c r="G1921" s="48"/>
      <c r="H1921" s="48"/>
      <c r="I1921" s="48"/>
      <c r="J1921" s="48"/>
      <c r="K1921" s="48"/>
    </row>
    <row r="1922" spans="1:11" x14ac:dyDescent="0.25">
      <c r="A1922" s="48"/>
      <c r="B1922" s="48"/>
      <c r="C1922" s="48"/>
      <c r="D1922" s="48"/>
      <c r="E1922" s="48"/>
      <c r="F1922" s="48"/>
      <c r="G1922" s="48"/>
      <c r="H1922" s="48"/>
      <c r="I1922" s="48"/>
      <c r="J1922" s="48"/>
      <c r="K1922" s="48"/>
    </row>
    <row r="1923" spans="1:11" x14ac:dyDescent="0.25">
      <c r="A1923" s="48"/>
      <c r="B1923" s="48"/>
      <c r="C1923" s="48"/>
      <c r="D1923" s="48"/>
      <c r="E1923" s="48"/>
      <c r="F1923" s="48"/>
      <c r="G1923" s="48"/>
      <c r="H1923" s="48"/>
      <c r="I1923" s="48"/>
      <c r="J1923" s="48"/>
      <c r="K1923" s="48"/>
    </row>
    <row r="1924" spans="1:11" x14ac:dyDescent="0.25">
      <c r="A1924" s="48"/>
      <c r="B1924" s="48"/>
      <c r="C1924" s="48"/>
      <c r="D1924" s="48"/>
      <c r="E1924" s="48"/>
      <c r="F1924" s="48"/>
      <c r="G1924" s="48"/>
      <c r="H1924" s="48"/>
      <c r="I1924" s="48"/>
      <c r="J1924" s="48"/>
      <c r="K1924" s="48"/>
    </row>
    <row r="1925" spans="1:11" x14ac:dyDescent="0.25">
      <c r="A1925" s="48"/>
      <c r="B1925" s="48"/>
      <c r="C1925" s="48"/>
      <c r="D1925" s="48"/>
      <c r="E1925" s="48"/>
      <c r="F1925" s="48"/>
      <c r="G1925" s="48"/>
      <c r="H1925" s="48"/>
      <c r="I1925" s="48"/>
      <c r="J1925" s="48"/>
      <c r="K1925" s="48"/>
    </row>
    <row r="1926" spans="1:11" x14ac:dyDescent="0.25">
      <c r="A1926" s="48"/>
      <c r="B1926" s="48"/>
      <c r="C1926" s="48"/>
      <c r="D1926" s="48"/>
      <c r="E1926" s="48"/>
      <c r="F1926" s="48"/>
      <c r="G1926" s="48"/>
      <c r="H1926" s="48"/>
      <c r="I1926" s="48"/>
      <c r="J1926" s="48"/>
      <c r="K1926" s="48"/>
    </row>
    <row r="1927" spans="1:11" x14ac:dyDescent="0.25">
      <c r="A1927" s="48"/>
      <c r="B1927" s="48"/>
      <c r="C1927" s="48"/>
      <c r="D1927" s="48"/>
      <c r="E1927" s="48"/>
      <c r="F1927" s="48"/>
      <c r="G1927" s="48"/>
      <c r="H1927" s="48"/>
      <c r="I1927" s="48"/>
      <c r="J1927" s="48"/>
      <c r="K1927" s="48"/>
    </row>
    <row r="1928" spans="1:11" x14ac:dyDescent="0.25">
      <c r="A1928" s="48"/>
      <c r="B1928" s="48"/>
      <c r="C1928" s="48"/>
      <c r="D1928" s="48"/>
      <c r="E1928" s="48"/>
      <c r="F1928" s="48"/>
      <c r="G1928" s="48"/>
      <c r="H1928" s="48"/>
      <c r="I1928" s="48"/>
      <c r="J1928" s="48"/>
      <c r="K1928" s="48"/>
    </row>
    <row r="1929" spans="1:11" x14ac:dyDescent="0.25">
      <c r="A1929" s="48"/>
      <c r="B1929" s="48"/>
      <c r="C1929" s="48"/>
      <c r="D1929" s="48"/>
      <c r="E1929" s="48"/>
      <c r="F1929" s="48"/>
      <c r="G1929" s="48"/>
      <c r="H1929" s="48"/>
      <c r="I1929" s="48"/>
      <c r="J1929" s="48"/>
      <c r="K1929" s="48"/>
    </row>
    <row r="1930" spans="1:11" x14ac:dyDescent="0.25">
      <c r="A1930" s="48"/>
      <c r="B1930" s="48"/>
      <c r="C1930" s="48"/>
      <c r="D1930" s="48"/>
      <c r="E1930" s="48"/>
      <c r="F1930" s="48"/>
      <c r="G1930" s="48"/>
      <c r="H1930" s="48"/>
      <c r="I1930" s="48"/>
      <c r="J1930" s="48"/>
      <c r="K1930" s="48"/>
    </row>
    <row r="1931" spans="1:11" x14ac:dyDescent="0.25">
      <c r="A1931" s="48"/>
      <c r="B1931" s="48"/>
      <c r="C1931" s="48"/>
      <c r="D1931" s="48"/>
      <c r="E1931" s="48"/>
      <c r="F1931" s="48"/>
      <c r="G1931" s="48"/>
      <c r="H1931" s="48"/>
      <c r="I1931" s="48"/>
      <c r="J1931" s="48"/>
      <c r="K1931" s="48"/>
    </row>
    <row r="1932" spans="1:11" x14ac:dyDescent="0.25">
      <c r="A1932" s="48"/>
      <c r="B1932" s="48"/>
      <c r="C1932" s="48"/>
      <c r="D1932" s="48"/>
      <c r="E1932" s="48"/>
      <c r="F1932" s="48"/>
      <c r="G1932" s="48"/>
      <c r="H1932" s="48"/>
      <c r="I1932" s="48"/>
      <c r="J1932" s="48"/>
      <c r="K1932" s="48"/>
    </row>
    <row r="1933" spans="1:11" x14ac:dyDescent="0.25">
      <c r="A1933" s="48"/>
      <c r="B1933" s="48"/>
      <c r="C1933" s="48"/>
      <c r="D1933" s="48"/>
      <c r="E1933" s="48"/>
      <c r="F1933" s="48"/>
      <c r="G1933" s="48"/>
      <c r="H1933" s="48"/>
      <c r="I1933" s="48"/>
      <c r="J1933" s="48"/>
      <c r="K1933" s="48"/>
    </row>
    <row r="1934" spans="1:11" x14ac:dyDescent="0.25">
      <c r="A1934" s="48"/>
      <c r="B1934" s="48"/>
      <c r="C1934" s="48"/>
      <c r="D1934" s="48"/>
      <c r="E1934" s="48"/>
      <c r="F1934" s="48"/>
      <c r="G1934" s="48"/>
      <c r="H1934" s="48"/>
      <c r="I1934" s="48"/>
      <c r="J1934" s="48"/>
      <c r="K1934" s="48"/>
    </row>
    <row r="1935" spans="1:11" x14ac:dyDescent="0.25">
      <c r="A1935" s="48"/>
      <c r="B1935" s="48"/>
      <c r="C1935" s="48"/>
      <c r="D1935" s="48"/>
      <c r="E1935" s="48"/>
      <c r="F1935" s="48"/>
      <c r="G1935" s="48"/>
      <c r="H1935" s="48"/>
      <c r="I1935" s="48"/>
      <c r="J1935" s="48"/>
      <c r="K1935" s="48"/>
    </row>
    <row r="1936" spans="1:11" x14ac:dyDescent="0.25">
      <c r="A1936" s="48"/>
      <c r="B1936" s="48"/>
      <c r="C1936" s="48"/>
      <c r="D1936" s="48"/>
      <c r="E1936" s="48"/>
      <c r="F1936" s="48"/>
      <c r="G1936" s="48"/>
      <c r="H1936" s="48"/>
      <c r="I1936" s="48"/>
      <c r="J1936" s="48"/>
      <c r="K1936" s="48"/>
    </row>
    <row r="1937" spans="1:11" x14ac:dyDescent="0.25">
      <c r="A1937" s="48"/>
      <c r="B1937" s="48"/>
      <c r="C1937" s="48"/>
      <c r="D1937" s="48"/>
      <c r="E1937" s="48"/>
      <c r="F1937" s="48"/>
      <c r="G1937" s="48"/>
      <c r="H1937" s="48"/>
      <c r="I1937" s="48"/>
      <c r="J1937" s="48"/>
      <c r="K1937" s="48"/>
    </row>
    <row r="1938" spans="1:11" x14ac:dyDescent="0.25">
      <c r="A1938" s="48"/>
      <c r="B1938" s="48"/>
      <c r="C1938" s="48"/>
      <c r="D1938" s="48"/>
      <c r="E1938" s="48"/>
      <c r="F1938" s="48"/>
      <c r="G1938" s="48"/>
      <c r="H1938" s="48"/>
      <c r="I1938" s="48"/>
      <c r="J1938" s="48"/>
      <c r="K1938" s="48"/>
    </row>
    <row r="1939" spans="1:11" x14ac:dyDescent="0.25">
      <c r="A1939" s="48"/>
      <c r="B1939" s="48"/>
      <c r="C1939" s="48"/>
      <c r="D1939" s="48"/>
      <c r="E1939" s="48"/>
      <c r="F1939" s="48"/>
      <c r="G1939" s="48"/>
      <c r="H1939" s="48"/>
      <c r="I1939" s="48"/>
      <c r="J1939" s="48"/>
      <c r="K1939" s="48"/>
    </row>
    <row r="1940" spans="1:11" x14ac:dyDescent="0.25">
      <c r="A1940" s="48"/>
      <c r="B1940" s="48"/>
      <c r="C1940" s="48"/>
      <c r="D1940" s="48"/>
      <c r="E1940" s="48"/>
      <c r="F1940" s="48"/>
      <c r="G1940" s="48"/>
      <c r="H1940" s="48"/>
      <c r="I1940" s="48"/>
      <c r="J1940" s="48"/>
      <c r="K1940" s="48"/>
    </row>
    <row r="1941" spans="1:11" x14ac:dyDescent="0.25">
      <c r="A1941" s="48"/>
      <c r="B1941" s="48"/>
      <c r="C1941" s="48"/>
      <c r="D1941" s="48"/>
      <c r="E1941" s="48"/>
      <c r="F1941" s="48"/>
      <c r="G1941" s="48"/>
      <c r="H1941" s="48"/>
      <c r="I1941" s="48"/>
      <c r="J1941" s="48"/>
      <c r="K1941" s="48"/>
    </row>
    <row r="1942" spans="1:11" x14ac:dyDescent="0.25">
      <c r="A1942" s="48"/>
      <c r="B1942" s="48"/>
      <c r="C1942" s="48"/>
      <c r="D1942" s="48"/>
      <c r="E1942" s="48"/>
      <c r="F1942" s="48"/>
      <c r="G1942" s="48"/>
      <c r="H1942" s="48"/>
      <c r="I1942" s="48"/>
      <c r="J1942" s="48"/>
      <c r="K1942" s="48"/>
    </row>
    <row r="1943" spans="1:11" x14ac:dyDescent="0.25">
      <c r="A1943" s="48"/>
      <c r="B1943" s="48"/>
      <c r="C1943" s="48"/>
      <c r="D1943" s="48"/>
      <c r="E1943" s="48"/>
      <c r="F1943" s="48"/>
      <c r="G1943" s="48"/>
      <c r="H1943" s="48"/>
      <c r="I1943" s="48"/>
      <c r="J1943" s="48"/>
      <c r="K1943" s="48"/>
    </row>
    <row r="1944" spans="1:11" x14ac:dyDescent="0.25">
      <c r="A1944" s="48"/>
      <c r="B1944" s="48"/>
      <c r="C1944" s="48"/>
      <c r="D1944" s="48"/>
      <c r="E1944" s="48"/>
      <c r="F1944" s="48"/>
      <c r="G1944" s="48"/>
      <c r="H1944" s="48"/>
      <c r="I1944" s="48"/>
      <c r="J1944" s="48"/>
      <c r="K1944" s="48"/>
    </row>
    <row r="1945" spans="1:11" x14ac:dyDescent="0.25">
      <c r="A1945" s="48"/>
      <c r="B1945" s="48"/>
      <c r="C1945" s="48"/>
      <c r="D1945" s="48"/>
      <c r="E1945" s="48"/>
      <c r="F1945" s="48"/>
      <c r="G1945" s="48"/>
      <c r="H1945" s="48"/>
      <c r="I1945" s="48"/>
      <c r="J1945" s="48"/>
      <c r="K1945" s="48"/>
    </row>
    <row r="1946" spans="1:11" x14ac:dyDescent="0.25">
      <c r="A1946" s="48"/>
      <c r="B1946" s="48"/>
      <c r="C1946" s="48"/>
      <c r="D1946" s="48"/>
      <c r="E1946" s="48"/>
      <c r="F1946" s="48"/>
      <c r="G1946" s="48"/>
      <c r="H1946" s="48"/>
      <c r="I1946" s="48"/>
      <c r="J1946" s="48"/>
      <c r="K1946" s="48"/>
    </row>
    <row r="1947" spans="1:11" x14ac:dyDescent="0.25">
      <c r="A1947" s="48"/>
      <c r="B1947" s="48"/>
      <c r="C1947" s="48"/>
      <c r="D1947" s="48"/>
      <c r="E1947" s="48"/>
      <c r="F1947" s="48"/>
      <c r="G1947" s="48"/>
      <c r="H1947" s="48"/>
      <c r="I1947" s="48"/>
      <c r="J1947" s="48"/>
      <c r="K1947" s="48"/>
    </row>
    <row r="1948" spans="1:11" x14ac:dyDescent="0.25">
      <c r="A1948" s="48"/>
      <c r="B1948" s="48"/>
      <c r="C1948" s="48"/>
      <c r="D1948" s="48"/>
      <c r="E1948" s="48"/>
      <c r="F1948" s="48"/>
      <c r="G1948" s="48"/>
      <c r="H1948" s="48"/>
      <c r="I1948" s="48"/>
      <c r="J1948" s="48"/>
      <c r="K1948" s="48"/>
    </row>
    <row r="1949" spans="1:11" x14ac:dyDescent="0.25">
      <c r="A1949" s="48"/>
      <c r="B1949" s="48"/>
      <c r="C1949" s="48"/>
      <c r="D1949" s="48"/>
      <c r="E1949" s="48"/>
      <c r="F1949" s="48"/>
      <c r="G1949" s="48"/>
      <c r="H1949" s="48"/>
      <c r="I1949" s="48"/>
      <c r="J1949" s="48"/>
      <c r="K1949" s="48"/>
    </row>
    <row r="1950" spans="1:11" x14ac:dyDescent="0.25">
      <c r="A1950" s="48"/>
      <c r="B1950" s="48"/>
      <c r="C1950" s="48"/>
      <c r="D1950" s="48"/>
      <c r="E1950" s="48"/>
      <c r="F1950" s="48"/>
      <c r="G1950" s="48"/>
      <c r="H1950" s="48"/>
      <c r="I1950" s="48"/>
      <c r="J1950" s="48"/>
      <c r="K1950" s="48"/>
    </row>
    <row r="1951" spans="1:11" x14ac:dyDescent="0.25">
      <c r="A1951" s="48"/>
      <c r="B1951" s="48"/>
      <c r="C1951" s="48"/>
      <c r="D1951" s="48"/>
      <c r="E1951" s="48"/>
      <c r="F1951" s="48"/>
      <c r="G1951" s="48"/>
      <c r="H1951" s="48"/>
      <c r="I1951" s="48"/>
      <c r="J1951" s="48"/>
      <c r="K1951" s="48"/>
    </row>
    <row r="1952" spans="1:11" x14ac:dyDescent="0.25">
      <c r="A1952" s="48"/>
      <c r="B1952" s="48"/>
      <c r="C1952" s="48"/>
      <c r="D1952" s="48"/>
      <c r="E1952" s="48"/>
      <c r="F1952" s="48"/>
      <c r="G1952" s="48"/>
      <c r="H1952" s="48"/>
      <c r="I1952" s="48"/>
      <c r="J1952" s="48"/>
      <c r="K1952" s="48"/>
    </row>
    <row r="1953" spans="1:11" x14ac:dyDescent="0.25">
      <c r="A1953" s="48"/>
      <c r="B1953" s="48"/>
      <c r="C1953" s="48"/>
      <c r="D1953" s="48"/>
      <c r="E1953" s="48"/>
      <c r="F1953" s="48"/>
      <c r="G1953" s="48"/>
      <c r="H1953" s="48"/>
      <c r="I1953" s="48"/>
      <c r="J1953" s="48"/>
      <c r="K1953" s="48"/>
    </row>
    <row r="1954" spans="1:11" x14ac:dyDescent="0.25">
      <c r="A1954" s="48"/>
      <c r="B1954" s="48"/>
      <c r="C1954" s="48"/>
      <c r="D1954" s="48"/>
      <c r="E1954" s="48"/>
      <c r="F1954" s="48"/>
      <c r="G1954" s="48"/>
      <c r="H1954" s="48"/>
      <c r="I1954" s="48"/>
      <c r="J1954" s="48"/>
      <c r="K1954" s="48"/>
    </row>
    <row r="1955" spans="1:11" x14ac:dyDescent="0.25">
      <c r="A1955" s="48"/>
      <c r="B1955" s="48"/>
      <c r="C1955" s="48"/>
      <c r="D1955" s="48"/>
      <c r="E1955" s="48"/>
      <c r="F1955" s="48"/>
      <c r="G1955" s="48"/>
      <c r="H1955" s="48"/>
      <c r="I1955" s="48"/>
      <c r="J1955" s="48"/>
      <c r="K1955" s="48"/>
    </row>
    <row r="1956" spans="1:11" x14ac:dyDescent="0.25">
      <c r="A1956" s="48"/>
      <c r="B1956" s="48"/>
      <c r="C1956" s="48"/>
      <c r="D1956" s="48"/>
      <c r="E1956" s="48"/>
      <c r="F1956" s="48"/>
      <c r="G1956" s="48"/>
      <c r="H1956" s="48"/>
      <c r="I1956" s="48"/>
      <c r="J1956" s="48"/>
      <c r="K1956" s="48"/>
    </row>
    <row r="1957" spans="1:11" x14ac:dyDescent="0.25">
      <c r="A1957" s="48"/>
      <c r="B1957" s="48"/>
      <c r="C1957" s="48"/>
      <c r="D1957" s="48"/>
      <c r="E1957" s="48"/>
      <c r="F1957" s="48"/>
      <c r="G1957" s="48"/>
      <c r="H1957" s="48"/>
      <c r="I1957" s="48"/>
      <c r="J1957" s="48"/>
      <c r="K1957" s="48"/>
    </row>
    <row r="1958" spans="1:11" x14ac:dyDescent="0.25">
      <c r="A1958" s="48"/>
      <c r="B1958" s="48"/>
      <c r="C1958" s="48"/>
      <c r="D1958" s="48"/>
      <c r="E1958" s="48"/>
      <c r="F1958" s="48"/>
      <c r="G1958" s="48"/>
      <c r="H1958" s="48"/>
      <c r="I1958" s="48"/>
      <c r="J1958" s="48"/>
      <c r="K1958" s="48"/>
    </row>
    <row r="1959" spans="1:11" x14ac:dyDescent="0.25">
      <c r="A1959" s="48"/>
      <c r="B1959" s="48"/>
      <c r="C1959" s="48"/>
      <c r="D1959" s="48"/>
      <c r="E1959" s="48"/>
      <c r="F1959" s="48"/>
      <c r="G1959" s="48"/>
      <c r="H1959" s="48"/>
      <c r="I1959" s="48"/>
      <c r="J1959" s="48"/>
      <c r="K1959" s="48"/>
    </row>
    <row r="1960" spans="1:11" x14ac:dyDescent="0.25">
      <c r="A1960" s="48"/>
      <c r="B1960" s="48"/>
      <c r="C1960" s="48"/>
      <c r="D1960" s="48"/>
      <c r="E1960" s="48"/>
      <c r="F1960" s="48"/>
      <c r="G1960" s="48"/>
      <c r="H1960" s="48"/>
      <c r="I1960" s="48"/>
      <c r="J1960" s="48"/>
      <c r="K1960" s="48"/>
    </row>
    <row r="1961" spans="1:11" x14ac:dyDescent="0.25">
      <c r="A1961" s="48"/>
      <c r="B1961" s="48"/>
      <c r="C1961" s="48"/>
      <c r="D1961" s="48"/>
      <c r="E1961" s="48"/>
      <c r="F1961" s="48"/>
      <c r="G1961" s="48"/>
      <c r="H1961" s="48"/>
      <c r="I1961" s="48"/>
      <c r="J1961" s="48"/>
      <c r="K1961" s="48"/>
    </row>
    <row r="1962" spans="1:11" x14ac:dyDescent="0.25">
      <c r="A1962" s="48"/>
      <c r="B1962" s="48"/>
      <c r="C1962" s="48"/>
      <c r="D1962" s="48"/>
      <c r="E1962" s="48"/>
      <c r="F1962" s="48"/>
      <c r="G1962" s="48"/>
      <c r="H1962" s="48"/>
      <c r="I1962" s="48"/>
      <c r="J1962" s="48"/>
      <c r="K1962" s="48"/>
    </row>
    <row r="1963" spans="1:11" x14ac:dyDescent="0.25">
      <c r="A1963" s="48"/>
      <c r="B1963" s="48"/>
      <c r="C1963" s="48"/>
      <c r="D1963" s="48"/>
      <c r="E1963" s="48"/>
      <c r="F1963" s="48"/>
      <c r="G1963" s="48"/>
      <c r="H1963" s="48"/>
      <c r="I1963" s="48"/>
      <c r="J1963" s="48"/>
      <c r="K1963" s="48"/>
    </row>
    <row r="1964" spans="1:11" x14ac:dyDescent="0.25">
      <c r="A1964" s="48"/>
      <c r="B1964" s="48"/>
      <c r="C1964" s="48"/>
      <c r="D1964" s="48"/>
      <c r="E1964" s="48"/>
      <c r="F1964" s="48"/>
      <c r="G1964" s="48"/>
      <c r="H1964" s="48"/>
      <c r="I1964" s="48"/>
      <c r="J1964" s="48"/>
      <c r="K1964" s="48"/>
    </row>
    <row r="1965" spans="1:11" x14ac:dyDescent="0.25">
      <c r="A1965" s="48"/>
      <c r="B1965" s="48"/>
      <c r="C1965" s="48"/>
      <c r="D1965" s="48"/>
      <c r="E1965" s="48"/>
      <c r="F1965" s="48"/>
      <c r="G1965" s="48"/>
      <c r="H1965" s="48"/>
      <c r="I1965" s="48"/>
      <c r="J1965" s="48"/>
      <c r="K1965" s="48"/>
    </row>
    <row r="1966" spans="1:11" x14ac:dyDescent="0.25">
      <c r="A1966" s="48"/>
      <c r="B1966" s="48"/>
      <c r="C1966" s="48"/>
      <c r="D1966" s="48"/>
      <c r="E1966" s="48"/>
      <c r="F1966" s="48"/>
      <c r="G1966" s="48"/>
      <c r="H1966" s="48"/>
      <c r="I1966" s="48"/>
      <c r="J1966" s="48"/>
      <c r="K1966" s="48"/>
    </row>
    <row r="1967" spans="1:11" x14ac:dyDescent="0.25">
      <c r="A1967" s="48"/>
      <c r="B1967" s="48"/>
      <c r="C1967" s="48"/>
      <c r="D1967" s="48"/>
      <c r="E1967" s="48"/>
      <c r="F1967" s="48"/>
      <c r="G1967" s="48"/>
      <c r="H1967" s="48"/>
      <c r="I1967" s="48"/>
      <c r="J1967" s="48"/>
      <c r="K1967" s="48"/>
    </row>
    <row r="1968" spans="1:11" x14ac:dyDescent="0.25">
      <c r="A1968" s="48"/>
      <c r="B1968" s="48"/>
      <c r="C1968" s="48"/>
      <c r="D1968" s="48"/>
      <c r="E1968" s="48"/>
      <c r="F1968" s="48"/>
      <c r="G1968" s="48"/>
      <c r="H1968" s="48"/>
      <c r="I1968" s="48"/>
      <c r="J1968" s="48"/>
      <c r="K1968" s="48"/>
    </row>
    <row r="1969" spans="1:11" x14ac:dyDescent="0.25">
      <c r="A1969" s="48"/>
      <c r="B1969" s="48"/>
      <c r="C1969" s="48"/>
      <c r="D1969" s="48"/>
      <c r="E1969" s="48"/>
      <c r="F1969" s="48"/>
      <c r="G1969" s="48"/>
      <c r="H1969" s="48"/>
      <c r="I1969" s="48"/>
      <c r="J1969" s="48"/>
      <c r="K1969" s="48"/>
    </row>
    <row r="1970" spans="1:11" x14ac:dyDescent="0.25">
      <c r="A1970" s="48"/>
      <c r="B1970" s="48"/>
      <c r="C1970" s="48"/>
      <c r="D1970" s="48"/>
      <c r="E1970" s="48"/>
      <c r="F1970" s="48"/>
      <c r="G1970" s="48"/>
      <c r="H1970" s="48"/>
      <c r="I1970" s="48"/>
      <c r="J1970" s="48"/>
      <c r="K1970" s="48"/>
    </row>
    <row r="1971" spans="1:11" x14ac:dyDescent="0.25">
      <c r="A1971" s="48"/>
      <c r="B1971" s="48"/>
      <c r="C1971" s="48"/>
      <c r="D1971" s="48"/>
      <c r="E1971" s="48"/>
      <c r="F1971" s="48"/>
      <c r="G1971" s="48"/>
      <c r="H1971" s="48"/>
      <c r="I1971" s="48"/>
      <c r="J1971" s="48"/>
      <c r="K1971" s="48"/>
    </row>
    <row r="1972" spans="1:11" x14ac:dyDescent="0.25">
      <c r="A1972" s="48"/>
      <c r="B1972" s="48"/>
      <c r="C1972" s="48"/>
      <c r="D1972" s="48"/>
      <c r="E1972" s="48"/>
      <c r="F1972" s="48"/>
      <c r="G1972" s="48"/>
      <c r="H1972" s="48"/>
      <c r="I1972" s="48"/>
      <c r="J1972" s="48"/>
      <c r="K1972" s="48"/>
    </row>
    <row r="1973" spans="1:11" x14ac:dyDescent="0.25">
      <c r="A1973" s="48"/>
      <c r="B1973" s="48"/>
      <c r="C1973" s="48"/>
      <c r="D1973" s="48"/>
      <c r="E1973" s="48"/>
      <c r="F1973" s="48"/>
      <c r="G1973" s="48"/>
      <c r="H1973" s="48"/>
      <c r="I1973" s="48"/>
      <c r="J1973" s="48"/>
      <c r="K1973" s="48"/>
    </row>
    <row r="1974" spans="1:11" x14ac:dyDescent="0.25">
      <c r="A1974" s="48"/>
      <c r="B1974" s="48"/>
      <c r="C1974" s="48"/>
      <c r="D1974" s="48"/>
      <c r="E1974" s="48"/>
      <c r="F1974" s="48"/>
      <c r="G1974" s="48"/>
      <c r="H1974" s="48"/>
      <c r="I1974" s="48"/>
      <c r="J1974" s="48"/>
      <c r="K1974" s="48"/>
    </row>
    <row r="1975" spans="1:11" x14ac:dyDescent="0.25">
      <c r="A1975" s="48"/>
      <c r="B1975" s="48"/>
      <c r="C1975" s="48"/>
      <c r="D1975" s="48"/>
      <c r="E1975" s="48"/>
      <c r="F1975" s="48"/>
      <c r="G1975" s="48"/>
      <c r="H1975" s="48"/>
      <c r="I1975" s="48"/>
      <c r="J1975" s="48"/>
      <c r="K1975" s="48"/>
    </row>
    <row r="1976" spans="1:11" x14ac:dyDescent="0.25">
      <c r="A1976" s="48"/>
      <c r="B1976" s="48"/>
      <c r="C1976" s="48"/>
      <c r="D1976" s="48"/>
      <c r="E1976" s="48"/>
      <c r="F1976" s="48"/>
      <c r="G1976" s="48"/>
      <c r="H1976" s="48"/>
      <c r="I1976" s="48"/>
      <c r="J1976" s="48"/>
      <c r="K1976" s="48"/>
    </row>
    <row r="1977" spans="1:11" x14ac:dyDescent="0.25">
      <c r="A1977" s="48"/>
      <c r="B1977" s="48"/>
      <c r="C1977" s="48"/>
      <c r="D1977" s="48"/>
      <c r="E1977" s="48"/>
      <c r="F1977" s="48"/>
      <c r="G1977" s="48"/>
      <c r="H1977" s="48"/>
      <c r="I1977" s="48"/>
      <c r="J1977" s="48"/>
      <c r="K1977" s="48"/>
    </row>
    <row r="1978" spans="1:11" x14ac:dyDescent="0.25">
      <c r="A1978" s="48"/>
      <c r="B1978" s="48"/>
      <c r="C1978" s="48"/>
      <c r="D1978" s="48"/>
      <c r="E1978" s="48"/>
      <c r="F1978" s="48"/>
      <c r="G1978" s="48"/>
      <c r="H1978" s="48"/>
      <c r="I1978" s="48"/>
      <c r="J1978" s="48"/>
      <c r="K1978" s="48"/>
    </row>
    <row r="1979" spans="1:11" x14ac:dyDescent="0.25">
      <c r="A1979" s="48"/>
      <c r="B1979" s="48"/>
      <c r="C1979" s="48"/>
      <c r="D1979" s="48"/>
      <c r="E1979" s="48"/>
      <c r="F1979" s="48"/>
      <c r="G1979" s="48"/>
      <c r="H1979" s="48"/>
      <c r="I1979" s="48"/>
      <c r="J1979" s="48"/>
      <c r="K1979" s="48"/>
    </row>
    <row r="1980" spans="1:11" x14ac:dyDescent="0.25">
      <c r="A1980" s="48"/>
      <c r="B1980" s="48"/>
      <c r="C1980" s="48"/>
      <c r="D1980" s="48"/>
      <c r="E1980" s="48"/>
      <c r="F1980" s="48"/>
      <c r="G1980" s="48"/>
      <c r="H1980" s="48"/>
      <c r="I1980" s="48"/>
      <c r="J1980" s="48"/>
      <c r="K1980" s="48"/>
    </row>
    <row r="1981" spans="1:11" x14ac:dyDescent="0.25">
      <c r="A1981" s="48"/>
      <c r="B1981" s="48"/>
      <c r="C1981" s="48"/>
      <c r="D1981" s="48"/>
      <c r="E1981" s="48"/>
      <c r="F1981" s="48"/>
      <c r="G1981" s="48"/>
      <c r="H1981" s="48"/>
      <c r="I1981" s="48"/>
      <c r="J1981" s="48"/>
      <c r="K1981" s="48"/>
    </row>
    <row r="1982" spans="1:11" x14ac:dyDescent="0.25">
      <c r="A1982" s="48"/>
      <c r="B1982" s="48"/>
      <c r="C1982" s="48"/>
      <c r="D1982" s="48"/>
      <c r="E1982" s="48"/>
      <c r="F1982" s="48"/>
      <c r="G1982" s="48"/>
      <c r="H1982" s="48"/>
      <c r="I1982" s="48"/>
      <c r="J1982" s="48"/>
      <c r="K1982" s="48"/>
    </row>
    <row r="1983" spans="1:11" x14ac:dyDescent="0.25">
      <c r="A1983" s="48"/>
      <c r="B1983" s="48"/>
      <c r="C1983" s="48"/>
      <c r="D1983" s="48"/>
      <c r="E1983" s="48"/>
      <c r="F1983" s="48"/>
      <c r="G1983" s="48"/>
      <c r="H1983" s="48"/>
      <c r="I1983" s="48"/>
      <c r="J1983" s="48"/>
      <c r="K1983" s="48"/>
    </row>
    <row r="1984" spans="1:11" x14ac:dyDescent="0.25">
      <c r="A1984" s="48"/>
      <c r="B1984" s="48"/>
      <c r="C1984" s="48"/>
      <c r="D1984" s="48"/>
      <c r="E1984" s="48"/>
      <c r="F1984" s="48"/>
      <c r="G1984" s="48"/>
      <c r="H1984" s="48"/>
      <c r="I1984" s="48"/>
      <c r="J1984" s="48"/>
      <c r="K1984" s="48"/>
    </row>
    <row r="1985" spans="1:11" x14ac:dyDescent="0.25">
      <c r="A1985" s="48"/>
      <c r="B1985" s="48"/>
      <c r="C1985" s="48"/>
      <c r="D1985" s="48"/>
      <c r="E1985" s="48"/>
      <c r="F1985" s="48"/>
      <c r="G1985" s="48"/>
      <c r="H1985" s="48"/>
      <c r="I1985" s="48"/>
      <c r="J1985" s="48"/>
      <c r="K1985" s="48"/>
    </row>
    <row r="1986" spans="1:11" x14ac:dyDescent="0.25">
      <c r="A1986" s="48"/>
      <c r="B1986" s="48"/>
      <c r="C1986" s="48"/>
      <c r="D1986" s="48"/>
      <c r="E1986" s="48"/>
      <c r="F1986" s="48"/>
      <c r="G1986" s="48"/>
      <c r="H1986" s="48"/>
      <c r="I1986" s="48"/>
      <c r="J1986" s="48"/>
      <c r="K1986" s="48"/>
    </row>
    <row r="1987" spans="1:11" x14ac:dyDescent="0.25">
      <c r="A1987" s="48"/>
      <c r="B1987" s="48"/>
      <c r="C1987" s="48"/>
      <c r="D1987" s="48"/>
      <c r="E1987" s="48"/>
      <c r="F1987" s="48"/>
      <c r="G1987" s="48"/>
      <c r="H1987" s="48"/>
      <c r="I1987" s="48"/>
      <c r="J1987" s="48"/>
      <c r="K1987" s="48"/>
    </row>
    <row r="1988" spans="1:11" x14ac:dyDescent="0.25">
      <c r="A1988" s="48"/>
      <c r="B1988" s="48"/>
      <c r="C1988" s="48"/>
      <c r="D1988" s="48"/>
      <c r="E1988" s="48"/>
      <c r="F1988" s="48"/>
      <c r="G1988" s="48"/>
      <c r="H1988" s="48"/>
      <c r="I1988" s="48"/>
      <c r="J1988" s="48"/>
      <c r="K1988" s="48"/>
    </row>
    <row r="1989" spans="1:11" x14ac:dyDescent="0.25">
      <c r="A1989" s="48"/>
      <c r="B1989" s="48"/>
      <c r="C1989" s="48"/>
      <c r="D1989" s="48"/>
      <c r="E1989" s="48"/>
      <c r="F1989" s="48"/>
      <c r="G1989" s="48"/>
      <c r="H1989" s="48"/>
      <c r="I1989" s="48"/>
      <c r="J1989" s="48"/>
      <c r="K1989" s="48"/>
    </row>
    <row r="1990" spans="1:11" x14ac:dyDescent="0.25">
      <c r="A1990" s="48"/>
      <c r="B1990" s="48"/>
      <c r="C1990" s="48"/>
      <c r="D1990" s="48"/>
      <c r="E1990" s="48"/>
      <c r="F1990" s="48"/>
      <c r="G1990" s="48"/>
      <c r="H1990" s="48"/>
      <c r="I1990" s="48"/>
      <c r="J1990" s="48"/>
      <c r="K1990" s="48"/>
    </row>
    <row r="1991" spans="1:11" x14ac:dyDescent="0.25">
      <c r="A1991" s="48"/>
      <c r="B1991" s="48"/>
      <c r="C1991" s="48"/>
      <c r="D1991" s="48"/>
      <c r="E1991" s="48"/>
      <c r="F1991" s="48"/>
      <c r="G1991" s="48"/>
      <c r="H1991" s="48"/>
      <c r="I1991" s="48"/>
      <c r="J1991" s="48"/>
      <c r="K1991" s="48"/>
    </row>
    <row r="1992" spans="1:11" x14ac:dyDescent="0.25">
      <c r="A1992" s="48"/>
      <c r="B1992" s="48"/>
      <c r="C1992" s="48"/>
      <c r="D1992" s="48"/>
      <c r="E1992" s="48"/>
      <c r="F1992" s="48"/>
      <c r="G1992" s="48"/>
      <c r="H1992" s="48"/>
      <c r="I1992" s="48"/>
      <c r="J1992" s="48"/>
      <c r="K1992" s="48"/>
    </row>
    <row r="1993" spans="1:11" x14ac:dyDescent="0.25">
      <c r="A1993" s="48"/>
      <c r="B1993" s="48"/>
      <c r="C1993" s="48"/>
      <c r="D1993" s="48"/>
      <c r="E1993" s="48"/>
      <c r="F1993" s="48"/>
      <c r="G1993" s="48"/>
      <c r="H1993" s="48"/>
      <c r="I1993" s="48"/>
      <c r="J1993" s="48"/>
      <c r="K1993" s="48"/>
    </row>
    <row r="1994" spans="1:11" x14ac:dyDescent="0.25">
      <c r="A1994" s="48"/>
      <c r="B1994" s="48"/>
      <c r="C1994" s="48"/>
      <c r="D1994" s="48"/>
      <c r="E1994" s="48"/>
      <c r="F1994" s="48"/>
      <c r="G1994" s="48"/>
      <c r="H1994" s="48"/>
      <c r="I1994" s="48"/>
      <c r="J1994" s="48"/>
      <c r="K1994" s="48"/>
    </row>
    <row r="1995" spans="1:11" x14ac:dyDescent="0.25">
      <c r="A1995" s="48"/>
      <c r="B1995" s="48"/>
      <c r="C1995" s="48"/>
      <c r="D1995" s="48"/>
      <c r="E1995" s="48"/>
      <c r="F1995" s="48"/>
      <c r="G1995" s="48"/>
      <c r="H1995" s="48"/>
      <c r="I1995" s="48"/>
      <c r="J1995" s="48"/>
      <c r="K1995" s="48"/>
    </row>
    <row r="1996" spans="1:11" x14ac:dyDescent="0.25">
      <c r="A1996" s="48"/>
      <c r="B1996" s="48"/>
      <c r="C1996" s="48"/>
      <c r="D1996" s="48"/>
      <c r="E1996" s="48"/>
      <c r="F1996" s="48"/>
      <c r="G1996" s="48"/>
      <c r="H1996" s="48"/>
      <c r="I1996" s="48"/>
      <c r="J1996" s="48"/>
      <c r="K1996" s="48"/>
    </row>
    <row r="1997" spans="1:11" x14ac:dyDescent="0.25">
      <c r="A1997" s="48"/>
      <c r="B1997" s="48"/>
      <c r="C1997" s="48"/>
      <c r="D1997" s="48"/>
      <c r="E1997" s="48"/>
      <c r="F1997" s="48"/>
      <c r="G1997" s="48"/>
      <c r="H1997" s="48"/>
      <c r="I1997" s="48"/>
      <c r="J1997" s="48"/>
      <c r="K1997" s="48"/>
    </row>
    <row r="1998" spans="1:11" x14ac:dyDescent="0.25">
      <c r="A1998" s="48"/>
      <c r="B1998" s="48"/>
      <c r="C1998" s="48"/>
      <c r="D1998" s="48"/>
      <c r="E1998" s="48"/>
      <c r="F1998" s="48"/>
      <c r="G1998" s="48"/>
      <c r="H1998" s="48"/>
      <c r="I1998" s="48"/>
      <c r="J1998" s="48"/>
      <c r="K1998" s="48"/>
    </row>
    <row r="1999" spans="1:11" x14ac:dyDescent="0.25">
      <c r="A1999" s="48"/>
      <c r="B1999" s="48"/>
      <c r="C1999" s="48"/>
      <c r="D1999" s="48"/>
      <c r="E1999" s="48"/>
      <c r="F1999" s="48"/>
      <c r="G1999" s="48"/>
      <c r="H1999" s="48"/>
      <c r="I1999" s="48"/>
      <c r="J1999" s="48"/>
      <c r="K1999" s="48"/>
    </row>
    <row r="2000" spans="1:11" x14ac:dyDescent="0.25">
      <c r="A2000" s="48"/>
      <c r="B2000" s="48"/>
      <c r="C2000" s="48"/>
      <c r="D2000" s="48"/>
      <c r="E2000" s="48"/>
      <c r="F2000" s="48"/>
      <c r="G2000" s="48"/>
      <c r="H2000" s="48"/>
      <c r="I2000" s="48"/>
      <c r="J2000" s="48"/>
      <c r="K2000" s="48"/>
    </row>
    <row r="2001" spans="1:11" x14ac:dyDescent="0.25">
      <c r="A2001" s="48"/>
      <c r="B2001" s="48"/>
      <c r="C2001" s="48"/>
      <c r="D2001" s="48"/>
      <c r="E2001" s="48"/>
      <c r="F2001" s="48"/>
      <c r="G2001" s="48"/>
      <c r="H2001" s="48"/>
      <c r="I2001" s="48"/>
      <c r="J2001" s="48"/>
      <c r="K2001" s="48"/>
    </row>
    <row r="2002" spans="1:11" x14ac:dyDescent="0.25">
      <c r="A2002" s="48"/>
      <c r="B2002" s="48"/>
      <c r="C2002" s="48"/>
      <c r="D2002" s="48"/>
      <c r="E2002" s="48"/>
      <c r="F2002" s="48"/>
      <c r="G2002" s="48"/>
      <c r="H2002" s="48"/>
      <c r="I2002" s="48"/>
      <c r="J2002" s="48"/>
      <c r="K2002" s="48"/>
    </row>
    <row r="2003" spans="1:11" x14ac:dyDescent="0.25">
      <c r="A2003" s="48"/>
      <c r="B2003" s="48"/>
      <c r="C2003" s="48"/>
      <c r="D2003" s="48"/>
      <c r="E2003" s="48"/>
      <c r="F2003" s="48"/>
      <c r="G2003" s="48"/>
      <c r="H2003" s="48"/>
      <c r="I2003" s="48"/>
      <c r="J2003" s="48"/>
      <c r="K2003" s="48"/>
    </row>
    <row r="2004" spans="1:11" x14ac:dyDescent="0.25">
      <c r="A2004" s="48"/>
      <c r="B2004" s="48"/>
      <c r="C2004" s="48"/>
      <c r="D2004" s="48"/>
      <c r="E2004" s="48"/>
      <c r="F2004" s="48"/>
      <c r="G2004" s="48"/>
      <c r="H2004" s="48"/>
      <c r="I2004" s="48"/>
      <c r="J2004" s="48"/>
      <c r="K2004" s="48"/>
    </row>
    <row r="2005" spans="1:11" x14ac:dyDescent="0.25">
      <c r="A2005" s="48"/>
      <c r="B2005" s="48"/>
      <c r="C2005" s="48"/>
      <c r="D2005" s="48"/>
      <c r="E2005" s="48"/>
      <c r="F2005" s="48"/>
      <c r="G2005" s="48"/>
      <c r="H2005" s="48"/>
      <c r="I2005" s="48"/>
      <c r="J2005" s="48"/>
      <c r="K2005" s="48"/>
    </row>
    <row r="2006" spans="1:11" x14ac:dyDescent="0.25">
      <c r="A2006" s="48"/>
      <c r="B2006" s="48"/>
      <c r="C2006" s="48"/>
      <c r="D2006" s="48"/>
      <c r="E2006" s="48"/>
      <c r="F2006" s="48"/>
      <c r="G2006" s="48"/>
      <c r="H2006" s="48"/>
      <c r="I2006" s="48"/>
      <c r="J2006" s="48"/>
      <c r="K2006" s="48"/>
    </row>
    <row r="2007" spans="1:11" x14ac:dyDescent="0.25">
      <c r="A2007" s="48"/>
      <c r="B2007" s="48"/>
      <c r="C2007" s="48"/>
      <c r="D2007" s="48"/>
      <c r="E2007" s="48"/>
      <c r="F2007" s="48"/>
      <c r="G2007" s="48"/>
      <c r="H2007" s="48"/>
      <c r="I2007" s="48"/>
      <c r="J2007" s="48"/>
      <c r="K2007" s="48"/>
    </row>
    <row r="2008" spans="1:11" x14ac:dyDescent="0.25">
      <c r="A2008" s="48"/>
      <c r="B2008" s="48"/>
      <c r="C2008" s="48"/>
      <c r="D2008" s="48"/>
      <c r="E2008" s="48"/>
      <c r="F2008" s="48"/>
      <c r="G2008" s="48"/>
      <c r="H2008" s="48"/>
      <c r="I2008" s="48"/>
      <c r="J2008" s="48"/>
      <c r="K2008" s="48"/>
    </row>
    <row r="2009" spans="1:11" x14ac:dyDescent="0.25">
      <c r="A2009" s="48"/>
      <c r="B2009" s="48"/>
      <c r="C2009" s="48"/>
      <c r="D2009" s="48"/>
      <c r="E2009" s="48"/>
      <c r="F2009" s="48"/>
      <c r="G2009" s="48"/>
      <c r="H2009" s="48"/>
      <c r="I2009" s="48"/>
      <c r="J2009" s="48"/>
      <c r="K2009" s="48"/>
    </row>
    <row r="2010" spans="1:11" x14ac:dyDescent="0.25">
      <c r="A2010" s="48"/>
      <c r="B2010" s="48"/>
      <c r="C2010" s="48"/>
      <c r="D2010" s="48"/>
      <c r="E2010" s="48"/>
      <c r="F2010" s="48"/>
      <c r="G2010" s="48"/>
      <c r="H2010" s="48"/>
      <c r="I2010" s="48"/>
      <c r="J2010" s="48"/>
      <c r="K2010" s="48"/>
    </row>
    <row r="2011" spans="1:11" x14ac:dyDescent="0.25">
      <c r="A2011" s="48"/>
      <c r="B2011" s="48"/>
      <c r="C2011" s="48"/>
      <c r="D2011" s="48"/>
      <c r="E2011" s="48"/>
      <c r="F2011" s="48"/>
      <c r="G2011" s="48"/>
      <c r="H2011" s="48"/>
      <c r="I2011" s="48"/>
      <c r="J2011" s="48"/>
      <c r="K2011" s="48"/>
    </row>
    <row r="2012" spans="1:11" x14ac:dyDescent="0.25">
      <c r="A2012" s="48"/>
      <c r="B2012" s="48"/>
      <c r="C2012" s="48"/>
      <c r="D2012" s="48"/>
      <c r="E2012" s="48"/>
      <c r="F2012" s="48"/>
      <c r="G2012" s="48"/>
      <c r="H2012" s="48"/>
      <c r="I2012" s="48"/>
      <c r="J2012" s="48"/>
      <c r="K2012" s="48"/>
    </row>
    <row r="2013" spans="1:11" x14ac:dyDescent="0.25">
      <c r="A2013" s="48"/>
      <c r="B2013" s="48"/>
      <c r="C2013" s="48"/>
      <c r="D2013" s="48"/>
      <c r="E2013" s="48"/>
      <c r="F2013" s="48"/>
      <c r="G2013" s="48"/>
      <c r="H2013" s="48"/>
      <c r="I2013" s="48"/>
      <c r="J2013" s="48"/>
      <c r="K2013" s="48"/>
    </row>
    <row r="2014" spans="1:11" x14ac:dyDescent="0.25">
      <c r="A2014" s="48"/>
      <c r="B2014" s="48"/>
      <c r="C2014" s="48"/>
      <c r="D2014" s="48"/>
      <c r="E2014" s="48"/>
      <c r="F2014" s="48"/>
      <c r="G2014" s="48"/>
      <c r="H2014" s="48"/>
      <c r="I2014" s="48"/>
      <c r="J2014" s="48"/>
      <c r="K2014" s="48"/>
    </row>
    <row r="2015" spans="1:11" x14ac:dyDescent="0.25">
      <c r="A2015" s="48"/>
      <c r="B2015" s="48"/>
      <c r="C2015" s="48"/>
      <c r="D2015" s="48"/>
      <c r="E2015" s="48"/>
      <c r="F2015" s="48"/>
      <c r="G2015" s="48"/>
      <c r="H2015" s="48"/>
      <c r="I2015" s="48"/>
      <c r="J2015" s="48"/>
      <c r="K2015" s="48"/>
    </row>
    <row r="2016" spans="1:11" x14ac:dyDescent="0.25">
      <c r="A2016" s="48"/>
      <c r="B2016" s="48"/>
      <c r="C2016" s="48"/>
      <c r="D2016" s="48"/>
      <c r="E2016" s="48"/>
      <c r="F2016" s="48"/>
      <c r="G2016" s="48"/>
      <c r="H2016" s="48"/>
      <c r="I2016" s="48"/>
      <c r="J2016" s="48"/>
      <c r="K2016" s="48"/>
    </row>
    <row r="2017" spans="1:11" x14ac:dyDescent="0.25">
      <c r="A2017" s="48"/>
      <c r="B2017" s="48"/>
      <c r="C2017" s="48"/>
      <c r="D2017" s="48"/>
      <c r="E2017" s="48"/>
      <c r="F2017" s="48"/>
      <c r="G2017" s="48"/>
      <c r="H2017" s="48"/>
      <c r="I2017" s="48"/>
      <c r="J2017" s="48"/>
      <c r="K2017" s="48"/>
    </row>
    <row r="2018" spans="1:11" x14ac:dyDescent="0.25">
      <c r="A2018" s="48"/>
      <c r="B2018" s="48"/>
      <c r="C2018" s="48"/>
      <c r="D2018" s="48"/>
      <c r="E2018" s="48"/>
      <c r="F2018" s="48"/>
      <c r="G2018" s="48"/>
      <c r="H2018" s="48"/>
      <c r="I2018" s="48"/>
      <c r="J2018" s="48"/>
      <c r="K2018" s="48"/>
    </row>
    <row r="2019" spans="1:11" x14ac:dyDescent="0.25">
      <c r="A2019" s="48"/>
      <c r="B2019" s="48"/>
      <c r="C2019" s="48"/>
      <c r="D2019" s="48"/>
      <c r="E2019" s="48"/>
      <c r="F2019" s="48"/>
      <c r="G2019" s="48"/>
      <c r="H2019" s="48"/>
      <c r="I2019" s="48"/>
      <c r="J2019" s="48"/>
      <c r="K2019" s="48"/>
    </row>
    <row r="2020" spans="1:11" x14ac:dyDescent="0.25">
      <c r="A2020" s="48"/>
      <c r="B2020" s="48"/>
      <c r="C2020" s="48"/>
      <c r="D2020" s="48"/>
      <c r="E2020" s="48"/>
      <c r="F2020" s="48"/>
      <c r="G2020" s="48"/>
      <c r="H2020" s="48"/>
      <c r="I2020" s="48"/>
      <c r="J2020" s="48"/>
      <c r="K2020" s="48"/>
    </row>
    <row r="2021" spans="1:11" x14ac:dyDescent="0.25">
      <c r="A2021" s="48"/>
      <c r="B2021" s="48"/>
      <c r="C2021" s="48"/>
      <c r="D2021" s="48"/>
      <c r="E2021" s="48"/>
      <c r="F2021" s="48"/>
      <c r="G2021" s="48"/>
      <c r="H2021" s="48"/>
      <c r="I2021" s="48"/>
      <c r="J2021" s="48"/>
      <c r="K2021" s="48"/>
    </row>
    <row r="2022" spans="1:11" x14ac:dyDescent="0.25">
      <c r="A2022" s="48"/>
      <c r="B2022" s="48"/>
      <c r="C2022" s="48"/>
      <c r="D2022" s="48"/>
      <c r="E2022" s="48"/>
      <c r="F2022" s="48"/>
      <c r="G2022" s="48"/>
      <c r="H2022" s="48"/>
      <c r="I2022" s="48"/>
      <c r="J2022" s="48"/>
      <c r="K2022" s="48"/>
    </row>
    <row r="2023" spans="1:11" x14ac:dyDescent="0.25">
      <c r="A2023" s="48"/>
      <c r="B2023" s="48"/>
      <c r="C2023" s="48"/>
      <c r="D2023" s="48"/>
      <c r="E2023" s="48"/>
      <c r="F2023" s="48"/>
      <c r="G2023" s="48"/>
      <c r="H2023" s="48"/>
      <c r="I2023" s="48"/>
      <c r="J2023" s="48"/>
      <c r="K2023" s="48"/>
    </row>
    <row r="2024" spans="1:11" x14ac:dyDescent="0.25">
      <c r="A2024" s="48"/>
      <c r="B2024" s="48"/>
      <c r="C2024" s="48"/>
      <c r="D2024" s="48"/>
      <c r="E2024" s="48"/>
      <c r="F2024" s="48"/>
      <c r="G2024" s="48"/>
      <c r="H2024" s="48"/>
      <c r="I2024" s="48"/>
      <c r="J2024" s="48"/>
      <c r="K2024" s="48"/>
    </row>
    <row r="2025" spans="1:11" x14ac:dyDescent="0.25">
      <c r="A2025" s="48"/>
      <c r="B2025" s="48"/>
      <c r="C2025" s="48"/>
      <c r="D2025" s="48"/>
      <c r="E2025" s="48"/>
      <c r="F2025" s="48"/>
      <c r="G2025" s="48"/>
      <c r="H2025" s="48"/>
      <c r="I2025" s="48"/>
      <c r="J2025" s="48"/>
      <c r="K2025" s="48"/>
    </row>
    <row r="2026" spans="1:11" x14ac:dyDescent="0.25">
      <c r="A2026" s="48"/>
      <c r="B2026" s="48"/>
      <c r="C2026" s="48"/>
      <c r="D2026" s="48"/>
      <c r="E2026" s="48"/>
      <c r="F2026" s="48"/>
      <c r="G2026" s="48"/>
      <c r="H2026" s="48"/>
      <c r="I2026" s="48"/>
      <c r="J2026" s="48"/>
      <c r="K2026" s="48"/>
    </row>
    <row r="2027" spans="1:11" x14ac:dyDescent="0.25">
      <c r="A2027" s="48"/>
      <c r="B2027" s="48"/>
      <c r="C2027" s="48"/>
      <c r="D2027" s="48"/>
      <c r="E2027" s="48"/>
      <c r="F2027" s="48"/>
      <c r="G2027" s="48"/>
      <c r="H2027" s="48"/>
      <c r="I2027" s="48"/>
      <c r="J2027" s="48"/>
      <c r="K2027" s="48"/>
    </row>
    <row r="2028" spans="1:11" x14ac:dyDescent="0.25">
      <c r="A2028" s="48"/>
      <c r="B2028" s="48"/>
      <c r="C2028" s="48"/>
      <c r="D2028" s="48"/>
      <c r="E2028" s="48"/>
      <c r="F2028" s="48"/>
      <c r="G2028" s="48"/>
      <c r="H2028" s="48"/>
      <c r="I2028" s="48"/>
      <c r="J2028" s="48"/>
      <c r="K2028" s="48"/>
    </row>
    <row r="2029" spans="1:11" x14ac:dyDescent="0.25">
      <c r="A2029" s="48"/>
      <c r="B2029" s="48"/>
      <c r="C2029" s="48"/>
      <c r="D2029" s="48"/>
      <c r="E2029" s="48"/>
      <c r="F2029" s="48"/>
      <c r="G2029" s="48"/>
      <c r="H2029" s="48"/>
      <c r="I2029" s="48"/>
      <c r="J2029" s="48"/>
      <c r="K2029" s="48"/>
    </row>
    <row r="2030" spans="1:11" x14ac:dyDescent="0.25">
      <c r="A2030" s="48"/>
      <c r="B2030" s="48"/>
      <c r="C2030" s="48"/>
      <c r="D2030" s="48"/>
      <c r="E2030" s="48"/>
      <c r="F2030" s="48"/>
      <c r="G2030" s="48"/>
      <c r="H2030" s="48"/>
      <c r="I2030" s="48"/>
      <c r="J2030" s="48"/>
      <c r="K2030" s="48"/>
    </row>
    <row r="2031" spans="1:11" x14ac:dyDescent="0.25">
      <c r="A2031" s="48"/>
      <c r="B2031" s="48"/>
      <c r="C2031" s="48"/>
      <c r="D2031" s="48"/>
      <c r="E2031" s="48"/>
      <c r="F2031" s="48"/>
      <c r="G2031" s="48"/>
      <c r="H2031" s="48"/>
      <c r="I2031" s="48"/>
      <c r="J2031" s="48"/>
      <c r="K2031" s="48"/>
    </row>
    <row r="2032" spans="1:11" x14ac:dyDescent="0.25">
      <c r="A2032" s="48"/>
      <c r="B2032" s="48"/>
      <c r="C2032" s="48"/>
      <c r="D2032" s="48"/>
      <c r="E2032" s="48"/>
      <c r="F2032" s="48"/>
      <c r="G2032" s="48"/>
      <c r="H2032" s="48"/>
      <c r="I2032" s="48"/>
      <c r="J2032" s="48"/>
      <c r="K2032" s="48"/>
    </row>
    <row r="2033" spans="1:11" x14ac:dyDescent="0.25">
      <c r="A2033" s="48"/>
      <c r="B2033" s="48"/>
      <c r="C2033" s="48"/>
      <c r="D2033" s="48"/>
      <c r="E2033" s="48"/>
      <c r="F2033" s="48"/>
      <c r="G2033" s="48"/>
      <c r="H2033" s="48"/>
      <c r="I2033" s="48"/>
      <c r="J2033" s="48"/>
      <c r="K2033" s="48"/>
    </row>
    <row r="2034" spans="1:11" x14ac:dyDescent="0.25">
      <c r="A2034" s="48"/>
      <c r="B2034" s="48"/>
      <c r="C2034" s="48"/>
      <c r="D2034" s="48"/>
      <c r="E2034" s="48"/>
      <c r="F2034" s="48"/>
      <c r="G2034" s="48"/>
      <c r="H2034" s="48"/>
      <c r="I2034" s="48"/>
      <c r="J2034" s="48"/>
      <c r="K2034" s="48"/>
    </row>
    <row r="2035" spans="1:11" x14ac:dyDescent="0.25">
      <c r="A2035" s="48"/>
      <c r="B2035" s="48"/>
      <c r="C2035" s="48"/>
      <c r="D2035" s="48"/>
      <c r="E2035" s="48"/>
      <c r="F2035" s="48"/>
      <c r="G2035" s="48"/>
      <c r="H2035" s="48"/>
      <c r="I2035" s="48"/>
      <c r="J2035" s="48"/>
      <c r="K2035" s="48"/>
    </row>
    <row r="2036" spans="1:11" x14ac:dyDescent="0.25">
      <c r="A2036" s="48"/>
      <c r="B2036" s="48"/>
      <c r="C2036" s="48"/>
      <c r="D2036" s="48"/>
      <c r="E2036" s="48"/>
      <c r="F2036" s="48"/>
      <c r="G2036" s="48"/>
      <c r="H2036" s="48"/>
      <c r="I2036" s="48"/>
      <c r="J2036" s="48"/>
      <c r="K2036" s="48"/>
    </row>
    <row r="2037" spans="1:11" x14ac:dyDescent="0.25">
      <c r="A2037" s="48"/>
      <c r="B2037" s="48"/>
      <c r="C2037" s="48"/>
      <c r="D2037" s="48"/>
      <c r="E2037" s="48"/>
      <c r="F2037" s="48"/>
      <c r="G2037" s="48"/>
      <c r="H2037" s="48"/>
      <c r="I2037" s="48"/>
      <c r="J2037" s="48"/>
      <c r="K2037" s="48"/>
    </row>
    <row r="2038" spans="1:11" x14ac:dyDescent="0.25">
      <c r="A2038" s="48"/>
      <c r="B2038" s="48"/>
      <c r="C2038" s="48"/>
      <c r="D2038" s="48"/>
      <c r="E2038" s="48"/>
      <c r="F2038" s="48"/>
      <c r="G2038" s="48"/>
      <c r="H2038" s="48"/>
      <c r="I2038" s="48"/>
      <c r="J2038" s="48"/>
      <c r="K2038" s="48"/>
    </row>
    <row r="2039" spans="1:11" x14ac:dyDescent="0.25">
      <c r="A2039" s="48"/>
      <c r="B2039" s="48"/>
      <c r="C2039" s="48"/>
      <c r="D2039" s="48"/>
      <c r="E2039" s="48"/>
      <c r="F2039" s="48"/>
      <c r="G2039" s="48"/>
      <c r="H2039" s="48"/>
      <c r="I2039" s="48"/>
      <c r="J2039" s="48"/>
      <c r="K2039" s="48"/>
    </row>
    <row r="2040" spans="1:11" x14ac:dyDescent="0.25">
      <c r="A2040" s="48"/>
      <c r="B2040" s="48"/>
      <c r="C2040" s="48"/>
      <c r="D2040" s="48"/>
      <c r="E2040" s="48"/>
      <c r="F2040" s="48"/>
      <c r="G2040" s="48"/>
      <c r="H2040" s="48"/>
      <c r="I2040" s="48"/>
      <c r="J2040" s="48"/>
      <c r="K2040" s="48"/>
    </row>
    <row r="2041" spans="1:11" x14ac:dyDescent="0.25">
      <c r="A2041" s="48"/>
      <c r="B2041" s="48"/>
      <c r="C2041" s="48"/>
      <c r="D2041" s="48"/>
      <c r="E2041" s="48"/>
      <c r="F2041" s="48"/>
      <c r="G2041" s="48"/>
      <c r="H2041" s="48"/>
      <c r="I2041" s="48"/>
      <c r="J2041" s="48"/>
      <c r="K2041" s="48"/>
    </row>
    <row r="2042" spans="1:11" x14ac:dyDescent="0.25">
      <c r="A2042" s="48"/>
      <c r="B2042" s="48"/>
      <c r="C2042" s="48"/>
      <c r="D2042" s="48"/>
      <c r="E2042" s="48"/>
      <c r="F2042" s="48"/>
      <c r="G2042" s="48"/>
      <c r="H2042" s="48"/>
      <c r="I2042" s="48"/>
      <c r="J2042" s="48"/>
      <c r="K2042" s="48"/>
    </row>
    <row r="2043" spans="1:11" x14ac:dyDescent="0.25">
      <c r="A2043" s="48"/>
      <c r="B2043" s="48"/>
      <c r="C2043" s="48"/>
      <c r="D2043" s="48"/>
      <c r="E2043" s="48"/>
      <c r="F2043" s="48"/>
      <c r="G2043" s="48"/>
      <c r="H2043" s="48"/>
      <c r="I2043" s="48"/>
      <c r="J2043" s="48"/>
      <c r="K2043" s="48"/>
    </row>
    <row r="2044" spans="1:11" x14ac:dyDescent="0.25">
      <c r="A2044" s="48"/>
      <c r="B2044" s="48"/>
      <c r="C2044" s="48"/>
      <c r="D2044" s="48"/>
      <c r="E2044" s="48"/>
      <c r="F2044" s="48"/>
      <c r="G2044" s="48"/>
      <c r="H2044" s="48"/>
      <c r="I2044" s="48"/>
      <c r="J2044" s="48"/>
      <c r="K2044" s="48"/>
    </row>
    <row r="2045" spans="1:11" x14ac:dyDescent="0.25">
      <c r="A2045" s="48"/>
      <c r="B2045" s="48"/>
      <c r="C2045" s="48"/>
      <c r="D2045" s="48"/>
      <c r="E2045" s="48"/>
      <c r="F2045" s="48"/>
      <c r="G2045" s="48"/>
      <c r="H2045" s="48"/>
      <c r="I2045" s="48"/>
      <c r="J2045" s="48"/>
      <c r="K2045" s="48"/>
    </row>
    <row r="2046" spans="1:11" x14ac:dyDescent="0.25">
      <c r="A2046" s="48"/>
      <c r="B2046" s="48"/>
      <c r="C2046" s="48"/>
      <c r="D2046" s="48"/>
      <c r="E2046" s="48"/>
      <c r="F2046" s="48"/>
      <c r="G2046" s="48"/>
      <c r="H2046" s="48"/>
      <c r="I2046" s="48"/>
      <c r="J2046" s="48"/>
      <c r="K2046" s="48"/>
    </row>
    <row r="2047" spans="1:11" x14ac:dyDescent="0.25">
      <c r="A2047" s="48"/>
      <c r="B2047" s="48"/>
      <c r="C2047" s="48"/>
      <c r="D2047" s="48"/>
      <c r="E2047" s="48"/>
      <c r="F2047" s="48"/>
      <c r="G2047" s="48"/>
      <c r="H2047" s="48"/>
      <c r="I2047" s="48"/>
      <c r="J2047" s="48"/>
      <c r="K2047" s="48"/>
    </row>
    <row r="2048" spans="1:11" x14ac:dyDescent="0.25">
      <c r="A2048" s="48"/>
      <c r="B2048" s="48"/>
      <c r="C2048" s="48"/>
      <c r="D2048" s="48"/>
      <c r="E2048" s="48"/>
      <c r="F2048" s="48"/>
      <c r="G2048" s="48"/>
      <c r="H2048" s="48"/>
      <c r="I2048" s="48"/>
      <c r="J2048" s="48"/>
      <c r="K2048" s="48"/>
    </row>
    <row r="2049" spans="1:11" x14ac:dyDescent="0.25">
      <c r="A2049" s="48"/>
      <c r="B2049" s="48"/>
      <c r="C2049" s="48"/>
      <c r="D2049" s="48"/>
      <c r="E2049" s="48"/>
      <c r="F2049" s="48"/>
      <c r="G2049" s="48"/>
      <c r="H2049" s="48"/>
      <c r="I2049" s="48"/>
      <c r="J2049" s="48"/>
      <c r="K2049" s="48"/>
    </row>
    <row r="2050" spans="1:11" x14ac:dyDescent="0.25">
      <c r="A2050" s="48"/>
      <c r="B2050" s="48"/>
      <c r="C2050" s="48"/>
      <c r="D2050" s="48"/>
      <c r="E2050" s="48"/>
      <c r="F2050" s="48"/>
      <c r="G2050" s="48"/>
      <c r="H2050" s="48"/>
      <c r="I2050" s="48"/>
      <c r="J2050" s="48"/>
      <c r="K2050" s="48"/>
    </row>
    <row r="2051" spans="1:11" x14ac:dyDescent="0.25">
      <c r="A2051" s="48"/>
      <c r="B2051" s="48"/>
      <c r="C2051" s="48"/>
      <c r="D2051" s="48"/>
      <c r="E2051" s="48"/>
      <c r="F2051" s="48"/>
      <c r="G2051" s="48"/>
      <c r="H2051" s="48"/>
      <c r="I2051" s="48"/>
      <c r="J2051" s="48"/>
      <c r="K2051" s="48"/>
    </row>
    <row r="2052" spans="1:11" x14ac:dyDescent="0.25">
      <c r="A2052" s="48"/>
      <c r="B2052" s="48"/>
      <c r="C2052" s="48"/>
      <c r="D2052" s="48"/>
      <c r="E2052" s="48"/>
      <c r="F2052" s="48"/>
      <c r="G2052" s="48"/>
      <c r="H2052" s="48"/>
      <c r="I2052" s="48"/>
      <c r="J2052" s="48"/>
      <c r="K2052" s="48"/>
    </row>
    <row r="2053" spans="1:11" x14ac:dyDescent="0.25">
      <c r="A2053" s="48"/>
      <c r="B2053" s="48"/>
      <c r="C2053" s="48"/>
      <c r="D2053" s="48"/>
      <c r="E2053" s="48"/>
      <c r="F2053" s="48"/>
      <c r="G2053" s="48"/>
      <c r="H2053" s="48"/>
      <c r="I2053" s="48"/>
      <c r="J2053" s="48"/>
      <c r="K2053" s="48"/>
    </row>
    <row r="2054" spans="1:11" x14ac:dyDescent="0.25">
      <c r="A2054" s="48"/>
      <c r="B2054" s="48"/>
      <c r="C2054" s="48"/>
      <c r="D2054" s="48"/>
      <c r="E2054" s="48"/>
      <c r="F2054" s="48"/>
      <c r="G2054" s="48"/>
      <c r="H2054" s="48"/>
      <c r="I2054" s="48"/>
      <c r="J2054" s="48"/>
      <c r="K2054" s="48"/>
    </row>
    <row r="2055" spans="1:11" x14ac:dyDescent="0.25">
      <c r="A2055" s="48"/>
      <c r="B2055" s="48"/>
      <c r="C2055" s="48"/>
      <c r="D2055" s="48"/>
      <c r="E2055" s="48"/>
      <c r="F2055" s="48"/>
      <c r="G2055" s="48"/>
      <c r="H2055" s="48"/>
      <c r="I2055" s="48"/>
      <c r="J2055" s="48"/>
      <c r="K2055" s="48"/>
    </row>
    <row r="2056" spans="1:11" x14ac:dyDescent="0.25">
      <c r="A2056" s="48"/>
      <c r="B2056" s="48"/>
      <c r="C2056" s="48"/>
      <c r="D2056" s="48"/>
      <c r="E2056" s="48"/>
      <c r="F2056" s="48"/>
      <c r="G2056" s="48"/>
      <c r="H2056" s="48"/>
      <c r="I2056" s="48"/>
      <c r="J2056" s="48"/>
      <c r="K2056" s="48"/>
    </row>
    <row r="2057" spans="1:11" x14ac:dyDescent="0.25">
      <c r="A2057" s="48"/>
      <c r="B2057" s="48"/>
      <c r="C2057" s="48"/>
      <c r="D2057" s="48"/>
      <c r="E2057" s="48"/>
      <c r="F2057" s="48"/>
      <c r="G2057" s="48"/>
      <c r="H2057" s="48"/>
      <c r="I2057" s="48"/>
      <c r="J2057" s="48"/>
      <c r="K2057" s="48"/>
    </row>
    <row r="2058" spans="1:11" x14ac:dyDescent="0.25">
      <c r="A2058" s="48"/>
      <c r="B2058" s="48"/>
      <c r="C2058" s="48"/>
      <c r="D2058" s="48"/>
      <c r="E2058" s="48"/>
      <c r="F2058" s="48"/>
      <c r="G2058" s="48"/>
      <c r="H2058" s="48"/>
      <c r="I2058" s="48"/>
      <c r="J2058" s="48"/>
      <c r="K2058" s="48"/>
    </row>
    <row r="2059" spans="1:11" x14ac:dyDescent="0.25">
      <c r="A2059" s="48"/>
      <c r="B2059" s="48"/>
      <c r="C2059" s="48"/>
      <c r="D2059" s="48"/>
      <c r="E2059" s="48"/>
      <c r="F2059" s="48"/>
      <c r="G2059" s="48"/>
      <c r="H2059" s="48"/>
      <c r="I2059" s="48"/>
      <c r="J2059" s="48"/>
      <c r="K2059" s="48"/>
    </row>
    <row r="2060" spans="1:11" x14ac:dyDescent="0.25">
      <c r="A2060" s="48"/>
      <c r="B2060" s="48"/>
      <c r="C2060" s="48"/>
      <c r="D2060" s="48"/>
      <c r="E2060" s="48"/>
      <c r="F2060" s="48"/>
      <c r="G2060" s="48"/>
      <c r="H2060" s="48"/>
      <c r="I2060" s="48"/>
      <c r="J2060" s="48"/>
      <c r="K2060" s="48"/>
    </row>
    <row r="2061" spans="1:11" x14ac:dyDescent="0.25">
      <c r="A2061" s="48"/>
      <c r="B2061" s="48"/>
      <c r="C2061" s="48"/>
      <c r="D2061" s="48"/>
      <c r="E2061" s="48"/>
      <c r="F2061" s="48"/>
      <c r="G2061" s="48"/>
      <c r="H2061" s="48"/>
      <c r="I2061" s="48"/>
      <c r="J2061" s="48"/>
      <c r="K2061" s="48"/>
    </row>
    <row r="2062" spans="1:11" x14ac:dyDescent="0.25">
      <c r="A2062" s="48"/>
      <c r="B2062" s="48"/>
      <c r="C2062" s="48"/>
      <c r="D2062" s="48"/>
      <c r="E2062" s="48"/>
      <c r="F2062" s="48"/>
      <c r="G2062" s="48"/>
      <c r="H2062" s="48"/>
      <c r="I2062" s="48"/>
      <c r="J2062" s="48"/>
      <c r="K2062" s="48"/>
    </row>
    <row r="2063" spans="1:11" x14ac:dyDescent="0.25">
      <c r="A2063" s="48"/>
      <c r="B2063" s="48"/>
      <c r="C2063" s="48"/>
      <c r="D2063" s="48"/>
      <c r="E2063" s="48"/>
      <c r="F2063" s="48"/>
      <c r="G2063" s="48"/>
      <c r="H2063" s="48"/>
      <c r="I2063" s="48"/>
      <c r="J2063" s="48"/>
      <c r="K2063" s="48"/>
    </row>
    <row r="2064" spans="1:11" x14ac:dyDescent="0.25">
      <c r="A2064" s="48"/>
      <c r="B2064" s="48"/>
      <c r="C2064" s="48"/>
      <c r="D2064" s="48"/>
      <c r="E2064" s="48"/>
      <c r="F2064" s="48"/>
      <c r="G2064" s="48"/>
      <c r="H2064" s="48"/>
      <c r="I2064" s="48"/>
      <c r="J2064" s="48"/>
      <c r="K2064" s="48"/>
    </row>
    <row r="2065" spans="1:11" x14ac:dyDescent="0.25">
      <c r="A2065" s="48"/>
      <c r="B2065" s="48"/>
      <c r="C2065" s="48"/>
      <c r="D2065" s="48"/>
      <c r="E2065" s="48"/>
      <c r="F2065" s="48"/>
      <c r="G2065" s="48"/>
      <c r="H2065" s="48"/>
      <c r="I2065" s="48"/>
      <c r="J2065" s="48"/>
      <c r="K2065" s="48"/>
    </row>
    <row r="2066" spans="1:11" x14ac:dyDescent="0.25">
      <c r="A2066" s="48"/>
      <c r="B2066" s="48"/>
      <c r="C2066" s="48"/>
      <c r="D2066" s="48"/>
      <c r="E2066" s="48"/>
      <c r="F2066" s="48"/>
      <c r="G2066" s="48"/>
      <c r="H2066" s="48"/>
      <c r="I2066" s="48"/>
      <c r="J2066" s="48"/>
      <c r="K2066" s="48"/>
    </row>
    <row r="2067" spans="1:11" x14ac:dyDescent="0.25">
      <c r="A2067" s="48"/>
      <c r="B2067" s="48"/>
      <c r="C2067" s="48"/>
      <c r="D2067" s="48"/>
      <c r="E2067" s="48"/>
      <c r="F2067" s="48"/>
      <c r="G2067" s="48"/>
      <c r="H2067" s="48"/>
      <c r="I2067" s="48"/>
      <c r="J2067" s="48"/>
      <c r="K2067" s="48"/>
    </row>
    <row r="2068" spans="1:11" x14ac:dyDescent="0.25">
      <c r="A2068" s="48"/>
      <c r="B2068" s="48"/>
      <c r="C2068" s="48"/>
      <c r="D2068" s="48"/>
      <c r="E2068" s="48"/>
      <c r="F2068" s="48"/>
      <c r="G2068" s="48"/>
      <c r="H2068" s="48"/>
      <c r="I2068" s="48"/>
      <c r="J2068" s="48"/>
      <c r="K2068" s="48"/>
    </row>
    <row r="2069" spans="1:11" x14ac:dyDescent="0.25">
      <c r="A2069" s="48"/>
      <c r="B2069" s="48"/>
      <c r="C2069" s="48"/>
      <c r="D2069" s="48"/>
      <c r="E2069" s="48"/>
      <c r="F2069" s="48"/>
      <c r="G2069" s="48"/>
      <c r="H2069" s="48"/>
      <c r="I2069" s="48"/>
      <c r="J2069" s="48"/>
      <c r="K2069" s="48"/>
    </row>
    <row r="2070" spans="1:11" x14ac:dyDescent="0.25">
      <c r="A2070" s="48"/>
      <c r="B2070" s="48"/>
      <c r="C2070" s="48"/>
      <c r="D2070" s="48"/>
      <c r="E2070" s="48"/>
      <c r="F2070" s="48"/>
      <c r="G2070" s="48"/>
      <c r="H2070" s="48"/>
      <c r="I2070" s="48"/>
      <c r="J2070" s="48"/>
      <c r="K2070" s="48"/>
    </row>
    <row r="2071" spans="1:11" x14ac:dyDescent="0.25">
      <c r="A2071" s="48"/>
      <c r="B2071" s="48"/>
      <c r="C2071" s="48"/>
      <c r="D2071" s="48"/>
      <c r="E2071" s="48"/>
      <c r="F2071" s="48"/>
      <c r="G2071" s="48"/>
      <c r="H2071" s="48"/>
      <c r="I2071" s="48"/>
      <c r="J2071" s="48"/>
      <c r="K2071" s="48"/>
    </row>
    <row r="2072" spans="1:11" x14ac:dyDescent="0.25">
      <c r="A2072" s="48"/>
      <c r="B2072" s="48"/>
      <c r="C2072" s="48"/>
      <c r="D2072" s="48"/>
      <c r="E2072" s="48"/>
      <c r="F2072" s="48"/>
      <c r="G2072" s="48"/>
      <c r="H2072" s="48"/>
      <c r="I2072" s="48"/>
      <c r="J2072" s="48"/>
      <c r="K2072" s="48"/>
    </row>
    <row r="2073" spans="1:11" x14ac:dyDescent="0.25">
      <c r="A2073" s="48"/>
      <c r="B2073" s="48"/>
      <c r="C2073" s="48"/>
      <c r="D2073" s="48"/>
      <c r="E2073" s="48"/>
      <c r="F2073" s="48"/>
      <c r="G2073" s="48"/>
      <c r="H2073" s="48"/>
      <c r="I2073" s="48"/>
      <c r="J2073" s="48"/>
      <c r="K2073" s="48"/>
    </row>
    <row r="2074" spans="1:11" x14ac:dyDescent="0.25">
      <c r="A2074" s="48"/>
      <c r="B2074" s="48"/>
      <c r="C2074" s="48"/>
      <c r="D2074" s="48"/>
      <c r="E2074" s="48"/>
      <c r="F2074" s="48"/>
      <c r="G2074" s="48"/>
      <c r="H2074" s="48"/>
      <c r="I2074" s="48"/>
      <c r="J2074" s="48"/>
      <c r="K2074" s="48"/>
    </row>
    <row r="2075" spans="1:11" x14ac:dyDescent="0.25">
      <c r="A2075" s="48"/>
      <c r="B2075" s="48"/>
      <c r="C2075" s="48"/>
      <c r="D2075" s="48"/>
      <c r="E2075" s="48"/>
      <c r="F2075" s="48"/>
      <c r="G2075" s="48"/>
      <c r="H2075" s="48"/>
      <c r="I2075" s="48"/>
      <c r="J2075" s="48"/>
      <c r="K2075" s="48"/>
    </row>
    <row r="2076" spans="1:11" x14ac:dyDescent="0.25">
      <c r="A2076" s="48"/>
      <c r="B2076" s="48"/>
      <c r="C2076" s="48"/>
      <c r="D2076" s="48"/>
      <c r="E2076" s="48"/>
      <c r="F2076" s="48"/>
      <c r="G2076" s="48"/>
      <c r="H2076" s="48"/>
      <c r="I2076" s="48"/>
      <c r="J2076" s="48"/>
      <c r="K2076" s="48"/>
    </row>
    <row r="2077" spans="1:11" x14ac:dyDescent="0.25">
      <c r="A2077" s="48"/>
      <c r="B2077" s="48"/>
      <c r="C2077" s="48"/>
      <c r="D2077" s="48"/>
      <c r="E2077" s="48"/>
      <c r="F2077" s="48"/>
      <c r="G2077" s="48"/>
      <c r="H2077" s="48"/>
      <c r="I2077" s="48"/>
      <c r="J2077" s="48"/>
      <c r="K2077" s="48"/>
    </row>
    <row r="2078" spans="1:11" x14ac:dyDescent="0.25">
      <c r="A2078" s="48"/>
      <c r="B2078" s="48"/>
      <c r="C2078" s="48"/>
      <c r="D2078" s="48"/>
      <c r="E2078" s="48"/>
      <c r="F2078" s="48"/>
      <c r="G2078" s="48"/>
      <c r="H2078" s="48"/>
      <c r="I2078" s="48"/>
      <c r="J2078" s="48"/>
      <c r="K2078" s="48"/>
    </row>
    <row r="2079" spans="1:11" x14ac:dyDescent="0.25">
      <c r="A2079" s="48"/>
      <c r="B2079" s="48"/>
      <c r="C2079" s="48"/>
      <c r="D2079" s="48"/>
      <c r="E2079" s="48"/>
      <c r="F2079" s="48"/>
      <c r="G2079" s="48"/>
      <c r="H2079" s="48"/>
      <c r="I2079" s="48"/>
      <c r="J2079" s="48"/>
      <c r="K2079" s="48"/>
    </row>
    <row r="2080" spans="1:11" x14ac:dyDescent="0.25">
      <c r="A2080" s="48"/>
      <c r="B2080" s="48"/>
      <c r="C2080" s="48"/>
      <c r="D2080" s="48"/>
      <c r="E2080" s="48"/>
      <c r="F2080" s="48"/>
      <c r="G2080" s="48"/>
      <c r="H2080" s="48"/>
      <c r="I2080" s="48"/>
      <c r="J2080" s="48"/>
      <c r="K2080" s="48"/>
    </row>
    <row r="2081" spans="1:11" x14ac:dyDescent="0.25">
      <c r="A2081" s="48"/>
      <c r="B2081" s="48"/>
      <c r="C2081" s="48"/>
      <c r="D2081" s="48"/>
      <c r="E2081" s="48"/>
      <c r="F2081" s="48"/>
      <c r="G2081" s="48"/>
      <c r="H2081" s="48"/>
      <c r="I2081" s="48"/>
      <c r="J2081" s="48"/>
      <c r="K2081" s="48"/>
    </row>
    <row r="2082" spans="1:11" x14ac:dyDescent="0.25">
      <c r="A2082" s="48"/>
      <c r="B2082" s="48"/>
      <c r="C2082" s="48"/>
      <c r="D2082" s="48"/>
      <c r="E2082" s="48"/>
      <c r="F2082" s="48"/>
      <c r="G2082" s="48"/>
      <c r="H2082" s="48"/>
      <c r="I2082" s="48"/>
      <c r="J2082" s="48"/>
      <c r="K2082" s="48"/>
    </row>
    <row r="2083" spans="1:11" x14ac:dyDescent="0.25">
      <c r="A2083" s="48"/>
      <c r="B2083" s="48"/>
      <c r="C2083" s="48"/>
      <c r="D2083" s="48"/>
      <c r="E2083" s="48"/>
      <c r="F2083" s="48"/>
      <c r="G2083" s="48"/>
      <c r="H2083" s="48"/>
      <c r="I2083" s="48"/>
      <c r="J2083" s="48"/>
      <c r="K2083" s="48"/>
    </row>
    <row r="2084" spans="1:11" x14ac:dyDescent="0.25">
      <c r="A2084" s="48"/>
      <c r="B2084" s="48"/>
      <c r="C2084" s="48"/>
      <c r="D2084" s="48"/>
      <c r="E2084" s="48"/>
      <c r="F2084" s="48"/>
      <c r="G2084" s="48"/>
      <c r="H2084" s="48"/>
      <c r="I2084" s="48"/>
      <c r="J2084" s="48"/>
      <c r="K2084" s="48"/>
    </row>
    <row r="2085" spans="1:11" x14ac:dyDescent="0.25">
      <c r="A2085" s="48"/>
      <c r="B2085" s="48"/>
      <c r="C2085" s="48"/>
      <c r="D2085" s="48"/>
      <c r="E2085" s="48"/>
      <c r="F2085" s="48"/>
      <c r="G2085" s="48"/>
      <c r="H2085" s="48"/>
      <c r="I2085" s="48"/>
      <c r="J2085" s="48"/>
      <c r="K2085" s="48"/>
    </row>
    <row r="2086" spans="1:11" x14ac:dyDescent="0.25">
      <c r="A2086" s="48"/>
      <c r="B2086" s="48"/>
      <c r="C2086" s="48"/>
      <c r="D2086" s="48"/>
      <c r="E2086" s="48"/>
      <c r="F2086" s="48"/>
      <c r="G2086" s="48"/>
      <c r="H2086" s="48"/>
      <c r="I2086" s="48"/>
      <c r="J2086" s="48"/>
      <c r="K2086" s="48"/>
    </row>
    <row r="2087" spans="1:11" x14ac:dyDescent="0.25">
      <c r="A2087" s="48"/>
      <c r="B2087" s="48"/>
      <c r="C2087" s="48"/>
      <c r="D2087" s="48"/>
      <c r="E2087" s="48"/>
      <c r="F2087" s="48"/>
      <c r="G2087" s="48"/>
      <c r="H2087" s="48"/>
      <c r="I2087" s="48"/>
      <c r="J2087" s="48"/>
      <c r="K2087" s="48"/>
    </row>
    <row r="2088" spans="1:11" x14ac:dyDescent="0.25">
      <c r="A2088" s="48"/>
      <c r="B2088" s="48"/>
      <c r="C2088" s="48"/>
      <c r="D2088" s="48"/>
      <c r="E2088" s="48"/>
      <c r="F2088" s="48"/>
      <c r="G2088" s="48"/>
      <c r="H2088" s="48"/>
      <c r="I2088" s="48"/>
      <c r="J2088" s="48"/>
      <c r="K2088" s="48"/>
    </row>
    <row r="2089" spans="1:11" x14ac:dyDescent="0.25">
      <c r="A2089" s="48"/>
      <c r="B2089" s="48"/>
      <c r="C2089" s="48"/>
      <c r="D2089" s="48"/>
      <c r="E2089" s="48"/>
      <c r="F2089" s="48"/>
      <c r="G2089" s="48"/>
      <c r="H2089" s="48"/>
      <c r="I2089" s="48"/>
      <c r="J2089" s="48"/>
      <c r="K2089" s="48"/>
    </row>
    <row r="2090" spans="1:11" x14ac:dyDescent="0.25">
      <c r="A2090" s="48"/>
      <c r="B2090" s="48"/>
      <c r="C2090" s="48"/>
      <c r="D2090" s="48"/>
      <c r="E2090" s="48"/>
      <c r="F2090" s="48"/>
      <c r="G2090" s="48"/>
      <c r="H2090" s="48"/>
      <c r="I2090" s="48"/>
      <c r="J2090" s="48"/>
      <c r="K2090" s="48"/>
    </row>
    <row r="2091" spans="1:11" x14ac:dyDescent="0.25">
      <c r="A2091" s="48"/>
      <c r="B2091" s="48"/>
      <c r="C2091" s="48"/>
      <c r="D2091" s="48"/>
      <c r="E2091" s="48"/>
      <c r="F2091" s="48"/>
      <c r="G2091" s="48"/>
      <c r="H2091" s="48"/>
      <c r="I2091" s="48"/>
      <c r="J2091" s="48"/>
      <c r="K2091" s="48"/>
    </row>
    <row r="2092" spans="1:11" x14ac:dyDescent="0.25">
      <c r="A2092" s="48"/>
      <c r="B2092" s="48"/>
      <c r="C2092" s="48"/>
      <c r="D2092" s="48"/>
      <c r="E2092" s="48"/>
      <c r="F2092" s="48"/>
      <c r="G2092" s="48"/>
      <c r="H2092" s="48"/>
      <c r="I2092" s="48"/>
      <c r="J2092" s="48"/>
      <c r="K2092" s="48"/>
    </row>
    <row r="2093" spans="1:11" x14ac:dyDescent="0.25">
      <c r="A2093" s="48"/>
      <c r="B2093" s="48"/>
      <c r="C2093" s="48"/>
      <c r="D2093" s="48"/>
      <c r="E2093" s="48"/>
      <c r="F2093" s="48"/>
      <c r="G2093" s="48"/>
      <c r="H2093" s="48"/>
      <c r="I2093" s="48"/>
      <c r="J2093" s="48"/>
      <c r="K2093" s="48"/>
    </row>
    <row r="2094" spans="1:11" x14ac:dyDescent="0.25">
      <c r="A2094" s="48"/>
      <c r="B2094" s="48"/>
      <c r="C2094" s="48"/>
      <c r="D2094" s="48"/>
      <c r="E2094" s="48"/>
      <c r="F2094" s="48"/>
      <c r="G2094" s="48"/>
      <c r="H2094" s="48"/>
      <c r="I2094" s="48"/>
      <c r="J2094" s="48"/>
      <c r="K2094" s="48"/>
    </row>
    <row r="2095" spans="1:11" x14ac:dyDescent="0.25">
      <c r="A2095" s="48"/>
      <c r="B2095" s="48"/>
      <c r="C2095" s="48"/>
      <c r="D2095" s="48"/>
      <c r="E2095" s="48"/>
      <c r="F2095" s="48"/>
      <c r="G2095" s="48"/>
      <c r="H2095" s="48"/>
      <c r="I2095" s="48"/>
      <c r="J2095" s="48"/>
      <c r="K2095" s="48"/>
    </row>
    <row r="2096" spans="1:11" x14ac:dyDescent="0.25">
      <c r="A2096" s="48"/>
      <c r="B2096" s="48"/>
      <c r="C2096" s="48"/>
      <c r="D2096" s="48"/>
      <c r="E2096" s="48"/>
      <c r="F2096" s="48"/>
      <c r="G2096" s="48"/>
      <c r="H2096" s="48"/>
      <c r="I2096" s="48"/>
      <c r="J2096" s="48"/>
      <c r="K2096" s="48"/>
    </row>
    <row r="2097" spans="1:11" x14ac:dyDescent="0.25">
      <c r="A2097" s="48"/>
      <c r="B2097" s="48"/>
      <c r="C2097" s="48"/>
      <c r="D2097" s="48"/>
      <c r="E2097" s="48"/>
      <c r="F2097" s="48"/>
      <c r="G2097" s="48"/>
      <c r="H2097" s="48"/>
      <c r="I2097" s="48"/>
      <c r="J2097" s="48"/>
      <c r="K2097" s="48"/>
    </row>
    <row r="2098" spans="1:11" x14ac:dyDescent="0.25">
      <c r="A2098" s="48"/>
      <c r="B2098" s="48"/>
      <c r="C2098" s="48"/>
      <c r="D2098" s="48"/>
      <c r="E2098" s="48"/>
      <c r="F2098" s="48"/>
      <c r="G2098" s="48"/>
      <c r="H2098" s="48"/>
      <c r="I2098" s="48"/>
      <c r="J2098" s="48"/>
      <c r="K2098" s="48"/>
    </row>
    <row r="2099" spans="1:11" x14ac:dyDescent="0.25">
      <c r="A2099" s="48"/>
      <c r="B2099" s="48"/>
      <c r="C2099" s="48"/>
      <c r="D2099" s="48"/>
      <c r="E2099" s="48"/>
      <c r="F2099" s="48"/>
      <c r="G2099" s="48"/>
      <c r="H2099" s="48"/>
      <c r="I2099" s="48"/>
      <c r="J2099" s="48"/>
      <c r="K2099" s="48"/>
    </row>
    <row r="2100" spans="1:11" x14ac:dyDescent="0.25">
      <c r="A2100" s="48"/>
      <c r="B2100" s="48"/>
      <c r="C2100" s="48"/>
      <c r="D2100" s="48"/>
      <c r="E2100" s="48"/>
      <c r="F2100" s="48"/>
      <c r="G2100" s="48"/>
      <c r="H2100" s="48"/>
      <c r="I2100" s="48"/>
      <c r="J2100" s="48"/>
      <c r="K2100" s="48"/>
    </row>
    <row r="2101" spans="1:11" x14ac:dyDescent="0.25">
      <c r="A2101" s="48"/>
      <c r="B2101" s="48"/>
      <c r="C2101" s="48"/>
      <c r="D2101" s="48"/>
      <c r="E2101" s="48"/>
      <c r="F2101" s="48"/>
      <c r="G2101" s="48"/>
      <c r="H2101" s="48"/>
      <c r="I2101" s="48"/>
      <c r="J2101" s="48"/>
      <c r="K2101" s="48"/>
    </row>
    <row r="2102" spans="1:11" x14ac:dyDescent="0.25">
      <c r="A2102" s="48"/>
      <c r="B2102" s="48"/>
      <c r="C2102" s="48"/>
      <c r="D2102" s="48"/>
      <c r="E2102" s="48"/>
      <c r="F2102" s="48"/>
      <c r="G2102" s="48"/>
      <c r="H2102" s="48"/>
      <c r="I2102" s="48"/>
      <c r="J2102" s="48"/>
      <c r="K2102" s="48"/>
    </row>
    <row r="2103" spans="1:11" x14ac:dyDescent="0.25">
      <c r="A2103" s="48"/>
      <c r="B2103" s="48"/>
      <c r="C2103" s="48"/>
      <c r="D2103" s="48"/>
      <c r="E2103" s="48"/>
      <c r="F2103" s="48"/>
      <c r="G2103" s="48"/>
      <c r="H2103" s="48"/>
      <c r="I2103" s="48"/>
      <c r="J2103" s="48"/>
      <c r="K2103" s="48"/>
    </row>
    <row r="2104" spans="1:11" x14ac:dyDescent="0.25">
      <c r="A2104" s="48"/>
      <c r="B2104" s="48"/>
      <c r="C2104" s="48"/>
      <c r="D2104" s="48"/>
      <c r="E2104" s="48"/>
      <c r="F2104" s="48"/>
      <c r="G2104" s="48"/>
      <c r="H2104" s="48"/>
      <c r="I2104" s="48"/>
      <c r="J2104" s="48"/>
      <c r="K2104" s="48"/>
    </row>
    <row r="2105" spans="1:11" x14ac:dyDescent="0.25">
      <c r="A2105" s="48"/>
      <c r="B2105" s="48"/>
      <c r="C2105" s="48"/>
      <c r="D2105" s="48"/>
      <c r="E2105" s="48"/>
      <c r="F2105" s="48"/>
      <c r="G2105" s="48"/>
      <c r="H2105" s="48"/>
      <c r="I2105" s="48"/>
      <c r="J2105" s="48"/>
      <c r="K2105" s="48"/>
    </row>
    <row r="2106" spans="1:11" x14ac:dyDescent="0.25">
      <c r="A2106" s="48"/>
      <c r="B2106" s="48"/>
      <c r="C2106" s="48"/>
      <c r="D2106" s="48"/>
      <c r="E2106" s="48"/>
      <c r="F2106" s="48"/>
      <c r="G2106" s="48"/>
      <c r="H2106" s="48"/>
      <c r="I2106" s="48"/>
      <c r="J2106" s="48"/>
      <c r="K2106" s="48"/>
    </row>
    <row r="2107" spans="1:11" x14ac:dyDescent="0.25">
      <c r="A2107" s="48"/>
      <c r="B2107" s="48"/>
      <c r="C2107" s="48"/>
      <c r="D2107" s="48"/>
      <c r="E2107" s="48"/>
      <c r="F2107" s="48"/>
      <c r="G2107" s="48"/>
      <c r="H2107" s="48"/>
      <c r="I2107" s="48"/>
      <c r="J2107" s="48"/>
      <c r="K2107" s="48"/>
    </row>
    <row r="2108" spans="1:11" x14ac:dyDescent="0.25">
      <c r="A2108" s="48"/>
      <c r="B2108" s="48"/>
      <c r="C2108" s="48"/>
      <c r="D2108" s="48"/>
      <c r="E2108" s="48"/>
      <c r="F2108" s="48"/>
      <c r="G2108" s="48"/>
      <c r="H2108" s="48"/>
      <c r="I2108" s="48"/>
      <c r="J2108" s="48"/>
      <c r="K2108" s="48"/>
    </row>
    <row r="2109" spans="1:11" x14ac:dyDescent="0.25">
      <c r="A2109" s="48"/>
      <c r="B2109" s="48"/>
      <c r="C2109" s="48"/>
      <c r="D2109" s="48"/>
      <c r="E2109" s="48"/>
      <c r="F2109" s="48"/>
      <c r="G2109" s="48"/>
      <c r="H2109" s="48"/>
      <c r="I2109" s="48"/>
      <c r="J2109" s="48"/>
      <c r="K2109" s="48"/>
    </row>
    <row r="2110" spans="1:11" x14ac:dyDescent="0.25">
      <c r="A2110" s="48"/>
      <c r="B2110" s="48"/>
      <c r="C2110" s="48"/>
      <c r="D2110" s="48"/>
      <c r="E2110" s="48"/>
      <c r="F2110" s="48"/>
      <c r="G2110" s="48"/>
      <c r="H2110" s="48"/>
      <c r="I2110" s="48"/>
      <c r="J2110" s="48"/>
      <c r="K2110" s="48"/>
    </row>
    <row r="2111" spans="1:11" x14ac:dyDescent="0.25">
      <c r="A2111" s="48"/>
      <c r="B2111" s="48"/>
      <c r="C2111" s="48"/>
      <c r="D2111" s="48"/>
      <c r="E2111" s="48"/>
      <c r="F2111" s="48"/>
      <c r="G2111" s="48"/>
      <c r="H2111" s="48"/>
      <c r="I2111" s="48"/>
      <c r="J2111" s="48"/>
      <c r="K2111" s="48"/>
    </row>
    <row r="2112" spans="1:11" x14ac:dyDescent="0.25">
      <c r="A2112" s="48"/>
      <c r="B2112" s="48"/>
      <c r="C2112" s="48"/>
      <c r="D2112" s="48"/>
      <c r="E2112" s="48"/>
      <c r="F2112" s="48"/>
      <c r="G2112" s="48"/>
      <c r="H2112" s="48"/>
      <c r="I2112" s="48"/>
      <c r="J2112" s="48"/>
      <c r="K2112" s="48"/>
    </row>
    <row r="2113" spans="1:11" x14ac:dyDescent="0.25">
      <c r="A2113" s="48"/>
      <c r="B2113" s="48"/>
      <c r="C2113" s="48"/>
      <c r="D2113" s="48"/>
      <c r="E2113" s="48"/>
      <c r="F2113" s="48"/>
      <c r="G2113" s="48"/>
      <c r="H2113" s="48"/>
      <c r="I2113" s="48"/>
      <c r="J2113" s="48"/>
      <c r="K2113" s="48"/>
    </row>
    <row r="2114" spans="1:11" x14ac:dyDescent="0.25">
      <c r="A2114" s="48"/>
      <c r="B2114" s="48"/>
      <c r="C2114" s="48"/>
      <c r="D2114" s="48"/>
      <c r="E2114" s="48"/>
      <c r="F2114" s="48"/>
      <c r="G2114" s="48"/>
      <c r="H2114" s="48"/>
      <c r="I2114" s="48"/>
      <c r="J2114" s="48"/>
      <c r="K2114" s="48"/>
    </row>
    <row r="2115" spans="1:11" x14ac:dyDescent="0.25">
      <c r="A2115" s="48"/>
      <c r="B2115" s="48"/>
      <c r="C2115" s="48"/>
      <c r="D2115" s="48"/>
      <c r="E2115" s="48"/>
      <c r="F2115" s="48"/>
      <c r="G2115" s="48"/>
      <c r="H2115" s="48"/>
      <c r="I2115" s="48"/>
      <c r="J2115" s="48"/>
      <c r="K2115" s="48"/>
    </row>
    <row r="2116" spans="1:11" x14ac:dyDescent="0.25">
      <c r="A2116" s="48"/>
      <c r="B2116" s="48"/>
      <c r="C2116" s="48"/>
      <c r="D2116" s="48"/>
      <c r="E2116" s="48"/>
      <c r="F2116" s="48"/>
      <c r="G2116" s="48"/>
      <c r="H2116" s="48"/>
      <c r="I2116" s="48"/>
      <c r="J2116" s="48"/>
      <c r="K2116" s="48"/>
    </row>
    <row r="2117" spans="1:11" x14ac:dyDescent="0.25">
      <c r="A2117" s="48"/>
      <c r="B2117" s="48"/>
      <c r="C2117" s="48"/>
      <c r="D2117" s="48"/>
      <c r="E2117" s="48"/>
      <c r="F2117" s="48"/>
      <c r="G2117" s="48"/>
      <c r="H2117" s="48"/>
      <c r="I2117" s="48"/>
      <c r="J2117" s="48"/>
      <c r="K2117" s="48"/>
    </row>
    <row r="2118" spans="1:11" x14ac:dyDescent="0.25">
      <c r="A2118" s="48"/>
      <c r="B2118" s="48"/>
      <c r="C2118" s="48"/>
      <c r="D2118" s="48"/>
      <c r="E2118" s="48"/>
      <c r="F2118" s="48"/>
      <c r="G2118" s="48"/>
      <c r="H2118" s="48"/>
      <c r="I2118" s="48"/>
      <c r="J2118" s="48"/>
      <c r="K2118" s="48"/>
    </row>
    <row r="2119" spans="1:11" x14ac:dyDescent="0.25">
      <c r="A2119" s="48"/>
      <c r="B2119" s="48"/>
      <c r="C2119" s="48"/>
      <c r="D2119" s="48"/>
      <c r="E2119" s="48"/>
      <c r="F2119" s="48"/>
      <c r="G2119" s="48"/>
      <c r="H2119" s="48"/>
      <c r="I2119" s="48"/>
      <c r="J2119" s="48"/>
      <c r="K2119" s="48"/>
    </row>
    <row r="2120" spans="1:11" x14ac:dyDescent="0.25">
      <c r="A2120" s="48"/>
      <c r="B2120" s="48"/>
      <c r="C2120" s="48"/>
      <c r="D2120" s="48"/>
      <c r="E2120" s="48"/>
      <c r="F2120" s="48"/>
      <c r="G2120" s="48"/>
      <c r="H2120" s="48"/>
      <c r="I2120" s="48"/>
      <c r="J2120" s="48"/>
      <c r="K2120" s="48"/>
    </row>
    <row r="2121" spans="1:11" x14ac:dyDescent="0.25">
      <c r="A2121" s="48"/>
      <c r="B2121" s="48"/>
      <c r="C2121" s="48"/>
      <c r="D2121" s="48"/>
      <c r="E2121" s="48"/>
      <c r="F2121" s="48"/>
      <c r="G2121" s="48"/>
      <c r="H2121" s="48"/>
      <c r="I2121" s="48"/>
      <c r="J2121" s="48"/>
      <c r="K2121" s="48"/>
    </row>
    <row r="2122" spans="1:11" x14ac:dyDescent="0.25">
      <c r="A2122" s="48"/>
      <c r="B2122" s="48"/>
      <c r="C2122" s="48"/>
      <c r="D2122" s="48"/>
      <c r="E2122" s="48"/>
      <c r="F2122" s="48"/>
      <c r="G2122" s="48"/>
      <c r="H2122" s="48"/>
      <c r="I2122" s="48"/>
      <c r="J2122" s="48"/>
      <c r="K2122" s="48"/>
    </row>
    <row r="2123" spans="1:11" x14ac:dyDescent="0.25">
      <c r="A2123" s="48"/>
      <c r="B2123" s="48"/>
      <c r="C2123" s="48"/>
      <c r="D2123" s="48"/>
      <c r="E2123" s="48"/>
      <c r="F2123" s="48"/>
      <c r="G2123" s="48"/>
      <c r="H2123" s="48"/>
      <c r="I2123" s="48"/>
      <c r="J2123" s="48"/>
      <c r="K2123" s="48"/>
    </row>
    <row r="2124" spans="1:11" x14ac:dyDescent="0.25">
      <c r="A2124" s="48"/>
      <c r="B2124" s="48"/>
      <c r="C2124" s="48"/>
      <c r="D2124" s="48"/>
      <c r="E2124" s="48"/>
      <c r="F2124" s="48"/>
      <c r="G2124" s="48"/>
      <c r="H2124" s="48"/>
      <c r="I2124" s="48"/>
      <c r="J2124" s="48"/>
      <c r="K2124" s="48"/>
    </row>
    <row r="2125" spans="1:11" x14ac:dyDescent="0.25">
      <c r="A2125" s="48"/>
      <c r="B2125" s="48"/>
      <c r="C2125" s="48"/>
      <c r="D2125" s="48"/>
      <c r="E2125" s="48"/>
      <c r="F2125" s="48"/>
      <c r="G2125" s="48"/>
      <c r="H2125" s="48"/>
      <c r="I2125" s="48"/>
      <c r="J2125" s="48"/>
      <c r="K2125" s="48"/>
    </row>
    <row r="2126" spans="1:11" x14ac:dyDescent="0.25">
      <c r="A2126" s="48"/>
      <c r="B2126" s="48"/>
      <c r="C2126" s="48"/>
      <c r="D2126" s="48"/>
      <c r="E2126" s="48"/>
      <c r="F2126" s="48"/>
      <c r="G2126" s="48"/>
      <c r="H2126" s="48"/>
      <c r="I2126" s="48"/>
      <c r="J2126" s="48"/>
      <c r="K2126" s="48"/>
    </row>
    <row r="2127" spans="1:11" x14ac:dyDescent="0.25">
      <c r="A2127" s="48"/>
      <c r="B2127" s="48"/>
      <c r="C2127" s="48"/>
      <c r="D2127" s="48"/>
      <c r="E2127" s="48"/>
      <c r="F2127" s="48"/>
      <c r="G2127" s="48"/>
      <c r="H2127" s="48"/>
      <c r="I2127" s="48"/>
      <c r="J2127" s="48"/>
      <c r="K2127" s="48"/>
    </row>
    <row r="2128" spans="1:11" x14ac:dyDescent="0.25">
      <c r="A2128" s="48"/>
      <c r="B2128" s="48"/>
      <c r="C2128" s="48"/>
      <c r="D2128" s="48"/>
      <c r="E2128" s="48"/>
      <c r="F2128" s="48"/>
      <c r="G2128" s="48"/>
      <c r="H2128" s="48"/>
      <c r="I2128" s="48"/>
      <c r="J2128" s="48"/>
      <c r="K2128" s="48"/>
    </row>
    <row r="2129" spans="1:11" x14ac:dyDescent="0.25">
      <c r="A2129" s="48"/>
      <c r="B2129" s="48"/>
      <c r="C2129" s="48"/>
      <c r="D2129" s="48"/>
      <c r="E2129" s="48"/>
      <c r="F2129" s="48"/>
      <c r="G2129" s="48"/>
      <c r="H2129" s="48"/>
      <c r="I2129" s="48"/>
      <c r="J2129" s="48"/>
      <c r="K2129" s="48"/>
    </row>
    <row r="2130" spans="1:11" x14ac:dyDescent="0.25">
      <c r="A2130" s="48"/>
      <c r="B2130" s="48"/>
      <c r="C2130" s="48"/>
      <c r="D2130" s="48"/>
      <c r="E2130" s="48"/>
      <c r="F2130" s="48"/>
      <c r="G2130" s="48"/>
      <c r="H2130" s="48"/>
      <c r="I2130" s="48"/>
      <c r="J2130" s="48"/>
      <c r="K2130" s="48"/>
    </row>
    <row r="2131" spans="1:11" x14ac:dyDescent="0.25">
      <c r="A2131" s="48"/>
      <c r="B2131" s="48"/>
      <c r="C2131" s="48"/>
      <c r="D2131" s="48"/>
      <c r="E2131" s="48"/>
      <c r="F2131" s="48"/>
      <c r="G2131" s="48"/>
      <c r="H2131" s="48"/>
      <c r="I2131" s="48"/>
      <c r="J2131" s="48"/>
      <c r="K2131" s="48"/>
    </row>
    <row r="2132" spans="1:11" x14ac:dyDescent="0.25">
      <c r="A2132" s="48"/>
      <c r="B2132" s="48"/>
      <c r="C2132" s="48"/>
      <c r="D2132" s="48"/>
      <c r="E2132" s="48"/>
      <c r="F2132" s="48"/>
      <c r="G2132" s="48"/>
      <c r="H2132" s="48"/>
      <c r="I2132" s="48"/>
      <c r="J2132" s="48"/>
      <c r="K2132" s="48"/>
    </row>
    <row r="2133" spans="1:11" x14ac:dyDescent="0.25">
      <c r="A2133" s="48"/>
      <c r="B2133" s="48"/>
      <c r="C2133" s="48"/>
      <c r="D2133" s="48"/>
      <c r="E2133" s="48"/>
      <c r="F2133" s="48"/>
      <c r="G2133" s="48"/>
      <c r="H2133" s="48"/>
      <c r="I2133" s="48"/>
      <c r="J2133" s="48"/>
      <c r="K2133" s="48"/>
    </row>
    <row r="2134" spans="1:11" x14ac:dyDescent="0.25">
      <c r="A2134" s="48"/>
      <c r="B2134" s="48"/>
      <c r="C2134" s="48"/>
      <c r="D2134" s="48"/>
      <c r="E2134" s="48"/>
      <c r="F2134" s="48"/>
      <c r="G2134" s="48"/>
      <c r="H2134" s="48"/>
      <c r="I2134" s="48"/>
      <c r="J2134" s="48"/>
      <c r="K2134" s="48"/>
    </row>
    <row r="2135" spans="1:11" x14ac:dyDescent="0.25">
      <c r="A2135" s="48"/>
      <c r="B2135" s="48"/>
      <c r="C2135" s="48"/>
      <c r="D2135" s="48"/>
      <c r="E2135" s="48"/>
      <c r="F2135" s="48"/>
      <c r="G2135" s="48"/>
      <c r="H2135" s="48"/>
      <c r="I2135" s="48"/>
      <c r="J2135" s="48"/>
      <c r="K2135" s="48"/>
    </row>
    <row r="2136" spans="1:11" x14ac:dyDescent="0.25">
      <c r="A2136" s="48"/>
      <c r="B2136" s="48"/>
      <c r="C2136" s="48"/>
      <c r="D2136" s="48"/>
      <c r="E2136" s="48"/>
      <c r="F2136" s="48"/>
      <c r="G2136" s="48"/>
      <c r="H2136" s="48"/>
      <c r="I2136" s="48"/>
      <c r="J2136" s="48"/>
      <c r="K2136" s="48"/>
    </row>
    <row r="2137" spans="1:11" x14ac:dyDescent="0.25">
      <c r="A2137" s="48"/>
      <c r="B2137" s="48"/>
      <c r="C2137" s="48"/>
      <c r="D2137" s="48"/>
      <c r="E2137" s="48"/>
      <c r="F2137" s="48"/>
      <c r="G2137" s="48"/>
      <c r="H2137" s="48"/>
      <c r="I2137" s="48"/>
      <c r="J2137" s="48"/>
      <c r="K2137" s="48"/>
    </row>
    <row r="2138" spans="1:11" x14ac:dyDescent="0.25">
      <c r="A2138" s="48"/>
      <c r="B2138" s="48"/>
      <c r="C2138" s="48"/>
      <c r="D2138" s="48"/>
      <c r="E2138" s="48"/>
      <c r="F2138" s="48"/>
      <c r="G2138" s="48"/>
      <c r="H2138" s="48"/>
      <c r="I2138" s="48"/>
      <c r="J2138" s="48"/>
      <c r="K2138" s="48"/>
    </row>
    <row r="2139" spans="1:11" x14ac:dyDescent="0.25">
      <c r="A2139" s="48"/>
      <c r="B2139" s="48"/>
      <c r="C2139" s="48"/>
      <c r="D2139" s="48"/>
      <c r="E2139" s="48"/>
      <c r="F2139" s="48"/>
      <c r="G2139" s="48"/>
      <c r="H2139" s="48"/>
      <c r="I2139" s="48"/>
      <c r="J2139" s="48"/>
      <c r="K2139" s="48"/>
    </row>
    <row r="2140" spans="1:11" x14ac:dyDescent="0.25">
      <c r="A2140" s="48"/>
      <c r="B2140" s="48"/>
      <c r="C2140" s="48"/>
      <c r="D2140" s="48"/>
      <c r="E2140" s="48"/>
      <c r="F2140" s="48"/>
      <c r="G2140" s="48"/>
      <c r="H2140" s="48"/>
      <c r="I2140" s="48"/>
      <c r="J2140" s="48"/>
      <c r="K2140" s="48"/>
    </row>
    <row r="2141" spans="1:11" x14ac:dyDescent="0.25">
      <c r="A2141" s="48"/>
      <c r="B2141" s="48"/>
      <c r="C2141" s="48"/>
      <c r="D2141" s="48"/>
      <c r="E2141" s="48"/>
      <c r="F2141" s="48"/>
      <c r="G2141" s="48"/>
      <c r="H2141" s="48"/>
      <c r="I2141" s="48"/>
      <c r="J2141" s="48"/>
      <c r="K2141" s="48"/>
    </row>
    <row r="2142" spans="1:11" x14ac:dyDescent="0.25">
      <c r="A2142" s="48"/>
      <c r="B2142" s="48"/>
      <c r="C2142" s="48"/>
      <c r="D2142" s="48"/>
      <c r="E2142" s="48"/>
      <c r="F2142" s="48"/>
      <c r="G2142" s="48"/>
      <c r="H2142" s="48"/>
      <c r="I2142" s="48"/>
      <c r="J2142" s="48"/>
      <c r="K2142" s="48"/>
    </row>
    <row r="2143" spans="1:11" x14ac:dyDescent="0.25">
      <c r="A2143" s="48"/>
      <c r="B2143" s="48"/>
      <c r="C2143" s="48"/>
      <c r="D2143" s="48"/>
      <c r="E2143" s="48"/>
      <c r="F2143" s="48"/>
      <c r="G2143" s="48"/>
      <c r="H2143" s="48"/>
      <c r="I2143" s="48"/>
      <c r="J2143" s="48"/>
      <c r="K2143" s="48"/>
    </row>
    <row r="2144" spans="1:11" x14ac:dyDescent="0.25">
      <c r="A2144" s="48"/>
      <c r="B2144" s="48"/>
      <c r="C2144" s="48"/>
      <c r="D2144" s="48"/>
      <c r="E2144" s="48"/>
      <c r="F2144" s="48"/>
      <c r="G2144" s="48"/>
      <c r="H2144" s="48"/>
      <c r="I2144" s="48"/>
      <c r="J2144" s="48"/>
      <c r="K2144" s="48"/>
    </row>
    <row r="2145" spans="1:11" x14ac:dyDescent="0.25">
      <c r="A2145" s="48"/>
      <c r="B2145" s="48"/>
      <c r="C2145" s="48"/>
      <c r="D2145" s="48"/>
      <c r="E2145" s="48"/>
      <c r="F2145" s="48"/>
      <c r="G2145" s="48"/>
      <c r="H2145" s="48"/>
      <c r="I2145" s="48"/>
      <c r="J2145" s="48"/>
      <c r="K2145" s="48"/>
    </row>
    <row r="2146" spans="1:11" x14ac:dyDescent="0.25">
      <c r="A2146" s="48"/>
      <c r="B2146" s="48"/>
      <c r="C2146" s="48"/>
      <c r="D2146" s="48"/>
      <c r="E2146" s="48"/>
      <c r="F2146" s="48"/>
      <c r="G2146" s="48"/>
      <c r="H2146" s="48"/>
      <c r="I2146" s="48"/>
      <c r="J2146" s="48"/>
      <c r="K2146" s="48"/>
    </row>
    <row r="2147" spans="1:11" x14ac:dyDescent="0.25">
      <c r="A2147" s="48"/>
      <c r="B2147" s="48"/>
      <c r="C2147" s="48"/>
      <c r="D2147" s="48"/>
      <c r="E2147" s="48"/>
      <c r="F2147" s="48"/>
      <c r="G2147" s="48"/>
      <c r="H2147" s="48"/>
      <c r="I2147" s="48"/>
      <c r="J2147" s="48"/>
      <c r="K2147" s="48"/>
    </row>
    <row r="2148" spans="1:11" x14ac:dyDescent="0.25">
      <c r="A2148" s="48"/>
      <c r="B2148" s="48"/>
      <c r="C2148" s="48"/>
      <c r="D2148" s="48"/>
      <c r="E2148" s="48"/>
      <c r="F2148" s="48"/>
      <c r="G2148" s="48"/>
      <c r="H2148" s="48"/>
      <c r="I2148" s="48"/>
      <c r="J2148" s="48"/>
      <c r="K2148" s="48"/>
    </row>
    <row r="2149" spans="1:11" x14ac:dyDescent="0.25">
      <c r="A2149" s="48"/>
      <c r="B2149" s="48"/>
      <c r="C2149" s="48"/>
      <c r="D2149" s="48"/>
      <c r="E2149" s="48"/>
      <c r="F2149" s="48"/>
      <c r="G2149" s="48"/>
      <c r="H2149" s="48"/>
      <c r="I2149" s="48"/>
      <c r="J2149" s="48"/>
      <c r="K2149" s="48"/>
    </row>
    <row r="2150" spans="1:11" x14ac:dyDescent="0.25">
      <c r="A2150" s="48"/>
      <c r="B2150" s="48"/>
      <c r="C2150" s="48"/>
      <c r="D2150" s="48"/>
      <c r="E2150" s="48"/>
      <c r="F2150" s="48"/>
      <c r="G2150" s="48"/>
      <c r="H2150" s="48"/>
      <c r="I2150" s="48"/>
      <c r="J2150" s="48"/>
      <c r="K2150" s="48"/>
    </row>
    <row r="2151" spans="1:11" x14ac:dyDescent="0.25">
      <c r="A2151" s="48"/>
      <c r="B2151" s="48"/>
      <c r="C2151" s="48"/>
      <c r="D2151" s="48"/>
      <c r="E2151" s="48"/>
      <c r="F2151" s="48"/>
      <c r="G2151" s="48"/>
      <c r="H2151" s="48"/>
      <c r="I2151" s="48"/>
      <c r="J2151" s="48"/>
      <c r="K2151" s="48"/>
    </row>
    <row r="2152" spans="1:11" x14ac:dyDescent="0.25">
      <c r="A2152" s="48"/>
      <c r="B2152" s="48"/>
      <c r="C2152" s="48"/>
      <c r="D2152" s="48"/>
      <c r="E2152" s="48"/>
      <c r="F2152" s="48"/>
      <c r="G2152" s="48"/>
      <c r="H2152" s="48"/>
      <c r="I2152" s="48"/>
      <c r="J2152" s="48"/>
      <c r="K2152" s="48"/>
    </row>
    <row r="2153" spans="1:11" x14ac:dyDescent="0.25">
      <c r="A2153" s="48"/>
      <c r="B2153" s="48"/>
      <c r="C2153" s="48"/>
      <c r="D2153" s="48"/>
      <c r="E2153" s="48"/>
      <c r="F2153" s="48"/>
      <c r="G2153" s="48"/>
      <c r="H2153" s="48"/>
      <c r="I2153" s="48"/>
      <c r="J2153" s="48"/>
      <c r="K2153" s="48"/>
    </row>
    <row r="2154" spans="1:11" x14ac:dyDescent="0.25">
      <c r="A2154" s="48"/>
      <c r="B2154" s="48"/>
      <c r="C2154" s="48"/>
      <c r="D2154" s="48"/>
      <c r="E2154" s="48"/>
      <c r="F2154" s="48"/>
      <c r="G2154" s="48"/>
      <c r="H2154" s="48"/>
      <c r="I2154" s="48"/>
      <c r="J2154" s="48"/>
      <c r="K2154" s="48"/>
    </row>
    <row r="2155" spans="1:11" x14ac:dyDescent="0.25">
      <c r="A2155" s="48"/>
      <c r="B2155" s="48"/>
      <c r="C2155" s="48"/>
      <c r="D2155" s="48"/>
      <c r="E2155" s="48"/>
      <c r="F2155" s="48"/>
      <c r="G2155" s="48"/>
      <c r="H2155" s="48"/>
      <c r="I2155" s="48"/>
      <c r="J2155" s="48"/>
      <c r="K2155" s="48"/>
    </row>
    <row r="2156" spans="1:11" x14ac:dyDescent="0.25">
      <c r="A2156" s="48"/>
      <c r="B2156" s="48"/>
      <c r="C2156" s="48"/>
      <c r="D2156" s="48"/>
      <c r="E2156" s="48"/>
      <c r="F2156" s="48"/>
      <c r="G2156" s="48"/>
      <c r="H2156" s="48"/>
      <c r="I2156" s="48"/>
      <c r="J2156" s="48"/>
      <c r="K2156" s="48"/>
    </row>
    <row r="2157" spans="1:11" x14ac:dyDescent="0.25">
      <c r="A2157" s="48"/>
      <c r="B2157" s="48"/>
      <c r="C2157" s="48"/>
      <c r="D2157" s="48"/>
      <c r="E2157" s="48"/>
      <c r="F2157" s="48"/>
      <c r="G2157" s="48"/>
      <c r="H2157" s="48"/>
      <c r="I2157" s="48"/>
      <c r="J2157" s="48"/>
      <c r="K2157" s="48"/>
    </row>
    <row r="2158" spans="1:11" x14ac:dyDescent="0.25">
      <c r="A2158" s="48"/>
      <c r="B2158" s="48"/>
      <c r="C2158" s="48"/>
      <c r="D2158" s="48"/>
      <c r="E2158" s="48"/>
      <c r="F2158" s="48"/>
      <c r="G2158" s="48"/>
      <c r="H2158" s="48"/>
      <c r="I2158" s="48"/>
      <c r="J2158" s="48"/>
      <c r="K2158" s="48"/>
    </row>
    <row r="2159" spans="1:11" x14ac:dyDescent="0.25">
      <c r="A2159" s="48"/>
      <c r="B2159" s="48"/>
      <c r="C2159" s="48"/>
      <c r="D2159" s="48"/>
      <c r="E2159" s="48"/>
      <c r="F2159" s="48"/>
      <c r="G2159" s="48"/>
      <c r="H2159" s="48"/>
      <c r="I2159" s="48"/>
      <c r="J2159" s="48"/>
      <c r="K2159" s="48"/>
    </row>
    <row r="2160" spans="1:11" x14ac:dyDescent="0.25">
      <c r="A2160" s="48"/>
      <c r="B2160" s="48"/>
      <c r="C2160" s="48"/>
      <c r="D2160" s="48"/>
      <c r="E2160" s="48"/>
      <c r="F2160" s="48"/>
      <c r="G2160" s="48"/>
      <c r="H2160" s="48"/>
      <c r="I2160" s="48"/>
      <c r="J2160" s="48"/>
      <c r="K2160" s="48"/>
    </row>
    <row r="2161" spans="1:11" x14ac:dyDescent="0.25">
      <c r="A2161" s="48"/>
      <c r="B2161" s="48"/>
      <c r="C2161" s="48"/>
      <c r="D2161" s="48"/>
      <c r="E2161" s="48"/>
      <c r="F2161" s="48"/>
      <c r="G2161" s="48"/>
      <c r="H2161" s="48"/>
      <c r="I2161" s="48"/>
      <c r="J2161" s="48"/>
      <c r="K2161" s="48"/>
    </row>
    <row r="2162" spans="1:11" x14ac:dyDescent="0.25">
      <c r="A2162" s="48"/>
      <c r="B2162" s="48"/>
      <c r="C2162" s="48"/>
      <c r="D2162" s="48"/>
      <c r="E2162" s="48"/>
      <c r="F2162" s="48"/>
      <c r="G2162" s="48"/>
      <c r="H2162" s="48"/>
      <c r="I2162" s="48"/>
      <c r="J2162" s="48"/>
      <c r="K2162" s="48"/>
    </row>
    <row r="2163" spans="1:11" x14ac:dyDescent="0.25">
      <c r="A2163" s="48"/>
      <c r="B2163" s="48"/>
      <c r="C2163" s="48"/>
      <c r="D2163" s="48"/>
      <c r="E2163" s="48"/>
      <c r="F2163" s="48"/>
      <c r="G2163" s="48"/>
      <c r="H2163" s="48"/>
      <c r="I2163" s="48"/>
      <c r="J2163" s="48"/>
      <c r="K2163" s="48"/>
    </row>
    <row r="2164" spans="1:11" x14ac:dyDescent="0.25">
      <c r="A2164" s="48"/>
      <c r="B2164" s="48"/>
      <c r="C2164" s="48"/>
      <c r="D2164" s="48"/>
      <c r="E2164" s="48"/>
      <c r="F2164" s="48"/>
      <c r="G2164" s="48"/>
      <c r="H2164" s="48"/>
      <c r="I2164" s="48"/>
      <c r="J2164" s="48"/>
      <c r="K2164" s="48"/>
    </row>
    <row r="2165" spans="1:11" x14ac:dyDescent="0.25">
      <c r="A2165" s="48"/>
      <c r="B2165" s="48"/>
      <c r="C2165" s="48"/>
      <c r="D2165" s="48"/>
      <c r="E2165" s="48"/>
      <c r="F2165" s="48"/>
      <c r="G2165" s="48"/>
      <c r="H2165" s="48"/>
      <c r="I2165" s="48"/>
      <c r="J2165" s="48"/>
      <c r="K2165" s="48"/>
    </row>
    <row r="2166" spans="1:11" x14ac:dyDescent="0.25">
      <c r="A2166" s="48"/>
      <c r="B2166" s="48"/>
      <c r="C2166" s="48"/>
      <c r="D2166" s="48"/>
      <c r="E2166" s="48"/>
      <c r="F2166" s="48"/>
      <c r="G2166" s="48"/>
      <c r="H2166" s="48"/>
      <c r="I2166" s="48"/>
      <c r="J2166" s="48"/>
      <c r="K2166" s="48"/>
    </row>
    <row r="2167" spans="1:11" x14ac:dyDescent="0.25">
      <c r="A2167" s="48"/>
      <c r="B2167" s="48"/>
      <c r="C2167" s="48"/>
      <c r="D2167" s="48"/>
      <c r="E2167" s="48"/>
      <c r="F2167" s="48"/>
      <c r="G2167" s="48"/>
      <c r="H2167" s="48"/>
      <c r="I2167" s="48"/>
      <c r="J2167" s="48"/>
      <c r="K2167" s="48"/>
    </row>
    <row r="2168" spans="1:11" x14ac:dyDescent="0.25">
      <c r="A2168" s="48"/>
      <c r="B2168" s="48"/>
      <c r="C2168" s="48"/>
      <c r="D2168" s="48"/>
      <c r="E2168" s="48"/>
      <c r="F2168" s="48"/>
      <c r="G2168" s="48"/>
      <c r="H2168" s="48"/>
      <c r="I2168" s="48"/>
      <c r="J2168" s="48"/>
      <c r="K2168" s="48"/>
    </row>
    <row r="2169" spans="1:11" x14ac:dyDescent="0.25">
      <c r="A2169" s="48"/>
      <c r="B2169" s="48"/>
      <c r="C2169" s="48"/>
      <c r="D2169" s="48"/>
      <c r="E2169" s="48"/>
      <c r="F2169" s="48"/>
      <c r="G2169" s="48"/>
      <c r="H2169" s="48"/>
      <c r="I2169" s="48"/>
      <c r="J2169" s="48"/>
      <c r="K2169" s="48"/>
    </row>
    <row r="2170" spans="1:11" x14ac:dyDescent="0.25">
      <c r="A2170" s="48"/>
      <c r="B2170" s="48"/>
      <c r="C2170" s="48"/>
      <c r="D2170" s="48"/>
      <c r="E2170" s="48"/>
      <c r="F2170" s="48"/>
      <c r="G2170" s="48"/>
      <c r="H2170" s="48"/>
      <c r="I2170" s="48"/>
      <c r="J2170" s="48"/>
      <c r="K2170" s="48"/>
    </row>
    <row r="2171" spans="1:11" x14ac:dyDescent="0.25">
      <c r="A2171" s="48"/>
      <c r="B2171" s="48"/>
      <c r="C2171" s="48"/>
      <c r="D2171" s="48"/>
      <c r="E2171" s="48"/>
      <c r="F2171" s="48"/>
      <c r="G2171" s="48"/>
      <c r="H2171" s="48"/>
      <c r="I2171" s="48"/>
      <c r="J2171" s="48"/>
      <c r="K2171" s="48"/>
    </row>
    <row r="2172" spans="1:11" x14ac:dyDescent="0.25">
      <c r="A2172" s="48"/>
      <c r="B2172" s="48"/>
      <c r="C2172" s="48"/>
      <c r="D2172" s="48"/>
      <c r="E2172" s="48"/>
      <c r="F2172" s="48"/>
      <c r="G2172" s="48"/>
      <c r="H2172" s="48"/>
      <c r="I2172" s="48"/>
      <c r="J2172" s="48"/>
      <c r="K2172" s="48"/>
    </row>
    <row r="2173" spans="1:11" x14ac:dyDescent="0.25">
      <c r="A2173" s="48"/>
      <c r="B2173" s="48"/>
      <c r="C2173" s="48"/>
      <c r="D2173" s="48"/>
      <c r="E2173" s="48"/>
      <c r="F2173" s="48"/>
      <c r="G2173" s="48"/>
      <c r="H2173" s="48"/>
      <c r="I2173" s="48"/>
      <c r="J2173" s="48"/>
      <c r="K2173" s="48"/>
    </row>
    <row r="2174" spans="1:11" x14ac:dyDescent="0.25">
      <c r="A2174" s="48"/>
      <c r="B2174" s="48"/>
      <c r="C2174" s="48"/>
      <c r="D2174" s="48"/>
      <c r="E2174" s="48"/>
      <c r="F2174" s="48"/>
      <c r="G2174" s="48"/>
      <c r="H2174" s="48"/>
      <c r="I2174" s="48"/>
      <c r="J2174" s="48"/>
      <c r="K2174" s="48"/>
    </row>
    <row r="2175" spans="1:11" x14ac:dyDescent="0.25">
      <c r="A2175" s="48"/>
      <c r="B2175" s="48"/>
      <c r="C2175" s="48"/>
      <c r="D2175" s="48"/>
      <c r="E2175" s="48"/>
      <c r="F2175" s="48"/>
      <c r="G2175" s="48"/>
      <c r="H2175" s="48"/>
      <c r="I2175" s="48"/>
      <c r="J2175" s="48"/>
      <c r="K2175" s="48"/>
    </row>
    <row r="2176" spans="1:11" x14ac:dyDescent="0.25">
      <c r="A2176" s="48"/>
      <c r="B2176" s="48"/>
      <c r="C2176" s="48"/>
      <c r="D2176" s="48"/>
      <c r="E2176" s="48"/>
      <c r="F2176" s="48"/>
      <c r="G2176" s="48"/>
      <c r="H2176" s="48"/>
      <c r="I2176" s="48"/>
      <c r="J2176" s="48"/>
      <c r="K2176" s="48"/>
    </row>
    <row r="2177" spans="1:11" x14ac:dyDescent="0.25">
      <c r="A2177" s="48"/>
      <c r="B2177" s="48"/>
      <c r="C2177" s="48"/>
      <c r="D2177" s="48"/>
      <c r="E2177" s="48"/>
      <c r="F2177" s="48"/>
      <c r="G2177" s="48"/>
      <c r="H2177" s="48"/>
      <c r="I2177" s="48"/>
      <c r="J2177" s="48"/>
      <c r="K2177" s="48"/>
    </row>
    <row r="2178" spans="1:11" x14ac:dyDescent="0.25">
      <c r="A2178" s="48"/>
      <c r="B2178" s="48"/>
      <c r="C2178" s="48"/>
      <c r="D2178" s="48"/>
      <c r="E2178" s="48"/>
      <c r="F2178" s="48"/>
      <c r="G2178" s="48"/>
      <c r="H2178" s="48"/>
      <c r="I2178" s="48"/>
      <c r="J2178" s="48"/>
      <c r="K2178" s="48"/>
    </row>
    <row r="2179" spans="1:11" x14ac:dyDescent="0.25">
      <c r="A2179" s="48"/>
      <c r="B2179" s="48"/>
      <c r="C2179" s="48"/>
      <c r="D2179" s="48"/>
      <c r="E2179" s="48"/>
      <c r="F2179" s="48"/>
      <c r="G2179" s="48"/>
      <c r="H2179" s="48"/>
      <c r="I2179" s="48"/>
      <c r="J2179" s="48"/>
      <c r="K2179" s="48"/>
    </row>
    <row r="2180" spans="1:11" x14ac:dyDescent="0.25">
      <c r="A2180" s="48"/>
      <c r="B2180" s="48"/>
      <c r="C2180" s="48"/>
      <c r="D2180" s="48"/>
      <c r="E2180" s="48"/>
      <c r="F2180" s="48"/>
      <c r="G2180" s="48"/>
      <c r="H2180" s="48"/>
      <c r="I2180" s="48"/>
      <c r="J2180" s="48"/>
      <c r="K2180" s="48"/>
    </row>
    <row r="2181" spans="1:11" x14ac:dyDescent="0.25">
      <c r="A2181" s="48"/>
      <c r="B2181" s="48"/>
      <c r="C2181" s="48"/>
      <c r="D2181" s="48"/>
      <c r="E2181" s="48"/>
      <c r="F2181" s="48"/>
      <c r="G2181" s="48"/>
      <c r="H2181" s="48"/>
      <c r="I2181" s="48"/>
      <c r="J2181" s="48"/>
      <c r="K2181" s="48"/>
    </row>
    <row r="2182" spans="1:11" x14ac:dyDescent="0.25">
      <c r="A2182" s="48"/>
      <c r="B2182" s="48"/>
      <c r="C2182" s="48"/>
      <c r="D2182" s="48"/>
      <c r="E2182" s="48"/>
      <c r="F2182" s="48"/>
      <c r="G2182" s="48"/>
      <c r="H2182" s="48"/>
      <c r="I2182" s="48"/>
      <c r="J2182" s="48"/>
      <c r="K2182" s="48"/>
    </row>
    <row r="2183" spans="1:11" x14ac:dyDescent="0.25">
      <c r="A2183" s="48"/>
      <c r="B2183" s="48"/>
      <c r="C2183" s="48"/>
      <c r="D2183" s="48"/>
      <c r="E2183" s="48"/>
      <c r="F2183" s="48"/>
      <c r="G2183" s="48"/>
      <c r="H2183" s="48"/>
      <c r="I2183" s="48"/>
      <c r="J2183" s="48"/>
      <c r="K2183" s="48"/>
    </row>
    <row r="2184" spans="1:11" x14ac:dyDescent="0.25">
      <c r="A2184" s="48"/>
      <c r="B2184" s="48"/>
      <c r="C2184" s="48"/>
      <c r="D2184" s="48"/>
      <c r="E2184" s="48"/>
      <c r="F2184" s="48"/>
      <c r="G2184" s="48"/>
      <c r="H2184" s="48"/>
      <c r="I2184" s="48"/>
      <c r="J2184" s="48"/>
      <c r="K2184" s="48"/>
    </row>
    <row r="2185" spans="1:11" x14ac:dyDescent="0.25">
      <c r="A2185" s="48"/>
      <c r="B2185" s="48"/>
      <c r="C2185" s="48"/>
      <c r="D2185" s="48"/>
      <c r="E2185" s="48"/>
      <c r="F2185" s="48"/>
      <c r="G2185" s="48"/>
      <c r="H2185" s="48"/>
      <c r="I2185" s="48"/>
      <c r="J2185" s="48"/>
      <c r="K2185" s="48"/>
    </row>
    <row r="2186" spans="1:11" x14ac:dyDescent="0.25">
      <c r="A2186" s="48"/>
      <c r="B2186" s="48"/>
      <c r="C2186" s="48"/>
      <c r="D2186" s="48"/>
      <c r="E2186" s="48"/>
      <c r="F2186" s="48"/>
      <c r="G2186" s="48"/>
      <c r="H2186" s="48"/>
      <c r="I2186" s="48"/>
      <c r="J2186" s="48"/>
      <c r="K2186" s="48"/>
    </row>
    <row r="2187" spans="1:11" x14ac:dyDescent="0.25">
      <c r="A2187" s="48"/>
      <c r="B2187" s="48"/>
      <c r="C2187" s="48"/>
      <c r="D2187" s="48"/>
      <c r="E2187" s="48"/>
      <c r="F2187" s="48"/>
      <c r="G2187" s="48"/>
      <c r="H2187" s="48"/>
      <c r="I2187" s="48"/>
      <c r="J2187" s="48"/>
      <c r="K2187" s="48"/>
    </row>
    <row r="2188" spans="1:11" x14ac:dyDescent="0.25">
      <c r="A2188" s="48"/>
      <c r="B2188" s="48"/>
      <c r="C2188" s="48"/>
      <c r="D2188" s="48"/>
      <c r="E2188" s="48"/>
      <c r="F2188" s="48"/>
      <c r="G2188" s="48"/>
      <c r="H2188" s="48"/>
      <c r="I2188" s="48"/>
      <c r="J2188" s="48"/>
      <c r="K2188" s="48"/>
    </row>
    <row r="2189" spans="1:11" x14ac:dyDescent="0.25">
      <c r="A2189" s="48"/>
      <c r="B2189" s="48"/>
      <c r="C2189" s="48"/>
      <c r="D2189" s="48"/>
      <c r="E2189" s="48"/>
      <c r="F2189" s="48"/>
      <c r="G2189" s="48"/>
      <c r="H2189" s="48"/>
      <c r="I2189" s="48"/>
      <c r="J2189" s="48"/>
      <c r="K2189" s="48"/>
    </row>
    <row r="2190" spans="1:11" x14ac:dyDescent="0.25">
      <c r="A2190" s="48"/>
      <c r="B2190" s="48"/>
      <c r="C2190" s="48"/>
      <c r="D2190" s="48"/>
      <c r="E2190" s="48"/>
      <c r="F2190" s="48"/>
      <c r="G2190" s="48"/>
      <c r="H2190" s="48"/>
      <c r="I2190" s="48"/>
      <c r="J2190" s="48"/>
      <c r="K2190" s="48"/>
    </row>
    <row r="2191" spans="1:11" x14ac:dyDescent="0.25">
      <c r="A2191" s="48"/>
      <c r="B2191" s="48"/>
      <c r="C2191" s="48"/>
      <c r="D2191" s="48"/>
      <c r="E2191" s="48"/>
      <c r="F2191" s="48"/>
      <c r="G2191" s="48"/>
      <c r="H2191" s="48"/>
      <c r="I2191" s="48"/>
      <c r="J2191" s="48"/>
      <c r="K2191" s="48"/>
    </row>
    <row r="2192" spans="1:11" x14ac:dyDescent="0.25">
      <c r="A2192" s="48"/>
      <c r="B2192" s="48"/>
      <c r="C2192" s="48"/>
      <c r="D2192" s="48"/>
      <c r="E2192" s="48"/>
      <c r="F2192" s="48"/>
      <c r="G2192" s="48"/>
      <c r="H2192" s="48"/>
      <c r="I2192" s="48"/>
      <c r="J2192" s="48"/>
      <c r="K2192" s="48"/>
    </row>
    <row r="2193" spans="1:11" x14ac:dyDescent="0.25">
      <c r="A2193" s="48"/>
      <c r="B2193" s="48"/>
      <c r="C2193" s="48"/>
      <c r="D2193" s="48"/>
      <c r="E2193" s="48"/>
      <c r="F2193" s="48"/>
      <c r="G2193" s="48"/>
      <c r="H2193" s="48"/>
      <c r="I2193" s="48"/>
      <c r="J2193" s="48"/>
      <c r="K2193" s="48"/>
    </row>
    <row r="2194" spans="1:11" x14ac:dyDescent="0.25">
      <c r="A2194" s="48"/>
      <c r="B2194" s="48"/>
      <c r="C2194" s="48"/>
      <c r="D2194" s="48"/>
      <c r="E2194" s="48"/>
      <c r="F2194" s="48"/>
      <c r="G2194" s="48"/>
      <c r="H2194" s="48"/>
      <c r="I2194" s="48"/>
      <c r="J2194" s="48"/>
      <c r="K2194" s="48"/>
    </row>
    <row r="2195" spans="1:11" x14ac:dyDescent="0.25">
      <c r="A2195" s="48"/>
      <c r="B2195" s="48"/>
      <c r="C2195" s="48"/>
      <c r="D2195" s="48"/>
      <c r="E2195" s="48"/>
      <c r="F2195" s="48"/>
      <c r="G2195" s="48"/>
      <c r="H2195" s="48"/>
      <c r="I2195" s="48"/>
      <c r="J2195" s="48"/>
      <c r="K2195" s="48"/>
    </row>
    <row r="2196" spans="1:11" x14ac:dyDescent="0.25">
      <c r="A2196" s="48"/>
      <c r="B2196" s="48"/>
      <c r="C2196" s="48"/>
      <c r="D2196" s="48"/>
      <c r="E2196" s="48"/>
      <c r="F2196" s="48"/>
      <c r="G2196" s="48"/>
      <c r="H2196" s="48"/>
      <c r="I2196" s="48"/>
      <c r="J2196" s="48"/>
      <c r="K2196" s="48"/>
    </row>
    <row r="2197" spans="1:11" x14ac:dyDescent="0.25">
      <c r="A2197" s="48"/>
      <c r="B2197" s="48"/>
      <c r="C2197" s="48"/>
      <c r="D2197" s="48"/>
      <c r="E2197" s="48"/>
      <c r="F2197" s="48"/>
      <c r="G2197" s="48"/>
      <c r="H2197" s="48"/>
      <c r="I2197" s="48"/>
      <c r="J2197" s="48"/>
      <c r="K2197" s="48"/>
    </row>
    <row r="2198" spans="1:11" x14ac:dyDescent="0.25">
      <c r="A2198" s="48"/>
      <c r="B2198" s="48"/>
      <c r="C2198" s="48"/>
      <c r="D2198" s="48"/>
      <c r="E2198" s="48"/>
      <c r="F2198" s="48"/>
      <c r="G2198" s="48"/>
      <c r="H2198" s="48"/>
      <c r="I2198" s="48"/>
      <c r="J2198" s="48"/>
      <c r="K2198" s="48"/>
    </row>
    <row r="2199" spans="1:11" x14ac:dyDescent="0.25">
      <c r="A2199" s="48"/>
      <c r="B2199" s="48"/>
      <c r="C2199" s="48"/>
      <c r="D2199" s="48"/>
      <c r="E2199" s="48"/>
      <c r="F2199" s="48"/>
      <c r="G2199" s="48"/>
      <c r="H2199" s="48"/>
      <c r="I2199" s="48"/>
      <c r="J2199" s="48"/>
      <c r="K2199" s="48"/>
    </row>
    <row r="2200" spans="1:11" x14ac:dyDescent="0.25">
      <c r="A2200" s="48"/>
      <c r="B2200" s="48"/>
      <c r="C2200" s="48"/>
      <c r="D2200" s="48"/>
      <c r="E2200" s="48"/>
      <c r="F2200" s="48"/>
      <c r="G2200" s="48"/>
      <c r="H2200" s="48"/>
      <c r="I2200" s="48"/>
      <c r="J2200" s="48"/>
      <c r="K2200" s="48"/>
    </row>
    <row r="2201" spans="1:11" x14ac:dyDescent="0.25">
      <c r="A2201" s="48"/>
      <c r="B2201" s="48"/>
      <c r="C2201" s="48"/>
      <c r="D2201" s="48"/>
      <c r="E2201" s="48"/>
      <c r="F2201" s="48"/>
      <c r="G2201" s="48"/>
      <c r="H2201" s="48"/>
      <c r="I2201" s="48"/>
      <c r="J2201" s="48"/>
      <c r="K2201" s="48"/>
    </row>
    <row r="2202" spans="1:11" x14ac:dyDescent="0.25">
      <c r="A2202" s="48"/>
      <c r="B2202" s="48"/>
      <c r="C2202" s="48"/>
      <c r="D2202" s="48"/>
      <c r="E2202" s="48"/>
      <c r="F2202" s="48"/>
      <c r="G2202" s="48"/>
      <c r="H2202" s="48"/>
      <c r="I2202" s="48"/>
      <c r="J2202" s="48"/>
      <c r="K2202" s="48"/>
    </row>
    <row r="2203" spans="1:11" x14ac:dyDescent="0.25">
      <c r="A2203" s="48"/>
      <c r="B2203" s="48"/>
      <c r="C2203" s="48"/>
      <c r="D2203" s="48"/>
      <c r="E2203" s="48"/>
      <c r="F2203" s="48"/>
      <c r="G2203" s="48"/>
      <c r="H2203" s="48"/>
      <c r="I2203" s="48"/>
      <c r="J2203" s="48"/>
      <c r="K2203" s="48"/>
    </row>
    <row r="2204" spans="1:11" x14ac:dyDescent="0.25">
      <c r="A2204" s="48"/>
      <c r="B2204" s="48"/>
      <c r="C2204" s="48"/>
      <c r="D2204" s="48"/>
      <c r="E2204" s="48"/>
      <c r="F2204" s="48"/>
      <c r="G2204" s="48"/>
      <c r="H2204" s="48"/>
      <c r="I2204" s="48"/>
      <c r="J2204" s="48"/>
      <c r="K2204" s="48"/>
    </row>
    <row r="2205" spans="1:11" x14ac:dyDescent="0.25">
      <c r="A2205" s="48"/>
      <c r="B2205" s="48"/>
      <c r="C2205" s="48"/>
      <c r="D2205" s="48"/>
      <c r="E2205" s="48"/>
      <c r="F2205" s="48"/>
      <c r="G2205" s="48"/>
      <c r="H2205" s="48"/>
      <c r="I2205" s="48"/>
      <c r="J2205" s="48"/>
      <c r="K2205" s="48"/>
    </row>
    <row r="2206" spans="1:11" x14ac:dyDescent="0.25">
      <c r="A2206" s="48"/>
      <c r="B2206" s="48"/>
      <c r="C2206" s="48"/>
      <c r="D2206" s="48"/>
      <c r="E2206" s="48"/>
      <c r="F2206" s="48"/>
      <c r="G2206" s="48"/>
      <c r="H2206" s="48"/>
      <c r="I2206" s="48"/>
      <c r="J2206" s="48"/>
      <c r="K2206" s="48"/>
    </row>
    <row r="2207" spans="1:11" x14ac:dyDescent="0.25">
      <c r="A2207" s="48"/>
      <c r="B2207" s="48"/>
      <c r="C2207" s="48"/>
      <c r="D2207" s="48"/>
      <c r="E2207" s="48"/>
      <c r="F2207" s="48"/>
      <c r="G2207" s="48"/>
      <c r="H2207" s="48"/>
      <c r="I2207" s="48"/>
      <c r="J2207" s="48"/>
      <c r="K2207" s="48"/>
    </row>
    <row r="2208" spans="1:11" x14ac:dyDescent="0.25">
      <c r="A2208" s="48"/>
      <c r="B2208" s="48"/>
      <c r="C2208" s="48"/>
      <c r="D2208" s="48"/>
      <c r="E2208" s="48"/>
      <c r="F2208" s="48"/>
      <c r="G2208" s="48"/>
      <c r="H2208" s="48"/>
      <c r="I2208" s="48"/>
      <c r="J2208" s="48"/>
      <c r="K2208" s="48"/>
    </row>
    <row r="2209" spans="1:11" x14ac:dyDescent="0.25">
      <c r="A2209" s="48"/>
      <c r="B2209" s="48"/>
      <c r="C2209" s="48"/>
      <c r="D2209" s="48"/>
      <c r="E2209" s="48"/>
      <c r="F2209" s="48"/>
      <c r="G2209" s="48"/>
      <c r="H2209" s="48"/>
      <c r="I2209" s="48"/>
      <c r="J2209" s="48"/>
      <c r="K2209" s="48"/>
    </row>
    <row r="2210" spans="1:11" x14ac:dyDescent="0.25">
      <c r="A2210" s="48"/>
      <c r="B2210" s="48"/>
      <c r="C2210" s="48"/>
      <c r="D2210" s="48"/>
      <c r="E2210" s="48"/>
      <c r="F2210" s="48"/>
      <c r="G2210" s="48"/>
      <c r="H2210" s="48"/>
      <c r="I2210" s="48"/>
      <c r="J2210" s="48"/>
      <c r="K2210" s="48"/>
    </row>
    <row r="2211" spans="1:11" x14ac:dyDescent="0.25">
      <c r="A2211" s="48"/>
      <c r="B2211" s="48"/>
      <c r="C2211" s="48"/>
      <c r="D2211" s="48"/>
      <c r="E2211" s="48"/>
      <c r="F2211" s="48"/>
      <c r="G2211" s="48"/>
      <c r="H2211" s="48"/>
      <c r="I2211" s="48"/>
      <c r="J2211" s="48"/>
      <c r="K2211" s="48"/>
    </row>
    <row r="2212" spans="1:11" x14ac:dyDescent="0.25">
      <c r="A2212" s="48"/>
      <c r="B2212" s="48"/>
      <c r="C2212" s="48"/>
      <c r="D2212" s="48"/>
      <c r="E2212" s="48"/>
      <c r="F2212" s="48"/>
      <c r="G2212" s="48"/>
      <c r="H2212" s="48"/>
      <c r="I2212" s="48"/>
      <c r="J2212" s="48"/>
      <c r="K2212" s="48"/>
    </row>
    <row r="2213" spans="1:11" x14ac:dyDescent="0.25">
      <c r="A2213" s="48"/>
      <c r="B2213" s="48"/>
      <c r="C2213" s="48"/>
      <c r="D2213" s="48"/>
      <c r="E2213" s="48"/>
      <c r="F2213" s="48"/>
      <c r="G2213" s="48"/>
      <c r="H2213" s="48"/>
      <c r="I2213" s="48"/>
      <c r="J2213" s="48"/>
      <c r="K2213" s="48"/>
    </row>
    <row r="2214" spans="1:11" x14ac:dyDescent="0.25">
      <c r="A2214" s="48"/>
      <c r="B2214" s="48"/>
      <c r="C2214" s="48"/>
      <c r="D2214" s="48"/>
      <c r="E2214" s="48"/>
      <c r="F2214" s="48"/>
      <c r="G2214" s="48"/>
      <c r="H2214" s="48"/>
      <c r="I2214" s="48"/>
      <c r="J2214" s="48"/>
      <c r="K2214" s="48"/>
    </row>
    <row r="2215" spans="1:11" x14ac:dyDescent="0.25">
      <c r="A2215" s="48"/>
      <c r="B2215" s="48"/>
      <c r="C2215" s="48"/>
      <c r="D2215" s="48"/>
      <c r="E2215" s="48"/>
      <c r="F2215" s="48"/>
      <c r="G2215" s="48"/>
      <c r="H2215" s="48"/>
      <c r="I2215" s="48"/>
      <c r="J2215" s="48"/>
      <c r="K2215" s="48"/>
    </row>
    <row r="2216" spans="1:11" x14ac:dyDescent="0.25">
      <c r="A2216" s="48"/>
      <c r="B2216" s="48"/>
      <c r="C2216" s="48"/>
      <c r="D2216" s="48"/>
      <c r="E2216" s="48"/>
      <c r="F2216" s="48"/>
      <c r="G2216" s="48"/>
      <c r="H2216" s="48"/>
      <c r="I2216" s="48"/>
      <c r="J2216" s="48"/>
      <c r="K2216" s="48"/>
    </row>
    <row r="2217" spans="1:11" x14ac:dyDescent="0.25">
      <c r="A2217" s="48"/>
      <c r="B2217" s="48"/>
      <c r="C2217" s="48"/>
      <c r="D2217" s="48"/>
      <c r="E2217" s="48"/>
      <c r="F2217" s="48"/>
      <c r="G2217" s="48"/>
      <c r="H2217" s="48"/>
      <c r="I2217" s="48"/>
      <c r="J2217" s="48"/>
      <c r="K2217" s="48"/>
    </row>
    <row r="2218" spans="1:11" x14ac:dyDescent="0.25">
      <c r="A2218" s="48"/>
      <c r="B2218" s="48"/>
      <c r="C2218" s="48"/>
      <c r="D2218" s="48"/>
      <c r="E2218" s="48"/>
      <c r="F2218" s="48"/>
      <c r="G2218" s="48"/>
      <c r="H2218" s="48"/>
      <c r="I2218" s="48"/>
      <c r="J2218" s="48"/>
      <c r="K2218" s="48"/>
    </row>
    <row r="2219" spans="1:11" x14ac:dyDescent="0.25">
      <c r="A2219" s="48"/>
      <c r="B2219" s="48"/>
      <c r="C2219" s="48"/>
      <c r="D2219" s="48"/>
      <c r="E2219" s="48"/>
      <c r="F2219" s="48"/>
      <c r="G2219" s="48"/>
      <c r="H2219" s="48"/>
      <c r="I2219" s="48"/>
      <c r="J2219" s="48"/>
      <c r="K2219" s="48"/>
    </row>
    <row r="2220" spans="1:11" x14ac:dyDescent="0.25">
      <c r="A2220" s="48"/>
      <c r="B2220" s="48"/>
      <c r="C2220" s="48"/>
      <c r="D2220" s="48"/>
      <c r="E2220" s="48"/>
      <c r="F2220" s="48"/>
      <c r="G2220" s="48"/>
      <c r="H2220" s="48"/>
      <c r="I2220" s="48"/>
      <c r="J2220" s="48"/>
      <c r="K2220" s="48"/>
    </row>
    <row r="2221" spans="1:11" x14ac:dyDescent="0.25">
      <c r="A2221" s="48"/>
      <c r="B2221" s="48"/>
      <c r="C2221" s="48"/>
      <c r="D2221" s="48"/>
      <c r="E2221" s="48"/>
      <c r="F2221" s="48"/>
      <c r="G2221" s="48"/>
      <c r="H2221" s="48"/>
      <c r="I2221" s="48"/>
      <c r="J2221" s="48"/>
      <c r="K2221" s="48"/>
    </row>
    <row r="2222" spans="1:11" x14ac:dyDescent="0.25">
      <c r="A2222" s="48"/>
      <c r="B2222" s="48"/>
      <c r="C2222" s="48"/>
      <c r="D2222" s="48"/>
      <c r="E2222" s="48"/>
      <c r="F2222" s="48"/>
      <c r="G2222" s="48"/>
      <c r="H2222" s="48"/>
      <c r="I2222" s="48"/>
      <c r="J2222" s="48"/>
      <c r="K2222" s="48"/>
    </row>
    <row r="2223" spans="1:11" x14ac:dyDescent="0.25">
      <c r="A2223" s="48"/>
      <c r="B2223" s="48"/>
      <c r="C2223" s="48"/>
      <c r="D2223" s="48"/>
      <c r="E2223" s="48"/>
      <c r="F2223" s="48"/>
      <c r="G2223" s="48"/>
      <c r="H2223" s="48"/>
      <c r="I2223" s="48"/>
      <c r="J2223" s="48"/>
      <c r="K2223" s="48"/>
    </row>
    <row r="2224" spans="1:11" x14ac:dyDescent="0.25">
      <c r="A2224" s="48"/>
      <c r="B2224" s="48"/>
      <c r="C2224" s="48"/>
      <c r="D2224" s="48"/>
      <c r="E2224" s="48"/>
      <c r="F2224" s="48"/>
      <c r="G2224" s="48"/>
      <c r="H2224" s="48"/>
      <c r="I2224" s="48"/>
      <c r="J2224" s="48"/>
      <c r="K2224" s="48"/>
    </row>
    <row r="2225" spans="1:11" x14ac:dyDescent="0.25">
      <c r="A2225" s="48"/>
      <c r="B2225" s="48"/>
      <c r="C2225" s="48"/>
      <c r="D2225" s="48"/>
      <c r="E2225" s="48"/>
      <c r="F2225" s="48"/>
      <c r="G2225" s="48"/>
      <c r="H2225" s="48"/>
      <c r="I2225" s="48"/>
      <c r="J2225" s="48"/>
      <c r="K2225" s="48"/>
    </row>
    <row r="2226" spans="1:11" x14ac:dyDescent="0.25">
      <c r="A2226" s="48"/>
      <c r="B2226" s="48"/>
      <c r="C2226" s="48"/>
      <c r="D2226" s="48"/>
      <c r="E2226" s="48"/>
      <c r="F2226" s="48"/>
      <c r="G2226" s="48"/>
      <c r="H2226" s="48"/>
      <c r="I2226" s="48"/>
      <c r="J2226" s="48"/>
      <c r="K2226" s="48"/>
    </row>
    <row r="2227" spans="1:11" x14ac:dyDescent="0.25">
      <c r="A2227" s="48"/>
      <c r="B2227" s="48"/>
      <c r="C2227" s="48"/>
      <c r="D2227" s="48"/>
      <c r="E2227" s="48"/>
      <c r="F2227" s="48"/>
      <c r="G2227" s="48"/>
      <c r="H2227" s="48"/>
      <c r="I2227" s="48"/>
      <c r="J2227" s="48"/>
      <c r="K2227" s="48"/>
    </row>
    <row r="2228" spans="1:11" x14ac:dyDescent="0.25">
      <c r="A2228" s="48"/>
      <c r="B2228" s="48"/>
      <c r="C2228" s="48"/>
      <c r="D2228" s="48"/>
      <c r="E2228" s="48"/>
      <c r="F2228" s="48"/>
      <c r="G2228" s="48"/>
      <c r="H2228" s="48"/>
      <c r="I2228" s="48"/>
      <c r="J2228" s="48"/>
      <c r="K2228" s="48"/>
    </row>
    <row r="2229" spans="1:11" x14ac:dyDescent="0.25">
      <c r="A2229" s="48"/>
      <c r="B2229" s="48"/>
      <c r="C2229" s="48"/>
      <c r="D2229" s="48"/>
      <c r="E2229" s="48"/>
      <c r="F2229" s="48"/>
      <c r="G2229" s="48"/>
      <c r="H2229" s="48"/>
      <c r="I2229" s="48"/>
      <c r="J2229" s="48"/>
      <c r="K2229" s="48"/>
    </row>
    <row r="2230" spans="1:11" x14ac:dyDescent="0.25">
      <c r="A2230" s="48"/>
      <c r="B2230" s="48"/>
      <c r="C2230" s="48"/>
      <c r="D2230" s="48"/>
      <c r="E2230" s="48"/>
      <c r="F2230" s="48"/>
      <c r="G2230" s="48"/>
      <c r="H2230" s="48"/>
      <c r="I2230" s="48"/>
      <c r="J2230" s="48"/>
      <c r="K2230" s="48"/>
    </row>
    <row r="2231" spans="1:11" x14ac:dyDescent="0.25">
      <c r="A2231" s="48"/>
      <c r="B2231" s="48"/>
      <c r="C2231" s="48"/>
      <c r="D2231" s="48"/>
      <c r="E2231" s="48"/>
      <c r="F2231" s="48"/>
      <c r="G2231" s="48"/>
      <c r="H2231" s="48"/>
      <c r="I2231" s="48"/>
      <c r="J2231" s="48"/>
      <c r="K2231" s="48"/>
    </row>
    <row r="2232" spans="1:11" x14ac:dyDescent="0.25">
      <c r="A2232" s="48"/>
      <c r="B2232" s="48"/>
      <c r="C2232" s="48"/>
      <c r="D2232" s="48"/>
      <c r="E2232" s="48"/>
      <c r="F2232" s="48"/>
      <c r="G2232" s="48"/>
      <c r="H2232" s="48"/>
      <c r="I2232" s="48"/>
      <c r="J2232" s="48"/>
      <c r="K2232" s="48"/>
    </row>
    <row r="2233" spans="1:11" x14ac:dyDescent="0.25">
      <c r="A2233" s="48"/>
      <c r="B2233" s="48"/>
      <c r="C2233" s="48"/>
      <c r="D2233" s="48"/>
      <c r="E2233" s="48"/>
      <c r="F2233" s="48"/>
      <c r="G2233" s="48"/>
      <c r="H2233" s="48"/>
      <c r="I2233" s="48"/>
      <c r="J2233" s="48"/>
      <c r="K2233" s="48"/>
    </row>
    <row r="2234" spans="1:11" x14ac:dyDescent="0.25">
      <c r="A2234" s="48"/>
      <c r="B2234" s="48"/>
      <c r="C2234" s="48"/>
      <c r="D2234" s="48"/>
      <c r="E2234" s="48"/>
      <c r="F2234" s="48"/>
      <c r="G2234" s="48"/>
      <c r="H2234" s="48"/>
      <c r="I2234" s="48"/>
      <c r="J2234" s="48"/>
      <c r="K2234" s="48"/>
    </row>
    <row r="2235" spans="1:11" x14ac:dyDescent="0.25">
      <c r="A2235" s="48"/>
      <c r="B2235" s="48"/>
      <c r="C2235" s="48"/>
      <c r="D2235" s="48"/>
      <c r="E2235" s="48"/>
      <c r="F2235" s="48"/>
      <c r="G2235" s="48"/>
      <c r="H2235" s="48"/>
      <c r="I2235" s="48"/>
      <c r="J2235" s="48"/>
      <c r="K2235" s="48"/>
    </row>
    <row r="2236" spans="1:11" x14ac:dyDescent="0.25">
      <c r="A2236" s="48"/>
      <c r="B2236" s="48"/>
      <c r="C2236" s="48"/>
      <c r="D2236" s="48"/>
      <c r="E2236" s="48"/>
      <c r="F2236" s="48"/>
      <c r="G2236" s="48"/>
      <c r="H2236" s="48"/>
      <c r="I2236" s="48"/>
      <c r="J2236" s="48"/>
      <c r="K2236" s="48"/>
    </row>
    <row r="2237" spans="1:11" x14ac:dyDescent="0.25">
      <c r="A2237" s="48"/>
      <c r="B2237" s="48"/>
      <c r="C2237" s="48"/>
      <c r="D2237" s="48"/>
      <c r="E2237" s="48"/>
      <c r="F2237" s="48"/>
      <c r="G2237" s="48"/>
      <c r="H2237" s="48"/>
      <c r="I2237" s="48"/>
      <c r="J2237" s="48"/>
      <c r="K2237" s="48"/>
    </row>
    <row r="2238" spans="1:11" x14ac:dyDescent="0.25">
      <c r="A2238" s="48"/>
      <c r="B2238" s="48"/>
      <c r="C2238" s="48"/>
      <c r="D2238" s="48"/>
      <c r="E2238" s="48"/>
      <c r="F2238" s="48"/>
      <c r="G2238" s="48"/>
      <c r="H2238" s="48"/>
      <c r="I2238" s="48"/>
      <c r="J2238" s="48"/>
      <c r="K2238" s="48"/>
    </row>
    <row r="2239" spans="1:11" x14ac:dyDescent="0.25">
      <c r="A2239" s="48"/>
      <c r="B2239" s="48"/>
      <c r="C2239" s="48"/>
      <c r="D2239" s="48"/>
      <c r="E2239" s="48"/>
      <c r="F2239" s="48"/>
      <c r="G2239" s="48"/>
      <c r="H2239" s="48"/>
      <c r="I2239" s="48"/>
      <c r="J2239" s="48"/>
      <c r="K2239" s="48"/>
    </row>
    <row r="2240" spans="1:11" x14ac:dyDescent="0.25">
      <c r="A2240" s="48"/>
      <c r="B2240" s="48"/>
      <c r="C2240" s="48"/>
      <c r="D2240" s="48"/>
      <c r="E2240" s="48"/>
      <c r="F2240" s="48"/>
      <c r="G2240" s="48"/>
      <c r="H2240" s="48"/>
      <c r="I2240" s="48"/>
      <c r="J2240" s="48"/>
      <c r="K2240" s="48"/>
    </row>
    <row r="2241" spans="1:11" x14ac:dyDescent="0.25">
      <c r="A2241" s="48"/>
      <c r="B2241" s="48"/>
      <c r="C2241" s="48"/>
      <c r="D2241" s="48"/>
      <c r="E2241" s="48"/>
      <c r="F2241" s="48"/>
      <c r="G2241" s="48"/>
      <c r="H2241" s="48"/>
      <c r="I2241" s="48"/>
      <c r="J2241" s="48"/>
      <c r="K2241" s="48"/>
    </row>
    <row r="2242" spans="1:11" x14ac:dyDescent="0.25">
      <c r="A2242" s="48"/>
      <c r="B2242" s="48"/>
      <c r="C2242" s="48"/>
      <c r="D2242" s="48"/>
      <c r="E2242" s="48"/>
      <c r="F2242" s="48"/>
      <c r="G2242" s="48"/>
      <c r="H2242" s="48"/>
      <c r="I2242" s="48"/>
      <c r="J2242" s="48"/>
      <c r="K2242" s="48"/>
    </row>
    <row r="2243" spans="1:11" x14ac:dyDescent="0.25">
      <c r="A2243" s="48"/>
      <c r="B2243" s="48"/>
      <c r="C2243" s="48"/>
      <c r="D2243" s="48"/>
      <c r="E2243" s="48"/>
      <c r="F2243" s="48"/>
      <c r="G2243" s="48"/>
      <c r="H2243" s="48"/>
      <c r="I2243" s="48"/>
      <c r="J2243" s="48"/>
      <c r="K2243" s="48"/>
    </row>
    <row r="2244" spans="1:11" x14ac:dyDescent="0.25">
      <c r="A2244" s="48"/>
      <c r="B2244" s="48"/>
      <c r="C2244" s="48"/>
      <c r="D2244" s="48"/>
      <c r="E2244" s="48"/>
      <c r="F2244" s="48"/>
      <c r="G2244" s="48"/>
      <c r="H2244" s="48"/>
      <c r="I2244" s="48"/>
      <c r="J2244" s="48"/>
      <c r="K2244" s="48"/>
    </row>
    <row r="2245" spans="1:11" x14ac:dyDescent="0.25">
      <c r="A2245" s="48"/>
      <c r="B2245" s="48"/>
      <c r="C2245" s="48"/>
      <c r="D2245" s="48"/>
      <c r="E2245" s="48"/>
      <c r="F2245" s="48"/>
      <c r="G2245" s="48"/>
      <c r="H2245" s="48"/>
      <c r="I2245" s="48"/>
      <c r="J2245" s="48"/>
      <c r="K2245" s="48"/>
    </row>
    <row r="2246" spans="1:11" x14ac:dyDescent="0.25">
      <c r="A2246" s="48"/>
      <c r="B2246" s="48"/>
      <c r="C2246" s="48"/>
      <c r="D2246" s="48"/>
      <c r="E2246" s="48"/>
      <c r="F2246" s="48"/>
      <c r="G2246" s="48"/>
      <c r="H2246" s="48"/>
      <c r="I2246" s="48"/>
      <c r="J2246" s="48"/>
      <c r="K2246" s="48"/>
    </row>
    <row r="2247" spans="1:11" x14ac:dyDescent="0.25">
      <c r="A2247" s="48"/>
      <c r="B2247" s="48"/>
      <c r="C2247" s="48"/>
      <c r="D2247" s="48"/>
      <c r="E2247" s="48"/>
      <c r="F2247" s="48"/>
      <c r="G2247" s="48"/>
      <c r="H2247" s="48"/>
      <c r="I2247" s="48"/>
      <c r="J2247" s="48"/>
      <c r="K2247" s="48"/>
    </row>
    <row r="2248" spans="1:11" x14ac:dyDescent="0.25">
      <c r="A2248" s="48"/>
      <c r="B2248" s="48"/>
      <c r="C2248" s="48"/>
      <c r="D2248" s="48"/>
      <c r="E2248" s="48"/>
      <c r="F2248" s="48"/>
      <c r="G2248" s="48"/>
      <c r="H2248" s="48"/>
      <c r="I2248" s="48"/>
      <c r="J2248" s="48"/>
      <c r="K2248" s="48"/>
    </row>
    <row r="2249" spans="1:11" x14ac:dyDescent="0.25">
      <c r="A2249" s="48"/>
      <c r="B2249" s="48"/>
      <c r="C2249" s="48"/>
      <c r="D2249" s="48"/>
      <c r="E2249" s="48"/>
      <c r="F2249" s="48"/>
      <c r="G2249" s="48"/>
      <c r="H2249" s="48"/>
      <c r="I2249" s="48"/>
      <c r="J2249" s="48"/>
      <c r="K2249" s="48"/>
    </row>
    <row r="2250" spans="1:11" x14ac:dyDescent="0.25">
      <c r="A2250" s="48"/>
      <c r="B2250" s="48"/>
      <c r="C2250" s="48"/>
      <c r="D2250" s="48"/>
      <c r="E2250" s="48"/>
      <c r="F2250" s="48"/>
      <c r="G2250" s="48"/>
      <c r="H2250" s="48"/>
      <c r="I2250" s="48"/>
      <c r="J2250" s="48"/>
      <c r="K2250" s="48"/>
    </row>
    <row r="2251" spans="1:11" x14ac:dyDescent="0.25">
      <c r="A2251" s="48"/>
      <c r="B2251" s="48"/>
      <c r="C2251" s="48"/>
      <c r="D2251" s="48"/>
      <c r="E2251" s="48"/>
      <c r="F2251" s="48"/>
      <c r="G2251" s="48"/>
      <c r="H2251" s="48"/>
      <c r="I2251" s="48"/>
      <c r="J2251" s="48"/>
      <c r="K2251" s="48"/>
    </row>
    <row r="2252" spans="1:11" x14ac:dyDescent="0.25">
      <c r="A2252" s="48"/>
      <c r="B2252" s="48"/>
      <c r="C2252" s="48"/>
      <c r="D2252" s="48"/>
      <c r="E2252" s="48"/>
      <c r="F2252" s="48"/>
      <c r="G2252" s="48"/>
      <c r="H2252" s="48"/>
      <c r="I2252" s="48"/>
      <c r="J2252" s="48"/>
      <c r="K2252" s="48"/>
    </row>
    <row r="2253" spans="1:11" x14ac:dyDescent="0.25">
      <c r="A2253" s="48"/>
      <c r="B2253" s="48"/>
      <c r="C2253" s="48"/>
      <c r="D2253" s="48"/>
      <c r="E2253" s="48"/>
      <c r="F2253" s="48"/>
      <c r="G2253" s="48"/>
      <c r="H2253" s="48"/>
      <c r="I2253" s="48"/>
      <c r="J2253" s="48"/>
      <c r="K2253" s="48"/>
    </row>
    <row r="2254" spans="1:11" x14ac:dyDescent="0.25">
      <c r="A2254" s="48"/>
      <c r="B2254" s="48"/>
      <c r="C2254" s="48"/>
      <c r="D2254" s="48"/>
      <c r="E2254" s="48"/>
      <c r="F2254" s="48"/>
      <c r="G2254" s="48"/>
      <c r="H2254" s="48"/>
      <c r="I2254" s="48"/>
      <c r="J2254" s="48"/>
      <c r="K2254" s="48"/>
    </row>
    <row r="2255" spans="1:11" x14ac:dyDescent="0.25">
      <c r="A2255" s="48"/>
      <c r="B2255" s="48"/>
      <c r="C2255" s="48"/>
      <c r="D2255" s="48"/>
      <c r="E2255" s="48"/>
      <c r="F2255" s="48"/>
      <c r="G2255" s="48"/>
      <c r="H2255" s="48"/>
      <c r="I2255" s="48"/>
      <c r="J2255" s="48"/>
      <c r="K2255" s="48"/>
    </row>
    <row r="2256" spans="1:11" x14ac:dyDescent="0.25">
      <c r="A2256" s="48"/>
      <c r="B2256" s="48"/>
      <c r="C2256" s="48"/>
      <c r="D2256" s="48"/>
      <c r="E2256" s="48"/>
      <c r="F2256" s="48"/>
      <c r="G2256" s="48"/>
      <c r="H2256" s="48"/>
      <c r="I2256" s="48"/>
      <c r="J2256" s="48"/>
      <c r="K2256" s="48"/>
    </row>
    <row r="2257" spans="1:11" x14ac:dyDescent="0.25">
      <c r="A2257" s="48"/>
      <c r="B2257" s="48"/>
      <c r="C2257" s="48"/>
      <c r="D2257" s="48"/>
      <c r="E2257" s="48"/>
      <c r="F2257" s="48"/>
      <c r="G2257" s="48"/>
      <c r="H2257" s="48"/>
      <c r="I2257" s="48"/>
      <c r="J2257" s="48"/>
      <c r="K2257" s="48"/>
    </row>
    <row r="2258" spans="1:11" x14ac:dyDescent="0.25">
      <c r="A2258" s="48"/>
      <c r="B2258" s="48"/>
      <c r="C2258" s="48"/>
      <c r="D2258" s="48"/>
      <c r="E2258" s="48"/>
      <c r="F2258" s="48"/>
      <c r="G2258" s="48"/>
      <c r="H2258" s="48"/>
      <c r="I2258" s="48"/>
      <c r="J2258" s="48"/>
      <c r="K2258" s="48"/>
    </row>
    <row r="2259" spans="1:11" x14ac:dyDescent="0.25">
      <c r="A2259" s="48"/>
      <c r="B2259" s="48"/>
      <c r="C2259" s="48"/>
      <c r="D2259" s="48"/>
      <c r="E2259" s="48"/>
      <c r="F2259" s="48"/>
      <c r="G2259" s="48"/>
      <c r="H2259" s="48"/>
      <c r="I2259" s="48"/>
      <c r="J2259" s="48"/>
      <c r="K2259" s="48"/>
    </row>
    <row r="2260" spans="1:11" x14ac:dyDescent="0.25">
      <c r="A2260" s="48"/>
      <c r="B2260" s="48"/>
      <c r="C2260" s="48"/>
      <c r="D2260" s="48"/>
      <c r="E2260" s="48"/>
      <c r="F2260" s="48"/>
      <c r="G2260" s="48"/>
      <c r="H2260" s="48"/>
      <c r="I2260" s="48"/>
      <c r="J2260" s="48"/>
      <c r="K2260" s="48"/>
    </row>
    <row r="2261" spans="1:11" x14ac:dyDescent="0.25">
      <c r="A2261" s="48"/>
      <c r="B2261" s="48"/>
      <c r="C2261" s="48"/>
      <c r="D2261" s="48"/>
      <c r="E2261" s="48"/>
      <c r="F2261" s="48"/>
      <c r="G2261" s="48"/>
      <c r="H2261" s="48"/>
      <c r="I2261" s="48"/>
      <c r="J2261" s="48"/>
      <c r="K2261" s="48"/>
    </row>
    <row r="2262" spans="1:11" x14ac:dyDescent="0.25">
      <c r="A2262" s="48"/>
      <c r="B2262" s="48"/>
      <c r="C2262" s="48"/>
      <c r="D2262" s="48"/>
      <c r="E2262" s="48"/>
      <c r="F2262" s="48"/>
      <c r="G2262" s="48"/>
      <c r="H2262" s="48"/>
      <c r="I2262" s="48"/>
      <c r="J2262" s="48"/>
      <c r="K2262" s="48"/>
    </row>
    <row r="2263" spans="1:11" x14ac:dyDescent="0.25">
      <c r="A2263" s="48"/>
      <c r="B2263" s="48"/>
      <c r="C2263" s="48"/>
      <c r="D2263" s="48"/>
      <c r="E2263" s="48"/>
      <c r="F2263" s="48"/>
      <c r="G2263" s="48"/>
      <c r="H2263" s="48"/>
      <c r="I2263" s="48"/>
      <c r="J2263" s="48"/>
      <c r="K2263" s="48"/>
    </row>
    <row r="2264" spans="1:11" x14ac:dyDescent="0.25">
      <c r="A2264" s="48"/>
      <c r="B2264" s="48"/>
      <c r="C2264" s="48"/>
      <c r="D2264" s="48"/>
      <c r="E2264" s="48"/>
      <c r="F2264" s="48"/>
      <c r="G2264" s="48"/>
      <c r="H2264" s="48"/>
      <c r="I2264" s="48"/>
      <c r="J2264" s="48"/>
      <c r="K2264" s="48"/>
    </row>
    <row r="2265" spans="1:11" x14ac:dyDescent="0.25">
      <c r="A2265" s="48"/>
      <c r="B2265" s="48"/>
      <c r="C2265" s="48"/>
      <c r="D2265" s="48"/>
      <c r="E2265" s="48"/>
      <c r="F2265" s="48"/>
      <c r="G2265" s="48"/>
      <c r="H2265" s="48"/>
      <c r="I2265" s="48"/>
      <c r="J2265" s="48"/>
      <c r="K2265" s="48"/>
    </row>
    <row r="2266" spans="1:11" x14ac:dyDescent="0.25">
      <c r="A2266" s="48"/>
      <c r="B2266" s="48"/>
      <c r="C2266" s="48"/>
      <c r="D2266" s="48"/>
      <c r="E2266" s="48"/>
      <c r="F2266" s="48"/>
      <c r="G2266" s="48"/>
      <c r="H2266" s="48"/>
      <c r="I2266" s="48"/>
      <c r="J2266" s="48"/>
      <c r="K2266" s="48"/>
    </row>
    <row r="2267" spans="1:11" x14ac:dyDescent="0.25">
      <c r="A2267" s="48"/>
      <c r="B2267" s="48"/>
      <c r="C2267" s="48"/>
      <c r="D2267" s="48"/>
      <c r="E2267" s="48"/>
      <c r="F2267" s="48"/>
      <c r="G2267" s="48"/>
      <c r="H2267" s="48"/>
      <c r="I2267" s="48"/>
      <c r="J2267" s="48"/>
      <c r="K2267" s="48"/>
    </row>
    <row r="2268" spans="1:11" x14ac:dyDescent="0.25">
      <c r="A2268" s="48"/>
      <c r="B2268" s="48"/>
      <c r="C2268" s="48"/>
      <c r="D2268" s="48"/>
      <c r="E2268" s="48"/>
      <c r="F2268" s="48"/>
      <c r="G2268" s="48"/>
      <c r="H2268" s="48"/>
      <c r="I2268" s="48"/>
      <c r="J2268" s="48"/>
      <c r="K2268" s="48"/>
    </row>
    <row r="2269" spans="1:11" x14ac:dyDescent="0.25">
      <c r="A2269" s="48"/>
      <c r="B2269" s="48"/>
      <c r="C2269" s="48"/>
      <c r="D2269" s="48"/>
      <c r="E2269" s="48"/>
      <c r="F2269" s="48"/>
      <c r="G2269" s="48"/>
      <c r="H2269" s="48"/>
      <c r="I2269" s="48"/>
      <c r="J2269" s="48"/>
      <c r="K2269" s="48"/>
    </row>
    <row r="2270" spans="1:11" x14ac:dyDescent="0.25">
      <c r="A2270" s="48"/>
      <c r="B2270" s="48"/>
      <c r="C2270" s="48"/>
      <c r="D2270" s="48"/>
      <c r="E2270" s="48"/>
      <c r="F2270" s="48"/>
      <c r="G2270" s="48"/>
      <c r="H2270" s="48"/>
      <c r="I2270" s="48"/>
      <c r="J2270" s="48"/>
      <c r="K2270" s="48"/>
    </row>
    <row r="2271" spans="1:11" x14ac:dyDescent="0.25">
      <c r="A2271" s="48"/>
      <c r="B2271" s="48"/>
      <c r="C2271" s="48"/>
      <c r="D2271" s="48"/>
      <c r="E2271" s="48"/>
      <c r="F2271" s="48"/>
      <c r="G2271" s="48"/>
      <c r="H2271" s="48"/>
      <c r="I2271" s="48"/>
      <c r="J2271" s="48"/>
      <c r="K2271" s="48"/>
    </row>
    <row r="2272" spans="1:11" x14ac:dyDescent="0.25">
      <c r="A2272" s="48"/>
      <c r="B2272" s="48"/>
      <c r="C2272" s="48"/>
      <c r="D2272" s="48"/>
      <c r="E2272" s="48"/>
      <c r="F2272" s="48"/>
      <c r="G2272" s="48"/>
      <c r="H2272" s="48"/>
      <c r="I2272" s="48"/>
      <c r="J2272" s="48"/>
      <c r="K2272" s="48"/>
    </row>
    <row r="2273" spans="1:11" x14ac:dyDescent="0.25">
      <c r="A2273" s="48"/>
      <c r="B2273" s="48"/>
      <c r="C2273" s="48"/>
      <c r="D2273" s="48"/>
      <c r="E2273" s="48"/>
      <c r="F2273" s="48"/>
      <c r="G2273" s="48"/>
      <c r="H2273" s="48"/>
      <c r="I2273" s="48"/>
      <c r="J2273" s="48"/>
      <c r="K2273" s="48"/>
    </row>
    <row r="2274" spans="1:11" x14ac:dyDescent="0.25">
      <c r="A2274" s="48"/>
      <c r="B2274" s="48"/>
      <c r="C2274" s="48"/>
      <c r="D2274" s="48"/>
      <c r="E2274" s="48"/>
      <c r="F2274" s="48"/>
      <c r="G2274" s="48"/>
      <c r="H2274" s="48"/>
      <c r="I2274" s="48"/>
      <c r="J2274" s="48"/>
      <c r="K2274" s="48"/>
    </row>
    <row r="2275" spans="1:11" x14ac:dyDescent="0.25">
      <c r="A2275" s="48"/>
      <c r="B2275" s="48"/>
      <c r="C2275" s="48"/>
      <c r="D2275" s="48"/>
      <c r="E2275" s="48"/>
      <c r="F2275" s="48"/>
      <c r="G2275" s="48"/>
      <c r="H2275" s="48"/>
      <c r="I2275" s="48"/>
      <c r="J2275" s="48"/>
      <c r="K2275" s="48"/>
    </row>
    <row r="2276" spans="1:11" x14ac:dyDescent="0.25">
      <c r="A2276" s="48"/>
      <c r="B2276" s="48"/>
      <c r="C2276" s="48"/>
      <c r="D2276" s="48"/>
      <c r="E2276" s="48"/>
      <c r="F2276" s="48"/>
      <c r="G2276" s="48"/>
      <c r="H2276" s="48"/>
      <c r="I2276" s="48"/>
      <c r="J2276" s="48"/>
      <c r="K2276" s="48"/>
    </row>
    <row r="2277" spans="1:11" x14ac:dyDescent="0.25">
      <c r="A2277" s="48"/>
      <c r="B2277" s="48"/>
      <c r="C2277" s="48"/>
      <c r="D2277" s="48"/>
      <c r="E2277" s="48"/>
      <c r="F2277" s="48"/>
      <c r="G2277" s="48"/>
      <c r="H2277" s="48"/>
      <c r="I2277" s="48"/>
      <c r="J2277" s="48"/>
      <c r="K2277" s="48"/>
    </row>
    <row r="2278" spans="1:11" x14ac:dyDescent="0.25">
      <c r="A2278" s="48"/>
      <c r="B2278" s="48"/>
      <c r="C2278" s="48"/>
      <c r="D2278" s="48"/>
      <c r="E2278" s="48"/>
      <c r="F2278" s="48"/>
      <c r="G2278" s="48"/>
      <c r="H2278" s="48"/>
      <c r="I2278" s="48"/>
      <c r="J2278" s="48"/>
      <c r="K2278" s="48"/>
    </row>
    <row r="2279" spans="1:11" x14ac:dyDescent="0.25">
      <c r="A2279" s="48"/>
      <c r="B2279" s="48"/>
      <c r="C2279" s="48"/>
      <c r="D2279" s="48"/>
      <c r="E2279" s="48"/>
      <c r="F2279" s="48"/>
      <c r="G2279" s="48"/>
      <c r="H2279" s="48"/>
      <c r="I2279" s="48"/>
      <c r="J2279" s="48"/>
      <c r="K2279" s="48"/>
    </row>
    <row r="2280" spans="1:11" x14ac:dyDescent="0.25">
      <c r="A2280" s="48"/>
      <c r="B2280" s="48"/>
      <c r="C2280" s="48"/>
      <c r="D2280" s="48"/>
      <c r="E2280" s="48"/>
      <c r="F2280" s="48"/>
      <c r="G2280" s="48"/>
      <c r="H2280" s="48"/>
      <c r="I2280" s="48"/>
      <c r="J2280" s="48"/>
      <c r="K2280" s="48"/>
    </row>
    <row r="2281" spans="1:11" x14ac:dyDescent="0.25">
      <c r="A2281" s="48"/>
      <c r="B2281" s="48"/>
      <c r="C2281" s="48"/>
      <c r="D2281" s="48"/>
      <c r="E2281" s="48"/>
      <c r="F2281" s="48"/>
      <c r="G2281" s="48"/>
      <c r="H2281" s="48"/>
      <c r="I2281" s="48"/>
      <c r="J2281" s="48"/>
      <c r="K2281" s="48"/>
    </row>
    <row r="2282" spans="1:11" x14ac:dyDescent="0.25">
      <c r="A2282" s="48"/>
      <c r="B2282" s="48"/>
      <c r="C2282" s="48"/>
      <c r="D2282" s="48"/>
      <c r="E2282" s="48"/>
      <c r="F2282" s="48"/>
      <c r="G2282" s="48"/>
      <c r="H2282" s="48"/>
      <c r="I2282" s="48"/>
      <c r="J2282" s="48"/>
      <c r="K2282" s="48"/>
    </row>
    <row r="2283" spans="1:11" x14ac:dyDescent="0.25">
      <c r="A2283" s="48"/>
      <c r="B2283" s="48"/>
      <c r="C2283" s="48"/>
      <c r="D2283" s="48"/>
      <c r="E2283" s="48"/>
      <c r="F2283" s="48"/>
      <c r="G2283" s="48"/>
      <c r="H2283" s="48"/>
      <c r="I2283" s="48"/>
      <c r="J2283" s="48"/>
      <c r="K2283" s="48"/>
    </row>
    <row r="2284" spans="1:11" x14ac:dyDescent="0.25">
      <c r="A2284" s="48"/>
      <c r="B2284" s="48"/>
      <c r="C2284" s="48"/>
      <c r="D2284" s="48"/>
      <c r="E2284" s="48"/>
      <c r="F2284" s="48"/>
      <c r="G2284" s="48"/>
      <c r="H2284" s="48"/>
      <c r="I2284" s="48"/>
      <c r="J2284" s="48"/>
      <c r="K2284" s="48"/>
    </row>
    <row r="2285" spans="1:11" x14ac:dyDescent="0.25">
      <c r="A2285" s="48"/>
      <c r="B2285" s="48"/>
      <c r="C2285" s="48"/>
      <c r="D2285" s="48"/>
      <c r="E2285" s="48"/>
      <c r="F2285" s="48"/>
      <c r="G2285" s="48"/>
      <c r="H2285" s="48"/>
      <c r="I2285" s="48"/>
      <c r="J2285" s="48"/>
      <c r="K2285" s="48"/>
    </row>
    <row r="2286" spans="1:11" x14ac:dyDescent="0.25">
      <c r="A2286" s="48"/>
      <c r="B2286" s="48"/>
      <c r="C2286" s="48"/>
      <c r="D2286" s="48"/>
      <c r="E2286" s="48"/>
      <c r="F2286" s="48"/>
      <c r="G2286" s="48"/>
      <c r="H2286" s="48"/>
      <c r="I2286" s="48"/>
      <c r="J2286" s="48"/>
      <c r="K2286" s="48"/>
    </row>
    <row r="2287" spans="1:11" x14ac:dyDescent="0.25">
      <c r="A2287" s="48"/>
      <c r="B2287" s="48"/>
      <c r="C2287" s="48"/>
      <c r="D2287" s="48"/>
      <c r="E2287" s="48"/>
      <c r="F2287" s="48"/>
      <c r="G2287" s="48"/>
      <c r="H2287" s="48"/>
      <c r="I2287" s="48"/>
      <c r="J2287" s="48"/>
      <c r="K2287" s="48"/>
    </row>
    <row r="2288" spans="1:11" x14ac:dyDescent="0.25">
      <c r="A2288" s="48"/>
      <c r="B2288" s="48"/>
      <c r="C2288" s="48"/>
      <c r="D2288" s="48"/>
      <c r="E2288" s="48"/>
      <c r="F2288" s="48"/>
      <c r="G2288" s="48"/>
      <c r="H2288" s="48"/>
      <c r="I2288" s="48"/>
      <c r="J2288" s="48"/>
      <c r="K2288" s="48"/>
    </row>
    <row r="2289" spans="1:11" x14ac:dyDescent="0.25">
      <c r="A2289" s="48"/>
      <c r="B2289" s="48"/>
      <c r="C2289" s="48"/>
      <c r="D2289" s="48"/>
      <c r="E2289" s="48"/>
      <c r="F2289" s="48"/>
      <c r="G2289" s="48"/>
      <c r="H2289" s="48"/>
      <c r="I2289" s="48"/>
      <c r="J2289" s="48"/>
      <c r="K2289" s="48"/>
    </row>
    <row r="2290" spans="1:11" x14ac:dyDescent="0.25">
      <c r="A2290" s="48"/>
      <c r="B2290" s="48"/>
      <c r="C2290" s="48"/>
      <c r="D2290" s="48"/>
      <c r="E2290" s="48"/>
      <c r="F2290" s="48"/>
      <c r="G2290" s="48"/>
      <c r="H2290" s="48"/>
      <c r="I2290" s="48"/>
      <c r="J2290" s="48"/>
      <c r="K2290" s="48"/>
    </row>
    <row r="2291" spans="1:11" x14ac:dyDescent="0.25">
      <c r="A2291" s="48"/>
      <c r="B2291" s="48"/>
      <c r="C2291" s="48"/>
      <c r="D2291" s="48"/>
      <c r="E2291" s="48"/>
      <c r="F2291" s="48"/>
      <c r="G2291" s="48"/>
      <c r="H2291" s="48"/>
      <c r="I2291" s="48"/>
      <c r="J2291" s="48"/>
      <c r="K2291" s="48"/>
    </row>
    <row r="2292" spans="1:11" x14ac:dyDescent="0.25">
      <c r="A2292" s="48"/>
      <c r="B2292" s="48"/>
      <c r="C2292" s="48"/>
      <c r="D2292" s="48"/>
      <c r="E2292" s="48"/>
      <c r="F2292" s="48"/>
      <c r="G2292" s="48"/>
      <c r="H2292" s="48"/>
      <c r="I2292" s="48"/>
      <c r="J2292" s="48"/>
      <c r="K2292" s="48"/>
    </row>
    <row r="2293" spans="1:11" x14ac:dyDescent="0.25">
      <c r="A2293" s="48"/>
      <c r="B2293" s="48"/>
      <c r="C2293" s="48"/>
      <c r="D2293" s="48"/>
      <c r="E2293" s="48"/>
      <c r="F2293" s="48"/>
      <c r="G2293" s="48"/>
      <c r="H2293" s="48"/>
      <c r="I2293" s="48"/>
      <c r="J2293" s="48"/>
      <c r="K2293" s="48"/>
    </row>
    <row r="2294" spans="1:11" x14ac:dyDescent="0.25">
      <c r="A2294" s="48"/>
      <c r="B2294" s="48"/>
      <c r="C2294" s="48"/>
      <c r="D2294" s="48"/>
      <c r="E2294" s="48"/>
      <c r="F2294" s="48"/>
      <c r="G2294" s="48"/>
      <c r="H2294" s="48"/>
      <c r="I2294" s="48"/>
      <c r="J2294" s="48"/>
      <c r="K2294" s="48"/>
    </row>
    <row r="2295" spans="1:11" x14ac:dyDescent="0.25">
      <c r="A2295" s="48"/>
      <c r="B2295" s="48"/>
      <c r="C2295" s="48"/>
      <c r="D2295" s="48"/>
      <c r="E2295" s="48"/>
      <c r="F2295" s="48"/>
      <c r="G2295" s="48"/>
      <c r="H2295" s="48"/>
      <c r="I2295" s="48"/>
      <c r="J2295" s="48"/>
      <c r="K2295" s="48"/>
    </row>
    <row r="2296" spans="1:11" x14ac:dyDescent="0.25">
      <c r="A2296" s="48"/>
      <c r="B2296" s="48"/>
      <c r="C2296" s="48"/>
      <c r="D2296" s="48"/>
      <c r="E2296" s="48"/>
      <c r="F2296" s="48"/>
      <c r="G2296" s="48"/>
      <c r="H2296" s="48"/>
      <c r="I2296" s="48"/>
      <c r="J2296" s="48"/>
      <c r="K2296" s="48"/>
    </row>
    <row r="2297" spans="1:11" x14ac:dyDescent="0.25">
      <c r="A2297" s="48"/>
      <c r="B2297" s="48"/>
      <c r="C2297" s="48"/>
      <c r="D2297" s="48"/>
      <c r="E2297" s="48"/>
      <c r="F2297" s="48"/>
      <c r="G2297" s="48"/>
      <c r="H2297" s="48"/>
      <c r="I2297" s="48"/>
      <c r="J2297" s="48"/>
      <c r="K2297" s="48"/>
    </row>
    <row r="2298" spans="1:11" x14ac:dyDescent="0.25">
      <c r="A2298" s="48"/>
      <c r="B2298" s="48"/>
      <c r="C2298" s="48"/>
      <c r="D2298" s="48"/>
      <c r="E2298" s="48"/>
      <c r="F2298" s="48"/>
      <c r="G2298" s="48"/>
      <c r="H2298" s="48"/>
      <c r="I2298" s="48"/>
      <c r="J2298" s="48"/>
      <c r="K2298" s="48"/>
    </row>
    <row r="2299" spans="1:11" x14ac:dyDescent="0.25">
      <c r="A2299" s="48"/>
      <c r="B2299" s="48"/>
      <c r="C2299" s="48"/>
      <c r="D2299" s="48"/>
      <c r="E2299" s="48"/>
      <c r="F2299" s="48"/>
      <c r="G2299" s="48"/>
      <c r="H2299" s="48"/>
      <c r="I2299" s="48"/>
      <c r="J2299" s="48"/>
      <c r="K2299" s="48"/>
    </row>
    <row r="2300" spans="1:11" x14ac:dyDescent="0.25">
      <c r="A2300" s="48"/>
      <c r="B2300" s="48"/>
      <c r="C2300" s="48"/>
      <c r="D2300" s="48"/>
      <c r="E2300" s="48"/>
      <c r="F2300" s="48"/>
      <c r="G2300" s="48"/>
      <c r="H2300" s="48"/>
      <c r="I2300" s="48"/>
      <c r="J2300" s="48"/>
      <c r="K2300" s="48"/>
    </row>
    <row r="2301" spans="1:11" x14ac:dyDescent="0.25">
      <c r="A2301" s="48"/>
      <c r="B2301" s="48"/>
      <c r="C2301" s="48"/>
      <c r="D2301" s="48"/>
      <c r="E2301" s="48"/>
      <c r="F2301" s="48"/>
      <c r="G2301" s="48"/>
      <c r="H2301" s="48"/>
      <c r="I2301" s="48"/>
      <c r="J2301" s="48"/>
      <c r="K2301" s="48"/>
    </row>
    <row r="2302" spans="1:11" x14ac:dyDescent="0.25">
      <c r="A2302" s="48"/>
      <c r="B2302" s="48"/>
      <c r="C2302" s="48"/>
      <c r="D2302" s="48"/>
      <c r="E2302" s="48"/>
      <c r="F2302" s="48"/>
      <c r="G2302" s="48"/>
      <c r="H2302" s="48"/>
      <c r="I2302" s="48"/>
      <c r="J2302" s="48"/>
      <c r="K2302" s="48"/>
    </row>
    <row r="2303" spans="1:11" x14ac:dyDescent="0.25">
      <c r="A2303" s="48"/>
      <c r="B2303" s="48"/>
      <c r="C2303" s="48"/>
      <c r="D2303" s="48"/>
      <c r="E2303" s="48"/>
      <c r="F2303" s="48"/>
      <c r="G2303" s="48"/>
      <c r="H2303" s="48"/>
      <c r="I2303" s="48"/>
      <c r="J2303" s="48"/>
      <c r="K2303" s="48"/>
    </row>
    <row r="2304" spans="1:11" x14ac:dyDescent="0.25">
      <c r="A2304" s="48"/>
      <c r="B2304" s="48"/>
      <c r="C2304" s="48"/>
      <c r="D2304" s="48"/>
      <c r="E2304" s="48"/>
      <c r="F2304" s="48"/>
      <c r="G2304" s="48"/>
      <c r="H2304" s="48"/>
      <c r="I2304" s="48"/>
      <c r="J2304" s="48"/>
      <c r="K2304" s="48"/>
    </row>
    <row r="2305" spans="1:11" x14ac:dyDescent="0.25">
      <c r="A2305" s="48"/>
      <c r="B2305" s="48"/>
      <c r="C2305" s="48"/>
      <c r="D2305" s="48"/>
      <c r="E2305" s="48"/>
      <c r="F2305" s="48"/>
      <c r="G2305" s="48"/>
      <c r="H2305" s="48"/>
      <c r="I2305" s="48"/>
      <c r="J2305" s="48"/>
      <c r="K2305" s="48"/>
    </row>
    <row r="2306" spans="1:11" x14ac:dyDescent="0.25">
      <c r="A2306" s="48"/>
      <c r="B2306" s="48"/>
      <c r="C2306" s="48"/>
      <c r="D2306" s="48"/>
      <c r="E2306" s="48"/>
      <c r="F2306" s="48"/>
      <c r="G2306" s="48"/>
      <c r="H2306" s="48"/>
      <c r="I2306" s="48"/>
      <c r="J2306" s="48"/>
      <c r="K2306" s="48"/>
    </row>
    <row r="2307" spans="1:11" x14ac:dyDescent="0.25">
      <c r="A2307" s="48"/>
      <c r="B2307" s="48"/>
      <c r="C2307" s="48"/>
      <c r="D2307" s="48"/>
      <c r="E2307" s="48"/>
      <c r="F2307" s="48"/>
      <c r="G2307" s="48"/>
      <c r="H2307" s="48"/>
      <c r="I2307" s="48"/>
      <c r="J2307" s="48"/>
      <c r="K2307" s="48"/>
    </row>
    <row r="2308" spans="1:11" x14ac:dyDescent="0.25">
      <c r="A2308" s="48"/>
      <c r="B2308" s="48"/>
      <c r="C2308" s="48"/>
      <c r="D2308" s="48"/>
      <c r="E2308" s="48"/>
      <c r="F2308" s="48"/>
      <c r="G2308" s="48"/>
      <c r="H2308" s="48"/>
      <c r="I2308" s="48"/>
      <c r="J2308" s="48"/>
      <c r="K2308" s="48"/>
    </row>
    <row r="2309" spans="1:11" x14ac:dyDescent="0.25">
      <c r="A2309" s="48"/>
      <c r="B2309" s="48"/>
      <c r="C2309" s="48"/>
      <c r="D2309" s="48"/>
      <c r="E2309" s="48"/>
      <c r="F2309" s="48"/>
      <c r="G2309" s="48"/>
      <c r="H2309" s="48"/>
      <c r="I2309" s="48"/>
      <c r="J2309" s="48"/>
      <c r="K2309" s="48"/>
    </row>
    <row r="2310" spans="1:11" x14ac:dyDescent="0.25">
      <c r="A2310" s="48"/>
      <c r="B2310" s="48"/>
      <c r="C2310" s="48"/>
      <c r="D2310" s="48"/>
      <c r="E2310" s="48"/>
      <c r="F2310" s="48"/>
      <c r="G2310" s="48"/>
      <c r="H2310" s="48"/>
      <c r="I2310" s="48"/>
      <c r="J2310" s="48"/>
      <c r="K2310" s="48"/>
    </row>
    <row r="2311" spans="1:11" x14ac:dyDescent="0.25">
      <c r="A2311" s="48"/>
      <c r="B2311" s="48"/>
      <c r="C2311" s="48"/>
      <c r="D2311" s="48"/>
      <c r="E2311" s="48"/>
      <c r="F2311" s="48"/>
      <c r="G2311" s="48"/>
      <c r="H2311" s="48"/>
      <c r="I2311" s="48"/>
      <c r="J2311" s="48"/>
      <c r="K2311" s="48"/>
    </row>
    <row r="2312" spans="1:11" x14ac:dyDescent="0.25">
      <c r="A2312" s="48"/>
      <c r="B2312" s="48"/>
      <c r="C2312" s="48"/>
      <c r="D2312" s="48"/>
      <c r="E2312" s="48"/>
      <c r="F2312" s="48"/>
      <c r="G2312" s="48"/>
      <c r="H2312" s="48"/>
      <c r="I2312" s="48"/>
      <c r="J2312" s="48"/>
      <c r="K2312" s="48"/>
    </row>
    <row r="2313" spans="1:11" x14ac:dyDescent="0.25">
      <c r="A2313" s="48"/>
      <c r="B2313" s="48"/>
      <c r="C2313" s="48"/>
      <c r="D2313" s="48"/>
      <c r="E2313" s="48"/>
      <c r="F2313" s="48"/>
      <c r="G2313" s="48"/>
      <c r="H2313" s="48"/>
      <c r="I2313" s="48"/>
      <c r="J2313" s="48"/>
      <c r="K2313" s="48"/>
    </row>
    <row r="2314" spans="1:11" x14ac:dyDescent="0.25">
      <c r="A2314" s="48"/>
      <c r="B2314" s="48"/>
      <c r="C2314" s="48"/>
      <c r="D2314" s="48"/>
      <c r="E2314" s="48"/>
      <c r="F2314" s="48"/>
      <c r="G2314" s="48"/>
      <c r="H2314" s="48"/>
      <c r="I2314" s="48"/>
      <c r="J2314" s="48"/>
      <c r="K2314" s="48"/>
    </row>
    <row r="2315" spans="1:11" x14ac:dyDescent="0.25">
      <c r="A2315" s="48"/>
      <c r="B2315" s="48"/>
      <c r="C2315" s="48"/>
      <c r="D2315" s="48"/>
      <c r="E2315" s="48"/>
      <c r="F2315" s="48"/>
      <c r="G2315" s="48"/>
      <c r="H2315" s="48"/>
      <c r="I2315" s="48"/>
      <c r="J2315" s="48"/>
      <c r="K2315" s="48"/>
    </row>
    <row r="2316" spans="1:11" x14ac:dyDescent="0.25">
      <c r="A2316" s="48"/>
      <c r="B2316" s="48"/>
      <c r="C2316" s="48"/>
      <c r="D2316" s="48"/>
      <c r="E2316" s="48"/>
      <c r="F2316" s="48"/>
      <c r="G2316" s="48"/>
      <c r="H2316" s="48"/>
      <c r="I2316" s="48"/>
      <c r="J2316" s="48"/>
      <c r="K2316" s="48"/>
    </row>
    <row r="2317" spans="1:11" x14ac:dyDescent="0.25">
      <c r="A2317" s="48"/>
      <c r="B2317" s="48"/>
      <c r="C2317" s="48"/>
      <c r="D2317" s="48"/>
      <c r="E2317" s="48"/>
      <c r="F2317" s="48"/>
      <c r="G2317" s="48"/>
      <c r="H2317" s="48"/>
      <c r="I2317" s="48"/>
      <c r="J2317" s="48"/>
      <c r="K2317" s="48"/>
    </row>
    <row r="2318" spans="1:11" x14ac:dyDescent="0.25">
      <c r="A2318" s="48"/>
      <c r="B2318" s="48"/>
      <c r="C2318" s="48"/>
      <c r="D2318" s="48"/>
      <c r="E2318" s="48"/>
      <c r="F2318" s="48"/>
      <c r="G2318" s="48"/>
      <c r="H2318" s="48"/>
      <c r="I2318" s="48"/>
      <c r="J2318" s="48"/>
      <c r="K2318" s="48"/>
    </row>
    <row r="2319" spans="1:11" x14ac:dyDescent="0.25">
      <c r="A2319" s="48"/>
      <c r="B2319" s="48"/>
      <c r="C2319" s="48"/>
      <c r="D2319" s="48"/>
      <c r="E2319" s="48"/>
      <c r="F2319" s="48"/>
      <c r="G2319" s="48"/>
      <c r="H2319" s="48"/>
      <c r="I2319" s="48"/>
      <c r="J2319" s="48"/>
      <c r="K2319" s="48"/>
    </row>
    <row r="2320" spans="1:11" x14ac:dyDescent="0.25">
      <c r="A2320" s="48"/>
      <c r="B2320" s="48"/>
      <c r="C2320" s="48"/>
      <c r="D2320" s="48"/>
      <c r="E2320" s="48"/>
      <c r="F2320" s="48"/>
      <c r="G2320" s="48"/>
      <c r="H2320" s="48"/>
      <c r="I2320" s="48"/>
      <c r="J2320" s="48"/>
      <c r="K2320" s="48"/>
    </row>
    <row r="2321" spans="1:11" x14ac:dyDescent="0.25">
      <c r="A2321" s="48"/>
      <c r="B2321" s="48"/>
      <c r="C2321" s="48"/>
      <c r="D2321" s="48"/>
      <c r="E2321" s="48"/>
      <c r="F2321" s="48"/>
      <c r="G2321" s="48"/>
      <c r="H2321" s="48"/>
      <c r="I2321" s="48"/>
      <c r="J2321" s="48"/>
      <c r="K2321" s="48"/>
    </row>
    <row r="2322" spans="1:11" x14ac:dyDescent="0.25">
      <c r="A2322" s="48"/>
      <c r="B2322" s="48"/>
      <c r="C2322" s="48"/>
      <c r="D2322" s="48"/>
      <c r="E2322" s="48"/>
      <c r="F2322" s="48"/>
      <c r="G2322" s="48"/>
      <c r="H2322" s="48"/>
      <c r="I2322" s="48"/>
      <c r="J2322" s="48"/>
      <c r="K2322" s="48"/>
    </row>
    <row r="2323" spans="1:11" x14ac:dyDescent="0.25">
      <c r="A2323" s="48"/>
      <c r="B2323" s="48"/>
      <c r="C2323" s="48"/>
      <c r="D2323" s="48"/>
      <c r="E2323" s="48"/>
      <c r="F2323" s="48"/>
      <c r="G2323" s="48"/>
      <c r="H2323" s="48"/>
      <c r="I2323" s="48"/>
      <c r="J2323" s="48"/>
      <c r="K2323" s="48"/>
    </row>
    <row r="2324" spans="1:11" x14ac:dyDescent="0.25">
      <c r="A2324" s="48"/>
      <c r="B2324" s="48"/>
      <c r="C2324" s="48"/>
      <c r="D2324" s="48"/>
      <c r="E2324" s="48"/>
      <c r="F2324" s="48"/>
      <c r="G2324" s="48"/>
      <c r="H2324" s="48"/>
      <c r="I2324" s="48"/>
      <c r="J2324" s="48"/>
      <c r="K2324" s="48"/>
    </row>
    <row r="2325" spans="1:11" x14ac:dyDescent="0.25">
      <c r="A2325" s="48"/>
      <c r="B2325" s="48"/>
      <c r="C2325" s="48"/>
      <c r="D2325" s="48"/>
      <c r="E2325" s="48"/>
      <c r="F2325" s="48"/>
      <c r="G2325" s="48"/>
      <c r="H2325" s="48"/>
      <c r="I2325" s="48"/>
      <c r="J2325" s="48"/>
      <c r="K2325" s="48"/>
    </row>
    <row r="2326" spans="1:11" x14ac:dyDescent="0.25">
      <c r="A2326" s="48"/>
      <c r="B2326" s="48"/>
      <c r="C2326" s="48"/>
      <c r="D2326" s="48"/>
      <c r="E2326" s="48"/>
      <c r="F2326" s="48"/>
      <c r="G2326" s="48"/>
      <c r="H2326" s="48"/>
      <c r="I2326" s="48"/>
      <c r="J2326" s="48"/>
      <c r="K2326" s="48"/>
    </row>
    <row r="2327" spans="1:11" x14ac:dyDescent="0.25">
      <c r="A2327" s="48"/>
      <c r="B2327" s="48"/>
      <c r="C2327" s="48"/>
      <c r="D2327" s="48"/>
      <c r="E2327" s="48"/>
      <c r="F2327" s="48"/>
      <c r="G2327" s="48"/>
      <c r="H2327" s="48"/>
      <c r="I2327" s="48"/>
      <c r="J2327" s="48"/>
      <c r="K2327" s="48"/>
    </row>
    <row r="2328" spans="1:11" x14ac:dyDescent="0.25">
      <c r="A2328" s="48"/>
      <c r="B2328" s="48"/>
      <c r="C2328" s="48"/>
      <c r="D2328" s="48"/>
      <c r="E2328" s="48"/>
      <c r="F2328" s="48"/>
      <c r="G2328" s="48"/>
      <c r="H2328" s="48"/>
      <c r="I2328" s="48"/>
      <c r="J2328" s="48"/>
      <c r="K2328" s="48"/>
    </row>
    <row r="2329" spans="1:11" x14ac:dyDescent="0.25">
      <c r="A2329" s="48"/>
      <c r="B2329" s="48"/>
      <c r="C2329" s="48"/>
      <c r="D2329" s="48"/>
      <c r="E2329" s="48"/>
      <c r="F2329" s="48"/>
      <c r="G2329" s="48"/>
      <c r="H2329" s="48"/>
      <c r="I2329" s="48"/>
      <c r="J2329" s="48"/>
      <c r="K2329" s="48"/>
    </row>
    <row r="2330" spans="1:11" x14ac:dyDescent="0.25">
      <c r="A2330" s="48"/>
      <c r="B2330" s="48"/>
      <c r="C2330" s="48"/>
      <c r="D2330" s="48"/>
      <c r="E2330" s="48"/>
      <c r="F2330" s="48"/>
      <c r="G2330" s="48"/>
      <c r="H2330" s="48"/>
      <c r="I2330" s="48"/>
      <c r="J2330" s="48"/>
      <c r="K2330" s="48"/>
    </row>
    <row r="2331" spans="1:11" x14ac:dyDescent="0.25">
      <c r="A2331" s="48"/>
      <c r="B2331" s="48"/>
      <c r="C2331" s="48"/>
      <c r="D2331" s="48"/>
      <c r="E2331" s="48"/>
      <c r="F2331" s="48"/>
      <c r="G2331" s="48"/>
      <c r="H2331" s="48"/>
      <c r="I2331" s="48"/>
      <c r="J2331" s="48"/>
      <c r="K2331" s="48"/>
    </row>
    <row r="2332" spans="1:11" x14ac:dyDescent="0.25">
      <c r="A2332" s="48"/>
      <c r="B2332" s="48"/>
      <c r="C2332" s="48"/>
      <c r="D2332" s="48"/>
      <c r="E2332" s="48"/>
      <c r="F2332" s="48"/>
      <c r="G2332" s="48"/>
      <c r="H2332" s="48"/>
      <c r="I2332" s="48"/>
      <c r="J2332" s="48"/>
      <c r="K2332" s="48"/>
    </row>
    <row r="2333" spans="1:11" x14ac:dyDescent="0.25">
      <c r="A2333" s="48"/>
      <c r="B2333" s="48"/>
      <c r="C2333" s="48"/>
      <c r="D2333" s="48"/>
      <c r="E2333" s="48"/>
      <c r="F2333" s="48"/>
      <c r="G2333" s="48"/>
      <c r="H2333" s="48"/>
      <c r="I2333" s="48"/>
      <c r="J2333" s="48"/>
      <c r="K2333" s="48"/>
    </row>
    <row r="2334" spans="1:11" x14ac:dyDescent="0.25">
      <c r="A2334" s="48"/>
      <c r="B2334" s="48"/>
      <c r="C2334" s="48"/>
      <c r="D2334" s="48"/>
      <c r="E2334" s="48"/>
      <c r="F2334" s="48"/>
      <c r="G2334" s="48"/>
      <c r="H2334" s="48"/>
      <c r="I2334" s="48"/>
      <c r="J2334" s="48"/>
      <c r="K2334" s="48"/>
    </row>
    <row r="2335" spans="1:11" x14ac:dyDescent="0.25">
      <c r="A2335" s="48"/>
      <c r="B2335" s="48"/>
      <c r="C2335" s="48"/>
      <c r="D2335" s="48"/>
      <c r="E2335" s="48"/>
      <c r="F2335" s="48"/>
      <c r="G2335" s="48"/>
      <c r="H2335" s="48"/>
      <c r="I2335" s="48"/>
      <c r="J2335" s="48"/>
      <c r="K2335" s="48"/>
    </row>
    <row r="2336" spans="1:11" x14ac:dyDescent="0.25">
      <c r="A2336" s="48"/>
      <c r="B2336" s="48"/>
      <c r="C2336" s="48"/>
      <c r="D2336" s="48"/>
      <c r="E2336" s="48"/>
      <c r="F2336" s="48"/>
      <c r="G2336" s="48"/>
      <c r="H2336" s="48"/>
      <c r="I2336" s="48"/>
      <c r="J2336" s="48"/>
      <c r="K2336" s="48"/>
    </row>
    <row r="2337" spans="1:11" x14ac:dyDescent="0.25">
      <c r="A2337" s="48"/>
      <c r="B2337" s="48"/>
      <c r="C2337" s="48"/>
      <c r="D2337" s="48"/>
      <c r="E2337" s="48"/>
      <c r="F2337" s="48"/>
      <c r="G2337" s="48"/>
      <c r="H2337" s="48"/>
      <c r="I2337" s="48"/>
      <c r="J2337" s="48"/>
      <c r="K2337" s="48"/>
    </row>
    <row r="2338" spans="1:11" x14ac:dyDescent="0.25">
      <c r="A2338" s="48"/>
      <c r="B2338" s="48"/>
      <c r="C2338" s="48"/>
      <c r="D2338" s="48"/>
      <c r="E2338" s="48"/>
      <c r="F2338" s="48"/>
      <c r="G2338" s="48"/>
      <c r="H2338" s="48"/>
      <c r="I2338" s="48"/>
      <c r="J2338" s="48"/>
      <c r="K2338" s="48"/>
    </row>
    <row r="2339" spans="1:11" x14ac:dyDescent="0.25">
      <c r="A2339" s="48"/>
      <c r="B2339" s="48"/>
      <c r="C2339" s="48"/>
      <c r="D2339" s="48"/>
      <c r="E2339" s="48"/>
      <c r="F2339" s="48"/>
      <c r="G2339" s="48"/>
      <c r="H2339" s="48"/>
      <c r="I2339" s="48"/>
      <c r="J2339" s="48"/>
      <c r="K2339" s="48"/>
    </row>
    <row r="2340" spans="1:11" x14ac:dyDescent="0.25">
      <c r="A2340" s="48"/>
      <c r="B2340" s="48"/>
      <c r="C2340" s="48"/>
      <c r="D2340" s="48"/>
      <c r="E2340" s="48"/>
      <c r="F2340" s="48"/>
      <c r="G2340" s="48"/>
      <c r="H2340" s="48"/>
      <c r="I2340" s="48"/>
      <c r="J2340" s="48"/>
      <c r="K2340" s="48"/>
    </row>
    <row r="2341" spans="1:11" x14ac:dyDescent="0.25">
      <c r="A2341" s="48"/>
      <c r="B2341" s="48"/>
      <c r="C2341" s="48"/>
      <c r="D2341" s="48"/>
      <c r="E2341" s="48"/>
      <c r="F2341" s="48"/>
      <c r="G2341" s="48"/>
      <c r="H2341" s="48"/>
      <c r="I2341" s="48"/>
      <c r="J2341" s="48"/>
      <c r="K2341" s="48"/>
    </row>
    <row r="2342" spans="1:11" x14ac:dyDescent="0.25">
      <c r="A2342" s="48"/>
      <c r="B2342" s="48"/>
      <c r="C2342" s="48"/>
      <c r="D2342" s="48"/>
      <c r="E2342" s="48"/>
      <c r="F2342" s="48"/>
      <c r="G2342" s="48"/>
      <c r="H2342" s="48"/>
      <c r="I2342" s="48"/>
      <c r="J2342" s="48"/>
      <c r="K2342" s="48"/>
    </row>
    <row r="2343" spans="1:11" x14ac:dyDescent="0.25">
      <c r="A2343" s="48"/>
      <c r="B2343" s="48"/>
      <c r="C2343" s="48"/>
      <c r="D2343" s="48"/>
      <c r="E2343" s="48"/>
      <c r="F2343" s="48"/>
      <c r="G2343" s="48"/>
      <c r="H2343" s="48"/>
      <c r="I2343" s="48"/>
      <c r="J2343" s="48"/>
      <c r="K2343" s="48"/>
    </row>
    <row r="2344" spans="1:11" x14ac:dyDescent="0.25">
      <c r="A2344" s="48"/>
      <c r="B2344" s="48"/>
      <c r="C2344" s="48"/>
      <c r="D2344" s="48"/>
      <c r="E2344" s="48"/>
      <c r="F2344" s="48"/>
      <c r="G2344" s="48"/>
      <c r="H2344" s="48"/>
      <c r="I2344" s="48"/>
      <c r="J2344" s="48"/>
      <c r="K2344" s="48"/>
    </row>
    <row r="2345" spans="1:11" x14ac:dyDescent="0.25">
      <c r="A2345" s="48"/>
      <c r="B2345" s="48"/>
      <c r="C2345" s="48"/>
      <c r="D2345" s="48"/>
      <c r="E2345" s="48"/>
      <c r="F2345" s="48"/>
      <c r="G2345" s="48"/>
      <c r="H2345" s="48"/>
      <c r="I2345" s="48"/>
      <c r="J2345" s="48"/>
      <c r="K2345" s="48"/>
    </row>
    <row r="2346" spans="1:11" x14ac:dyDescent="0.25">
      <c r="A2346" s="48"/>
      <c r="B2346" s="48"/>
      <c r="C2346" s="48"/>
      <c r="D2346" s="48"/>
      <c r="E2346" s="48"/>
      <c r="F2346" s="48"/>
      <c r="G2346" s="48"/>
      <c r="H2346" s="48"/>
      <c r="I2346" s="48"/>
      <c r="J2346" s="48"/>
      <c r="K2346" s="48"/>
    </row>
    <row r="2347" spans="1:11" x14ac:dyDescent="0.25">
      <c r="A2347" s="48"/>
      <c r="B2347" s="48"/>
      <c r="C2347" s="48"/>
      <c r="D2347" s="48"/>
      <c r="E2347" s="48"/>
      <c r="F2347" s="48"/>
      <c r="G2347" s="48"/>
      <c r="H2347" s="48"/>
      <c r="I2347" s="48"/>
      <c r="J2347" s="48"/>
      <c r="K2347" s="48"/>
    </row>
    <row r="2348" spans="1:11" x14ac:dyDescent="0.25">
      <c r="A2348" s="48"/>
      <c r="B2348" s="48"/>
      <c r="C2348" s="48"/>
      <c r="D2348" s="48"/>
      <c r="E2348" s="48"/>
      <c r="F2348" s="48"/>
      <c r="G2348" s="48"/>
      <c r="H2348" s="48"/>
      <c r="I2348" s="48"/>
      <c r="J2348" s="48"/>
      <c r="K2348" s="48"/>
    </row>
    <row r="2349" spans="1:11" x14ac:dyDescent="0.25">
      <c r="A2349" s="48"/>
      <c r="B2349" s="48"/>
      <c r="C2349" s="48"/>
      <c r="D2349" s="48"/>
      <c r="E2349" s="48"/>
      <c r="F2349" s="48"/>
      <c r="G2349" s="48"/>
      <c r="H2349" s="48"/>
      <c r="I2349" s="48"/>
      <c r="J2349" s="48"/>
      <c r="K2349" s="48"/>
    </row>
    <row r="2350" spans="1:11" x14ac:dyDescent="0.25">
      <c r="A2350" s="48"/>
      <c r="B2350" s="48"/>
      <c r="C2350" s="48"/>
      <c r="D2350" s="48"/>
      <c r="E2350" s="48"/>
      <c r="F2350" s="48"/>
      <c r="G2350" s="48"/>
      <c r="H2350" s="48"/>
      <c r="I2350" s="48"/>
      <c r="J2350" s="48"/>
      <c r="K2350" s="48"/>
    </row>
    <row r="2351" spans="1:11" x14ac:dyDescent="0.25">
      <c r="A2351" s="48"/>
      <c r="B2351" s="48"/>
      <c r="C2351" s="48"/>
      <c r="D2351" s="48"/>
      <c r="E2351" s="48"/>
      <c r="F2351" s="48"/>
      <c r="G2351" s="48"/>
      <c r="H2351" s="48"/>
      <c r="I2351" s="48"/>
      <c r="J2351" s="48"/>
      <c r="K2351" s="48"/>
    </row>
    <row r="2352" spans="1:11" x14ac:dyDescent="0.25">
      <c r="A2352" s="48"/>
      <c r="B2352" s="48"/>
      <c r="C2352" s="48"/>
      <c r="D2352" s="48"/>
      <c r="E2352" s="48"/>
      <c r="F2352" s="48"/>
      <c r="G2352" s="48"/>
      <c r="H2352" s="48"/>
      <c r="I2352" s="48"/>
      <c r="J2352" s="48"/>
      <c r="K2352" s="48"/>
    </row>
    <row r="2353" spans="1:11" x14ac:dyDescent="0.25">
      <c r="A2353" s="48"/>
      <c r="B2353" s="48"/>
      <c r="C2353" s="48"/>
      <c r="D2353" s="48"/>
      <c r="E2353" s="48"/>
      <c r="F2353" s="48"/>
      <c r="G2353" s="48"/>
      <c r="H2353" s="48"/>
      <c r="I2353" s="48"/>
      <c r="J2353" s="48"/>
      <c r="K2353" s="48"/>
    </row>
    <row r="2354" spans="1:11" x14ac:dyDescent="0.25">
      <c r="A2354" s="48"/>
      <c r="B2354" s="48"/>
      <c r="C2354" s="48"/>
      <c r="D2354" s="48"/>
      <c r="E2354" s="48"/>
      <c r="F2354" s="48"/>
      <c r="G2354" s="48"/>
      <c r="H2354" s="48"/>
      <c r="I2354" s="48"/>
      <c r="J2354" s="48"/>
      <c r="K2354" s="48"/>
    </row>
    <row r="2355" spans="1:11" x14ac:dyDescent="0.25">
      <c r="A2355" s="48"/>
      <c r="B2355" s="48"/>
      <c r="C2355" s="48"/>
      <c r="D2355" s="48"/>
      <c r="E2355" s="48"/>
      <c r="F2355" s="48"/>
      <c r="G2355" s="48"/>
      <c r="H2355" s="48"/>
      <c r="I2355" s="48"/>
      <c r="J2355" s="48"/>
      <c r="K2355" s="48"/>
    </row>
    <row r="2356" spans="1:11" x14ac:dyDescent="0.25">
      <c r="A2356" s="48"/>
      <c r="B2356" s="48"/>
      <c r="C2356" s="48"/>
      <c r="D2356" s="48"/>
      <c r="E2356" s="48"/>
      <c r="F2356" s="48"/>
      <c r="G2356" s="48"/>
      <c r="H2356" s="48"/>
      <c r="I2356" s="48"/>
      <c r="J2356" s="48"/>
      <c r="K2356" s="48"/>
    </row>
    <row r="2357" spans="1:11" x14ac:dyDescent="0.25">
      <c r="A2357" s="48"/>
      <c r="B2357" s="48"/>
      <c r="C2357" s="48"/>
      <c r="D2357" s="48"/>
      <c r="E2357" s="48"/>
      <c r="F2357" s="48"/>
      <c r="G2357" s="48"/>
      <c r="H2357" s="48"/>
      <c r="I2357" s="48"/>
      <c r="J2357" s="48"/>
      <c r="K2357" s="48"/>
    </row>
    <row r="2358" spans="1:11" x14ac:dyDescent="0.25">
      <c r="A2358" s="48"/>
      <c r="B2358" s="48"/>
      <c r="C2358" s="48"/>
      <c r="D2358" s="48"/>
      <c r="E2358" s="48"/>
      <c r="F2358" s="48"/>
      <c r="G2358" s="48"/>
      <c r="H2358" s="48"/>
      <c r="I2358" s="48"/>
      <c r="J2358" s="48"/>
      <c r="K2358" s="48"/>
    </row>
    <row r="2359" spans="1:11" x14ac:dyDescent="0.25">
      <c r="A2359" s="48"/>
      <c r="B2359" s="48"/>
      <c r="C2359" s="48"/>
      <c r="D2359" s="48"/>
      <c r="E2359" s="48"/>
      <c r="F2359" s="48"/>
      <c r="G2359" s="48"/>
      <c r="H2359" s="48"/>
      <c r="I2359" s="48"/>
      <c r="J2359" s="48"/>
      <c r="K2359" s="48"/>
    </row>
    <row r="2360" spans="1:11" x14ac:dyDescent="0.25">
      <c r="A2360" s="48"/>
      <c r="B2360" s="48"/>
      <c r="C2360" s="48"/>
      <c r="D2360" s="48"/>
      <c r="E2360" s="48"/>
      <c r="F2360" s="48"/>
      <c r="G2360" s="48"/>
      <c r="H2360" s="48"/>
      <c r="I2360" s="48"/>
      <c r="J2360" s="48"/>
      <c r="K2360" s="48"/>
    </row>
    <row r="2361" spans="1:11" x14ac:dyDescent="0.25">
      <c r="A2361" s="48"/>
      <c r="B2361" s="48"/>
      <c r="C2361" s="48"/>
      <c r="D2361" s="48"/>
      <c r="E2361" s="48"/>
      <c r="F2361" s="48"/>
      <c r="G2361" s="48"/>
      <c r="H2361" s="48"/>
      <c r="I2361" s="48"/>
      <c r="J2361" s="48"/>
      <c r="K2361" s="48"/>
    </row>
    <row r="2362" spans="1:11" x14ac:dyDescent="0.25">
      <c r="A2362" s="48"/>
      <c r="B2362" s="48"/>
      <c r="C2362" s="48"/>
      <c r="D2362" s="48"/>
      <c r="E2362" s="48"/>
      <c r="F2362" s="48"/>
      <c r="G2362" s="48"/>
      <c r="H2362" s="48"/>
      <c r="I2362" s="48"/>
      <c r="J2362" s="48"/>
      <c r="K2362" s="48"/>
    </row>
    <row r="2363" spans="1:11" x14ac:dyDescent="0.25">
      <c r="A2363" s="48"/>
      <c r="B2363" s="48"/>
      <c r="C2363" s="48"/>
      <c r="D2363" s="48"/>
      <c r="E2363" s="48"/>
      <c r="F2363" s="48"/>
      <c r="G2363" s="48"/>
      <c r="H2363" s="48"/>
      <c r="I2363" s="48"/>
      <c r="J2363" s="48"/>
      <c r="K2363" s="48"/>
    </row>
    <row r="2364" spans="1:11" x14ac:dyDescent="0.25">
      <c r="A2364" s="48"/>
      <c r="B2364" s="48"/>
      <c r="C2364" s="48"/>
      <c r="D2364" s="48"/>
      <c r="E2364" s="48"/>
      <c r="F2364" s="48"/>
      <c r="G2364" s="48"/>
      <c r="H2364" s="48"/>
      <c r="I2364" s="48"/>
      <c r="J2364" s="48"/>
      <c r="K2364" s="48"/>
    </row>
    <row r="2365" spans="1:11" x14ac:dyDescent="0.25">
      <c r="A2365" s="48"/>
      <c r="B2365" s="48"/>
      <c r="C2365" s="48"/>
      <c r="D2365" s="48"/>
      <c r="E2365" s="48"/>
      <c r="F2365" s="48"/>
      <c r="G2365" s="48"/>
      <c r="H2365" s="48"/>
      <c r="I2365" s="48"/>
      <c r="J2365" s="48"/>
      <c r="K2365" s="48"/>
    </row>
    <row r="2366" spans="1:11" x14ac:dyDescent="0.25">
      <c r="A2366" s="48"/>
      <c r="B2366" s="48"/>
      <c r="C2366" s="48"/>
      <c r="D2366" s="48"/>
      <c r="E2366" s="48"/>
      <c r="F2366" s="48"/>
      <c r="G2366" s="48"/>
      <c r="H2366" s="48"/>
      <c r="I2366" s="48"/>
      <c r="J2366" s="48"/>
      <c r="K2366" s="48"/>
    </row>
    <row r="2367" spans="1:11" x14ac:dyDescent="0.25">
      <c r="A2367" s="48"/>
      <c r="B2367" s="48"/>
      <c r="C2367" s="48"/>
      <c r="D2367" s="48"/>
      <c r="E2367" s="48"/>
      <c r="F2367" s="48"/>
      <c r="G2367" s="48"/>
      <c r="H2367" s="48"/>
      <c r="I2367" s="48"/>
      <c r="J2367" s="48"/>
      <c r="K2367" s="48"/>
    </row>
    <row r="2368" spans="1:11" x14ac:dyDescent="0.25">
      <c r="A2368" s="48"/>
      <c r="B2368" s="48"/>
      <c r="C2368" s="48"/>
      <c r="D2368" s="48"/>
      <c r="E2368" s="48"/>
      <c r="F2368" s="48"/>
      <c r="G2368" s="48"/>
      <c r="H2368" s="48"/>
      <c r="I2368" s="48"/>
      <c r="J2368" s="48"/>
      <c r="K2368" s="48"/>
    </row>
    <row r="2369" spans="1:11" x14ac:dyDescent="0.25">
      <c r="A2369" s="48"/>
      <c r="B2369" s="48"/>
      <c r="C2369" s="48"/>
      <c r="D2369" s="48"/>
      <c r="E2369" s="48"/>
      <c r="F2369" s="48"/>
      <c r="G2369" s="48"/>
      <c r="H2369" s="48"/>
      <c r="I2369" s="48"/>
      <c r="J2369" s="48"/>
      <c r="K2369" s="48"/>
    </row>
    <row r="2370" spans="1:11" x14ac:dyDescent="0.25">
      <c r="A2370" s="48"/>
      <c r="B2370" s="48"/>
      <c r="C2370" s="48"/>
      <c r="D2370" s="48"/>
      <c r="E2370" s="48"/>
      <c r="F2370" s="48"/>
      <c r="G2370" s="48"/>
      <c r="H2370" s="48"/>
      <c r="I2370" s="48"/>
      <c r="J2370" s="48"/>
      <c r="K2370" s="48"/>
    </row>
    <row r="2371" spans="1:11" x14ac:dyDescent="0.25">
      <c r="A2371" s="48"/>
      <c r="B2371" s="48"/>
      <c r="C2371" s="48"/>
      <c r="D2371" s="48"/>
      <c r="E2371" s="48"/>
      <c r="F2371" s="48"/>
      <c r="G2371" s="48"/>
      <c r="H2371" s="48"/>
      <c r="I2371" s="48"/>
      <c r="J2371" s="48"/>
      <c r="K2371" s="48"/>
    </row>
    <row r="2372" spans="1:11" x14ac:dyDescent="0.25">
      <c r="A2372" s="48"/>
      <c r="B2372" s="48"/>
      <c r="C2372" s="48"/>
      <c r="D2372" s="48"/>
      <c r="E2372" s="48"/>
      <c r="F2372" s="48"/>
      <c r="G2372" s="48"/>
      <c r="H2372" s="48"/>
      <c r="I2372" s="48"/>
      <c r="J2372" s="48"/>
      <c r="K2372" s="48"/>
    </row>
    <row r="2373" spans="1:11" x14ac:dyDescent="0.25">
      <c r="A2373" s="48"/>
      <c r="B2373" s="48"/>
      <c r="C2373" s="48"/>
      <c r="D2373" s="48"/>
      <c r="E2373" s="48"/>
      <c r="F2373" s="48"/>
      <c r="G2373" s="48"/>
      <c r="H2373" s="48"/>
      <c r="I2373" s="48"/>
      <c r="J2373" s="48"/>
      <c r="K2373" s="48"/>
    </row>
    <row r="2374" spans="1:11" x14ac:dyDescent="0.25">
      <c r="A2374" s="48"/>
      <c r="B2374" s="48"/>
      <c r="C2374" s="48"/>
      <c r="D2374" s="48"/>
      <c r="E2374" s="48"/>
      <c r="F2374" s="48"/>
      <c r="G2374" s="48"/>
      <c r="H2374" s="48"/>
      <c r="I2374" s="48"/>
      <c r="J2374" s="48"/>
      <c r="K2374" s="48"/>
    </row>
    <row r="2375" spans="1:11" x14ac:dyDescent="0.25">
      <c r="A2375" s="48"/>
      <c r="B2375" s="48"/>
      <c r="C2375" s="48"/>
      <c r="D2375" s="48"/>
      <c r="E2375" s="48"/>
      <c r="F2375" s="48"/>
      <c r="G2375" s="48"/>
      <c r="H2375" s="48"/>
      <c r="I2375" s="48"/>
      <c r="J2375" s="48"/>
      <c r="K2375" s="48"/>
    </row>
    <row r="2376" spans="1:11" x14ac:dyDescent="0.25">
      <c r="A2376" s="48"/>
      <c r="B2376" s="48"/>
      <c r="C2376" s="48"/>
      <c r="D2376" s="48"/>
      <c r="E2376" s="48"/>
      <c r="F2376" s="48"/>
      <c r="G2376" s="48"/>
      <c r="H2376" s="48"/>
      <c r="I2376" s="48"/>
      <c r="J2376" s="48"/>
      <c r="K2376" s="48"/>
    </row>
    <row r="2377" spans="1:11" x14ac:dyDescent="0.25">
      <c r="A2377" s="48"/>
      <c r="B2377" s="48"/>
      <c r="C2377" s="48"/>
      <c r="D2377" s="48"/>
      <c r="E2377" s="48"/>
      <c r="F2377" s="48"/>
      <c r="G2377" s="48"/>
      <c r="H2377" s="48"/>
      <c r="I2377" s="48"/>
      <c r="J2377" s="48"/>
      <c r="K2377" s="48"/>
    </row>
    <row r="2378" spans="1:11" x14ac:dyDescent="0.25">
      <c r="A2378" s="48"/>
      <c r="B2378" s="48"/>
      <c r="C2378" s="48"/>
      <c r="D2378" s="48"/>
      <c r="E2378" s="48"/>
      <c r="F2378" s="48"/>
      <c r="G2378" s="48"/>
      <c r="H2378" s="48"/>
      <c r="I2378" s="48"/>
      <c r="J2378" s="48"/>
      <c r="K2378" s="48"/>
    </row>
    <row r="2379" spans="1:11" x14ac:dyDescent="0.25">
      <c r="A2379" s="48"/>
      <c r="B2379" s="48"/>
      <c r="C2379" s="48"/>
      <c r="D2379" s="48"/>
      <c r="E2379" s="48"/>
      <c r="F2379" s="48"/>
      <c r="G2379" s="48"/>
      <c r="H2379" s="48"/>
      <c r="I2379" s="48"/>
      <c r="J2379" s="48"/>
      <c r="K2379" s="48"/>
    </row>
    <row r="2380" spans="1:11" x14ac:dyDescent="0.25">
      <c r="A2380" s="48"/>
      <c r="B2380" s="48"/>
      <c r="C2380" s="48"/>
      <c r="D2380" s="48"/>
      <c r="E2380" s="48"/>
      <c r="F2380" s="48"/>
      <c r="G2380" s="48"/>
      <c r="H2380" s="48"/>
      <c r="I2380" s="48"/>
      <c r="J2380" s="48"/>
      <c r="K2380" s="48"/>
    </row>
    <row r="2381" spans="1:11" x14ac:dyDescent="0.25">
      <c r="A2381" s="48"/>
      <c r="B2381" s="48"/>
      <c r="C2381" s="48"/>
      <c r="D2381" s="48"/>
      <c r="E2381" s="48"/>
      <c r="F2381" s="48"/>
      <c r="G2381" s="48"/>
      <c r="H2381" s="48"/>
      <c r="I2381" s="48"/>
      <c r="J2381" s="48"/>
      <c r="K2381" s="48"/>
    </row>
    <row r="2382" spans="1:11" x14ac:dyDescent="0.25">
      <c r="A2382" s="48"/>
      <c r="B2382" s="48"/>
      <c r="C2382" s="48"/>
      <c r="D2382" s="48"/>
      <c r="E2382" s="48"/>
      <c r="F2382" s="48"/>
      <c r="G2382" s="48"/>
      <c r="H2382" s="48"/>
      <c r="I2382" s="48"/>
      <c r="J2382" s="48"/>
      <c r="K2382" s="48"/>
    </row>
    <row r="2383" spans="1:11" x14ac:dyDescent="0.25">
      <c r="A2383" s="48"/>
      <c r="B2383" s="48"/>
      <c r="C2383" s="48"/>
      <c r="D2383" s="48"/>
      <c r="E2383" s="48"/>
      <c r="F2383" s="48"/>
      <c r="G2383" s="48"/>
      <c r="H2383" s="48"/>
      <c r="I2383" s="48"/>
      <c r="J2383" s="48"/>
      <c r="K2383" s="48"/>
    </row>
    <row r="2384" spans="1:11" x14ac:dyDescent="0.25">
      <c r="A2384" s="48"/>
      <c r="B2384" s="48"/>
      <c r="C2384" s="48"/>
      <c r="D2384" s="48"/>
      <c r="E2384" s="48"/>
      <c r="F2384" s="48"/>
      <c r="G2384" s="48"/>
      <c r="H2384" s="48"/>
      <c r="I2384" s="48"/>
      <c r="J2384" s="48"/>
      <c r="K2384" s="48"/>
    </row>
    <row r="2385" spans="1:11" x14ac:dyDescent="0.25">
      <c r="A2385" s="48"/>
      <c r="B2385" s="48"/>
      <c r="C2385" s="48"/>
      <c r="D2385" s="48"/>
      <c r="E2385" s="48"/>
      <c r="F2385" s="48"/>
      <c r="G2385" s="48"/>
      <c r="H2385" s="48"/>
      <c r="I2385" s="48"/>
      <c r="J2385" s="48"/>
      <c r="K2385" s="48"/>
    </row>
    <row r="2386" spans="1:11" x14ac:dyDescent="0.25">
      <c r="A2386" s="48"/>
      <c r="B2386" s="48"/>
      <c r="C2386" s="48"/>
      <c r="D2386" s="48"/>
      <c r="E2386" s="48"/>
      <c r="F2386" s="48"/>
      <c r="G2386" s="48"/>
      <c r="H2386" s="48"/>
      <c r="I2386" s="48"/>
      <c r="J2386" s="48"/>
      <c r="K2386" s="48"/>
    </row>
    <row r="2387" spans="1:11" x14ac:dyDescent="0.25">
      <c r="A2387" s="48"/>
      <c r="B2387" s="48"/>
      <c r="C2387" s="48"/>
      <c r="D2387" s="48"/>
      <c r="E2387" s="48"/>
      <c r="F2387" s="48"/>
      <c r="G2387" s="48"/>
      <c r="H2387" s="48"/>
      <c r="I2387" s="48"/>
      <c r="J2387" s="48"/>
      <c r="K2387" s="48"/>
    </row>
    <row r="2388" spans="1:11" x14ac:dyDescent="0.25">
      <c r="A2388" s="48"/>
      <c r="B2388" s="48"/>
      <c r="C2388" s="48"/>
      <c r="D2388" s="48"/>
      <c r="E2388" s="48"/>
      <c r="F2388" s="48"/>
      <c r="G2388" s="48"/>
      <c r="H2388" s="48"/>
      <c r="I2388" s="48"/>
      <c r="J2388" s="48"/>
      <c r="K2388" s="48"/>
    </row>
    <row r="2389" spans="1:11" x14ac:dyDescent="0.25">
      <c r="A2389" s="48"/>
      <c r="B2389" s="48"/>
      <c r="C2389" s="48"/>
      <c r="D2389" s="48"/>
      <c r="E2389" s="48"/>
      <c r="F2389" s="48"/>
      <c r="G2389" s="48"/>
      <c r="H2389" s="48"/>
      <c r="I2389" s="48"/>
      <c r="J2389" s="48"/>
      <c r="K2389" s="48"/>
    </row>
    <row r="2390" spans="1:11" x14ac:dyDescent="0.25">
      <c r="A2390" s="48"/>
      <c r="B2390" s="48"/>
      <c r="C2390" s="48"/>
      <c r="D2390" s="48"/>
      <c r="E2390" s="48"/>
      <c r="F2390" s="48"/>
      <c r="G2390" s="48"/>
      <c r="H2390" s="48"/>
      <c r="I2390" s="48"/>
      <c r="J2390" s="48"/>
      <c r="K2390" s="48"/>
    </row>
    <row r="2391" spans="1:11" x14ac:dyDescent="0.25">
      <c r="A2391" s="48"/>
      <c r="B2391" s="48"/>
      <c r="C2391" s="48"/>
      <c r="D2391" s="48"/>
      <c r="E2391" s="48"/>
      <c r="F2391" s="48"/>
      <c r="G2391" s="48"/>
      <c r="H2391" s="48"/>
      <c r="I2391" s="48"/>
      <c r="J2391" s="48"/>
      <c r="K2391" s="48"/>
    </row>
    <row r="2392" spans="1:11" x14ac:dyDescent="0.25">
      <c r="A2392" s="48"/>
      <c r="B2392" s="48"/>
      <c r="C2392" s="48"/>
      <c r="D2392" s="48"/>
      <c r="E2392" s="48"/>
      <c r="F2392" s="48"/>
      <c r="G2392" s="48"/>
      <c r="H2392" s="48"/>
      <c r="I2392" s="48"/>
      <c r="J2392" s="48"/>
      <c r="K2392" s="48"/>
    </row>
    <row r="2393" spans="1:11" x14ac:dyDescent="0.25">
      <c r="A2393" s="48"/>
      <c r="B2393" s="48"/>
      <c r="C2393" s="48"/>
      <c r="D2393" s="48"/>
      <c r="E2393" s="48"/>
      <c r="F2393" s="48"/>
      <c r="G2393" s="48"/>
      <c r="H2393" s="48"/>
      <c r="I2393" s="48"/>
      <c r="J2393" s="48"/>
      <c r="K2393" s="48"/>
    </row>
    <row r="2394" spans="1:11" x14ac:dyDescent="0.25">
      <c r="A2394" s="48"/>
      <c r="B2394" s="48"/>
      <c r="C2394" s="48"/>
      <c r="D2394" s="48"/>
      <c r="E2394" s="48"/>
      <c r="F2394" s="48"/>
      <c r="G2394" s="48"/>
      <c r="H2394" s="48"/>
      <c r="I2394" s="48"/>
      <c r="J2394" s="48"/>
      <c r="K2394" s="48"/>
    </row>
    <row r="2395" spans="1:11" x14ac:dyDescent="0.25">
      <c r="A2395" s="48"/>
      <c r="B2395" s="48"/>
      <c r="C2395" s="48"/>
      <c r="D2395" s="48"/>
      <c r="E2395" s="48"/>
      <c r="F2395" s="48"/>
      <c r="G2395" s="48"/>
      <c r="H2395" s="48"/>
      <c r="I2395" s="48"/>
      <c r="J2395" s="48"/>
      <c r="K2395" s="48"/>
    </row>
    <row r="2396" spans="1:11" x14ac:dyDescent="0.25">
      <c r="A2396" s="48"/>
      <c r="B2396" s="48"/>
      <c r="C2396" s="48"/>
      <c r="D2396" s="48"/>
      <c r="E2396" s="48"/>
      <c r="F2396" s="48"/>
      <c r="G2396" s="48"/>
      <c r="H2396" s="48"/>
      <c r="I2396" s="48"/>
      <c r="J2396" s="48"/>
      <c r="K2396" s="48"/>
    </row>
    <row r="2397" spans="1:11" x14ac:dyDescent="0.25">
      <c r="A2397" s="48"/>
      <c r="B2397" s="48"/>
      <c r="C2397" s="48"/>
      <c r="D2397" s="48"/>
      <c r="E2397" s="48"/>
      <c r="F2397" s="48"/>
      <c r="G2397" s="48"/>
      <c r="H2397" s="48"/>
      <c r="I2397" s="48"/>
      <c r="J2397" s="48"/>
      <c r="K2397" s="48"/>
    </row>
    <row r="2398" spans="1:11" x14ac:dyDescent="0.25">
      <c r="A2398" s="48"/>
      <c r="B2398" s="48"/>
      <c r="C2398" s="48"/>
      <c r="D2398" s="48"/>
      <c r="E2398" s="48"/>
      <c r="F2398" s="48"/>
      <c r="G2398" s="48"/>
      <c r="H2398" s="48"/>
      <c r="I2398" s="48"/>
      <c r="J2398" s="48"/>
      <c r="K2398" s="48"/>
    </row>
    <row r="2399" spans="1:11" x14ac:dyDescent="0.25">
      <c r="A2399" s="48"/>
      <c r="B2399" s="48"/>
      <c r="C2399" s="48"/>
      <c r="D2399" s="48"/>
      <c r="E2399" s="48"/>
      <c r="F2399" s="48"/>
      <c r="G2399" s="48"/>
      <c r="H2399" s="48"/>
      <c r="I2399" s="48"/>
      <c r="J2399" s="48"/>
      <c r="K2399" s="48"/>
    </row>
    <row r="2400" spans="1:11" x14ac:dyDescent="0.25">
      <c r="A2400" s="48"/>
      <c r="B2400" s="48"/>
      <c r="C2400" s="48"/>
      <c r="D2400" s="48"/>
      <c r="E2400" s="48"/>
      <c r="F2400" s="48"/>
      <c r="G2400" s="48"/>
      <c r="H2400" s="48"/>
      <c r="I2400" s="48"/>
      <c r="J2400" s="48"/>
      <c r="K2400" s="48"/>
    </row>
    <row r="2401" spans="1:11" x14ac:dyDescent="0.25">
      <c r="A2401" s="48"/>
      <c r="B2401" s="48"/>
      <c r="C2401" s="48"/>
      <c r="D2401" s="48"/>
      <c r="E2401" s="48"/>
      <c r="F2401" s="48"/>
      <c r="G2401" s="48"/>
      <c r="H2401" s="48"/>
      <c r="I2401" s="48"/>
      <c r="J2401" s="48"/>
      <c r="K2401" s="48"/>
    </row>
    <row r="2402" spans="1:11" x14ac:dyDescent="0.25">
      <c r="A2402" s="48"/>
      <c r="B2402" s="48"/>
      <c r="C2402" s="48"/>
      <c r="D2402" s="48"/>
      <c r="E2402" s="48"/>
      <c r="F2402" s="48"/>
      <c r="G2402" s="48"/>
      <c r="H2402" s="48"/>
      <c r="I2402" s="48"/>
      <c r="J2402" s="48"/>
      <c r="K2402" s="48"/>
    </row>
    <row r="2403" spans="1:11" x14ac:dyDescent="0.25">
      <c r="A2403" s="48"/>
      <c r="B2403" s="48"/>
      <c r="C2403" s="48"/>
      <c r="D2403" s="48"/>
      <c r="E2403" s="48"/>
      <c r="F2403" s="48"/>
      <c r="G2403" s="48"/>
      <c r="H2403" s="48"/>
      <c r="I2403" s="48"/>
      <c r="J2403" s="48"/>
      <c r="K2403" s="48"/>
    </row>
    <row r="2404" spans="1:11" x14ac:dyDescent="0.25">
      <c r="A2404" s="48"/>
      <c r="B2404" s="48"/>
      <c r="C2404" s="48"/>
      <c r="D2404" s="48"/>
      <c r="E2404" s="48"/>
      <c r="F2404" s="48"/>
      <c r="G2404" s="48"/>
      <c r="H2404" s="48"/>
      <c r="I2404" s="48"/>
      <c r="J2404" s="48"/>
      <c r="K2404" s="48"/>
    </row>
    <row r="2405" spans="1:11" x14ac:dyDescent="0.25">
      <c r="A2405" s="48"/>
      <c r="B2405" s="48"/>
      <c r="C2405" s="48"/>
      <c r="D2405" s="48"/>
      <c r="E2405" s="48"/>
      <c r="F2405" s="48"/>
      <c r="G2405" s="48"/>
      <c r="H2405" s="48"/>
      <c r="I2405" s="48"/>
      <c r="J2405" s="48"/>
      <c r="K2405" s="48"/>
    </row>
    <row r="2406" spans="1:11" x14ac:dyDescent="0.25">
      <c r="A2406" s="48"/>
      <c r="B2406" s="48"/>
      <c r="C2406" s="48"/>
      <c r="D2406" s="48"/>
      <c r="E2406" s="48"/>
      <c r="F2406" s="48"/>
      <c r="G2406" s="48"/>
      <c r="H2406" s="48"/>
      <c r="I2406" s="48"/>
      <c r="J2406" s="48"/>
      <c r="K2406" s="48"/>
    </row>
    <row r="2407" spans="1:11" x14ac:dyDescent="0.25">
      <c r="A2407" s="48"/>
      <c r="B2407" s="48"/>
      <c r="C2407" s="48"/>
      <c r="D2407" s="48"/>
      <c r="E2407" s="48"/>
      <c r="F2407" s="48"/>
      <c r="G2407" s="48"/>
      <c r="H2407" s="48"/>
      <c r="I2407" s="48"/>
      <c r="J2407" s="48"/>
      <c r="K2407" s="48"/>
    </row>
    <row r="2408" spans="1:11" x14ac:dyDescent="0.25">
      <c r="A2408" s="48"/>
      <c r="B2408" s="48"/>
      <c r="C2408" s="48"/>
      <c r="D2408" s="48"/>
      <c r="E2408" s="48"/>
      <c r="F2408" s="48"/>
      <c r="G2408" s="48"/>
      <c r="H2408" s="48"/>
      <c r="I2408" s="48"/>
      <c r="J2408" s="48"/>
      <c r="K2408" s="48"/>
    </row>
    <row r="2409" spans="1:11" x14ac:dyDescent="0.25">
      <c r="A2409" s="48"/>
      <c r="B2409" s="48"/>
      <c r="C2409" s="48"/>
      <c r="D2409" s="48"/>
      <c r="E2409" s="48"/>
      <c r="F2409" s="48"/>
      <c r="G2409" s="48"/>
      <c r="H2409" s="48"/>
      <c r="I2409" s="48"/>
      <c r="J2409" s="48"/>
      <c r="K2409" s="48"/>
    </row>
    <row r="2410" spans="1:11" x14ac:dyDescent="0.25">
      <c r="A2410" s="48"/>
      <c r="B2410" s="48"/>
      <c r="C2410" s="48"/>
      <c r="D2410" s="48"/>
      <c r="E2410" s="48"/>
      <c r="F2410" s="48"/>
      <c r="G2410" s="48"/>
      <c r="H2410" s="48"/>
      <c r="I2410" s="48"/>
      <c r="J2410" s="48"/>
      <c r="K2410" s="48"/>
    </row>
    <row r="2411" spans="1:11" x14ac:dyDescent="0.25">
      <c r="A2411" s="48"/>
      <c r="B2411" s="48"/>
      <c r="C2411" s="48"/>
      <c r="D2411" s="48"/>
      <c r="E2411" s="48"/>
      <c r="F2411" s="48"/>
      <c r="G2411" s="48"/>
      <c r="H2411" s="48"/>
      <c r="I2411" s="48"/>
      <c r="J2411" s="48"/>
      <c r="K2411" s="48"/>
    </row>
    <row r="2412" spans="1:11" x14ac:dyDescent="0.25">
      <c r="A2412" s="48"/>
      <c r="B2412" s="48"/>
      <c r="C2412" s="48"/>
      <c r="D2412" s="48"/>
      <c r="E2412" s="48"/>
      <c r="F2412" s="48"/>
      <c r="G2412" s="48"/>
      <c r="H2412" s="48"/>
      <c r="I2412" s="48"/>
      <c r="J2412" s="48"/>
      <c r="K2412" s="48"/>
    </row>
    <row r="2413" spans="1:11" x14ac:dyDescent="0.25">
      <c r="A2413" s="48"/>
      <c r="B2413" s="48"/>
      <c r="C2413" s="48"/>
      <c r="D2413" s="48"/>
      <c r="E2413" s="48"/>
      <c r="F2413" s="48"/>
      <c r="G2413" s="48"/>
      <c r="H2413" s="48"/>
      <c r="I2413" s="48"/>
      <c r="J2413" s="48"/>
      <c r="K2413" s="48"/>
    </row>
    <row r="2414" spans="1:11" x14ac:dyDescent="0.25">
      <c r="A2414" s="48"/>
      <c r="B2414" s="48"/>
      <c r="C2414" s="48"/>
      <c r="D2414" s="48"/>
      <c r="E2414" s="48"/>
      <c r="F2414" s="48"/>
      <c r="G2414" s="48"/>
      <c r="H2414" s="48"/>
      <c r="I2414" s="48"/>
      <c r="J2414" s="48"/>
      <c r="K2414" s="48"/>
    </row>
    <row r="2415" spans="1:11" x14ac:dyDescent="0.25">
      <c r="A2415" s="48"/>
      <c r="B2415" s="48"/>
      <c r="C2415" s="48"/>
      <c r="D2415" s="48"/>
      <c r="E2415" s="48"/>
      <c r="F2415" s="48"/>
      <c r="G2415" s="48"/>
      <c r="H2415" s="48"/>
      <c r="I2415" s="48"/>
      <c r="J2415" s="48"/>
      <c r="K2415" s="48"/>
    </row>
    <row r="2416" spans="1:11" x14ac:dyDescent="0.25">
      <c r="A2416" s="48"/>
      <c r="B2416" s="48"/>
      <c r="C2416" s="48"/>
      <c r="D2416" s="48"/>
      <c r="E2416" s="48"/>
      <c r="F2416" s="48"/>
      <c r="G2416" s="48"/>
      <c r="H2416" s="48"/>
      <c r="I2416" s="48"/>
      <c r="J2416" s="48"/>
      <c r="K2416" s="48"/>
    </row>
    <row r="2417" spans="1:11" x14ac:dyDescent="0.25">
      <c r="A2417" s="48"/>
      <c r="B2417" s="48"/>
      <c r="C2417" s="48"/>
      <c r="D2417" s="48"/>
      <c r="E2417" s="48"/>
      <c r="F2417" s="48"/>
      <c r="G2417" s="48"/>
      <c r="H2417" s="48"/>
      <c r="I2417" s="48"/>
      <c r="J2417" s="48"/>
      <c r="K2417" s="48"/>
    </row>
    <row r="2418" spans="1:11" x14ac:dyDescent="0.25">
      <c r="A2418" s="48"/>
      <c r="B2418" s="48"/>
      <c r="C2418" s="48"/>
      <c r="D2418" s="48"/>
      <c r="E2418" s="48"/>
      <c r="F2418" s="48"/>
      <c r="G2418" s="48"/>
      <c r="H2418" s="48"/>
      <c r="I2418" s="48"/>
      <c r="J2418" s="48"/>
      <c r="K2418" s="48"/>
    </row>
    <row r="2419" spans="1:11" x14ac:dyDescent="0.25">
      <c r="A2419" s="48"/>
      <c r="B2419" s="48"/>
      <c r="C2419" s="48"/>
      <c r="D2419" s="48"/>
      <c r="E2419" s="48"/>
      <c r="F2419" s="48"/>
      <c r="G2419" s="48"/>
      <c r="H2419" s="48"/>
      <c r="I2419" s="48"/>
      <c r="J2419" s="48"/>
      <c r="K2419" s="48"/>
    </row>
    <row r="2420" spans="1:11" x14ac:dyDescent="0.25">
      <c r="A2420" s="48"/>
      <c r="B2420" s="48"/>
      <c r="C2420" s="48"/>
      <c r="D2420" s="48"/>
      <c r="E2420" s="48"/>
      <c r="F2420" s="48"/>
      <c r="G2420" s="48"/>
      <c r="H2420" s="48"/>
      <c r="I2420" s="48"/>
      <c r="J2420" s="48"/>
      <c r="K2420" s="48"/>
    </row>
    <row r="2421" spans="1:11" x14ac:dyDescent="0.25">
      <c r="A2421" s="48"/>
      <c r="B2421" s="48"/>
      <c r="C2421" s="48"/>
      <c r="D2421" s="48"/>
      <c r="E2421" s="48"/>
      <c r="F2421" s="48"/>
      <c r="G2421" s="48"/>
      <c r="H2421" s="48"/>
      <c r="I2421" s="48"/>
      <c r="J2421" s="48"/>
      <c r="K2421" s="48"/>
    </row>
    <row r="2422" spans="1:11" x14ac:dyDescent="0.25">
      <c r="A2422" s="48"/>
      <c r="B2422" s="48"/>
      <c r="C2422" s="48"/>
      <c r="D2422" s="48"/>
      <c r="E2422" s="48"/>
      <c r="F2422" s="48"/>
      <c r="G2422" s="48"/>
      <c r="H2422" s="48"/>
      <c r="I2422" s="48"/>
      <c r="J2422" s="48"/>
      <c r="K2422" s="48"/>
    </row>
    <row r="2423" spans="1:11" x14ac:dyDescent="0.25">
      <c r="A2423" s="48"/>
      <c r="B2423" s="48"/>
      <c r="C2423" s="48"/>
      <c r="D2423" s="48"/>
      <c r="E2423" s="48"/>
      <c r="F2423" s="48"/>
      <c r="G2423" s="48"/>
      <c r="H2423" s="48"/>
      <c r="I2423" s="48"/>
      <c r="J2423" s="48"/>
      <c r="K2423" s="48"/>
    </row>
    <row r="2424" spans="1:11" x14ac:dyDescent="0.25">
      <c r="A2424" s="48"/>
      <c r="B2424" s="48"/>
      <c r="C2424" s="48"/>
      <c r="D2424" s="48"/>
      <c r="E2424" s="48"/>
      <c r="F2424" s="48"/>
      <c r="G2424" s="48"/>
      <c r="H2424" s="48"/>
      <c r="I2424" s="48"/>
      <c r="J2424" s="48"/>
      <c r="K2424" s="48"/>
    </row>
    <row r="2425" spans="1:11" x14ac:dyDescent="0.25">
      <c r="A2425" s="48"/>
      <c r="B2425" s="48"/>
      <c r="C2425" s="48"/>
      <c r="D2425" s="48"/>
      <c r="E2425" s="48"/>
      <c r="F2425" s="48"/>
      <c r="G2425" s="48"/>
      <c r="H2425" s="48"/>
      <c r="I2425" s="48"/>
      <c r="J2425" s="48"/>
      <c r="K2425" s="48"/>
    </row>
    <row r="2426" spans="1:11" x14ac:dyDescent="0.25">
      <c r="A2426" s="48"/>
      <c r="B2426" s="48"/>
      <c r="C2426" s="48"/>
      <c r="D2426" s="48"/>
      <c r="E2426" s="48"/>
      <c r="F2426" s="48"/>
      <c r="G2426" s="48"/>
      <c r="H2426" s="48"/>
      <c r="I2426" s="48"/>
      <c r="J2426" s="48"/>
      <c r="K2426" s="48"/>
    </row>
    <row r="2427" spans="1:11" x14ac:dyDescent="0.25">
      <c r="A2427" s="48"/>
      <c r="B2427" s="48"/>
      <c r="C2427" s="48"/>
      <c r="D2427" s="48"/>
      <c r="E2427" s="48"/>
      <c r="F2427" s="48"/>
      <c r="G2427" s="48"/>
      <c r="H2427" s="48"/>
      <c r="I2427" s="48"/>
      <c r="J2427" s="48"/>
      <c r="K2427" s="48"/>
    </row>
    <row r="2428" spans="1:11" x14ac:dyDescent="0.25">
      <c r="A2428" s="48"/>
      <c r="B2428" s="48"/>
      <c r="C2428" s="48"/>
      <c r="D2428" s="48"/>
      <c r="E2428" s="48"/>
      <c r="F2428" s="48"/>
      <c r="G2428" s="48"/>
      <c r="H2428" s="48"/>
      <c r="I2428" s="48"/>
      <c r="J2428" s="48"/>
      <c r="K2428" s="48"/>
    </row>
    <row r="2429" spans="1:11" x14ac:dyDescent="0.25">
      <c r="A2429" s="48"/>
      <c r="B2429" s="48"/>
      <c r="C2429" s="48"/>
      <c r="D2429" s="48"/>
      <c r="E2429" s="48"/>
      <c r="F2429" s="48"/>
      <c r="G2429" s="48"/>
      <c r="H2429" s="48"/>
      <c r="I2429" s="48"/>
      <c r="J2429" s="48"/>
      <c r="K2429" s="48"/>
    </row>
    <row r="2430" spans="1:11" x14ac:dyDescent="0.25">
      <c r="A2430" s="48"/>
      <c r="B2430" s="48"/>
      <c r="C2430" s="48"/>
      <c r="D2430" s="48"/>
      <c r="E2430" s="48"/>
      <c r="F2430" s="48"/>
      <c r="G2430" s="48"/>
      <c r="H2430" s="48"/>
      <c r="I2430" s="48"/>
      <c r="J2430" s="48"/>
      <c r="K2430" s="48"/>
    </row>
    <row r="2431" spans="1:11" x14ac:dyDescent="0.25">
      <c r="A2431" s="48"/>
      <c r="B2431" s="48"/>
      <c r="C2431" s="48"/>
      <c r="D2431" s="48"/>
      <c r="E2431" s="48"/>
      <c r="F2431" s="48"/>
      <c r="G2431" s="48"/>
      <c r="H2431" s="48"/>
      <c r="I2431" s="48"/>
      <c r="J2431" s="48"/>
      <c r="K2431" s="48"/>
    </row>
    <row r="2432" spans="1:11" x14ac:dyDescent="0.25">
      <c r="A2432" s="48"/>
      <c r="B2432" s="48"/>
      <c r="C2432" s="48"/>
      <c r="D2432" s="48"/>
      <c r="E2432" s="48"/>
      <c r="F2432" s="48"/>
      <c r="G2432" s="48"/>
      <c r="H2432" s="48"/>
      <c r="I2432" s="48"/>
      <c r="J2432" s="48"/>
      <c r="K2432" s="48"/>
    </row>
    <row r="2433" spans="1:11" x14ac:dyDescent="0.25">
      <c r="A2433" s="48"/>
      <c r="B2433" s="48"/>
      <c r="C2433" s="48"/>
      <c r="D2433" s="48"/>
      <c r="E2433" s="48"/>
      <c r="F2433" s="48"/>
      <c r="G2433" s="48"/>
      <c r="H2433" s="48"/>
      <c r="I2433" s="48"/>
      <c r="J2433" s="48"/>
      <c r="K2433" s="48"/>
    </row>
    <row r="2434" spans="1:11" x14ac:dyDescent="0.25">
      <c r="A2434" s="48"/>
      <c r="B2434" s="48"/>
      <c r="C2434" s="48"/>
      <c r="D2434" s="48"/>
      <c r="E2434" s="48"/>
      <c r="F2434" s="48"/>
      <c r="G2434" s="48"/>
      <c r="H2434" s="48"/>
      <c r="I2434" s="48"/>
      <c r="J2434" s="48"/>
      <c r="K2434" s="48"/>
    </row>
    <row r="2435" spans="1:11" x14ac:dyDescent="0.25">
      <c r="A2435" s="48"/>
      <c r="B2435" s="48"/>
      <c r="C2435" s="48"/>
      <c r="D2435" s="48"/>
      <c r="E2435" s="48"/>
      <c r="F2435" s="48"/>
      <c r="G2435" s="48"/>
      <c r="H2435" s="48"/>
      <c r="I2435" s="48"/>
      <c r="J2435" s="48"/>
      <c r="K2435" s="48"/>
    </row>
    <row r="2436" spans="1:11" x14ac:dyDescent="0.25">
      <c r="A2436" s="48"/>
      <c r="B2436" s="48"/>
      <c r="C2436" s="48"/>
      <c r="D2436" s="48"/>
      <c r="E2436" s="48"/>
      <c r="F2436" s="48"/>
      <c r="G2436" s="48"/>
      <c r="H2436" s="48"/>
      <c r="I2436" s="48"/>
      <c r="J2436" s="48"/>
      <c r="K2436" s="48"/>
    </row>
    <row r="2437" spans="1:11" x14ac:dyDescent="0.25">
      <c r="A2437" s="48"/>
      <c r="B2437" s="48"/>
      <c r="C2437" s="48"/>
      <c r="D2437" s="48"/>
      <c r="E2437" s="48"/>
      <c r="F2437" s="48"/>
      <c r="G2437" s="48"/>
      <c r="H2437" s="48"/>
      <c r="I2437" s="48"/>
      <c r="J2437" s="48"/>
      <c r="K2437" s="48"/>
    </row>
    <row r="2438" spans="1:11" x14ac:dyDescent="0.25">
      <c r="A2438" s="48"/>
      <c r="B2438" s="48"/>
      <c r="C2438" s="48"/>
      <c r="D2438" s="48"/>
      <c r="E2438" s="48"/>
      <c r="F2438" s="48"/>
      <c r="G2438" s="48"/>
      <c r="H2438" s="48"/>
      <c r="I2438" s="48"/>
      <c r="J2438" s="48"/>
      <c r="K2438" s="48"/>
    </row>
    <row r="2439" spans="1:11" x14ac:dyDescent="0.25">
      <c r="A2439" s="48"/>
      <c r="B2439" s="48"/>
      <c r="C2439" s="48"/>
      <c r="D2439" s="48"/>
      <c r="E2439" s="48"/>
      <c r="F2439" s="48"/>
      <c r="G2439" s="48"/>
      <c r="H2439" s="48"/>
      <c r="I2439" s="48"/>
      <c r="J2439" s="48"/>
      <c r="K2439" s="48"/>
    </row>
    <row r="2440" spans="1:11" x14ac:dyDescent="0.25">
      <c r="A2440" s="48"/>
      <c r="B2440" s="48"/>
      <c r="C2440" s="48"/>
      <c r="D2440" s="48"/>
      <c r="E2440" s="48"/>
      <c r="F2440" s="48"/>
      <c r="G2440" s="48"/>
      <c r="H2440" s="48"/>
      <c r="I2440" s="48"/>
      <c r="J2440" s="48"/>
      <c r="K2440" s="48"/>
    </row>
    <row r="2441" spans="1:11" x14ac:dyDescent="0.25">
      <c r="A2441" s="48"/>
      <c r="B2441" s="48"/>
      <c r="C2441" s="48"/>
      <c r="D2441" s="48"/>
      <c r="E2441" s="48"/>
      <c r="F2441" s="48"/>
      <c r="G2441" s="48"/>
      <c r="H2441" s="48"/>
      <c r="I2441" s="48"/>
      <c r="J2441" s="48"/>
      <c r="K2441" s="48"/>
    </row>
    <row r="2442" spans="1:11" x14ac:dyDescent="0.25">
      <c r="A2442" s="48"/>
      <c r="B2442" s="48"/>
      <c r="C2442" s="48"/>
      <c r="D2442" s="48"/>
      <c r="E2442" s="48"/>
      <c r="F2442" s="48"/>
      <c r="G2442" s="48"/>
      <c r="H2442" s="48"/>
      <c r="I2442" s="48"/>
      <c r="J2442" s="48"/>
      <c r="K2442" s="48"/>
    </row>
    <row r="2443" spans="1:11" x14ac:dyDescent="0.25">
      <c r="A2443" s="48"/>
      <c r="B2443" s="48"/>
      <c r="C2443" s="48"/>
      <c r="D2443" s="48"/>
      <c r="E2443" s="48"/>
      <c r="F2443" s="48"/>
      <c r="G2443" s="48"/>
      <c r="H2443" s="48"/>
      <c r="I2443" s="48"/>
      <c r="J2443" s="48"/>
      <c r="K2443" s="48"/>
    </row>
    <row r="2444" spans="1:11" x14ac:dyDescent="0.25">
      <c r="A2444" s="48"/>
      <c r="B2444" s="48"/>
      <c r="C2444" s="48"/>
      <c r="D2444" s="48"/>
      <c r="E2444" s="48"/>
      <c r="F2444" s="48"/>
      <c r="G2444" s="48"/>
      <c r="H2444" s="48"/>
      <c r="I2444" s="48"/>
      <c r="J2444" s="48"/>
      <c r="K2444" s="48"/>
    </row>
    <row r="2445" spans="1:11" x14ac:dyDescent="0.25">
      <c r="A2445" s="48"/>
      <c r="B2445" s="48"/>
      <c r="C2445" s="48"/>
      <c r="D2445" s="48"/>
      <c r="E2445" s="48"/>
      <c r="F2445" s="48"/>
      <c r="G2445" s="48"/>
      <c r="H2445" s="48"/>
      <c r="I2445" s="48"/>
      <c r="J2445" s="48"/>
      <c r="K2445" s="48"/>
    </row>
    <row r="2446" spans="1:11" x14ac:dyDescent="0.25">
      <c r="A2446" s="48"/>
      <c r="B2446" s="48"/>
      <c r="C2446" s="48"/>
      <c r="D2446" s="48"/>
      <c r="E2446" s="48"/>
      <c r="F2446" s="48"/>
      <c r="G2446" s="48"/>
      <c r="H2446" s="48"/>
      <c r="I2446" s="48"/>
      <c r="J2446" s="48"/>
      <c r="K2446" s="48"/>
    </row>
    <row r="2447" spans="1:11" x14ac:dyDescent="0.25">
      <c r="A2447" s="48"/>
      <c r="B2447" s="48"/>
      <c r="C2447" s="48"/>
      <c r="D2447" s="48"/>
      <c r="E2447" s="48"/>
      <c r="F2447" s="48"/>
      <c r="G2447" s="48"/>
      <c r="H2447" s="48"/>
      <c r="I2447" s="48"/>
      <c r="J2447" s="48"/>
      <c r="K2447" s="48"/>
    </row>
    <row r="2448" spans="1:11" x14ac:dyDescent="0.25">
      <c r="A2448" s="48"/>
      <c r="B2448" s="48"/>
      <c r="C2448" s="48"/>
      <c r="D2448" s="48"/>
      <c r="E2448" s="48"/>
      <c r="F2448" s="48"/>
      <c r="G2448" s="48"/>
      <c r="H2448" s="48"/>
      <c r="I2448" s="48"/>
      <c r="J2448" s="48"/>
      <c r="K2448" s="48"/>
    </row>
    <row r="2449" spans="1:11" x14ac:dyDescent="0.25">
      <c r="A2449" s="48"/>
      <c r="B2449" s="48"/>
      <c r="C2449" s="48"/>
      <c r="D2449" s="48"/>
      <c r="E2449" s="48"/>
      <c r="F2449" s="48"/>
      <c r="G2449" s="48"/>
      <c r="H2449" s="48"/>
      <c r="I2449" s="48"/>
      <c r="J2449" s="48"/>
      <c r="K2449" s="48"/>
    </row>
    <row r="2450" spans="1:11" x14ac:dyDescent="0.25">
      <c r="A2450" s="48"/>
      <c r="B2450" s="48"/>
      <c r="C2450" s="48"/>
      <c r="D2450" s="48"/>
      <c r="E2450" s="48"/>
      <c r="F2450" s="48"/>
      <c r="G2450" s="48"/>
      <c r="H2450" s="48"/>
      <c r="I2450" s="48"/>
      <c r="J2450" s="48"/>
      <c r="K2450" s="48"/>
    </row>
    <row r="2451" spans="1:11" x14ac:dyDescent="0.25">
      <c r="A2451" s="48"/>
      <c r="B2451" s="48"/>
      <c r="C2451" s="48"/>
      <c r="D2451" s="48"/>
      <c r="E2451" s="48"/>
      <c r="F2451" s="48"/>
      <c r="G2451" s="48"/>
      <c r="H2451" s="48"/>
      <c r="I2451" s="48"/>
      <c r="J2451" s="48"/>
      <c r="K2451" s="48"/>
    </row>
    <row r="2452" spans="1:11" x14ac:dyDescent="0.25">
      <c r="A2452" s="48"/>
      <c r="B2452" s="48"/>
      <c r="C2452" s="48"/>
      <c r="D2452" s="48"/>
      <c r="E2452" s="48"/>
      <c r="F2452" s="48"/>
      <c r="G2452" s="48"/>
      <c r="H2452" s="48"/>
      <c r="I2452" s="48"/>
      <c r="J2452" s="48"/>
      <c r="K2452" s="48"/>
    </row>
    <row r="2453" spans="1:11" x14ac:dyDescent="0.25">
      <c r="A2453" s="48"/>
      <c r="B2453" s="48"/>
      <c r="C2453" s="48"/>
      <c r="D2453" s="48"/>
      <c r="E2453" s="48"/>
      <c r="F2453" s="48"/>
      <c r="G2453" s="48"/>
      <c r="H2453" s="48"/>
      <c r="I2453" s="48"/>
      <c r="J2453" s="48"/>
      <c r="K2453" s="48"/>
    </row>
    <row r="2454" spans="1:11" x14ac:dyDescent="0.25">
      <c r="A2454" s="48"/>
      <c r="B2454" s="48"/>
      <c r="C2454" s="48"/>
      <c r="D2454" s="48"/>
      <c r="E2454" s="48"/>
      <c r="F2454" s="48"/>
      <c r="G2454" s="48"/>
      <c r="H2454" s="48"/>
      <c r="I2454" s="48"/>
      <c r="J2454" s="48"/>
      <c r="K2454" s="48"/>
    </row>
    <row r="2455" spans="1:11" x14ac:dyDescent="0.25">
      <c r="A2455" s="48"/>
      <c r="B2455" s="48"/>
      <c r="C2455" s="48"/>
      <c r="D2455" s="48"/>
      <c r="E2455" s="48"/>
      <c r="F2455" s="48"/>
      <c r="G2455" s="48"/>
      <c r="H2455" s="48"/>
      <c r="I2455" s="48"/>
      <c r="J2455" s="48"/>
      <c r="K2455" s="48"/>
    </row>
    <row r="2456" spans="1:11" x14ac:dyDescent="0.25">
      <c r="A2456" s="48"/>
      <c r="B2456" s="48"/>
      <c r="C2456" s="48"/>
      <c r="D2456" s="48"/>
      <c r="E2456" s="48"/>
      <c r="F2456" s="48"/>
      <c r="G2456" s="48"/>
      <c r="H2456" s="48"/>
      <c r="I2456" s="48"/>
      <c r="J2456" s="48"/>
      <c r="K2456" s="48"/>
    </row>
    <row r="2457" spans="1:11" x14ac:dyDescent="0.25">
      <c r="A2457" s="48"/>
      <c r="B2457" s="48"/>
      <c r="C2457" s="48"/>
      <c r="D2457" s="48"/>
      <c r="E2457" s="48"/>
      <c r="F2457" s="48"/>
      <c r="G2457" s="48"/>
      <c r="H2457" s="48"/>
      <c r="I2457" s="48"/>
      <c r="J2457" s="48"/>
      <c r="K2457" s="48"/>
    </row>
    <row r="2458" spans="1:11" x14ac:dyDescent="0.25">
      <c r="A2458" s="48"/>
      <c r="B2458" s="48"/>
      <c r="C2458" s="48"/>
      <c r="D2458" s="48"/>
      <c r="E2458" s="48"/>
      <c r="F2458" s="48"/>
      <c r="G2458" s="48"/>
      <c r="H2458" s="48"/>
      <c r="I2458" s="48"/>
      <c r="J2458" s="48"/>
      <c r="K2458" s="48"/>
    </row>
    <row r="2459" spans="1:11" x14ac:dyDescent="0.25">
      <c r="A2459" s="48"/>
      <c r="B2459" s="48"/>
      <c r="C2459" s="48"/>
      <c r="D2459" s="48"/>
      <c r="E2459" s="48"/>
      <c r="F2459" s="48"/>
      <c r="G2459" s="48"/>
      <c r="H2459" s="48"/>
      <c r="I2459" s="48"/>
      <c r="J2459" s="48"/>
      <c r="K2459" s="48"/>
    </row>
    <row r="2460" spans="1:11" x14ac:dyDescent="0.25">
      <c r="A2460" s="48"/>
      <c r="B2460" s="48"/>
      <c r="C2460" s="48"/>
      <c r="D2460" s="48"/>
      <c r="E2460" s="48"/>
      <c r="F2460" s="48"/>
      <c r="G2460" s="48"/>
      <c r="H2460" s="48"/>
      <c r="I2460" s="48"/>
      <c r="J2460" s="48"/>
      <c r="K2460" s="48"/>
    </row>
    <row r="2461" spans="1:11" x14ac:dyDescent="0.25">
      <c r="A2461" s="48"/>
      <c r="B2461" s="48"/>
      <c r="C2461" s="48"/>
      <c r="D2461" s="48"/>
      <c r="E2461" s="48"/>
      <c r="F2461" s="48"/>
      <c r="G2461" s="48"/>
      <c r="H2461" s="48"/>
      <c r="I2461" s="48"/>
      <c r="J2461" s="48"/>
      <c r="K2461" s="48"/>
    </row>
    <row r="2462" spans="1:11" x14ac:dyDescent="0.25">
      <c r="A2462" s="48"/>
      <c r="B2462" s="48"/>
      <c r="C2462" s="48"/>
      <c r="D2462" s="48"/>
      <c r="E2462" s="48"/>
      <c r="F2462" s="48"/>
      <c r="G2462" s="48"/>
      <c r="H2462" s="48"/>
      <c r="I2462" s="48"/>
      <c r="J2462" s="48"/>
      <c r="K2462" s="48"/>
    </row>
    <row r="2463" spans="1:11" x14ac:dyDescent="0.25">
      <c r="A2463" s="48"/>
      <c r="B2463" s="48"/>
      <c r="C2463" s="48"/>
      <c r="D2463" s="48"/>
      <c r="E2463" s="48"/>
      <c r="F2463" s="48"/>
      <c r="G2463" s="48"/>
      <c r="H2463" s="48"/>
      <c r="I2463" s="48"/>
      <c r="J2463" s="48"/>
      <c r="K2463" s="48"/>
    </row>
    <row r="2464" spans="1:11" x14ac:dyDescent="0.25">
      <c r="A2464" s="48"/>
      <c r="B2464" s="48"/>
      <c r="C2464" s="48"/>
      <c r="D2464" s="48"/>
      <c r="E2464" s="48"/>
      <c r="F2464" s="48"/>
      <c r="G2464" s="48"/>
      <c r="H2464" s="48"/>
      <c r="I2464" s="48"/>
      <c r="J2464" s="48"/>
      <c r="K2464" s="48"/>
    </row>
    <row r="2465" spans="1:11" x14ac:dyDescent="0.25">
      <c r="A2465" s="48"/>
      <c r="B2465" s="48"/>
      <c r="C2465" s="48"/>
      <c r="D2465" s="48"/>
      <c r="E2465" s="48"/>
      <c r="F2465" s="48"/>
      <c r="G2465" s="48"/>
      <c r="H2465" s="48"/>
      <c r="I2465" s="48"/>
      <c r="J2465" s="48"/>
      <c r="K2465" s="48"/>
    </row>
    <row r="2466" spans="1:11" x14ac:dyDescent="0.25">
      <c r="A2466" s="48"/>
      <c r="B2466" s="48"/>
      <c r="C2466" s="48"/>
      <c r="D2466" s="48"/>
      <c r="E2466" s="48"/>
      <c r="F2466" s="48"/>
      <c r="G2466" s="48"/>
      <c r="H2466" s="48"/>
      <c r="I2466" s="48"/>
      <c r="J2466" s="48"/>
      <c r="K2466" s="48"/>
    </row>
    <row r="2467" spans="1:11" x14ac:dyDescent="0.25">
      <c r="A2467" s="48"/>
      <c r="B2467" s="48"/>
      <c r="C2467" s="48"/>
      <c r="D2467" s="48"/>
      <c r="E2467" s="48"/>
      <c r="F2467" s="48"/>
      <c r="G2467" s="48"/>
      <c r="H2467" s="48"/>
      <c r="I2467" s="48"/>
      <c r="J2467" s="48"/>
      <c r="K2467" s="48"/>
    </row>
    <row r="2468" spans="1:11" x14ac:dyDescent="0.25">
      <c r="A2468" s="48"/>
      <c r="B2468" s="48"/>
      <c r="C2468" s="48"/>
      <c r="D2468" s="48"/>
      <c r="E2468" s="48"/>
      <c r="F2468" s="48"/>
      <c r="G2468" s="48"/>
      <c r="H2468" s="48"/>
      <c r="I2468" s="48"/>
      <c r="J2468" s="48"/>
      <c r="K2468" s="48"/>
    </row>
    <row r="2469" spans="1:11" x14ac:dyDescent="0.25">
      <c r="A2469" s="48"/>
      <c r="B2469" s="48"/>
      <c r="C2469" s="48"/>
      <c r="D2469" s="48"/>
      <c r="E2469" s="48"/>
      <c r="F2469" s="48"/>
      <c r="G2469" s="48"/>
      <c r="H2469" s="48"/>
      <c r="I2469" s="48"/>
      <c r="J2469" s="48"/>
      <c r="K2469" s="48"/>
    </row>
    <row r="2470" spans="1:11" x14ac:dyDescent="0.25">
      <c r="A2470" s="48"/>
      <c r="B2470" s="48"/>
      <c r="C2470" s="48"/>
      <c r="D2470" s="48"/>
      <c r="E2470" s="48"/>
      <c r="F2470" s="48"/>
      <c r="G2470" s="48"/>
      <c r="H2470" s="48"/>
      <c r="I2470" s="48"/>
      <c r="J2470" s="48"/>
      <c r="K2470" s="48"/>
    </row>
    <row r="2471" spans="1:11" x14ac:dyDescent="0.25">
      <c r="A2471" s="48"/>
      <c r="B2471" s="48"/>
      <c r="C2471" s="48"/>
      <c r="D2471" s="48"/>
      <c r="E2471" s="48"/>
      <c r="F2471" s="48"/>
      <c r="G2471" s="48"/>
      <c r="H2471" s="48"/>
      <c r="I2471" s="48"/>
      <c r="J2471" s="48"/>
      <c r="K2471" s="48"/>
    </row>
    <row r="2472" spans="1:11" x14ac:dyDescent="0.25">
      <c r="A2472" s="48"/>
      <c r="B2472" s="48"/>
      <c r="C2472" s="48"/>
      <c r="D2472" s="48"/>
      <c r="E2472" s="48"/>
      <c r="F2472" s="48"/>
      <c r="G2472" s="48"/>
      <c r="H2472" s="48"/>
      <c r="I2472" s="48"/>
      <c r="J2472" s="48"/>
      <c r="K2472" s="48"/>
    </row>
    <row r="2473" spans="1:11" x14ac:dyDescent="0.25">
      <c r="A2473" s="48"/>
      <c r="B2473" s="48"/>
      <c r="C2473" s="48"/>
      <c r="D2473" s="48"/>
      <c r="E2473" s="48"/>
      <c r="F2473" s="48"/>
      <c r="G2473" s="48"/>
      <c r="H2473" s="48"/>
      <c r="I2473" s="48"/>
      <c r="J2473" s="48"/>
      <c r="K2473" s="48"/>
    </row>
    <row r="2474" spans="1:11" x14ac:dyDescent="0.25">
      <c r="A2474" s="48"/>
      <c r="B2474" s="48"/>
      <c r="C2474" s="48"/>
      <c r="D2474" s="48"/>
      <c r="E2474" s="48"/>
      <c r="F2474" s="48"/>
      <c r="G2474" s="48"/>
      <c r="H2474" s="48"/>
      <c r="I2474" s="48"/>
      <c r="J2474" s="48"/>
      <c r="K2474" s="48"/>
    </row>
    <row r="2475" spans="1:11" x14ac:dyDescent="0.25">
      <c r="A2475" s="48"/>
      <c r="B2475" s="48"/>
      <c r="C2475" s="48"/>
      <c r="D2475" s="48"/>
      <c r="E2475" s="48"/>
      <c r="F2475" s="48"/>
      <c r="G2475" s="48"/>
      <c r="H2475" s="48"/>
      <c r="I2475" s="48"/>
      <c r="J2475" s="48"/>
      <c r="K2475" s="48"/>
    </row>
    <row r="2476" spans="1:11" x14ac:dyDescent="0.25">
      <c r="A2476" s="48"/>
      <c r="B2476" s="48"/>
      <c r="C2476" s="48"/>
      <c r="D2476" s="48"/>
      <c r="E2476" s="48"/>
      <c r="F2476" s="48"/>
      <c r="G2476" s="48"/>
      <c r="H2476" s="48"/>
      <c r="I2476" s="48"/>
      <c r="J2476" s="48"/>
      <c r="K2476" s="48"/>
    </row>
    <row r="2477" spans="1:11" x14ac:dyDescent="0.25">
      <c r="A2477" s="48"/>
      <c r="B2477" s="48"/>
      <c r="C2477" s="48"/>
      <c r="D2477" s="48"/>
      <c r="E2477" s="48"/>
      <c r="F2477" s="48"/>
      <c r="G2477" s="48"/>
      <c r="H2477" s="48"/>
      <c r="I2477" s="48"/>
      <c r="J2477" s="48"/>
      <c r="K2477" s="48"/>
    </row>
    <row r="2478" spans="1:11" x14ac:dyDescent="0.25">
      <c r="A2478" s="48"/>
      <c r="B2478" s="48"/>
      <c r="C2478" s="48"/>
      <c r="D2478" s="48"/>
      <c r="E2478" s="48"/>
      <c r="F2478" s="48"/>
      <c r="G2478" s="48"/>
      <c r="H2478" s="48"/>
      <c r="I2478" s="48"/>
      <c r="J2478" s="48"/>
      <c r="K2478" s="48"/>
    </row>
    <row r="2479" spans="1:11" x14ac:dyDescent="0.25">
      <c r="A2479" s="48"/>
      <c r="B2479" s="48"/>
      <c r="C2479" s="48"/>
      <c r="D2479" s="48"/>
      <c r="E2479" s="48"/>
      <c r="F2479" s="48"/>
      <c r="G2479" s="48"/>
      <c r="H2479" s="48"/>
      <c r="I2479" s="48"/>
      <c r="J2479" s="48"/>
      <c r="K2479" s="48"/>
    </row>
    <row r="2480" spans="1:11" x14ac:dyDescent="0.25">
      <c r="A2480" s="48"/>
      <c r="B2480" s="48"/>
      <c r="C2480" s="48"/>
      <c r="D2480" s="48"/>
      <c r="E2480" s="48"/>
      <c r="F2480" s="48"/>
      <c r="G2480" s="48"/>
      <c r="H2480" s="48"/>
      <c r="I2480" s="48"/>
      <c r="J2480" s="48"/>
      <c r="K2480" s="48"/>
    </row>
    <row r="2481" spans="1:11" x14ac:dyDescent="0.25">
      <c r="A2481" s="48"/>
      <c r="B2481" s="48"/>
      <c r="C2481" s="48"/>
      <c r="D2481" s="48"/>
      <c r="E2481" s="48"/>
      <c r="F2481" s="48"/>
      <c r="G2481" s="48"/>
      <c r="H2481" s="48"/>
      <c r="I2481" s="48"/>
      <c r="J2481" s="48"/>
      <c r="K2481" s="48"/>
    </row>
    <row r="2482" spans="1:11" x14ac:dyDescent="0.25">
      <c r="A2482" s="48"/>
      <c r="B2482" s="48"/>
      <c r="C2482" s="48"/>
      <c r="D2482" s="48"/>
      <c r="E2482" s="48"/>
      <c r="F2482" s="48"/>
      <c r="G2482" s="48"/>
      <c r="H2482" s="48"/>
      <c r="I2482" s="48"/>
      <c r="J2482" s="48"/>
      <c r="K2482" s="48"/>
    </row>
    <row r="2483" spans="1:11" x14ac:dyDescent="0.25">
      <c r="A2483" s="48"/>
      <c r="B2483" s="48"/>
      <c r="C2483" s="48"/>
      <c r="D2483" s="48"/>
      <c r="E2483" s="48"/>
      <c r="F2483" s="48"/>
      <c r="G2483" s="48"/>
      <c r="H2483" s="48"/>
      <c r="I2483" s="48"/>
      <c r="J2483" s="48"/>
      <c r="K2483" s="48"/>
    </row>
    <row r="2484" spans="1:11" x14ac:dyDescent="0.25">
      <c r="A2484" s="48"/>
      <c r="B2484" s="48"/>
      <c r="C2484" s="48"/>
      <c r="D2484" s="48"/>
      <c r="E2484" s="48"/>
      <c r="F2484" s="48"/>
      <c r="G2484" s="48"/>
      <c r="H2484" s="48"/>
      <c r="I2484" s="48"/>
      <c r="J2484" s="48"/>
      <c r="K2484" s="48"/>
    </row>
    <row r="2485" spans="1:11" x14ac:dyDescent="0.25">
      <c r="A2485" s="48"/>
      <c r="B2485" s="48"/>
      <c r="C2485" s="48"/>
      <c r="D2485" s="48"/>
      <c r="E2485" s="48"/>
      <c r="F2485" s="48"/>
      <c r="G2485" s="48"/>
      <c r="H2485" s="48"/>
      <c r="I2485" s="48"/>
      <c r="J2485" s="48"/>
      <c r="K2485" s="48"/>
    </row>
    <row r="2486" spans="1:11" x14ac:dyDescent="0.25">
      <c r="A2486" s="48"/>
      <c r="B2486" s="48"/>
      <c r="C2486" s="48"/>
      <c r="D2486" s="48"/>
      <c r="E2486" s="48"/>
      <c r="F2486" s="48"/>
      <c r="G2486" s="48"/>
      <c r="H2486" s="48"/>
      <c r="I2486" s="48"/>
      <c r="J2486" s="48"/>
      <c r="K2486" s="48"/>
    </row>
    <row r="2487" spans="1:11" x14ac:dyDescent="0.25">
      <c r="A2487" s="48"/>
      <c r="B2487" s="48"/>
      <c r="C2487" s="48"/>
      <c r="D2487" s="48"/>
      <c r="E2487" s="48"/>
      <c r="F2487" s="48"/>
      <c r="G2487" s="48"/>
      <c r="H2487" s="48"/>
      <c r="I2487" s="48"/>
      <c r="J2487" s="48"/>
      <c r="K2487" s="48"/>
    </row>
    <row r="2488" spans="1:11" x14ac:dyDescent="0.25">
      <c r="A2488" s="48"/>
      <c r="B2488" s="48"/>
      <c r="C2488" s="48"/>
      <c r="D2488" s="48"/>
      <c r="E2488" s="48"/>
      <c r="F2488" s="48"/>
      <c r="G2488" s="48"/>
      <c r="H2488" s="48"/>
      <c r="I2488" s="48"/>
      <c r="J2488" s="48"/>
      <c r="K2488" s="48"/>
    </row>
    <row r="2489" spans="1:11" x14ac:dyDescent="0.25">
      <c r="A2489" s="48"/>
      <c r="B2489" s="48"/>
      <c r="C2489" s="48"/>
      <c r="D2489" s="48"/>
      <c r="E2489" s="48"/>
      <c r="F2489" s="48"/>
      <c r="G2489" s="48"/>
      <c r="H2489" s="48"/>
      <c r="I2489" s="48"/>
      <c r="J2489" s="48"/>
      <c r="K2489" s="48"/>
    </row>
    <row r="2490" spans="1:11" x14ac:dyDescent="0.25">
      <c r="A2490" s="48"/>
      <c r="B2490" s="48"/>
      <c r="C2490" s="48"/>
      <c r="D2490" s="48"/>
      <c r="E2490" s="48"/>
      <c r="F2490" s="48"/>
      <c r="G2490" s="48"/>
      <c r="H2490" s="48"/>
      <c r="I2490" s="48"/>
      <c r="J2490" s="48"/>
      <c r="K2490" s="48"/>
    </row>
    <row r="2491" spans="1:11" x14ac:dyDescent="0.25">
      <c r="A2491" s="48"/>
      <c r="B2491" s="48"/>
      <c r="C2491" s="48"/>
      <c r="D2491" s="48"/>
      <c r="E2491" s="48"/>
      <c r="F2491" s="48"/>
      <c r="G2491" s="48"/>
      <c r="H2491" s="48"/>
      <c r="I2491" s="48"/>
      <c r="J2491" s="48"/>
      <c r="K2491" s="48"/>
    </row>
    <row r="2492" spans="1:11" x14ac:dyDescent="0.25">
      <c r="A2492" s="48"/>
      <c r="B2492" s="48"/>
      <c r="C2492" s="48"/>
      <c r="D2492" s="48"/>
      <c r="E2492" s="48"/>
      <c r="F2492" s="48"/>
      <c r="G2492" s="48"/>
      <c r="H2492" s="48"/>
      <c r="I2492" s="48"/>
      <c r="J2492" s="48"/>
      <c r="K2492" s="48"/>
    </row>
    <row r="2493" spans="1:11" x14ac:dyDescent="0.25">
      <c r="A2493" s="48"/>
      <c r="B2493" s="48"/>
      <c r="C2493" s="48"/>
      <c r="D2493" s="48"/>
      <c r="E2493" s="48"/>
      <c r="F2493" s="48"/>
      <c r="G2493" s="48"/>
      <c r="H2493" s="48"/>
      <c r="I2493" s="48"/>
      <c r="J2493" s="48"/>
      <c r="K2493" s="48"/>
    </row>
    <row r="2494" spans="1:11" x14ac:dyDescent="0.25">
      <c r="A2494" s="48"/>
      <c r="B2494" s="48"/>
      <c r="C2494" s="48"/>
      <c r="D2494" s="48"/>
      <c r="E2494" s="48"/>
      <c r="F2494" s="48"/>
      <c r="G2494" s="48"/>
      <c r="H2494" s="48"/>
      <c r="I2494" s="48"/>
      <c r="J2494" s="48"/>
      <c r="K2494" s="48"/>
    </row>
    <row r="2495" spans="1:11" x14ac:dyDescent="0.25">
      <c r="A2495" s="48"/>
      <c r="B2495" s="48"/>
      <c r="C2495" s="48"/>
      <c r="D2495" s="48"/>
      <c r="E2495" s="48"/>
      <c r="F2495" s="48"/>
      <c r="G2495" s="48"/>
      <c r="H2495" s="48"/>
      <c r="I2495" s="48"/>
      <c r="J2495" s="48"/>
      <c r="K2495" s="48"/>
    </row>
    <row r="2496" spans="1:11" x14ac:dyDescent="0.25">
      <c r="A2496" s="48"/>
      <c r="B2496" s="48"/>
      <c r="C2496" s="48"/>
      <c r="D2496" s="48"/>
      <c r="E2496" s="48"/>
      <c r="F2496" s="48"/>
      <c r="G2496" s="48"/>
      <c r="H2496" s="48"/>
      <c r="I2496" s="48"/>
      <c r="J2496" s="48"/>
      <c r="K2496" s="48"/>
    </row>
    <row r="2497" spans="1:11" x14ac:dyDescent="0.25">
      <c r="A2497" s="48"/>
      <c r="B2497" s="48"/>
      <c r="C2497" s="48"/>
      <c r="D2497" s="48"/>
      <c r="E2497" s="48"/>
      <c r="F2497" s="48"/>
      <c r="G2497" s="48"/>
      <c r="H2497" s="48"/>
      <c r="I2497" s="48"/>
      <c r="J2497" s="48"/>
      <c r="K2497" s="48"/>
    </row>
    <row r="2498" spans="1:11" x14ac:dyDescent="0.25">
      <c r="A2498" s="48"/>
      <c r="B2498" s="48"/>
      <c r="C2498" s="48"/>
      <c r="D2498" s="48"/>
      <c r="E2498" s="48"/>
      <c r="F2498" s="48"/>
      <c r="G2498" s="48"/>
      <c r="H2498" s="48"/>
      <c r="I2498" s="48"/>
      <c r="J2498" s="48"/>
      <c r="K2498" s="48"/>
    </row>
    <row r="2499" spans="1:11" x14ac:dyDescent="0.25">
      <c r="A2499" s="48"/>
      <c r="B2499" s="48"/>
      <c r="C2499" s="48"/>
      <c r="D2499" s="48"/>
      <c r="E2499" s="48"/>
      <c r="F2499" s="48"/>
      <c r="G2499" s="48"/>
      <c r="H2499" s="48"/>
      <c r="I2499" s="48"/>
      <c r="J2499" s="48"/>
      <c r="K2499" s="48"/>
    </row>
    <row r="2500" spans="1:11" x14ac:dyDescent="0.25">
      <c r="A2500" s="48"/>
      <c r="B2500" s="48"/>
      <c r="C2500" s="48"/>
      <c r="D2500" s="48"/>
      <c r="E2500" s="48"/>
      <c r="F2500" s="48"/>
      <c r="G2500" s="48"/>
      <c r="H2500" s="48"/>
      <c r="I2500" s="48"/>
      <c r="J2500" s="48"/>
      <c r="K2500" s="48"/>
    </row>
    <row r="2501" spans="1:11" x14ac:dyDescent="0.25">
      <c r="A2501" s="48"/>
      <c r="B2501" s="48"/>
      <c r="C2501" s="48"/>
      <c r="D2501" s="48"/>
      <c r="E2501" s="48"/>
      <c r="F2501" s="48"/>
      <c r="G2501" s="48"/>
      <c r="H2501" s="48"/>
      <c r="I2501" s="48"/>
      <c r="J2501" s="48"/>
      <c r="K2501" s="48"/>
    </row>
    <row r="2502" spans="1:11" x14ac:dyDescent="0.25">
      <c r="A2502" s="48"/>
      <c r="B2502" s="48"/>
      <c r="C2502" s="48"/>
      <c r="D2502" s="48"/>
      <c r="E2502" s="48"/>
      <c r="F2502" s="48"/>
      <c r="G2502" s="48"/>
      <c r="H2502" s="48"/>
      <c r="I2502" s="48"/>
      <c r="J2502" s="48"/>
      <c r="K2502" s="48"/>
    </row>
    <row r="2503" spans="1:11" x14ac:dyDescent="0.25">
      <c r="A2503" s="48"/>
      <c r="B2503" s="48"/>
      <c r="C2503" s="48"/>
      <c r="D2503" s="48"/>
      <c r="E2503" s="48"/>
      <c r="F2503" s="48"/>
      <c r="G2503" s="48"/>
      <c r="H2503" s="48"/>
      <c r="I2503" s="48"/>
      <c r="J2503" s="48"/>
      <c r="K2503" s="48"/>
    </row>
    <row r="2504" spans="1:11" x14ac:dyDescent="0.25">
      <c r="A2504" s="48"/>
      <c r="B2504" s="48"/>
      <c r="C2504" s="48"/>
      <c r="D2504" s="48"/>
      <c r="E2504" s="48"/>
      <c r="F2504" s="48"/>
      <c r="G2504" s="48"/>
      <c r="H2504" s="48"/>
      <c r="I2504" s="48"/>
      <c r="J2504" s="48"/>
      <c r="K2504" s="48"/>
    </row>
    <row r="2505" spans="1:11" x14ac:dyDescent="0.25">
      <c r="A2505" s="48"/>
      <c r="B2505" s="48"/>
      <c r="C2505" s="48"/>
      <c r="D2505" s="48"/>
      <c r="E2505" s="48"/>
      <c r="F2505" s="48"/>
      <c r="G2505" s="48"/>
      <c r="H2505" s="48"/>
      <c r="I2505" s="48"/>
      <c r="J2505" s="48"/>
      <c r="K2505" s="48"/>
    </row>
    <row r="2506" spans="1:11" x14ac:dyDescent="0.25">
      <c r="A2506" s="48"/>
      <c r="B2506" s="48"/>
      <c r="C2506" s="48"/>
      <c r="D2506" s="48"/>
      <c r="E2506" s="48"/>
      <c r="F2506" s="48"/>
      <c r="G2506" s="48"/>
      <c r="H2506" s="48"/>
      <c r="I2506" s="48"/>
      <c r="J2506" s="48"/>
      <c r="K2506" s="48"/>
    </row>
    <row r="2507" spans="1:11" x14ac:dyDescent="0.25">
      <c r="A2507" s="48"/>
      <c r="B2507" s="48"/>
      <c r="C2507" s="48"/>
      <c r="D2507" s="48"/>
      <c r="E2507" s="48"/>
      <c r="F2507" s="48"/>
      <c r="G2507" s="48"/>
      <c r="H2507" s="48"/>
      <c r="I2507" s="48"/>
      <c r="J2507" s="48"/>
      <c r="K2507" s="48"/>
    </row>
    <row r="2508" spans="1:11" x14ac:dyDescent="0.25">
      <c r="A2508" s="48"/>
      <c r="B2508" s="48"/>
      <c r="C2508" s="48"/>
      <c r="D2508" s="48"/>
      <c r="E2508" s="48"/>
      <c r="F2508" s="48"/>
      <c r="G2508" s="48"/>
      <c r="H2508" s="48"/>
      <c r="I2508" s="48"/>
      <c r="J2508" s="48"/>
      <c r="K2508" s="48"/>
    </row>
    <row r="2509" spans="1:11" x14ac:dyDescent="0.25">
      <c r="A2509" s="48"/>
      <c r="B2509" s="48"/>
      <c r="C2509" s="48"/>
      <c r="D2509" s="48"/>
      <c r="E2509" s="48"/>
      <c r="F2509" s="48"/>
      <c r="G2509" s="48"/>
      <c r="H2509" s="48"/>
      <c r="I2509" s="48"/>
      <c r="J2509" s="48"/>
      <c r="K2509" s="48"/>
    </row>
    <row r="2510" spans="1:11" x14ac:dyDescent="0.25">
      <c r="A2510" s="48"/>
      <c r="B2510" s="48"/>
      <c r="C2510" s="48"/>
      <c r="D2510" s="48"/>
      <c r="E2510" s="48"/>
      <c r="F2510" s="48"/>
      <c r="G2510" s="48"/>
      <c r="H2510" s="48"/>
      <c r="I2510" s="48"/>
      <c r="J2510" s="48"/>
      <c r="K2510" s="48"/>
    </row>
    <row r="2511" spans="1:11" x14ac:dyDescent="0.25">
      <c r="A2511" s="48"/>
      <c r="B2511" s="48"/>
      <c r="C2511" s="48"/>
      <c r="D2511" s="48"/>
      <c r="E2511" s="48"/>
      <c r="F2511" s="48"/>
      <c r="G2511" s="48"/>
      <c r="H2511" s="48"/>
      <c r="I2511" s="48"/>
      <c r="J2511" s="48"/>
      <c r="K2511" s="48"/>
    </row>
    <row r="2512" spans="1:11" x14ac:dyDescent="0.25">
      <c r="A2512" s="48"/>
      <c r="B2512" s="48"/>
      <c r="C2512" s="48"/>
      <c r="D2512" s="48"/>
      <c r="E2512" s="48"/>
      <c r="F2512" s="48"/>
      <c r="G2512" s="48"/>
      <c r="H2512" s="48"/>
      <c r="I2512" s="48"/>
      <c r="J2512" s="48"/>
      <c r="K2512" s="48"/>
    </row>
    <row r="2513" spans="1:11" x14ac:dyDescent="0.25">
      <c r="A2513" s="48"/>
      <c r="B2513" s="48"/>
      <c r="C2513" s="48"/>
      <c r="D2513" s="48"/>
      <c r="E2513" s="48"/>
      <c r="F2513" s="48"/>
      <c r="G2513" s="48"/>
      <c r="H2513" s="48"/>
      <c r="I2513" s="48"/>
      <c r="J2513" s="48"/>
      <c r="K2513" s="48"/>
    </row>
    <row r="2514" spans="1:11" x14ac:dyDescent="0.25">
      <c r="A2514" s="48"/>
      <c r="B2514" s="48"/>
      <c r="C2514" s="48"/>
      <c r="D2514" s="48"/>
      <c r="E2514" s="48"/>
      <c r="F2514" s="48"/>
      <c r="G2514" s="48"/>
      <c r="H2514" s="48"/>
      <c r="I2514" s="48"/>
      <c r="J2514" s="48"/>
      <c r="K2514" s="48"/>
    </row>
    <row r="2515" spans="1:11" x14ac:dyDescent="0.25">
      <c r="A2515" s="48"/>
      <c r="B2515" s="48"/>
      <c r="C2515" s="48"/>
      <c r="D2515" s="48"/>
      <c r="E2515" s="48"/>
      <c r="F2515" s="48"/>
      <c r="G2515" s="48"/>
      <c r="H2515" s="48"/>
      <c r="I2515" s="48"/>
      <c r="J2515" s="48"/>
      <c r="K2515" s="48"/>
    </row>
    <row r="2516" spans="1:11" x14ac:dyDescent="0.25">
      <c r="A2516" s="48"/>
      <c r="B2516" s="48"/>
      <c r="C2516" s="48"/>
      <c r="D2516" s="48"/>
      <c r="E2516" s="48"/>
      <c r="F2516" s="48"/>
      <c r="G2516" s="48"/>
      <c r="H2516" s="48"/>
      <c r="I2516" s="48"/>
      <c r="J2516" s="48"/>
      <c r="K2516" s="48"/>
    </row>
    <row r="2517" spans="1:11" x14ac:dyDescent="0.25">
      <c r="A2517" s="48"/>
      <c r="B2517" s="48"/>
      <c r="C2517" s="48"/>
      <c r="D2517" s="48"/>
      <c r="E2517" s="48"/>
      <c r="F2517" s="48"/>
      <c r="G2517" s="48"/>
      <c r="H2517" s="48"/>
      <c r="I2517" s="48"/>
      <c r="J2517" s="48"/>
      <c r="K2517" s="48"/>
    </row>
    <row r="2518" spans="1:11" x14ac:dyDescent="0.25">
      <c r="A2518" s="48"/>
      <c r="B2518" s="48"/>
      <c r="C2518" s="48"/>
      <c r="D2518" s="48"/>
      <c r="E2518" s="48"/>
      <c r="F2518" s="48"/>
      <c r="G2518" s="48"/>
      <c r="H2518" s="48"/>
      <c r="I2518" s="48"/>
      <c r="J2518" s="48"/>
      <c r="K2518" s="48"/>
    </row>
    <row r="2519" spans="1:11" x14ac:dyDescent="0.25">
      <c r="A2519" s="48"/>
      <c r="B2519" s="48"/>
      <c r="C2519" s="48"/>
      <c r="D2519" s="48"/>
      <c r="E2519" s="48"/>
      <c r="F2519" s="48"/>
      <c r="G2519" s="48"/>
      <c r="H2519" s="48"/>
      <c r="I2519" s="48"/>
      <c r="J2519" s="48"/>
      <c r="K2519" s="48"/>
    </row>
    <row r="2520" spans="1:11" x14ac:dyDescent="0.25">
      <c r="A2520" s="48"/>
      <c r="B2520" s="48"/>
      <c r="C2520" s="48"/>
      <c r="D2520" s="48"/>
      <c r="E2520" s="48"/>
      <c r="F2520" s="48"/>
      <c r="G2520" s="48"/>
      <c r="H2520" s="48"/>
      <c r="I2520" s="48"/>
      <c r="J2520" s="48"/>
      <c r="K2520" s="48"/>
    </row>
    <row r="2521" spans="1:11" x14ac:dyDescent="0.25">
      <c r="A2521" s="48"/>
      <c r="B2521" s="48"/>
      <c r="C2521" s="48"/>
      <c r="D2521" s="48"/>
      <c r="E2521" s="48"/>
      <c r="F2521" s="48"/>
      <c r="G2521" s="48"/>
      <c r="H2521" s="48"/>
      <c r="I2521" s="48"/>
      <c r="J2521" s="48"/>
      <c r="K2521" s="48"/>
    </row>
    <row r="2522" spans="1:11" x14ac:dyDescent="0.25">
      <c r="A2522" s="48"/>
      <c r="B2522" s="48"/>
      <c r="C2522" s="48"/>
      <c r="D2522" s="48"/>
      <c r="E2522" s="48"/>
      <c r="F2522" s="48"/>
      <c r="G2522" s="48"/>
      <c r="H2522" s="48"/>
      <c r="I2522" s="48"/>
      <c r="J2522" s="48"/>
      <c r="K2522" s="48"/>
    </row>
    <row r="2523" spans="1:11" x14ac:dyDescent="0.25">
      <c r="A2523" s="48"/>
      <c r="B2523" s="48"/>
      <c r="C2523" s="48"/>
      <c r="D2523" s="48"/>
      <c r="E2523" s="48"/>
      <c r="F2523" s="48"/>
      <c r="G2523" s="48"/>
      <c r="H2523" s="48"/>
      <c r="I2523" s="48"/>
      <c r="J2523" s="48"/>
      <c r="K2523" s="48"/>
    </row>
    <row r="2524" spans="1:11" x14ac:dyDescent="0.25">
      <c r="A2524" s="48"/>
      <c r="B2524" s="48"/>
      <c r="C2524" s="48"/>
      <c r="D2524" s="48"/>
      <c r="E2524" s="48"/>
      <c r="F2524" s="48"/>
      <c r="G2524" s="48"/>
      <c r="H2524" s="48"/>
      <c r="I2524" s="48"/>
      <c r="J2524" s="48"/>
      <c r="K2524" s="48"/>
    </row>
    <row r="2525" spans="1:11" x14ac:dyDescent="0.25">
      <c r="A2525" s="48"/>
      <c r="B2525" s="48"/>
      <c r="C2525" s="48"/>
      <c r="D2525" s="48"/>
      <c r="E2525" s="48"/>
      <c r="F2525" s="48"/>
      <c r="G2525" s="48"/>
      <c r="H2525" s="48"/>
      <c r="I2525" s="48"/>
      <c r="J2525" s="48"/>
      <c r="K2525" s="48"/>
    </row>
    <row r="2526" spans="1:11" x14ac:dyDescent="0.25">
      <c r="A2526" s="48"/>
      <c r="B2526" s="48"/>
      <c r="C2526" s="48"/>
      <c r="D2526" s="48"/>
      <c r="E2526" s="48"/>
      <c r="F2526" s="48"/>
      <c r="G2526" s="48"/>
      <c r="H2526" s="48"/>
      <c r="I2526" s="48"/>
      <c r="J2526" s="48"/>
      <c r="K2526" s="48"/>
    </row>
    <row r="2527" spans="1:11" x14ac:dyDescent="0.25">
      <c r="A2527" s="48"/>
      <c r="B2527" s="48"/>
      <c r="C2527" s="48"/>
      <c r="D2527" s="48"/>
      <c r="E2527" s="48"/>
      <c r="F2527" s="48"/>
      <c r="G2527" s="48"/>
      <c r="H2527" s="48"/>
      <c r="I2527" s="48"/>
      <c r="J2527" s="48"/>
      <c r="K2527" s="48"/>
    </row>
    <row r="2528" spans="1:11" x14ac:dyDescent="0.25">
      <c r="A2528" s="48"/>
      <c r="B2528" s="48"/>
      <c r="C2528" s="48"/>
      <c r="D2528" s="48"/>
      <c r="E2528" s="48"/>
      <c r="F2528" s="48"/>
      <c r="G2528" s="48"/>
      <c r="H2528" s="48"/>
      <c r="I2528" s="48"/>
      <c r="J2528" s="48"/>
      <c r="K2528" s="48"/>
    </row>
    <row r="2529" spans="1:11" x14ac:dyDescent="0.25">
      <c r="A2529" s="48"/>
      <c r="B2529" s="48"/>
      <c r="C2529" s="48"/>
      <c r="D2529" s="48"/>
      <c r="E2529" s="48"/>
      <c r="F2529" s="48"/>
      <c r="G2529" s="48"/>
      <c r="H2529" s="48"/>
      <c r="I2529" s="48"/>
      <c r="J2529" s="48"/>
      <c r="K2529" s="48"/>
    </row>
    <row r="2530" spans="1:11" x14ac:dyDescent="0.25">
      <c r="A2530" s="48"/>
      <c r="B2530" s="48"/>
      <c r="C2530" s="48"/>
      <c r="D2530" s="48"/>
      <c r="E2530" s="48"/>
      <c r="F2530" s="48"/>
      <c r="G2530" s="48"/>
      <c r="H2530" s="48"/>
      <c r="I2530" s="48"/>
      <c r="J2530" s="48"/>
      <c r="K2530" s="48"/>
    </row>
    <row r="2531" spans="1:11" x14ac:dyDescent="0.25">
      <c r="A2531" s="48"/>
      <c r="B2531" s="48"/>
      <c r="C2531" s="48"/>
      <c r="D2531" s="48"/>
      <c r="E2531" s="48"/>
      <c r="F2531" s="48"/>
      <c r="G2531" s="48"/>
      <c r="H2531" s="48"/>
      <c r="I2531" s="48"/>
      <c r="J2531" s="48"/>
      <c r="K2531" s="48"/>
    </row>
    <row r="2532" spans="1:11" x14ac:dyDescent="0.25">
      <c r="A2532" s="48"/>
      <c r="B2532" s="48"/>
      <c r="C2532" s="48"/>
      <c r="D2532" s="48"/>
      <c r="E2532" s="48"/>
      <c r="F2532" s="48"/>
      <c r="G2532" s="48"/>
      <c r="H2532" s="48"/>
      <c r="I2532" s="48"/>
      <c r="J2532" s="48"/>
      <c r="K2532" s="48"/>
    </row>
    <row r="2533" spans="1:11" x14ac:dyDescent="0.25">
      <c r="A2533" s="48"/>
      <c r="B2533" s="48"/>
      <c r="C2533" s="48"/>
      <c r="D2533" s="48"/>
      <c r="E2533" s="48"/>
      <c r="F2533" s="48"/>
      <c r="G2533" s="48"/>
      <c r="H2533" s="48"/>
      <c r="I2533" s="48"/>
      <c r="J2533" s="48"/>
      <c r="K2533" s="48"/>
    </row>
    <row r="2534" spans="1:11" x14ac:dyDescent="0.25">
      <c r="A2534" s="48"/>
      <c r="B2534" s="48"/>
      <c r="C2534" s="48"/>
      <c r="D2534" s="48"/>
      <c r="E2534" s="48"/>
      <c r="F2534" s="48"/>
      <c r="G2534" s="48"/>
      <c r="H2534" s="48"/>
      <c r="I2534" s="48"/>
      <c r="J2534" s="48"/>
      <c r="K2534" s="48"/>
    </row>
    <row r="2535" spans="1:11" x14ac:dyDescent="0.25">
      <c r="A2535" s="48"/>
      <c r="B2535" s="48"/>
      <c r="C2535" s="48"/>
      <c r="D2535" s="48"/>
      <c r="E2535" s="48"/>
      <c r="F2535" s="48"/>
      <c r="G2535" s="48"/>
      <c r="H2535" s="48"/>
      <c r="I2535" s="48"/>
      <c r="J2535" s="48"/>
      <c r="K2535" s="48"/>
    </row>
    <row r="2536" spans="1:11" x14ac:dyDescent="0.25">
      <c r="A2536" s="48"/>
      <c r="B2536" s="48"/>
      <c r="C2536" s="48"/>
      <c r="D2536" s="48"/>
      <c r="E2536" s="48"/>
      <c r="F2536" s="48"/>
      <c r="G2536" s="48"/>
      <c r="H2536" s="48"/>
      <c r="I2536" s="48"/>
      <c r="J2536" s="48"/>
      <c r="K2536" s="48"/>
    </row>
    <row r="2537" spans="1:11" x14ac:dyDescent="0.25">
      <c r="A2537" s="48"/>
      <c r="B2537" s="48"/>
      <c r="C2537" s="48"/>
      <c r="D2537" s="48"/>
      <c r="E2537" s="48"/>
      <c r="F2537" s="48"/>
      <c r="G2537" s="48"/>
      <c r="H2537" s="48"/>
      <c r="I2537" s="48"/>
      <c r="J2537" s="48"/>
      <c r="K2537" s="48"/>
    </row>
    <row r="2538" spans="1:11" x14ac:dyDescent="0.25">
      <c r="A2538" s="48"/>
      <c r="B2538" s="48"/>
      <c r="C2538" s="48"/>
      <c r="D2538" s="48"/>
      <c r="E2538" s="48"/>
      <c r="F2538" s="48"/>
      <c r="G2538" s="48"/>
      <c r="H2538" s="48"/>
      <c r="I2538" s="48"/>
      <c r="J2538" s="48"/>
      <c r="K2538" s="48"/>
    </row>
    <row r="2539" spans="1:11" x14ac:dyDescent="0.25">
      <c r="A2539" s="48"/>
      <c r="B2539" s="48"/>
      <c r="C2539" s="48"/>
      <c r="D2539" s="48"/>
      <c r="E2539" s="48"/>
      <c r="F2539" s="48"/>
      <c r="G2539" s="48"/>
      <c r="H2539" s="48"/>
      <c r="I2539" s="48"/>
      <c r="J2539" s="48"/>
      <c r="K2539" s="48"/>
    </row>
    <row r="2540" spans="1:11" x14ac:dyDescent="0.25">
      <c r="A2540" s="48"/>
      <c r="B2540" s="48"/>
      <c r="C2540" s="48"/>
      <c r="D2540" s="48"/>
      <c r="E2540" s="48"/>
      <c r="F2540" s="48"/>
      <c r="G2540" s="48"/>
      <c r="H2540" s="48"/>
      <c r="I2540" s="48"/>
      <c r="J2540" s="48"/>
      <c r="K2540" s="48"/>
    </row>
    <row r="2541" spans="1:11" x14ac:dyDescent="0.25">
      <c r="A2541" s="48"/>
      <c r="B2541" s="48"/>
      <c r="C2541" s="48"/>
      <c r="D2541" s="48"/>
      <c r="E2541" s="48"/>
      <c r="F2541" s="48"/>
      <c r="G2541" s="48"/>
      <c r="H2541" s="48"/>
      <c r="I2541" s="48"/>
      <c r="J2541" s="48"/>
      <c r="K2541" s="48"/>
    </row>
    <row r="2542" spans="1:11" x14ac:dyDescent="0.25">
      <c r="A2542" s="48"/>
      <c r="B2542" s="48"/>
      <c r="C2542" s="48"/>
      <c r="D2542" s="48"/>
      <c r="E2542" s="48"/>
      <c r="F2542" s="48"/>
      <c r="G2542" s="48"/>
      <c r="H2542" s="48"/>
      <c r="I2542" s="48"/>
      <c r="J2542" s="48"/>
      <c r="K2542" s="48"/>
    </row>
    <row r="2543" spans="1:11" x14ac:dyDescent="0.25">
      <c r="A2543" s="48"/>
      <c r="B2543" s="48"/>
      <c r="C2543" s="48"/>
      <c r="D2543" s="48"/>
      <c r="E2543" s="48"/>
      <c r="F2543" s="48"/>
      <c r="G2543" s="48"/>
      <c r="H2543" s="48"/>
      <c r="I2543" s="48"/>
      <c r="J2543" s="48"/>
      <c r="K2543" s="48"/>
    </row>
    <row r="2544" spans="1:11" x14ac:dyDescent="0.25">
      <c r="A2544" s="48"/>
      <c r="B2544" s="48"/>
      <c r="C2544" s="48"/>
      <c r="D2544" s="48"/>
      <c r="E2544" s="48"/>
      <c r="F2544" s="48"/>
      <c r="G2544" s="48"/>
      <c r="H2544" s="48"/>
      <c r="I2544" s="48"/>
      <c r="J2544" s="48"/>
      <c r="K2544" s="48"/>
    </row>
    <row r="2545" spans="1:11" x14ac:dyDescent="0.25">
      <c r="A2545" s="48"/>
      <c r="B2545" s="48"/>
      <c r="C2545" s="48"/>
      <c r="D2545" s="48"/>
      <c r="E2545" s="48"/>
      <c r="F2545" s="48"/>
      <c r="G2545" s="48"/>
      <c r="H2545" s="48"/>
      <c r="I2545" s="48"/>
      <c r="J2545" s="48"/>
      <c r="K2545" s="48"/>
    </row>
    <row r="2546" spans="1:11" x14ac:dyDescent="0.25">
      <c r="A2546" s="48"/>
      <c r="B2546" s="48"/>
      <c r="C2546" s="48"/>
      <c r="D2546" s="48"/>
      <c r="E2546" s="48"/>
      <c r="F2546" s="48"/>
      <c r="G2546" s="48"/>
      <c r="H2546" s="48"/>
      <c r="I2546" s="48"/>
      <c r="J2546" s="48"/>
      <c r="K2546" s="48"/>
    </row>
    <row r="2547" spans="1:11" x14ac:dyDescent="0.25">
      <c r="A2547" s="48"/>
      <c r="B2547" s="48"/>
      <c r="C2547" s="48"/>
      <c r="D2547" s="48"/>
      <c r="E2547" s="48"/>
      <c r="F2547" s="48"/>
      <c r="G2547" s="48"/>
      <c r="H2547" s="48"/>
      <c r="I2547" s="48"/>
      <c r="J2547" s="48"/>
      <c r="K2547" s="48"/>
    </row>
    <row r="2548" spans="1:11" x14ac:dyDescent="0.25">
      <c r="A2548" s="48"/>
      <c r="B2548" s="48"/>
      <c r="C2548" s="48"/>
      <c r="D2548" s="48"/>
      <c r="E2548" s="48"/>
      <c r="F2548" s="48"/>
      <c r="G2548" s="48"/>
      <c r="H2548" s="48"/>
      <c r="I2548" s="48"/>
      <c r="J2548" s="48"/>
      <c r="K2548" s="48"/>
    </row>
    <row r="2549" spans="1:11" x14ac:dyDescent="0.25">
      <c r="A2549" s="48"/>
      <c r="B2549" s="48"/>
      <c r="C2549" s="48"/>
      <c r="D2549" s="48"/>
      <c r="E2549" s="48"/>
      <c r="F2549" s="48"/>
      <c r="G2549" s="48"/>
      <c r="H2549" s="48"/>
      <c r="I2549" s="48"/>
      <c r="J2549" s="48"/>
      <c r="K2549" s="48"/>
    </row>
    <row r="2550" spans="1:11" x14ac:dyDescent="0.25">
      <c r="A2550" s="48"/>
      <c r="B2550" s="48"/>
      <c r="C2550" s="48"/>
      <c r="D2550" s="48"/>
      <c r="E2550" s="48"/>
      <c r="F2550" s="48"/>
      <c r="G2550" s="48"/>
      <c r="H2550" s="48"/>
      <c r="I2550" s="48"/>
      <c r="J2550" s="48"/>
      <c r="K2550" s="48"/>
    </row>
    <row r="2551" spans="1:11" x14ac:dyDescent="0.25">
      <c r="A2551" s="48"/>
      <c r="B2551" s="48"/>
      <c r="C2551" s="48"/>
      <c r="D2551" s="48"/>
      <c r="E2551" s="48"/>
      <c r="F2551" s="48"/>
      <c r="G2551" s="48"/>
      <c r="H2551" s="48"/>
      <c r="I2551" s="48"/>
      <c r="J2551" s="48"/>
      <c r="K2551" s="48"/>
    </row>
    <row r="2552" spans="1:11" x14ac:dyDescent="0.25">
      <c r="A2552" s="48"/>
      <c r="B2552" s="48"/>
      <c r="C2552" s="48"/>
      <c r="D2552" s="48"/>
      <c r="E2552" s="48"/>
      <c r="F2552" s="48"/>
      <c r="G2552" s="48"/>
      <c r="H2552" s="48"/>
      <c r="I2552" s="48"/>
      <c r="J2552" s="48"/>
      <c r="K2552" s="48"/>
    </row>
    <row r="2553" spans="1:11" x14ac:dyDescent="0.25">
      <c r="A2553" s="48"/>
      <c r="B2553" s="48"/>
      <c r="C2553" s="48"/>
      <c r="D2553" s="48"/>
      <c r="E2553" s="48"/>
      <c r="F2553" s="48"/>
      <c r="G2553" s="48"/>
      <c r="H2553" s="48"/>
      <c r="I2553" s="48"/>
      <c r="J2553" s="48"/>
      <c r="K2553" s="48"/>
    </row>
    <row r="2554" spans="1:11" x14ac:dyDescent="0.25">
      <c r="A2554" s="48"/>
      <c r="B2554" s="48"/>
      <c r="C2554" s="48"/>
      <c r="D2554" s="48"/>
      <c r="E2554" s="48"/>
      <c r="F2554" s="48"/>
      <c r="G2554" s="48"/>
      <c r="H2554" s="48"/>
      <c r="I2554" s="48"/>
      <c r="J2554" s="48"/>
      <c r="K2554" s="48"/>
    </row>
    <row r="2555" spans="1:11" x14ac:dyDescent="0.25">
      <c r="A2555" s="48"/>
      <c r="B2555" s="48"/>
      <c r="C2555" s="48"/>
      <c r="D2555" s="48"/>
      <c r="E2555" s="48"/>
      <c r="F2555" s="48"/>
      <c r="G2555" s="48"/>
      <c r="H2555" s="48"/>
      <c r="I2555" s="48"/>
      <c r="J2555" s="48"/>
      <c r="K2555" s="48"/>
    </row>
    <row r="2556" spans="1:11" x14ac:dyDescent="0.25">
      <c r="A2556" s="48"/>
      <c r="B2556" s="48"/>
      <c r="C2556" s="48"/>
      <c r="D2556" s="48"/>
      <c r="E2556" s="48"/>
      <c r="F2556" s="48"/>
      <c r="G2556" s="48"/>
      <c r="H2556" s="48"/>
      <c r="I2556" s="48"/>
      <c r="J2556" s="48"/>
      <c r="K2556" s="48"/>
    </row>
    <row r="2557" spans="1:11" x14ac:dyDescent="0.25">
      <c r="A2557" s="48"/>
      <c r="B2557" s="48"/>
      <c r="C2557" s="48"/>
      <c r="D2557" s="48"/>
      <c r="E2557" s="48"/>
      <c r="F2557" s="48"/>
      <c r="G2557" s="48"/>
      <c r="H2557" s="48"/>
      <c r="I2557" s="48"/>
      <c r="J2557" s="48"/>
      <c r="K2557" s="48"/>
    </row>
    <row r="2558" spans="1:11" x14ac:dyDescent="0.25">
      <c r="A2558" s="48"/>
      <c r="B2558" s="48"/>
      <c r="C2558" s="48"/>
      <c r="D2558" s="48"/>
      <c r="E2558" s="48"/>
      <c r="F2558" s="48"/>
      <c r="G2558" s="48"/>
      <c r="H2558" s="48"/>
      <c r="I2558" s="48"/>
      <c r="J2558" s="48"/>
      <c r="K2558" s="48"/>
    </row>
    <row r="2559" spans="1:11" x14ac:dyDescent="0.25">
      <c r="A2559" s="48"/>
      <c r="B2559" s="48"/>
      <c r="C2559" s="48"/>
      <c r="D2559" s="48"/>
      <c r="E2559" s="48"/>
      <c r="F2559" s="48"/>
      <c r="G2559" s="48"/>
      <c r="H2559" s="48"/>
      <c r="I2559" s="48"/>
      <c r="J2559" s="48"/>
      <c r="K2559" s="48"/>
    </row>
    <row r="2560" spans="1:11" x14ac:dyDescent="0.25">
      <c r="A2560" s="48"/>
      <c r="B2560" s="48"/>
      <c r="C2560" s="48"/>
      <c r="D2560" s="48"/>
      <c r="E2560" s="48"/>
      <c r="F2560" s="48"/>
      <c r="G2560" s="48"/>
      <c r="H2560" s="48"/>
      <c r="I2560" s="48"/>
      <c r="J2560" s="48"/>
      <c r="K2560" s="48"/>
    </row>
    <row r="2561" spans="1:11" x14ac:dyDescent="0.25">
      <c r="A2561" s="48"/>
      <c r="B2561" s="48"/>
      <c r="C2561" s="48"/>
      <c r="D2561" s="48"/>
      <c r="E2561" s="48"/>
      <c r="F2561" s="48"/>
      <c r="G2561" s="48"/>
      <c r="H2561" s="48"/>
      <c r="I2561" s="48"/>
      <c r="J2561" s="48"/>
      <c r="K2561" s="48"/>
    </row>
    <row r="2562" spans="1:11" x14ac:dyDescent="0.25">
      <c r="A2562" s="48"/>
      <c r="B2562" s="48"/>
      <c r="C2562" s="48"/>
      <c r="D2562" s="48"/>
      <c r="E2562" s="48"/>
      <c r="F2562" s="48"/>
      <c r="G2562" s="48"/>
      <c r="H2562" s="48"/>
      <c r="I2562" s="48"/>
      <c r="J2562" s="48"/>
      <c r="K2562" s="48"/>
    </row>
    <row r="2563" spans="1:11" x14ac:dyDescent="0.25">
      <c r="A2563" s="48"/>
      <c r="B2563" s="48"/>
      <c r="C2563" s="48"/>
      <c r="D2563" s="48"/>
      <c r="E2563" s="48"/>
      <c r="F2563" s="48"/>
      <c r="G2563" s="48"/>
      <c r="H2563" s="48"/>
      <c r="I2563" s="48"/>
      <c r="J2563" s="48"/>
      <c r="K2563" s="48"/>
    </row>
    <row r="2564" spans="1:11" x14ac:dyDescent="0.25">
      <c r="A2564" s="48"/>
      <c r="B2564" s="48"/>
      <c r="C2564" s="48"/>
      <c r="D2564" s="48"/>
      <c r="E2564" s="48"/>
      <c r="F2564" s="48"/>
      <c r="G2564" s="48"/>
      <c r="H2564" s="48"/>
      <c r="I2564" s="48"/>
      <c r="J2564" s="48"/>
      <c r="K2564" s="48"/>
    </row>
    <row r="2565" spans="1:11" x14ac:dyDescent="0.25">
      <c r="A2565" s="48"/>
      <c r="B2565" s="48"/>
      <c r="C2565" s="48"/>
      <c r="D2565" s="48"/>
      <c r="E2565" s="48"/>
      <c r="F2565" s="48"/>
      <c r="G2565" s="48"/>
      <c r="H2565" s="48"/>
      <c r="I2565" s="48"/>
      <c r="J2565" s="48"/>
      <c r="K2565" s="48"/>
    </row>
    <row r="2566" spans="1:11" x14ac:dyDescent="0.25">
      <c r="A2566" s="48"/>
      <c r="B2566" s="48"/>
      <c r="C2566" s="48"/>
      <c r="D2566" s="48"/>
      <c r="E2566" s="48"/>
      <c r="F2566" s="48"/>
      <c r="G2566" s="48"/>
      <c r="H2566" s="48"/>
      <c r="I2566" s="48"/>
      <c r="J2566" s="48"/>
      <c r="K2566" s="48"/>
    </row>
    <row r="2567" spans="1:11" x14ac:dyDescent="0.25">
      <c r="A2567" s="48"/>
      <c r="B2567" s="48"/>
      <c r="C2567" s="48"/>
      <c r="D2567" s="48"/>
      <c r="E2567" s="48"/>
      <c r="F2567" s="48"/>
      <c r="G2567" s="48"/>
      <c r="H2567" s="48"/>
      <c r="I2567" s="48"/>
      <c r="J2567" s="48"/>
      <c r="K2567" s="48"/>
    </row>
    <row r="2568" spans="1:11" x14ac:dyDescent="0.25">
      <c r="A2568" s="48"/>
      <c r="B2568" s="48"/>
      <c r="C2568" s="48"/>
      <c r="D2568" s="48"/>
      <c r="E2568" s="48"/>
      <c r="F2568" s="48"/>
      <c r="G2568" s="48"/>
      <c r="H2568" s="48"/>
      <c r="I2568" s="48"/>
      <c r="J2568" s="48"/>
      <c r="K2568" s="48"/>
    </row>
    <row r="2569" spans="1:11" x14ac:dyDescent="0.25">
      <c r="A2569" s="48"/>
      <c r="B2569" s="48"/>
      <c r="C2569" s="48"/>
      <c r="D2569" s="48"/>
      <c r="E2569" s="48"/>
      <c r="F2569" s="48"/>
      <c r="G2569" s="48"/>
      <c r="H2569" s="48"/>
      <c r="I2569" s="48"/>
      <c r="J2569" s="48"/>
      <c r="K2569" s="48"/>
    </row>
    <row r="2570" spans="1:11" x14ac:dyDescent="0.25">
      <c r="A2570" s="48"/>
      <c r="B2570" s="48"/>
      <c r="C2570" s="48"/>
      <c r="D2570" s="48"/>
      <c r="E2570" s="48"/>
      <c r="F2570" s="48"/>
      <c r="G2570" s="48"/>
      <c r="H2570" s="48"/>
      <c r="I2570" s="48"/>
      <c r="J2570" s="48"/>
      <c r="K2570" s="48"/>
    </row>
    <row r="2571" spans="1:11" x14ac:dyDescent="0.25">
      <c r="A2571" s="48"/>
      <c r="B2571" s="48"/>
      <c r="C2571" s="48"/>
      <c r="D2571" s="48"/>
      <c r="E2571" s="48"/>
      <c r="F2571" s="48"/>
      <c r="G2571" s="48"/>
      <c r="H2571" s="48"/>
      <c r="I2571" s="48"/>
      <c r="J2571" s="48"/>
      <c r="K2571" s="48"/>
    </row>
    <row r="2572" spans="1:11" x14ac:dyDescent="0.25">
      <c r="A2572" s="48"/>
      <c r="B2572" s="48"/>
      <c r="C2572" s="48"/>
      <c r="D2572" s="48"/>
      <c r="E2572" s="48"/>
      <c r="F2572" s="48"/>
      <c r="G2572" s="48"/>
      <c r="H2572" s="48"/>
      <c r="I2572" s="48"/>
      <c r="J2572" s="48"/>
      <c r="K2572" s="48"/>
    </row>
    <row r="2573" spans="1:11" x14ac:dyDescent="0.25">
      <c r="A2573" s="48"/>
      <c r="B2573" s="48"/>
      <c r="C2573" s="48"/>
      <c r="D2573" s="48"/>
      <c r="E2573" s="48"/>
      <c r="F2573" s="48"/>
      <c r="G2573" s="48"/>
      <c r="H2573" s="48"/>
      <c r="I2573" s="48"/>
      <c r="J2573" s="48"/>
      <c r="K2573" s="48"/>
    </row>
    <row r="2574" spans="1:11" x14ac:dyDescent="0.25">
      <c r="A2574" s="48"/>
      <c r="B2574" s="48"/>
      <c r="C2574" s="48"/>
      <c r="D2574" s="48"/>
      <c r="E2574" s="48"/>
      <c r="F2574" s="48"/>
      <c r="G2574" s="48"/>
      <c r="H2574" s="48"/>
      <c r="I2574" s="48"/>
      <c r="J2574" s="48"/>
      <c r="K2574" s="48"/>
    </row>
    <row r="2575" spans="1:11" x14ac:dyDescent="0.25">
      <c r="A2575" s="48"/>
      <c r="B2575" s="48"/>
      <c r="C2575" s="48"/>
      <c r="D2575" s="48"/>
      <c r="E2575" s="48"/>
      <c r="F2575" s="48"/>
      <c r="G2575" s="48"/>
      <c r="H2575" s="48"/>
      <c r="I2575" s="48"/>
      <c r="J2575" s="48"/>
      <c r="K2575" s="48"/>
    </row>
    <row r="2576" spans="1:11" x14ac:dyDescent="0.25">
      <c r="A2576" s="48"/>
      <c r="B2576" s="48"/>
      <c r="C2576" s="48"/>
      <c r="D2576" s="48"/>
      <c r="E2576" s="48"/>
      <c r="F2576" s="48"/>
      <c r="G2576" s="48"/>
      <c r="H2576" s="48"/>
      <c r="I2576" s="48"/>
      <c r="J2576" s="48"/>
      <c r="K2576" s="48"/>
    </row>
    <row r="2577" spans="1:11" x14ac:dyDescent="0.25">
      <c r="A2577" s="48"/>
      <c r="B2577" s="48"/>
      <c r="C2577" s="48"/>
      <c r="D2577" s="48"/>
      <c r="E2577" s="48"/>
      <c r="F2577" s="48"/>
      <c r="G2577" s="48"/>
      <c r="H2577" s="48"/>
      <c r="I2577" s="48"/>
      <c r="J2577" s="48"/>
      <c r="K2577" s="48"/>
    </row>
    <row r="2578" spans="1:11" x14ac:dyDescent="0.25">
      <c r="A2578" s="48"/>
      <c r="B2578" s="48"/>
      <c r="C2578" s="48"/>
      <c r="D2578" s="48"/>
      <c r="E2578" s="48"/>
      <c r="F2578" s="48"/>
      <c r="G2578" s="48"/>
      <c r="H2578" s="48"/>
      <c r="I2578" s="48"/>
      <c r="J2578" s="48"/>
      <c r="K2578" s="48"/>
    </row>
    <row r="2579" spans="1:11" x14ac:dyDescent="0.25">
      <c r="A2579" s="48"/>
      <c r="B2579" s="48"/>
      <c r="C2579" s="48"/>
      <c r="D2579" s="48"/>
      <c r="E2579" s="48"/>
      <c r="F2579" s="48"/>
      <c r="G2579" s="48"/>
      <c r="H2579" s="48"/>
      <c r="I2579" s="48"/>
      <c r="J2579" s="48"/>
      <c r="K2579" s="48"/>
    </row>
    <row r="2580" spans="1:11" x14ac:dyDescent="0.25">
      <c r="A2580" s="48"/>
      <c r="B2580" s="48"/>
      <c r="C2580" s="48"/>
      <c r="D2580" s="48"/>
      <c r="E2580" s="48"/>
      <c r="F2580" s="48"/>
      <c r="G2580" s="48"/>
      <c r="H2580" s="48"/>
      <c r="I2580" s="48"/>
      <c r="J2580" s="48"/>
      <c r="K2580" s="48"/>
    </row>
    <row r="2581" spans="1:11" x14ac:dyDescent="0.25">
      <c r="A2581" s="48"/>
      <c r="B2581" s="48"/>
      <c r="C2581" s="48"/>
      <c r="D2581" s="48"/>
      <c r="E2581" s="48"/>
      <c r="F2581" s="48"/>
      <c r="G2581" s="48"/>
      <c r="H2581" s="48"/>
      <c r="I2581" s="48"/>
      <c r="J2581" s="48"/>
      <c r="K2581" s="48"/>
    </row>
    <row r="2582" spans="1:11" x14ac:dyDescent="0.25">
      <c r="A2582" s="48"/>
      <c r="B2582" s="48"/>
      <c r="C2582" s="48"/>
      <c r="D2582" s="48"/>
      <c r="E2582" s="48"/>
      <c r="F2582" s="48"/>
      <c r="G2582" s="48"/>
      <c r="H2582" s="48"/>
      <c r="I2582" s="48"/>
      <c r="J2582" s="48"/>
      <c r="K2582" s="48"/>
    </row>
    <row r="2583" spans="1:11" x14ac:dyDescent="0.25">
      <c r="A2583" s="48"/>
      <c r="B2583" s="48"/>
      <c r="C2583" s="48"/>
      <c r="D2583" s="48"/>
      <c r="E2583" s="48"/>
      <c r="F2583" s="48"/>
      <c r="G2583" s="48"/>
      <c r="H2583" s="48"/>
      <c r="I2583" s="48"/>
      <c r="J2583" s="48"/>
      <c r="K2583" s="48"/>
    </row>
    <row r="2584" spans="1:11" x14ac:dyDescent="0.25">
      <c r="A2584" s="48"/>
      <c r="B2584" s="48"/>
      <c r="C2584" s="48"/>
      <c r="D2584" s="48"/>
      <c r="E2584" s="48"/>
      <c r="F2584" s="48"/>
      <c r="G2584" s="48"/>
      <c r="H2584" s="48"/>
      <c r="I2584" s="48"/>
      <c r="J2584" s="48"/>
      <c r="K2584" s="48"/>
    </row>
    <row r="2585" spans="1:11" x14ac:dyDescent="0.25">
      <c r="A2585" s="48"/>
      <c r="B2585" s="48"/>
      <c r="C2585" s="48"/>
      <c r="D2585" s="48"/>
      <c r="E2585" s="48"/>
      <c r="F2585" s="48"/>
      <c r="G2585" s="48"/>
      <c r="H2585" s="48"/>
      <c r="I2585" s="48"/>
      <c r="J2585" s="48"/>
      <c r="K2585" s="48"/>
    </row>
    <row r="2586" spans="1:11" x14ac:dyDescent="0.25">
      <c r="A2586" s="48"/>
      <c r="B2586" s="48"/>
      <c r="C2586" s="48"/>
      <c r="D2586" s="48"/>
      <c r="E2586" s="48"/>
      <c r="F2586" s="48"/>
      <c r="G2586" s="48"/>
      <c r="H2586" s="48"/>
      <c r="I2586" s="48"/>
      <c r="J2586" s="48"/>
      <c r="K2586" s="48"/>
    </row>
    <row r="2587" spans="1:11" x14ac:dyDescent="0.25">
      <c r="A2587" s="48"/>
      <c r="B2587" s="48"/>
      <c r="C2587" s="48"/>
      <c r="D2587" s="48"/>
      <c r="E2587" s="48"/>
      <c r="F2587" s="48"/>
      <c r="G2587" s="48"/>
      <c r="H2587" s="48"/>
      <c r="I2587" s="48"/>
      <c r="J2587" s="48"/>
      <c r="K2587" s="48"/>
    </row>
    <row r="2588" spans="1:11" x14ac:dyDescent="0.25">
      <c r="A2588" s="48"/>
      <c r="B2588" s="48"/>
      <c r="C2588" s="48"/>
      <c r="D2588" s="48"/>
      <c r="E2588" s="48"/>
      <c r="F2588" s="48"/>
      <c r="G2588" s="48"/>
      <c r="H2588" s="48"/>
      <c r="I2588" s="48"/>
      <c r="J2588" s="48"/>
      <c r="K2588" s="48"/>
    </row>
    <row r="2589" spans="1:11" x14ac:dyDescent="0.25">
      <c r="A2589" s="48"/>
      <c r="B2589" s="48"/>
      <c r="C2589" s="48"/>
      <c r="D2589" s="48"/>
      <c r="E2589" s="48"/>
      <c r="F2589" s="48"/>
      <c r="G2589" s="48"/>
      <c r="H2589" s="48"/>
      <c r="I2589" s="48"/>
      <c r="J2589" s="48"/>
      <c r="K2589" s="48"/>
    </row>
    <row r="2590" spans="1:11" x14ac:dyDescent="0.25">
      <c r="A2590" s="48"/>
      <c r="B2590" s="48"/>
      <c r="C2590" s="48"/>
      <c r="D2590" s="48"/>
      <c r="E2590" s="48"/>
      <c r="F2590" s="48"/>
      <c r="G2590" s="48"/>
      <c r="H2590" s="48"/>
      <c r="I2590" s="48"/>
      <c r="J2590" s="48"/>
      <c r="K2590" s="48"/>
    </row>
    <row r="2591" spans="1:11" x14ac:dyDescent="0.25">
      <c r="A2591" s="48"/>
      <c r="B2591" s="48"/>
      <c r="C2591" s="48"/>
      <c r="D2591" s="48"/>
      <c r="E2591" s="48"/>
      <c r="F2591" s="48"/>
      <c r="G2591" s="48"/>
      <c r="H2591" s="48"/>
      <c r="I2591" s="48"/>
      <c r="J2591" s="48"/>
      <c r="K2591" s="48"/>
    </row>
    <row r="2592" spans="1:11" x14ac:dyDescent="0.25">
      <c r="A2592" s="48"/>
      <c r="B2592" s="48"/>
      <c r="C2592" s="48"/>
      <c r="D2592" s="48"/>
      <c r="E2592" s="48"/>
      <c r="F2592" s="48"/>
      <c r="G2592" s="48"/>
      <c r="H2592" s="48"/>
      <c r="I2592" s="48"/>
      <c r="J2592" s="48"/>
      <c r="K2592" s="48"/>
    </row>
    <row r="2593" spans="1:11" x14ac:dyDescent="0.25">
      <c r="A2593" s="48"/>
      <c r="B2593" s="48"/>
      <c r="C2593" s="48"/>
      <c r="D2593" s="48"/>
      <c r="E2593" s="48"/>
      <c r="F2593" s="48"/>
      <c r="G2593" s="48"/>
      <c r="H2593" s="48"/>
      <c r="I2593" s="48"/>
      <c r="J2593" s="48"/>
      <c r="K2593" s="48"/>
    </row>
    <row r="2594" spans="1:11" x14ac:dyDescent="0.25">
      <c r="A2594" s="48"/>
      <c r="B2594" s="48"/>
      <c r="C2594" s="48"/>
      <c r="D2594" s="48"/>
      <c r="E2594" s="48"/>
      <c r="F2594" s="48"/>
      <c r="G2594" s="48"/>
      <c r="H2594" s="48"/>
      <c r="I2594" s="48"/>
      <c r="J2594" s="48"/>
      <c r="K2594" s="48"/>
    </row>
    <row r="2595" spans="1:11" x14ac:dyDescent="0.25">
      <c r="A2595" s="48"/>
      <c r="B2595" s="48"/>
      <c r="C2595" s="48"/>
      <c r="D2595" s="48"/>
      <c r="E2595" s="48"/>
      <c r="F2595" s="48"/>
      <c r="G2595" s="48"/>
      <c r="H2595" s="48"/>
      <c r="I2595" s="48"/>
      <c r="J2595" s="48"/>
      <c r="K2595" s="48"/>
    </row>
    <row r="2596" spans="1:11" x14ac:dyDescent="0.25">
      <c r="A2596" s="48"/>
      <c r="B2596" s="48"/>
      <c r="C2596" s="48"/>
      <c r="D2596" s="48"/>
      <c r="E2596" s="48"/>
      <c r="F2596" s="48"/>
      <c r="G2596" s="48"/>
      <c r="H2596" s="48"/>
      <c r="I2596" s="48"/>
      <c r="J2596" s="48"/>
      <c r="K2596" s="48"/>
    </row>
    <row r="2597" spans="1:11" x14ac:dyDescent="0.25">
      <c r="A2597" s="48"/>
      <c r="B2597" s="48"/>
      <c r="C2597" s="48"/>
      <c r="D2597" s="48"/>
      <c r="E2597" s="48"/>
      <c r="F2597" s="48"/>
      <c r="G2597" s="48"/>
      <c r="H2597" s="48"/>
      <c r="I2597" s="48"/>
      <c r="J2597" s="48"/>
      <c r="K2597" s="48"/>
    </row>
    <row r="2598" spans="1:11" x14ac:dyDescent="0.25">
      <c r="A2598" s="48"/>
      <c r="B2598" s="48"/>
      <c r="C2598" s="48"/>
      <c r="D2598" s="48"/>
      <c r="E2598" s="48"/>
      <c r="F2598" s="48"/>
      <c r="G2598" s="48"/>
      <c r="H2598" s="48"/>
      <c r="I2598" s="48"/>
      <c r="J2598" s="48"/>
      <c r="K2598" s="48"/>
    </row>
    <row r="2599" spans="1:11" x14ac:dyDescent="0.25">
      <c r="A2599" s="48"/>
      <c r="B2599" s="48"/>
      <c r="C2599" s="48"/>
      <c r="D2599" s="48"/>
      <c r="E2599" s="48"/>
      <c r="F2599" s="48"/>
      <c r="G2599" s="48"/>
      <c r="H2599" s="48"/>
      <c r="I2599" s="48"/>
      <c r="J2599" s="48"/>
      <c r="K2599" s="48"/>
    </row>
    <row r="2600" spans="1:11" x14ac:dyDescent="0.25">
      <c r="A2600" s="48"/>
      <c r="B2600" s="48"/>
      <c r="C2600" s="48"/>
      <c r="D2600" s="48"/>
      <c r="E2600" s="48"/>
      <c r="F2600" s="48"/>
      <c r="G2600" s="48"/>
      <c r="H2600" s="48"/>
      <c r="I2600" s="48"/>
      <c r="J2600" s="48"/>
      <c r="K2600" s="48"/>
    </row>
    <row r="2601" spans="1:11" x14ac:dyDescent="0.25">
      <c r="A2601" s="48"/>
      <c r="B2601" s="48"/>
      <c r="C2601" s="48"/>
      <c r="D2601" s="48"/>
      <c r="E2601" s="48"/>
      <c r="F2601" s="48"/>
      <c r="G2601" s="48"/>
      <c r="H2601" s="48"/>
      <c r="I2601" s="48"/>
      <c r="J2601" s="48"/>
      <c r="K2601" s="48"/>
    </row>
    <row r="2602" spans="1:11" x14ac:dyDescent="0.25">
      <c r="A2602" s="48"/>
      <c r="B2602" s="48"/>
      <c r="C2602" s="48"/>
      <c r="D2602" s="48"/>
      <c r="E2602" s="48"/>
      <c r="F2602" s="48"/>
      <c r="G2602" s="48"/>
      <c r="H2602" s="48"/>
      <c r="I2602" s="48"/>
      <c r="J2602" s="48"/>
      <c r="K2602" s="48"/>
    </row>
    <row r="2603" spans="1:11" x14ac:dyDescent="0.25">
      <c r="A2603" s="48"/>
      <c r="B2603" s="48"/>
      <c r="C2603" s="48"/>
      <c r="D2603" s="48"/>
      <c r="E2603" s="48"/>
      <c r="F2603" s="48"/>
      <c r="G2603" s="48"/>
      <c r="H2603" s="48"/>
      <c r="I2603" s="48"/>
      <c r="J2603" s="48"/>
      <c r="K2603" s="48"/>
    </row>
    <row r="2604" spans="1:11" x14ac:dyDescent="0.25">
      <c r="A2604" s="48"/>
      <c r="B2604" s="48"/>
      <c r="C2604" s="48"/>
      <c r="D2604" s="48"/>
      <c r="E2604" s="48"/>
      <c r="F2604" s="48"/>
      <c r="G2604" s="48"/>
      <c r="H2604" s="48"/>
      <c r="I2604" s="48"/>
      <c r="J2604" s="48"/>
      <c r="K2604" s="48"/>
    </row>
    <row r="2605" spans="1:11" x14ac:dyDescent="0.25">
      <c r="A2605" s="48"/>
      <c r="B2605" s="48"/>
      <c r="C2605" s="48"/>
      <c r="D2605" s="48"/>
      <c r="E2605" s="48"/>
      <c r="F2605" s="48"/>
      <c r="G2605" s="48"/>
      <c r="H2605" s="48"/>
      <c r="I2605" s="48"/>
      <c r="J2605" s="48"/>
      <c r="K2605" s="48"/>
    </row>
    <row r="2606" spans="1:11" x14ac:dyDescent="0.25">
      <c r="A2606" s="48"/>
      <c r="B2606" s="48"/>
      <c r="C2606" s="48"/>
      <c r="D2606" s="48"/>
      <c r="E2606" s="48"/>
      <c r="F2606" s="48"/>
      <c r="G2606" s="48"/>
      <c r="H2606" s="48"/>
      <c r="I2606" s="48"/>
      <c r="J2606" s="48"/>
      <c r="K2606" s="48"/>
    </row>
    <row r="2607" spans="1:11" x14ac:dyDescent="0.25">
      <c r="A2607" s="48"/>
      <c r="B2607" s="48"/>
      <c r="C2607" s="48"/>
      <c r="D2607" s="48"/>
      <c r="E2607" s="48"/>
      <c r="F2607" s="48"/>
      <c r="G2607" s="48"/>
      <c r="H2607" s="48"/>
      <c r="I2607" s="48"/>
      <c r="J2607" s="48"/>
      <c r="K2607" s="48"/>
    </row>
    <row r="2608" spans="1:11" x14ac:dyDescent="0.25">
      <c r="A2608" s="48"/>
      <c r="B2608" s="48"/>
      <c r="C2608" s="48"/>
      <c r="D2608" s="48"/>
      <c r="E2608" s="48"/>
      <c r="F2608" s="48"/>
      <c r="G2608" s="48"/>
      <c r="H2608" s="48"/>
      <c r="I2608" s="48"/>
      <c r="J2608" s="48"/>
      <c r="K2608" s="48"/>
    </row>
    <row r="2609" spans="1:11" x14ac:dyDescent="0.25">
      <c r="A2609" s="48"/>
      <c r="B2609" s="48"/>
      <c r="C2609" s="48"/>
      <c r="D2609" s="48"/>
      <c r="E2609" s="48"/>
      <c r="F2609" s="48"/>
      <c r="G2609" s="48"/>
      <c r="H2609" s="48"/>
      <c r="I2609" s="48"/>
      <c r="J2609" s="48"/>
      <c r="K2609" s="48"/>
    </row>
    <row r="2610" spans="1:11" x14ac:dyDescent="0.25">
      <c r="A2610" s="48"/>
      <c r="B2610" s="48"/>
      <c r="C2610" s="48"/>
      <c r="D2610" s="48"/>
      <c r="E2610" s="48"/>
      <c r="F2610" s="48"/>
      <c r="G2610" s="48"/>
      <c r="H2610" s="48"/>
      <c r="I2610" s="48"/>
      <c r="J2610" s="48"/>
      <c r="K2610" s="48"/>
    </row>
    <row r="2611" spans="1:11" x14ac:dyDescent="0.25">
      <c r="A2611" s="48"/>
      <c r="B2611" s="48"/>
      <c r="C2611" s="48"/>
      <c r="D2611" s="48"/>
      <c r="E2611" s="48"/>
      <c r="F2611" s="48"/>
      <c r="G2611" s="48"/>
      <c r="H2611" s="48"/>
      <c r="I2611" s="48"/>
      <c r="J2611" s="48"/>
      <c r="K2611" s="48"/>
    </row>
    <row r="2612" spans="1:11" x14ac:dyDescent="0.25">
      <c r="A2612" s="48"/>
      <c r="B2612" s="48"/>
      <c r="C2612" s="48"/>
      <c r="D2612" s="48"/>
      <c r="E2612" s="48"/>
      <c r="F2612" s="48"/>
      <c r="G2612" s="48"/>
      <c r="H2612" s="48"/>
      <c r="I2612" s="48"/>
      <c r="J2612" s="48"/>
      <c r="K2612" s="48"/>
    </row>
    <row r="2613" spans="1:11" x14ac:dyDescent="0.25">
      <c r="A2613" s="48"/>
      <c r="B2613" s="48"/>
      <c r="C2613" s="48"/>
      <c r="D2613" s="48"/>
      <c r="E2613" s="48"/>
      <c r="F2613" s="48"/>
      <c r="G2613" s="48"/>
      <c r="H2613" s="48"/>
      <c r="I2613" s="48"/>
      <c r="J2613" s="48"/>
      <c r="K2613" s="48"/>
    </row>
    <row r="2614" spans="1:11" x14ac:dyDescent="0.25">
      <c r="A2614" s="48"/>
      <c r="B2614" s="48"/>
      <c r="C2614" s="48"/>
      <c r="D2614" s="48"/>
      <c r="E2614" s="48"/>
      <c r="F2614" s="48"/>
      <c r="G2614" s="48"/>
      <c r="H2614" s="48"/>
      <c r="I2614" s="48"/>
      <c r="J2614" s="48"/>
      <c r="K2614" s="48"/>
    </row>
    <row r="2615" spans="1:11" x14ac:dyDescent="0.25">
      <c r="A2615" s="48"/>
      <c r="B2615" s="48"/>
      <c r="C2615" s="48"/>
      <c r="D2615" s="48"/>
      <c r="E2615" s="48"/>
      <c r="F2615" s="48"/>
      <c r="G2615" s="48"/>
      <c r="H2615" s="48"/>
      <c r="I2615" s="48"/>
      <c r="J2615" s="48"/>
      <c r="K2615" s="48"/>
    </row>
    <row r="2616" spans="1:11" x14ac:dyDescent="0.25">
      <c r="A2616" s="48"/>
      <c r="B2616" s="48"/>
      <c r="C2616" s="48"/>
      <c r="D2616" s="48"/>
      <c r="E2616" s="48"/>
      <c r="F2616" s="48"/>
      <c r="G2616" s="48"/>
      <c r="H2616" s="48"/>
      <c r="I2616" s="48"/>
      <c r="J2616" s="48"/>
      <c r="K2616" s="48"/>
    </row>
    <row r="2617" spans="1:11" x14ac:dyDescent="0.25">
      <c r="A2617" s="48"/>
      <c r="B2617" s="48"/>
      <c r="C2617" s="48"/>
      <c r="D2617" s="48"/>
      <c r="E2617" s="48"/>
      <c r="F2617" s="48"/>
      <c r="G2617" s="48"/>
      <c r="H2617" s="48"/>
      <c r="I2617" s="48"/>
      <c r="J2617" s="48"/>
      <c r="K2617" s="48"/>
    </row>
    <row r="2618" spans="1:11" x14ac:dyDescent="0.25">
      <c r="A2618" s="48"/>
      <c r="B2618" s="48"/>
      <c r="C2618" s="48"/>
      <c r="D2618" s="48"/>
      <c r="E2618" s="48"/>
      <c r="F2618" s="48"/>
      <c r="G2618" s="48"/>
      <c r="H2618" s="48"/>
      <c r="I2618" s="48"/>
      <c r="J2618" s="48"/>
      <c r="K2618" s="48"/>
    </row>
    <row r="2619" spans="1:11" x14ac:dyDescent="0.25">
      <c r="A2619" s="48"/>
      <c r="B2619" s="48"/>
      <c r="C2619" s="48"/>
      <c r="D2619" s="48"/>
      <c r="E2619" s="48"/>
      <c r="F2619" s="48"/>
      <c r="G2619" s="48"/>
      <c r="H2619" s="48"/>
      <c r="I2619" s="48"/>
      <c r="J2619" s="48"/>
      <c r="K2619" s="48"/>
    </row>
    <row r="2620" spans="1:11" x14ac:dyDescent="0.25">
      <c r="A2620" s="48"/>
      <c r="B2620" s="48"/>
      <c r="C2620" s="48"/>
      <c r="D2620" s="48"/>
      <c r="E2620" s="48"/>
      <c r="F2620" s="48"/>
      <c r="G2620" s="48"/>
      <c r="H2620" s="48"/>
      <c r="I2620" s="48"/>
      <c r="J2620" s="48"/>
      <c r="K2620" s="48"/>
    </row>
    <row r="2621" spans="1:11" x14ac:dyDescent="0.25">
      <c r="A2621" s="48"/>
      <c r="B2621" s="48"/>
      <c r="C2621" s="48"/>
      <c r="D2621" s="48"/>
      <c r="E2621" s="48"/>
      <c r="F2621" s="48"/>
      <c r="G2621" s="48"/>
      <c r="H2621" s="48"/>
      <c r="I2621" s="48"/>
      <c r="J2621" s="48"/>
      <c r="K2621" s="48"/>
    </row>
    <row r="2622" spans="1:11" x14ac:dyDescent="0.25">
      <c r="A2622" s="48"/>
      <c r="B2622" s="48"/>
      <c r="C2622" s="48"/>
      <c r="D2622" s="48"/>
      <c r="E2622" s="48"/>
      <c r="F2622" s="48"/>
      <c r="G2622" s="48"/>
      <c r="H2622" s="48"/>
      <c r="I2622" s="48"/>
      <c r="J2622" s="48"/>
      <c r="K2622" s="48"/>
    </row>
    <row r="2623" spans="1:11" x14ac:dyDescent="0.25">
      <c r="A2623" s="48"/>
      <c r="B2623" s="48"/>
      <c r="C2623" s="48"/>
      <c r="D2623" s="48"/>
      <c r="E2623" s="48"/>
      <c r="F2623" s="48"/>
      <c r="G2623" s="48"/>
      <c r="H2623" s="48"/>
      <c r="I2623" s="48"/>
      <c r="J2623" s="48"/>
      <c r="K2623" s="48"/>
    </row>
    <row r="2624" spans="1:11" x14ac:dyDescent="0.25">
      <c r="A2624" s="48"/>
      <c r="B2624" s="48"/>
      <c r="C2624" s="48"/>
      <c r="D2624" s="48"/>
      <c r="E2624" s="48"/>
      <c r="F2624" s="48"/>
      <c r="G2624" s="48"/>
      <c r="H2624" s="48"/>
      <c r="I2624" s="48"/>
      <c r="J2624" s="48"/>
      <c r="K2624" s="48"/>
    </row>
    <row r="2625" spans="1:11" x14ac:dyDescent="0.25">
      <c r="A2625" s="48"/>
      <c r="B2625" s="48"/>
      <c r="C2625" s="48"/>
      <c r="D2625" s="48"/>
      <c r="E2625" s="48"/>
      <c r="F2625" s="48"/>
      <c r="G2625" s="48"/>
      <c r="H2625" s="48"/>
      <c r="I2625" s="48"/>
      <c r="J2625" s="48"/>
      <c r="K2625" s="48"/>
    </row>
    <row r="2626" spans="1:11" x14ac:dyDescent="0.25">
      <c r="A2626" s="48"/>
      <c r="B2626" s="48"/>
      <c r="C2626" s="48"/>
      <c r="D2626" s="48"/>
      <c r="E2626" s="48"/>
      <c r="F2626" s="48"/>
      <c r="G2626" s="48"/>
      <c r="H2626" s="48"/>
      <c r="I2626" s="48"/>
      <c r="J2626" s="48"/>
      <c r="K2626" s="48"/>
    </row>
    <row r="2627" spans="1:11" x14ac:dyDescent="0.25">
      <c r="A2627" s="48"/>
      <c r="B2627" s="48"/>
      <c r="C2627" s="48"/>
      <c r="D2627" s="48"/>
      <c r="E2627" s="48"/>
      <c r="F2627" s="48"/>
      <c r="G2627" s="48"/>
      <c r="H2627" s="48"/>
      <c r="I2627" s="48"/>
      <c r="J2627" s="48"/>
      <c r="K2627" s="48"/>
    </row>
    <row r="2628" spans="1:11" x14ac:dyDescent="0.25">
      <c r="A2628" s="48"/>
      <c r="B2628" s="48"/>
      <c r="C2628" s="48"/>
      <c r="D2628" s="48"/>
      <c r="E2628" s="48"/>
      <c r="F2628" s="48"/>
      <c r="G2628" s="48"/>
      <c r="H2628" s="48"/>
      <c r="I2628" s="48"/>
      <c r="J2628" s="48"/>
      <c r="K2628" s="48"/>
    </row>
    <row r="2629" spans="1:11" x14ac:dyDescent="0.25">
      <c r="A2629" s="48"/>
      <c r="B2629" s="48"/>
      <c r="C2629" s="48"/>
      <c r="D2629" s="48"/>
      <c r="E2629" s="48"/>
      <c r="F2629" s="48"/>
      <c r="G2629" s="48"/>
      <c r="H2629" s="48"/>
      <c r="I2629" s="48"/>
      <c r="J2629" s="48"/>
      <c r="K2629" s="48"/>
    </row>
    <row r="2630" spans="1:11" x14ac:dyDescent="0.25">
      <c r="A2630" s="48"/>
      <c r="B2630" s="48"/>
      <c r="C2630" s="48"/>
      <c r="D2630" s="48"/>
      <c r="E2630" s="48"/>
      <c r="F2630" s="48"/>
      <c r="G2630" s="48"/>
      <c r="H2630" s="48"/>
      <c r="I2630" s="48"/>
      <c r="J2630" s="48"/>
      <c r="K2630" s="48"/>
    </row>
    <row r="2631" spans="1:11" x14ac:dyDescent="0.25">
      <c r="A2631" s="48"/>
      <c r="B2631" s="48"/>
      <c r="C2631" s="48"/>
      <c r="D2631" s="48"/>
      <c r="E2631" s="48"/>
      <c r="F2631" s="48"/>
      <c r="G2631" s="48"/>
      <c r="H2631" s="48"/>
      <c r="I2631" s="48"/>
      <c r="J2631" s="48"/>
      <c r="K2631" s="48"/>
    </row>
    <row r="2632" spans="1:11" x14ac:dyDescent="0.25">
      <c r="A2632" s="48"/>
      <c r="B2632" s="48"/>
      <c r="C2632" s="48"/>
      <c r="D2632" s="48"/>
      <c r="E2632" s="48"/>
      <c r="F2632" s="48"/>
      <c r="G2632" s="48"/>
      <c r="H2632" s="48"/>
      <c r="I2632" s="48"/>
      <c r="J2632" s="48"/>
      <c r="K2632" s="48"/>
    </row>
    <row r="2633" spans="1:11" x14ac:dyDescent="0.25">
      <c r="A2633" s="48"/>
      <c r="B2633" s="48"/>
      <c r="C2633" s="48"/>
      <c r="D2633" s="48"/>
      <c r="E2633" s="48"/>
      <c r="F2633" s="48"/>
      <c r="G2633" s="48"/>
      <c r="H2633" s="48"/>
      <c r="I2633" s="48"/>
      <c r="J2633" s="48"/>
      <c r="K2633" s="48"/>
    </row>
    <row r="2634" spans="1:11" x14ac:dyDescent="0.25">
      <c r="A2634" s="48"/>
      <c r="B2634" s="48"/>
      <c r="C2634" s="48"/>
      <c r="D2634" s="48"/>
      <c r="E2634" s="48"/>
      <c r="F2634" s="48"/>
      <c r="G2634" s="48"/>
      <c r="H2634" s="48"/>
      <c r="I2634" s="48"/>
      <c r="J2634" s="48"/>
      <c r="K2634" s="48"/>
    </row>
    <row r="2635" spans="1:11" x14ac:dyDescent="0.25">
      <c r="A2635" s="48"/>
      <c r="B2635" s="48"/>
      <c r="C2635" s="48"/>
      <c r="D2635" s="48"/>
      <c r="E2635" s="48"/>
      <c r="F2635" s="48"/>
      <c r="G2635" s="48"/>
      <c r="H2635" s="48"/>
      <c r="I2635" s="48"/>
      <c r="J2635" s="48"/>
      <c r="K2635" s="48"/>
    </row>
    <row r="2636" spans="1:11" x14ac:dyDescent="0.25">
      <c r="A2636" s="48"/>
      <c r="B2636" s="48"/>
      <c r="C2636" s="48"/>
      <c r="D2636" s="48"/>
      <c r="E2636" s="48"/>
      <c r="F2636" s="48"/>
      <c r="G2636" s="48"/>
      <c r="H2636" s="48"/>
      <c r="I2636" s="48"/>
      <c r="J2636" s="48"/>
      <c r="K2636" s="48"/>
    </row>
    <row r="2637" spans="1:11" x14ac:dyDescent="0.25">
      <c r="A2637" s="48"/>
      <c r="B2637" s="48"/>
      <c r="C2637" s="48"/>
      <c r="D2637" s="48"/>
      <c r="E2637" s="48"/>
      <c r="F2637" s="48"/>
      <c r="G2637" s="48"/>
      <c r="H2637" s="48"/>
      <c r="I2637" s="48"/>
      <c r="J2637" s="48"/>
      <c r="K2637" s="48"/>
    </row>
    <row r="2638" spans="1:11" x14ac:dyDescent="0.25">
      <c r="A2638" s="48"/>
      <c r="B2638" s="48"/>
      <c r="C2638" s="48"/>
      <c r="D2638" s="48"/>
      <c r="E2638" s="48"/>
      <c r="F2638" s="48"/>
      <c r="G2638" s="48"/>
      <c r="H2638" s="48"/>
      <c r="I2638" s="48"/>
      <c r="J2638" s="48"/>
      <c r="K2638" s="48"/>
    </row>
    <row r="2639" spans="1:11" x14ac:dyDescent="0.25">
      <c r="A2639" s="48"/>
      <c r="B2639" s="48"/>
      <c r="C2639" s="48"/>
      <c r="D2639" s="48"/>
      <c r="E2639" s="48"/>
      <c r="F2639" s="48"/>
      <c r="G2639" s="48"/>
      <c r="H2639" s="48"/>
      <c r="I2639" s="48"/>
      <c r="J2639" s="48"/>
      <c r="K2639" s="48"/>
    </row>
    <row r="2640" spans="1:11" x14ac:dyDescent="0.25">
      <c r="A2640" s="48"/>
      <c r="B2640" s="48"/>
      <c r="C2640" s="48"/>
      <c r="D2640" s="48"/>
      <c r="E2640" s="48"/>
      <c r="F2640" s="48"/>
      <c r="G2640" s="48"/>
      <c r="H2640" s="48"/>
      <c r="I2640" s="48"/>
      <c r="J2640" s="48"/>
      <c r="K2640" s="48"/>
    </row>
    <row r="2641" spans="1:11" x14ac:dyDescent="0.25">
      <c r="A2641" s="48"/>
      <c r="B2641" s="48"/>
      <c r="C2641" s="48"/>
      <c r="D2641" s="48"/>
      <c r="E2641" s="48"/>
      <c r="F2641" s="48"/>
      <c r="G2641" s="48"/>
      <c r="H2641" s="48"/>
      <c r="I2641" s="48"/>
      <c r="J2641" s="48"/>
      <c r="K2641" s="48"/>
    </row>
    <row r="2642" spans="1:11" x14ac:dyDescent="0.25">
      <c r="A2642" s="48"/>
      <c r="B2642" s="48"/>
      <c r="C2642" s="48"/>
      <c r="D2642" s="48"/>
      <c r="E2642" s="48"/>
      <c r="F2642" s="48"/>
      <c r="G2642" s="48"/>
      <c r="H2642" s="48"/>
      <c r="I2642" s="48"/>
      <c r="J2642" s="48"/>
      <c r="K2642" s="48"/>
    </row>
    <row r="2643" spans="1:11" x14ac:dyDescent="0.25">
      <c r="A2643" s="48"/>
      <c r="B2643" s="48"/>
      <c r="C2643" s="48"/>
      <c r="D2643" s="48"/>
      <c r="E2643" s="48"/>
      <c r="F2643" s="48"/>
      <c r="G2643" s="48"/>
      <c r="H2643" s="48"/>
      <c r="I2643" s="48"/>
      <c r="J2643" s="48"/>
      <c r="K2643" s="48"/>
    </row>
    <row r="2644" spans="1:11" x14ac:dyDescent="0.25">
      <c r="A2644" s="48"/>
      <c r="B2644" s="48"/>
      <c r="C2644" s="48"/>
      <c r="D2644" s="48"/>
      <c r="E2644" s="48"/>
      <c r="F2644" s="48"/>
      <c r="G2644" s="48"/>
      <c r="H2644" s="48"/>
      <c r="I2644" s="48"/>
      <c r="J2644" s="48"/>
      <c r="K2644" s="48"/>
    </row>
    <row r="2645" spans="1:11" x14ac:dyDescent="0.25">
      <c r="A2645" s="48"/>
      <c r="B2645" s="48"/>
      <c r="C2645" s="48"/>
      <c r="D2645" s="48"/>
      <c r="E2645" s="48"/>
      <c r="F2645" s="48"/>
      <c r="G2645" s="48"/>
      <c r="H2645" s="48"/>
      <c r="I2645" s="48"/>
      <c r="J2645" s="48"/>
      <c r="K2645" s="48"/>
    </row>
    <row r="2646" spans="1:11" x14ac:dyDescent="0.25">
      <c r="A2646" s="48"/>
      <c r="B2646" s="48"/>
      <c r="C2646" s="48"/>
      <c r="D2646" s="48"/>
      <c r="E2646" s="48"/>
      <c r="F2646" s="48"/>
      <c r="G2646" s="48"/>
      <c r="H2646" s="48"/>
      <c r="I2646" s="48"/>
      <c r="J2646" s="48"/>
      <c r="K2646" s="48"/>
    </row>
    <row r="2647" spans="1:11" x14ac:dyDescent="0.25">
      <c r="A2647" s="48"/>
      <c r="B2647" s="48"/>
      <c r="C2647" s="48"/>
      <c r="D2647" s="48"/>
      <c r="E2647" s="48"/>
      <c r="F2647" s="48"/>
      <c r="G2647" s="48"/>
      <c r="H2647" s="48"/>
      <c r="I2647" s="48"/>
      <c r="J2647" s="48"/>
      <c r="K2647" s="48"/>
    </row>
    <row r="2648" spans="1:11" x14ac:dyDescent="0.25">
      <c r="A2648" s="48"/>
      <c r="B2648" s="48"/>
      <c r="C2648" s="48"/>
      <c r="D2648" s="48"/>
      <c r="E2648" s="48"/>
      <c r="F2648" s="48"/>
      <c r="G2648" s="48"/>
      <c r="H2648" s="48"/>
      <c r="I2648" s="48"/>
      <c r="J2648" s="48"/>
      <c r="K2648" s="48"/>
    </row>
    <row r="2649" spans="1:11" x14ac:dyDescent="0.25">
      <c r="A2649" s="48"/>
      <c r="B2649" s="48"/>
      <c r="C2649" s="48"/>
      <c r="D2649" s="48"/>
      <c r="E2649" s="48"/>
      <c r="F2649" s="48"/>
      <c r="G2649" s="48"/>
      <c r="H2649" s="48"/>
      <c r="I2649" s="48"/>
      <c r="J2649" s="48"/>
      <c r="K2649" s="48"/>
    </row>
    <row r="2650" spans="1:11" x14ac:dyDescent="0.25">
      <c r="A2650" s="48"/>
      <c r="B2650" s="48"/>
      <c r="C2650" s="48"/>
      <c r="D2650" s="48"/>
      <c r="E2650" s="48"/>
      <c r="F2650" s="48"/>
      <c r="G2650" s="48"/>
      <c r="H2650" s="48"/>
      <c r="I2650" s="48"/>
      <c r="J2650" s="48"/>
      <c r="K2650" s="48"/>
    </row>
    <row r="2651" spans="1:11" x14ac:dyDescent="0.25">
      <c r="A2651" s="48"/>
      <c r="B2651" s="48"/>
      <c r="C2651" s="48"/>
      <c r="D2651" s="48"/>
      <c r="E2651" s="48"/>
      <c r="F2651" s="48"/>
      <c r="G2651" s="48"/>
      <c r="H2651" s="48"/>
      <c r="I2651" s="48"/>
      <c r="J2651" s="48"/>
      <c r="K2651" s="48"/>
    </row>
    <row r="2652" spans="1:11" x14ac:dyDescent="0.25">
      <c r="A2652" s="48"/>
      <c r="B2652" s="48"/>
      <c r="C2652" s="48"/>
      <c r="D2652" s="48"/>
      <c r="E2652" s="48"/>
      <c r="F2652" s="48"/>
      <c r="G2652" s="48"/>
      <c r="H2652" s="48"/>
      <c r="I2652" s="48"/>
      <c r="J2652" s="48"/>
      <c r="K2652" s="48"/>
    </row>
    <row r="2653" spans="1:11" x14ac:dyDescent="0.25">
      <c r="A2653" s="48"/>
      <c r="B2653" s="48"/>
      <c r="C2653" s="48"/>
      <c r="D2653" s="48"/>
      <c r="E2653" s="48"/>
      <c r="F2653" s="48"/>
      <c r="G2653" s="48"/>
      <c r="H2653" s="48"/>
      <c r="I2653" s="48"/>
      <c r="J2653" s="48"/>
      <c r="K2653" s="48"/>
    </row>
    <row r="2654" spans="1:11" x14ac:dyDescent="0.25">
      <c r="A2654" s="48"/>
      <c r="B2654" s="48"/>
      <c r="C2654" s="48"/>
      <c r="D2654" s="48"/>
      <c r="E2654" s="48"/>
      <c r="F2654" s="48"/>
      <c r="G2654" s="48"/>
      <c r="H2654" s="48"/>
      <c r="I2654" s="48"/>
      <c r="J2654" s="48"/>
      <c r="K2654" s="48"/>
    </row>
    <row r="2655" spans="1:11" x14ac:dyDescent="0.25">
      <c r="A2655" s="48"/>
      <c r="B2655" s="48"/>
      <c r="C2655" s="48"/>
      <c r="D2655" s="48"/>
      <c r="E2655" s="48"/>
      <c r="F2655" s="48"/>
      <c r="G2655" s="48"/>
      <c r="H2655" s="48"/>
      <c r="I2655" s="48"/>
      <c r="J2655" s="48"/>
      <c r="K2655" s="48"/>
    </row>
    <row r="2656" spans="1:11" x14ac:dyDescent="0.25">
      <c r="A2656" s="48"/>
      <c r="B2656" s="48"/>
      <c r="C2656" s="48"/>
      <c r="D2656" s="48"/>
      <c r="E2656" s="48"/>
      <c r="F2656" s="48"/>
      <c r="G2656" s="48"/>
      <c r="H2656" s="48"/>
      <c r="I2656" s="48"/>
      <c r="J2656" s="48"/>
      <c r="K2656" s="48"/>
    </row>
    <row r="2657" spans="1:11" x14ac:dyDescent="0.25">
      <c r="A2657" s="48"/>
      <c r="B2657" s="48"/>
      <c r="C2657" s="48"/>
      <c r="D2657" s="48"/>
      <c r="E2657" s="48"/>
      <c r="F2657" s="48"/>
      <c r="G2657" s="48"/>
      <c r="H2657" s="48"/>
      <c r="I2657" s="48"/>
      <c r="J2657" s="48"/>
      <c r="K2657" s="48"/>
    </row>
    <row r="2658" spans="1:11" x14ac:dyDescent="0.25">
      <c r="A2658" s="48"/>
      <c r="B2658" s="48"/>
      <c r="C2658" s="48"/>
      <c r="D2658" s="48"/>
      <c r="E2658" s="48"/>
      <c r="F2658" s="48"/>
      <c r="G2658" s="48"/>
      <c r="H2658" s="48"/>
      <c r="I2658" s="48"/>
      <c r="J2658" s="48"/>
      <c r="K2658" s="48"/>
    </row>
    <row r="2659" spans="1:11" x14ac:dyDescent="0.25">
      <c r="A2659" s="48"/>
      <c r="B2659" s="48"/>
      <c r="C2659" s="48"/>
      <c r="D2659" s="48"/>
      <c r="E2659" s="48"/>
      <c r="F2659" s="48"/>
      <c r="G2659" s="48"/>
      <c r="H2659" s="48"/>
      <c r="I2659" s="48"/>
      <c r="J2659" s="48"/>
      <c r="K2659" s="48"/>
    </row>
    <row r="2660" spans="1:11" x14ac:dyDescent="0.25">
      <c r="A2660" s="48"/>
      <c r="B2660" s="48"/>
      <c r="C2660" s="48"/>
      <c r="D2660" s="48"/>
      <c r="E2660" s="48"/>
      <c r="F2660" s="48"/>
      <c r="G2660" s="48"/>
      <c r="H2660" s="48"/>
      <c r="I2660" s="48"/>
      <c r="J2660" s="48"/>
      <c r="K2660" s="48"/>
    </row>
    <row r="2661" spans="1:11" x14ac:dyDescent="0.25">
      <c r="A2661" s="48"/>
      <c r="B2661" s="48"/>
      <c r="C2661" s="48"/>
      <c r="D2661" s="48"/>
      <c r="E2661" s="48"/>
      <c r="F2661" s="48"/>
      <c r="G2661" s="48"/>
      <c r="H2661" s="48"/>
      <c r="I2661" s="48"/>
      <c r="J2661" s="48"/>
      <c r="K2661" s="48"/>
    </row>
    <row r="2662" spans="1:11" x14ac:dyDescent="0.25">
      <c r="A2662" s="48"/>
      <c r="B2662" s="48"/>
      <c r="C2662" s="48"/>
      <c r="D2662" s="48"/>
      <c r="E2662" s="48"/>
      <c r="F2662" s="48"/>
      <c r="G2662" s="48"/>
      <c r="H2662" s="48"/>
      <c r="I2662" s="48"/>
      <c r="J2662" s="48"/>
      <c r="K2662" s="48"/>
    </row>
    <row r="2663" spans="1:11" x14ac:dyDescent="0.25">
      <c r="A2663" s="48"/>
      <c r="B2663" s="48"/>
      <c r="C2663" s="48"/>
      <c r="D2663" s="48"/>
      <c r="E2663" s="48"/>
      <c r="F2663" s="48"/>
      <c r="G2663" s="48"/>
      <c r="H2663" s="48"/>
      <c r="I2663" s="48"/>
      <c r="J2663" s="48"/>
      <c r="K2663" s="48"/>
    </row>
    <row r="2664" spans="1:11" x14ac:dyDescent="0.25">
      <c r="A2664" s="48"/>
      <c r="B2664" s="48"/>
      <c r="C2664" s="48"/>
      <c r="D2664" s="48"/>
      <c r="E2664" s="48"/>
      <c r="F2664" s="48"/>
      <c r="G2664" s="48"/>
      <c r="H2664" s="48"/>
      <c r="I2664" s="48"/>
      <c r="J2664" s="48"/>
      <c r="K2664" s="48"/>
    </row>
    <row r="2665" spans="1:11" x14ac:dyDescent="0.25">
      <c r="A2665" s="48"/>
      <c r="B2665" s="48"/>
      <c r="C2665" s="48"/>
      <c r="D2665" s="48"/>
      <c r="E2665" s="48"/>
      <c r="F2665" s="48"/>
      <c r="G2665" s="48"/>
      <c r="H2665" s="48"/>
      <c r="I2665" s="48"/>
      <c r="J2665" s="48"/>
      <c r="K2665" s="48"/>
    </row>
    <row r="2666" spans="1:11" x14ac:dyDescent="0.25">
      <c r="A2666" s="48"/>
      <c r="B2666" s="48"/>
      <c r="C2666" s="48"/>
      <c r="D2666" s="48"/>
      <c r="E2666" s="48"/>
      <c r="F2666" s="48"/>
      <c r="G2666" s="48"/>
      <c r="H2666" s="48"/>
      <c r="I2666" s="48"/>
      <c r="J2666" s="48"/>
      <c r="K2666" s="48"/>
    </row>
    <row r="2667" spans="1:11" x14ac:dyDescent="0.25">
      <c r="A2667" s="48"/>
      <c r="B2667" s="48"/>
      <c r="C2667" s="48"/>
      <c r="D2667" s="48"/>
      <c r="E2667" s="48"/>
      <c r="F2667" s="48"/>
      <c r="G2667" s="48"/>
      <c r="H2667" s="48"/>
      <c r="I2667" s="48"/>
      <c r="J2667" s="48"/>
      <c r="K2667" s="48"/>
    </row>
    <row r="2668" spans="1:11" x14ac:dyDescent="0.25">
      <c r="A2668" s="48"/>
      <c r="B2668" s="48"/>
      <c r="C2668" s="48"/>
      <c r="D2668" s="48"/>
      <c r="E2668" s="48"/>
      <c r="F2668" s="48"/>
      <c r="G2668" s="48"/>
      <c r="H2668" s="48"/>
      <c r="I2668" s="48"/>
      <c r="J2668" s="48"/>
      <c r="K2668" s="48"/>
    </row>
    <row r="2669" spans="1:11" x14ac:dyDescent="0.25">
      <c r="A2669" s="48"/>
      <c r="B2669" s="48"/>
      <c r="C2669" s="48"/>
      <c r="D2669" s="48"/>
      <c r="E2669" s="48"/>
      <c r="F2669" s="48"/>
      <c r="G2669" s="48"/>
      <c r="H2669" s="48"/>
      <c r="I2669" s="48"/>
      <c r="J2669" s="48"/>
      <c r="K2669" s="48"/>
    </row>
    <row r="2670" spans="1:11" x14ac:dyDescent="0.25">
      <c r="A2670" s="48"/>
      <c r="B2670" s="48"/>
      <c r="C2670" s="48"/>
      <c r="D2670" s="48"/>
      <c r="E2670" s="48"/>
      <c r="F2670" s="48"/>
      <c r="G2670" s="48"/>
      <c r="H2670" s="48"/>
      <c r="I2670" s="48"/>
      <c r="J2670" s="48"/>
      <c r="K2670" s="48"/>
    </row>
    <row r="2671" spans="1:11" x14ac:dyDescent="0.25">
      <c r="A2671" s="48"/>
      <c r="B2671" s="48"/>
      <c r="C2671" s="48"/>
      <c r="D2671" s="48"/>
      <c r="E2671" s="48"/>
      <c r="F2671" s="48"/>
      <c r="G2671" s="48"/>
      <c r="H2671" s="48"/>
      <c r="I2671" s="48"/>
      <c r="J2671" s="48"/>
      <c r="K2671" s="48"/>
    </row>
    <row r="2672" spans="1:11" x14ac:dyDescent="0.25">
      <c r="A2672" s="48"/>
      <c r="B2672" s="48"/>
      <c r="C2672" s="48"/>
      <c r="D2672" s="48"/>
      <c r="E2672" s="48"/>
      <c r="F2672" s="48"/>
      <c r="G2672" s="48"/>
      <c r="H2672" s="48"/>
      <c r="I2672" s="48"/>
      <c r="J2672" s="48"/>
      <c r="K2672" s="48"/>
    </row>
    <row r="2673" spans="1:11" x14ac:dyDescent="0.25">
      <c r="A2673" s="48"/>
      <c r="B2673" s="48"/>
      <c r="C2673" s="48"/>
      <c r="D2673" s="48"/>
      <c r="E2673" s="48"/>
      <c r="F2673" s="48"/>
      <c r="G2673" s="48"/>
      <c r="H2673" s="48"/>
      <c r="I2673" s="48"/>
      <c r="J2673" s="48"/>
      <c r="K2673" s="48"/>
    </row>
    <row r="2674" spans="1:11" x14ac:dyDescent="0.25">
      <c r="A2674" s="48"/>
      <c r="B2674" s="48"/>
      <c r="C2674" s="48"/>
      <c r="D2674" s="48"/>
      <c r="E2674" s="48"/>
      <c r="F2674" s="48"/>
      <c r="G2674" s="48"/>
      <c r="H2674" s="48"/>
      <c r="I2674" s="48"/>
      <c r="J2674" s="48"/>
      <c r="K2674" s="48"/>
    </row>
    <row r="2675" spans="1:11" x14ac:dyDescent="0.25">
      <c r="A2675" s="48"/>
      <c r="B2675" s="48"/>
      <c r="C2675" s="48"/>
      <c r="D2675" s="48"/>
      <c r="E2675" s="48"/>
      <c r="F2675" s="48"/>
      <c r="G2675" s="48"/>
      <c r="H2675" s="48"/>
      <c r="I2675" s="48"/>
      <c r="J2675" s="48"/>
      <c r="K2675" s="48"/>
    </row>
    <row r="2676" spans="1:11" x14ac:dyDescent="0.25">
      <c r="A2676" s="48"/>
      <c r="B2676" s="48"/>
      <c r="C2676" s="48"/>
      <c r="D2676" s="48"/>
      <c r="E2676" s="48"/>
      <c r="F2676" s="48"/>
      <c r="G2676" s="48"/>
      <c r="H2676" s="48"/>
      <c r="I2676" s="48"/>
      <c r="J2676" s="48"/>
      <c r="K2676" s="48"/>
    </row>
    <row r="2677" spans="1:11" x14ac:dyDescent="0.25">
      <c r="A2677" s="48"/>
      <c r="B2677" s="48"/>
      <c r="C2677" s="48"/>
      <c r="D2677" s="48"/>
      <c r="E2677" s="48"/>
      <c r="F2677" s="48"/>
      <c r="G2677" s="48"/>
      <c r="H2677" s="48"/>
      <c r="I2677" s="48"/>
      <c r="J2677" s="48"/>
      <c r="K2677" s="48"/>
    </row>
    <row r="2678" spans="1:11" x14ac:dyDescent="0.25">
      <c r="A2678" s="48"/>
      <c r="B2678" s="48"/>
      <c r="C2678" s="48"/>
      <c r="D2678" s="48"/>
      <c r="E2678" s="48"/>
      <c r="F2678" s="48"/>
      <c r="G2678" s="48"/>
      <c r="H2678" s="48"/>
      <c r="I2678" s="48"/>
      <c r="J2678" s="48"/>
      <c r="K2678" s="48"/>
    </row>
    <row r="2679" spans="1:11" x14ac:dyDescent="0.25">
      <c r="A2679" s="48"/>
      <c r="B2679" s="48"/>
      <c r="C2679" s="48"/>
      <c r="D2679" s="48"/>
      <c r="E2679" s="48"/>
      <c r="F2679" s="48"/>
      <c r="G2679" s="48"/>
      <c r="H2679" s="48"/>
      <c r="I2679" s="48"/>
      <c r="J2679" s="48"/>
      <c r="K2679" s="48"/>
    </row>
    <row r="2680" spans="1:11" x14ac:dyDescent="0.25">
      <c r="A2680" s="48"/>
      <c r="B2680" s="48"/>
      <c r="C2680" s="48"/>
      <c r="D2680" s="48"/>
      <c r="E2680" s="48"/>
      <c r="F2680" s="48"/>
      <c r="G2680" s="48"/>
      <c r="H2680" s="48"/>
      <c r="I2680" s="48"/>
      <c r="J2680" s="48"/>
      <c r="K2680" s="48"/>
    </row>
    <row r="2681" spans="1:11" x14ac:dyDescent="0.25">
      <c r="A2681" s="48"/>
      <c r="B2681" s="48"/>
      <c r="C2681" s="48"/>
      <c r="D2681" s="48"/>
      <c r="E2681" s="48"/>
      <c r="F2681" s="48"/>
      <c r="G2681" s="48"/>
      <c r="H2681" s="48"/>
      <c r="I2681" s="48"/>
      <c r="J2681" s="48"/>
      <c r="K2681" s="48"/>
    </row>
    <row r="2682" spans="1:11" x14ac:dyDescent="0.25">
      <c r="A2682" s="48"/>
      <c r="B2682" s="48"/>
      <c r="C2682" s="48"/>
      <c r="D2682" s="48"/>
      <c r="E2682" s="48"/>
      <c r="F2682" s="48"/>
      <c r="G2682" s="48"/>
      <c r="H2682" s="48"/>
      <c r="I2682" s="48"/>
      <c r="J2682" s="48"/>
      <c r="K2682" s="48"/>
    </row>
    <row r="2683" spans="1:11" x14ac:dyDescent="0.25">
      <c r="A2683" s="48"/>
      <c r="B2683" s="48"/>
      <c r="C2683" s="48"/>
      <c r="D2683" s="48"/>
      <c r="E2683" s="48"/>
      <c r="F2683" s="48"/>
      <c r="G2683" s="48"/>
      <c r="H2683" s="48"/>
      <c r="I2683" s="48"/>
      <c r="J2683" s="48"/>
      <c r="K2683" s="48"/>
    </row>
    <row r="2684" spans="1:11" x14ac:dyDescent="0.25">
      <c r="A2684" s="48"/>
      <c r="B2684" s="48"/>
      <c r="C2684" s="48"/>
      <c r="D2684" s="48"/>
      <c r="E2684" s="48"/>
      <c r="F2684" s="48"/>
      <c r="G2684" s="48"/>
      <c r="H2684" s="48"/>
      <c r="I2684" s="48"/>
      <c r="J2684" s="48"/>
      <c r="K2684" s="48"/>
    </row>
    <row r="2685" spans="1:11" x14ac:dyDescent="0.25">
      <c r="A2685" s="48"/>
      <c r="B2685" s="48"/>
      <c r="C2685" s="48"/>
      <c r="D2685" s="48"/>
      <c r="E2685" s="48"/>
      <c r="F2685" s="48"/>
      <c r="G2685" s="48"/>
      <c r="H2685" s="48"/>
      <c r="I2685" s="48"/>
      <c r="J2685" s="48"/>
      <c r="K2685" s="48"/>
    </row>
    <row r="2686" spans="1:11" x14ac:dyDescent="0.25">
      <c r="A2686" s="48"/>
      <c r="B2686" s="48"/>
      <c r="C2686" s="48"/>
      <c r="D2686" s="48"/>
      <c r="E2686" s="48"/>
      <c r="F2686" s="48"/>
      <c r="G2686" s="48"/>
      <c r="H2686" s="48"/>
      <c r="I2686" s="48"/>
      <c r="J2686" s="48"/>
      <c r="K2686" s="48"/>
    </row>
    <row r="2687" spans="1:11" x14ac:dyDescent="0.25">
      <c r="A2687" s="48"/>
      <c r="B2687" s="48"/>
      <c r="C2687" s="48"/>
      <c r="D2687" s="48"/>
      <c r="E2687" s="48"/>
      <c r="F2687" s="48"/>
      <c r="G2687" s="48"/>
      <c r="H2687" s="48"/>
      <c r="I2687" s="48"/>
      <c r="J2687" s="48"/>
      <c r="K2687" s="48"/>
    </row>
    <row r="2688" spans="1:11" x14ac:dyDescent="0.25">
      <c r="A2688" s="48"/>
      <c r="B2688" s="48"/>
      <c r="C2688" s="48"/>
      <c r="D2688" s="48"/>
      <c r="E2688" s="48"/>
      <c r="F2688" s="48"/>
      <c r="G2688" s="48"/>
      <c r="H2688" s="48"/>
      <c r="I2688" s="48"/>
      <c r="J2688" s="48"/>
      <c r="K2688" s="48"/>
    </row>
    <row r="2689" spans="1:11" x14ac:dyDescent="0.25">
      <c r="A2689" s="48"/>
      <c r="B2689" s="48"/>
      <c r="C2689" s="48"/>
      <c r="D2689" s="48"/>
      <c r="E2689" s="48"/>
      <c r="F2689" s="48"/>
      <c r="G2689" s="48"/>
      <c r="H2689" s="48"/>
      <c r="I2689" s="48"/>
      <c r="J2689" s="48"/>
      <c r="K2689" s="48"/>
    </row>
    <row r="2690" spans="1:11" x14ac:dyDescent="0.25">
      <c r="A2690" s="48"/>
      <c r="B2690" s="48"/>
      <c r="C2690" s="48"/>
      <c r="D2690" s="48"/>
      <c r="E2690" s="48"/>
      <c r="F2690" s="48"/>
      <c r="G2690" s="48"/>
      <c r="H2690" s="48"/>
      <c r="I2690" s="48"/>
      <c r="J2690" s="48"/>
      <c r="K2690" s="48"/>
    </row>
    <row r="2691" spans="1:11" x14ac:dyDescent="0.25">
      <c r="A2691" s="48"/>
      <c r="B2691" s="48"/>
      <c r="C2691" s="48"/>
      <c r="D2691" s="48"/>
      <c r="E2691" s="48"/>
      <c r="F2691" s="48"/>
      <c r="G2691" s="48"/>
      <c r="H2691" s="48"/>
      <c r="I2691" s="48"/>
      <c r="J2691" s="48"/>
      <c r="K2691" s="48"/>
    </row>
    <row r="2692" spans="1:11" x14ac:dyDescent="0.25">
      <c r="A2692" s="48"/>
      <c r="B2692" s="48"/>
      <c r="C2692" s="48"/>
      <c r="D2692" s="48"/>
      <c r="E2692" s="48"/>
      <c r="F2692" s="48"/>
      <c r="G2692" s="48"/>
      <c r="H2692" s="48"/>
      <c r="I2692" s="48"/>
      <c r="J2692" s="48"/>
      <c r="K2692" s="48"/>
    </row>
    <row r="2693" spans="1:11" x14ac:dyDescent="0.25">
      <c r="A2693" s="48"/>
      <c r="B2693" s="48"/>
      <c r="C2693" s="48"/>
      <c r="D2693" s="48"/>
      <c r="E2693" s="48"/>
      <c r="F2693" s="48"/>
      <c r="G2693" s="48"/>
      <c r="H2693" s="48"/>
      <c r="I2693" s="48"/>
      <c r="J2693" s="48"/>
      <c r="K2693" s="48"/>
    </row>
    <row r="2694" spans="1:11" x14ac:dyDescent="0.25">
      <c r="A2694" s="48"/>
      <c r="B2694" s="48"/>
      <c r="C2694" s="48"/>
      <c r="D2694" s="48"/>
      <c r="E2694" s="48"/>
      <c r="F2694" s="48"/>
      <c r="G2694" s="48"/>
      <c r="H2694" s="48"/>
      <c r="I2694" s="48"/>
      <c r="J2694" s="48"/>
      <c r="K2694" s="48"/>
    </row>
    <row r="2695" spans="1:11" x14ac:dyDescent="0.25">
      <c r="A2695" s="48"/>
      <c r="B2695" s="48"/>
      <c r="C2695" s="48"/>
      <c r="D2695" s="48"/>
      <c r="E2695" s="48"/>
      <c r="F2695" s="48"/>
      <c r="G2695" s="48"/>
      <c r="H2695" s="48"/>
      <c r="I2695" s="48"/>
      <c r="J2695" s="48"/>
      <c r="K2695" s="48"/>
    </row>
    <row r="2696" spans="1:11" x14ac:dyDescent="0.25">
      <c r="A2696" s="48"/>
      <c r="B2696" s="48"/>
      <c r="C2696" s="48"/>
      <c r="D2696" s="48"/>
      <c r="E2696" s="48"/>
      <c r="F2696" s="48"/>
      <c r="G2696" s="48"/>
      <c r="H2696" s="48"/>
      <c r="I2696" s="48"/>
      <c r="J2696" s="48"/>
      <c r="K2696" s="48"/>
    </row>
    <row r="2697" spans="1:11" x14ac:dyDescent="0.25">
      <c r="A2697" s="48"/>
      <c r="B2697" s="48"/>
      <c r="C2697" s="48"/>
      <c r="D2697" s="48"/>
      <c r="E2697" s="48"/>
      <c r="F2697" s="48"/>
      <c r="G2697" s="48"/>
      <c r="H2697" s="48"/>
      <c r="I2697" s="48"/>
      <c r="J2697" s="48"/>
      <c r="K2697" s="48"/>
    </row>
    <row r="2698" spans="1:11" x14ac:dyDescent="0.25">
      <c r="A2698" s="48"/>
      <c r="B2698" s="48"/>
      <c r="C2698" s="48"/>
      <c r="D2698" s="48"/>
      <c r="E2698" s="48"/>
      <c r="F2698" s="48"/>
      <c r="G2698" s="48"/>
      <c r="H2698" s="48"/>
      <c r="I2698" s="48"/>
      <c r="J2698" s="48"/>
      <c r="K2698" s="48"/>
    </row>
    <row r="2699" spans="1:11" x14ac:dyDescent="0.25">
      <c r="A2699" s="48"/>
      <c r="B2699" s="48"/>
      <c r="C2699" s="48"/>
      <c r="D2699" s="48"/>
      <c r="E2699" s="48"/>
      <c r="F2699" s="48"/>
      <c r="G2699" s="48"/>
      <c r="H2699" s="48"/>
      <c r="I2699" s="48"/>
      <c r="J2699" s="48"/>
      <c r="K2699" s="48"/>
    </row>
    <row r="2700" spans="1:11" x14ac:dyDescent="0.25">
      <c r="A2700" s="48"/>
      <c r="B2700" s="48"/>
      <c r="C2700" s="48"/>
      <c r="D2700" s="48"/>
      <c r="E2700" s="48"/>
      <c r="F2700" s="48"/>
      <c r="G2700" s="48"/>
      <c r="H2700" s="48"/>
      <c r="I2700" s="48"/>
      <c r="J2700" s="48"/>
      <c r="K2700" s="48"/>
    </row>
    <row r="2701" spans="1:11" x14ac:dyDescent="0.25">
      <c r="A2701" s="48"/>
      <c r="B2701" s="48"/>
      <c r="C2701" s="48"/>
      <c r="D2701" s="48"/>
      <c r="E2701" s="48"/>
      <c r="F2701" s="48"/>
      <c r="G2701" s="48"/>
      <c r="H2701" s="48"/>
      <c r="I2701" s="48"/>
      <c r="J2701" s="48"/>
      <c r="K2701" s="48"/>
    </row>
    <row r="2702" spans="1:11" x14ac:dyDescent="0.25">
      <c r="A2702" s="48"/>
      <c r="B2702" s="48"/>
      <c r="C2702" s="48"/>
      <c r="D2702" s="48"/>
      <c r="E2702" s="48"/>
      <c r="F2702" s="48"/>
      <c r="G2702" s="48"/>
      <c r="H2702" s="48"/>
      <c r="I2702" s="48"/>
      <c r="J2702" s="48"/>
      <c r="K2702" s="48"/>
    </row>
    <row r="2703" spans="1:11" x14ac:dyDescent="0.25">
      <c r="A2703" s="48"/>
      <c r="B2703" s="48"/>
      <c r="C2703" s="48"/>
      <c r="D2703" s="48"/>
      <c r="E2703" s="48"/>
      <c r="F2703" s="48"/>
      <c r="G2703" s="48"/>
      <c r="H2703" s="48"/>
      <c r="I2703" s="48"/>
      <c r="J2703" s="48"/>
      <c r="K2703" s="48"/>
    </row>
    <row r="2704" spans="1:11" x14ac:dyDescent="0.25">
      <c r="A2704" s="48"/>
      <c r="B2704" s="48"/>
      <c r="C2704" s="48"/>
      <c r="D2704" s="48"/>
      <c r="E2704" s="48"/>
      <c r="F2704" s="48"/>
      <c r="G2704" s="48"/>
      <c r="H2704" s="48"/>
      <c r="I2704" s="48"/>
      <c r="J2704" s="48"/>
      <c r="K2704" s="48"/>
    </row>
    <row r="2705" spans="1:11" x14ac:dyDescent="0.25">
      <c r="A2705" s="48"/>
      <c r="B2705" s="48"/>
      <c r="C2705" s="48"/>
      <c r="D2705" s="48"/>
      <c r="E2705" s="48"/>
      <c r="F2705" s="48"/>
      <c r="G2705" s="48"/>
      <c r="H2705" s="48"/>
      <c r="I2705" s="48"/>
      <c r="J2705" s="48"/>
      <c r="K2705" s="48"/>
    </row>
    <row r="2706" spans="1:11" x14ac:dyDescent="0.25">
      <c r="A2706" s="48"/>
      <c r="B2706" s="48"/>
      <c r="C2706" s="48"/>
      <c r="D2706" s="48"/>
      <c r="E2706" s="48"/>
      <c r="F2706" s="48"/>
      <c r="G2706" s="48"/>
      <c r="H2706" s="48"/>
      <c r="I2706" s="48"/>
      <c r="J2706" s="48"/>
      <c r="K2706" s="48"/>
    </row>
    <row r="2707" spans="1:11" x14ac:dyDescent="0.25">
      <c r="A2707" s="48"/>
      <c r="B2707" s="48"/>
      <c r="C2707" s="48"/>
      <c r="D2707" s="48"/>
      <c r="E2707" s="48"/>
      <c r="F2707" s="48"/>
      <c r="G2707" s="48"/>
      <c r="H2707" s="48"/>
      <c r="I2707" s="48"/>
      <c r="J2707" s="48"/>
      <c r="K2707" s="48"/>
    </row>
    <row r="2708" spans="1:11" x14ac:dyDescent="0.25">
      <c r="A2708" s="48"/>
      <c r="B2708" s="48"/>
      <c r="C2708" s="48"/>
      <c r="D2708" s="48"/>
      <c r="E2708" s="48"/>
      <c r="F2708" s="48"/>
      <c r="G2708" s="48"/>
      <c r="H2708" s="48"/>
      <c r="I2708" s="48"/>
      <c r="J2708" s="48"/>
      <c r="K2708" s="48"/>
    </row>
    <row r="2709" spans="1:11" x14ac:dyDescent="0.25">
      <c r="A2709" s="48"/>
      <c r="B2709" s="48"/>
      <c r="C2709" s="48"/>
      <c r="D2709" s="48"/>
      <c r="E2709" s="48"/>
      <c r="F2709" s="48"/>
      <c r="G2709" s="48"/>
      <c r="H2709" s="48"/>
      <c r="I2709" s="48"/>
      <c r="J2709" s="48"/>
      <c r="K2709" s="48"/>
    </row>
    <row r="2710" spans="1:11" x14ac:dyDescent="0.25">
      <c r="A2710" s="48"/>
      <c r="B2710" s="48"/>
      <c r="C2710" s="48"/>
      <c r="D2710" s="48"/>
      <c r="E2710" s="48"/>
      <c r="F2710" s="48"/>
      <c r="G2710" s="48"/>
      <c r="H2710" s="48"/>
      <c r="I2710" s="48"/>
      <c r="J2710" s="48"/>
      <c r="K2710" s="48"/>
    </row>
    <row r="2711" spans="1:11" x14ac:dyDescent="0.25">
      <c r="A2711" s="48"/>
      <c r="B2711" s="48"/>
      <c r="C2711" s="48"/>
      <c r="D2711" s="48"/>
      <c r="E2711" s="48"/>
      <c r="F2711" s="48"/>
      <c r="G2711" s="48"/>
      <c r="H2711" s="48"/>
      <c r="I2711" s="48"/>
      <c r="J2711" s="48"/>
      <c r="K2711" s="48"/>
    </row>
    <row r="2712" spans="1:11" x14ac:dyDescent="0.25">
      <c r="A2712" s="48"/>
      <c r="B2712" s="48"/>
      <c r="C2712" s="48"/>
      <c r="D2712" s="48"/>
      <c r="E2712" s="48"/>
      <c r="F2712" s="48"/>
      <c r="G2712" s="48"/>
      <c r="H2712" s="48"/>
      <c r="I2712" s="48"/>
      <c r="J2712" s="48"/>
      <c r="K2712" s="48"/>
    </row>
    <row r="2713" spans="1:11" x14ac:dyDescent="0.25">
      <c r="A2713" s="48"/>
      <c r="B2713" s="48"/>
      <c r="C2713" s="48"/>
      <c r="D2713" s="48"/>
      <c r="E2713" s="48"/>
      <c r="F2713" s="48"/>
      <c r="G2713" s="48"/>
      <c r="H2713" s="48"/>
      <c r="I2713" s="48"/>
      <c r="J2713" s="48"/>
      <c r="K2713" s="48"/>
    </row>
    <row r="2714" spans="1:11" x14ac:dyDescent="0.25">
      <c r="A2714" s="48"/>
      <c r="B2714" s="48"/>
      <c r="C2714" s="48"/>
      <c r="D2714" s="48"/>
      <c r="E2714" s="48"/>
      <c r="F2714" s="48"/>
      <c r="G2714" s="48"/>
      <c r="H2714" s="48"/>
      <c r="I2714" s="48"/>
      <c r="J2714" s="48"/>
      <c r="K2714" s="48"/>
    </row>
    <row r="2715" spans="1:11" x14ac:dyDescent="0.25">
      <c r="A2715" s="48"/>
      <c r="B2715" s="48"/>
      <c r="C2715" s="48"/>
      <c r="D2715" s="48"/>
      <c r="E2715" s="48"/>
      <c r="F2715" s="48"/>
      <c r="G2715" s="48"/>
      <c r="H2715" s="48"/>
      <c r="I2715" s="48"/>
      <c r="J2715" s="48"/>
      <c r="K2715" s="48"/>
    </row>
    <row r="2716" spans="1:11" x14ac:dyDescent="0.25">
      <c r="A2716" s="48"/>
      <c r="B2716" s="48"/>
      <c r="C2716" s="48"/>
      <c r="D2716" s="48"/>
      <c r="E2716" s="48"/>
      <c r="F2716" s="48"/>
      <c r="G2716" s="48"/>
      <c r="H2716" s="48"/>
      <c r="I2716" s="48"/>
      <c r="J2716" s="48"/>
      <c r="K2716" s="48"/>
    </row>
    <row r="2717" spans="1:11" x14ac:dyDescent="0.25">
      <c r="A2717" s="48"/>
      <c r="B2717" s="48"/>
      <c r="C2717" s="48"/>
      <c r="D2717" s="48"/>
      <c r="E2717" s="48"/>
      <c r="F2717" s="48"/>
      <c r="G2717" s="48"/>
      <c r="H2717" s="48"/>
      <c r="I2717" s="48"/>
      <c r="J2717" s="48"/>
      <c r="K2717" s="48"/>
    </row>
    <row r="2718" spans="1:11" x14ac:dyDescent="0.25">
      <c r="A2718" s="48"/>
      <c r="B2718" s="48"/>
      <c r="C2718" s="48"/>
      <c r="D2718" s="48"/>
      <c r="E2718" s="48"/>
      <c r="F2718" s="48"/>
      <c r="G2718" s="48"/>
      <c r="H2718" s="48"/>
      <c r="I2718" s="48"/>
      <c r="J2718" s="48"/>
      <c r="K2718" s="48"/>
    </row>
    <row r="2719" spans="1:11" x14ac:dyDescent="0.25">
      <c r="A2719" s="48"/>
      <c r="B2719" s="48"/>
      <c r="C2719" s="48"/>
      <c r="D2719" s="48"/>
      <c r="E2719" s="48"/>
      <c r="F2719" s="48"/>
      <c r="G2719" s="48"/>
      <c r="H2719" s="48"/>
      <c r="I2719" s="48"/>
      <c r="J2719" s="48"/>
      <c r="K2719" s="48"/>
    </row>
    <row r="2720" spans="1:11" x14ac:dyDescent="0.25">
      <c r="A2720" s="48"/>
      <c r="B2720" s="48"/>
      <c r="C2720" s="48"/>
      <c r="D2720" s="48"/>
      <c r="E2720" s="48"/>
      <c r="F2720" s="48"/>
      <c r="G2720" s="48"/>
      <c r="H2720" s="48"/>
      <c r="I2720" s="48"/>
      <c r="J2720" s="48"/>
      <c r="K2720" s="48"/>
    </row>
    <row r="2721" spans="1:11" x14ac:dyDescent="0.25">
      <c r="A2721" s="48"/>
      <c r="B2721" s="48"/>
      <c r="C2721" s="48"/>
      <c r="D2721" s="48"/>
      <c r="E2721" s="48"/>
      <c r="F2721" s="48"/>
      <c r="G2721" s="48"/>
      <c r="H2721" s="48"/>
      <c r="I2721" s="48"/>
      <c r="J2721" s="48"/>
      <c r="K2721" s="48"/>
    </row>
    <row r="2722" spans="1:11" x14ac:dyDescent="0.25">
      <c r="A2722" s="48"/>
      <c r="B2722" s="48"/>
      <c r="C2722" s="48"/>
      <c r="D2722" s="48"/>
      <c r="E2722" s="48"/>
      <c r="F2722" s="48"/>
      <c r="G2722" s="48"/>
      <c r="H2722" s="48"/>
      <c r="I2722" s="48"/>
      <c r="J2722" s="48"/>
      <c r="K2722" s="48"/>
    </row>
    <row r="2723" spans="1:11" x14ac:dyDescent="0.25">
      <c r="A2723" s="48"/>
      <c r="B2723" s="48"/>
      <c r="C2723" s="48"/>
      <c r="D2723" s="48"/>
      <c r="E2723" s="48"/>
      <c r="F2723" s="48"/>
      <c r="G2723" s="48"/>
      <c r="H2723" s="48"/>
      <c r="I2723" s="48"/>
      <c r="J2723" s="48"/>
      <c r="K2723" s="48"/>
    </row>
    <row r="2724" spans="1:11" x14ac:dyDescent="0.25">
      <c r="A2724" s="48"/>
      <c r="B2724" s="48"/>
      <c r="C2724" s="48"/>
      <c r="D2724" s="48"/>
      <c r="E2724" s="48"/>
      <c r="F2724" s="48"/>
      <c r="G2724" s="48"/>
      <c r="H2724" s="48"/>
      <c r="I2724" s="48"/>
      <c r="J2724" s="48"/>
      <c r="K2724" s="48"/>
    </row>
    <row r="2725" spans="1:11" x14ac:dyDescent="0.25">
      <c r="A2725" s="48"/>
      <c r="B2725" s="48"/>
      <c r="C2725" s="48"/>
      <c r="D2725" s="48"/>
      <c r="E2725" s="48"/>
      <c r="F2725" s="48"/>
      <c r="G2725" s="48"/>
      <c r="H2725" s="48"/>
      <c r="I2725" s="48"/>
      <c r="J2725" s="48"/>
      <c r="K2725" s="48"/>
    </row>
    <row r="2726" spans="1:11" x14ac:dyDescent="0.25">
      <c r="A2726" s="48"/>
      <c r="B2726" s="48"/>
      <c r="C2726" s="48"/>
      <c r="D2726" s="48"/>
      <c r="E2726" s="48"/>
      <c r="F2726" s="48"/>
      <c r="G2726" s="48"/>
      <c r="H2726" s="48"/>
      <c r="I2726" s="48"/>
      <c r="J2726" s="48"/>
      <c r="K2726" s="48"/>
    </row>
    <row r="2727" spans="1:11" x14ac:dyDescent="0.25">
      <c r="A2727" s="48"/>
      <c r="B2727" s="48"/>
      <c r="C2727" s="48"/>
      <c r="D2727" s="48"/>
      <c r="E2727" s="48"/>
      <c r="F2727" s="48"/>
      <c r="G2727" s="48"/>
      <c r="H2727" s="48"/>
      <c r="I2727" s="48"/>
      <c r="J2727" s="48"/>
      <c r="K2727" s="48"/>
    </row>
    <row r="2728" spans="1:11" x14ac:dyDescent="0.25">
      <c r="A2728" s="48"/>
      <c r="B2728" s="48"/>
      <c r="C2728" s="48"/>
      <c r="D2728" s="48"/>
      <c r="E2728" s="48"/>
      <c r="F2728" s="48"/>
      <c r="G2728" s="48"/>
      <c r="H2728" s="48"/>
      <c r="I2728" s="48"/>
      <c r="J2728" s="48"/>
      <c r="K2728" s="48"/>
    </row>
    <row r="2729" spans="1:11" x14ac:dyDescent="0.25">
      <c r="A2729" s="48"/>
      <c r="B2729" s="48"/>
      <c r="C2729" s="48"/>
      <c r="D2729" s="48"/>
      <c r="E2729" s="48"/>
      <c r="F2729" s="48"/>
      <c r="G2729" s="48"/>
      <c r="H2729" s="48"/>
      <c r="I2729" s="48"/>
      <c r="J2729" s="48"/>
      <c r="K2729" s="48"/>
    </row>
    <row r="2730" spans="1:11" x14ac:dyDescent="0.25">
      <c r="A2730" s="48"/>
      <c r="B2730" s="48"/>
      <c r="C2730" s="48"/>
      <c r="D2730" s="48"/>
      <c r="E2730" s="48"/>
      <c r="F2730" s="48"/>
      <c r="G2730" s="48"/>
      <c r="H2730" s="48"/>
      <c r="I2730" s="48"/>
      <c r="J2730" s="48"/>
      <c r="K2730" s="48"/>
    </row>
    <row r="2731" spans="1:11" x14ac:dyDescent="0.25">
      <c r="A2731" s="48"/>
      <c r="B2731" s="48"/>
      <c r="C2731" s="48"/>
      <c r="D2731" s="48"/>
      <c r="E2731" s="48"/>
      <c r="F2731" s="48"/>
      <c r="G2731" s="48"/>
      <c r="H2731" s="48"/>
      <c r="I2731" s="48"/>
      <c r="J2731" s="48"/>
      <c r="K2731" s="48"/>
    </row>
    <row r="2732" spans="1:11" x14ac:dyDescent="0.25">
      <c r="A2732" s="48"/>
      <c r="B2732" s="48"/>
      <c r="C2732" s="48"/>
      <c r="D2732" s="48"/>
      <c r="E2732" s="48"/>
      <c r="F2732" s="48"/>
      <c r="G2732" s="48"/>
      <c r="H2732" s="48"/>
      <c r="I2732" s="48"/>
      <c r="J2732" s="48"/>
      <c r="K2732" s="48"/>
    </row>
    <row r="2733" spans="1:11" x14ac:dyDescent="0.25">
      <c r="A2733" s="48"/>
      <c r="B2733" s="48"/>
      <c r="C2733" s="48"/>
      <c r="D2733" s="48"/>
      <c r="E2733" s="48"/>
      <c r="F2733" s="48"/>
      <c r="G2733" s="48"/>
      <c r="H2733" s="48"/>
      <c r="I2733" s="48"/>
      <c r="J2733" s="48"/>
      <c r="K2733" s="48"/>
    </row>
    <row r="2734" spans="1:11" x14ac:dyDescent="0.25">
      <c r="A2734" s="48"/>
      <c r="B2734" s="48"/>
      <c r="C2734" s="48"/>
      <c r="D2734" s="48"/>
      <c r="E2734" s="48"/>
      <c r="F2734" s="48"/>
      <c r="G2734" s="48"/>
      <c r="H2734" s="48"/>
      <c r="I2734" s="48"/>
      <c r="J2734" s="48"/>
      <c r="K2734" s="48"/>
    </row>
    <row r="2735" spans="1:11" x14ac:dyDescent="0.25">
      <c r="A2735" s="48"/>
      <c r="B2735" s="48"/>
      <c r="C2735" s="48"/>
      <c r="D2735" s="48"/>
      <c r="E2735" s="48"/>
      <c r="F2735" s="48"/>
      <c r="G2735" s="48"/>
      <c r="H2735" s="48"/>
      <c r="I2735" s="48"/>
      <c r="J2735" s="48"/>
      <c r="K2735" s="48"/>
    </row>
    <row r="2736" spans="1:11" x14ac:dyDescent="0.25">
      <c r="A2736" s="48"/>
      <c r="B2736" s="48"/>
      <c r="C2736" s="48"/>
      <c r="D2736" s="48"/>
      <c r="E2736" s="48"/>
      <c r="F2736" s="48"/>
      <c r="G2736" s="48"/>
      <c r="H2736" s="48"/>
      <c r="I2736" s="48"/>
      <c r="J2736" s="48"/>
      <c r="K2736" s="48"/>
    </row>
    <row r="2737" spans="1:11" x14ac:dyDescent="0.25">
      <c r="A2737" s="48"/>
      <c r="B2737" s="48"/>
      <c r="C2737" s="48"/>
      <c r="D2737" s="48"/>
      <c r="E2737" s="48"/>
      <c r="F2737" s="48"/>
      <c r="G2737" s="48"/>
      <c r="H2737" s="48"/>
      <c r="I2737" s="48"/>
      <c r="J2737" s="48"/>
      <c r="K2737" s="48"/>
    </row>
    <row r="2738" spans="1:11" x14ac:dyDescent="0.25">
      <c r="A2738" s="48"/>
      <c r="B2738" s="48"/>
      <c r="C2738" s="48"/>
      <c r="D2738" s="48"/>
      <c r="E2738" s="48"/>
      <c r="F2738" s="48"/>
      <c r="G2738" s="48"/>
      <c r="H2738" s="48"/>
      <c r="I2738" s="48"/>
      <c r="J2738" s="48"/>
      <c r="K2738" s="48"/>
    </row>
    <row r="2739" spans="1:11" x14ac:dyDescent="0.25">
      <c r="A2739" s="48"/>
      <c r="B2739" s="48"/>
      <c r="C2739" s="48"/>
      <c r="D2739" s="48"/>
      <c r="E2739" s="48"/>
      <c r="F2739" s="48"/>
      <c r="G2739" s="48"/>
      <c r="H2739" s="48"/>
      <c r="I2739" s="48"/>
      <c r="J2739" s="48"/>
      <c r="K2739" s="48"/>
    </row>
    <row r="2740" spans="1:11" x14ac:dyDescent="0.25">
      <c r="A2740" s="48"/>
      <c r="B2740" s="48"/>
      <c r="C2740" s="48"/>
      <c r="D2740" s="48"/>
      <c r="E2740" s="48"/>
      <c r="F2740" s="48"/>
      <c r="G2740" s="48"/>
      <c r="H2740" s="48"/>
      <c r="I2740" s="48"/>
      <c r="J2740" s="48"/>
      <c r="K2740" s="48"/>
    </row>
    <row r="2741" spans="1:11" x14ac:dyDescent="0.25">
      <c r="A2741" s="48"/>
      <c r="B2741" s="48"/>
      <c r="C2741" s="48"/>
      <c r="D2741" s="48"/>
      <c r="E2741" s="48"/>
      <c r="F2741" s="48"/>
      <c r="G2741" s="48"/>
      <c r="H2741" s="48"/>
      <c r="I2741" s="48"/>
      <c r="J2741" s="48"/>
      <c r="K2741" s="48"/>
    </row>
    <row r="2742" spans="1:11" x14ac:dyDescent="0.25">
      <c r="A2742" s="48"/>
      <c r="B2742" s="48"/>
      <c r="C2742" s="48"/>
      <c r="D2742" s="48"/>
      <c r="E2742" s="48"/>
      <c r="F2742" s="48"/>
      <c r="G2742" s="48"/>
      <c r="H2742" s="48"/>
      <c r="I2742" s="48"/>
      <c r="J2742" s="48"/>
      <c r="K2742" s="48"/>
    </row>
    <row r="2743" spans="1:11" x14ac:dyDescent="0.25">
      <c r="A2743" s="48"/>
      <c r="B2743" s="48"/>
      <c r="C2743" s="48"/>
      <c r="D2743" s="48"/>
      <c r="E2743" s="48"/>
      <c r="F2743" s="48"/>
      <c r="G2743" s="48"/>
      <c r="H2743" s="48"/>
      <c r="I2743" s="48"/>
      <c r="J2743" s="48"/>
      <c r="K2743" s="48"/>
    </row>
    <row r="2744" spans="1:11" x14ac:dyDescent="0.25">
      <c r="A2744" s="48"/>
      <c r="B2744" s="48"/>
      <c r="C2744" s="48"/>
      <c r="D2744" s="48"/>
      <c r="E2744" s="48"/>
      <c r="F2744" s="48"/>
      <c r="G2744" s="48"/>
      <c r="H2744" s="48"/>
      <c r="I2744" s="48"/>
      <c r="J2744" s="48"/>
      <c r="K2744" s="48"/>
    </row>
    <row r="2745" spans="1:11" x14ac:dyDescent="0.25">
      <c r="A2745" s="48"/>
      <c r="B2745" s="48"/>
      <c r="C2745" s="48"/>
      <c r="D2745" s="48"/>
      <c r="E2745" s="48"/>
      <c r="F2745" s="48"/>
      <c r="G2745" s="48"/>
      <c r="H2745" s="48"/>
      <c r="I2745" s="48"/>
      <c r="J2745" s="48"/>
      <c r="K2745" s="48"/>
    </row>
    <row r="2746" spans="1:11" x14ac:dyDescent="0.25">
      <c r="A2746" s="48"/>
      <c r="B2746" s="48"/>
      <c r="C2746" s="48"/>
      <c r="D2746" s="48"/>
      <c r="E2746" s="48"/>
      <c r="F2746" s="48"/>
      <c r="G2746" s="48"/>
      <c r="H2746" s="48"/>
      <c r="I2746" s="48"/>
      <c r="J2746" s="48"/>
      <c r="K2746" s="48"/>
    </row>
    <row r="2747" spans="1:11" x14ac:dyDescent="0.25">
      <c r="A2747" s="48"/>
      <c r="B2747" s="48"/>
      <c r="C2747" s="48"/>
      <c r="D2747" s="48"/>
      <c r="E2747" s="48"/>
      <c r="F2747" s="48"/>
      <c r="G2747" s="48"/>
      <c r="H2747" s="48"/>
      <c r="I2747" s="48"/>
      <c r="J2747" s="48"/>
      <c r="K2747" s="48"/>
    </row>
    <row r="2748" spans="1:11" x14ac:dyDescent="0.25">
      <c r="A2748" s="48"/>
      <c r="B2748" s="48"/>
      <c r="C2748" s="48"/>
      <c r="D2748" s="48"/>
      <c r="E2748" s="48"/>
      <c r="F2748" s="48"/>
      <c r="G2748" s="48"/>
      <c r="H2748" s="48"/>
      <c r="I2748" s="48"/>
      <c r="J2748" s="48"/>
      <c r="K2748" s="48"/>
    </row>
    <row r="2749" spans="1:11" x14ac:dyDescent="0.25">
      <c r="A2749" s="48"/>
      <c r="B2749" s="48"/>
      <c r="C2749" s="48"/>
      <c r="D2749" s="48"/>
      <c r="E2749" s="48"/>
      <c r="F2749" s="48"/>
      <c r="G2749" s="48"/>
      <c r="H2749" s="48"/>
      <c r="I2749" s="48"/>
      <c r="J2749" s="48"/>
      <c r="K2749" s="48"/>
    </row>
    <row r="2750" spans="1:11" x14ac:dyDescent="0.25">
      <c r="A2750" s="48"/>
      <c r="B2750" s="48"/>
      <c r="C2750" s="48"/>
      <c r="D2750" s="48"/>
      <c r="E2750" s="48"/>
      <c r="F2750" s="48"/>
      <c r="G2750" s="48"/>
      <c r="H2750" s="48"/>
      <c r="I2750" s="48"/>
      <c r="J2750" s="48"/>
      <c r="K2750" s="48"/>
    </row>
    <row r="2751" spans="1:11" x14ac:dyDescent="0.25">
      <c r="A2751" s="48"/>
      <c r="B2751" s="48"/>
      <c r="C2751" s="48"/>
      <c r="D2751" s="48"/>
      <c r="E2751" s="48"/>
      <c r="F2751" s="48"/>
      <c r="G2751" s="48"/>
      <c r="H2751" s="48"/>
      <c r="I2751" s="48"/>
      <c r="J2751" s="48"/>
      <c r="K2751" s="48"/>
    </row>
    <row r="2752" spans="1:11" x14ac:dyDescent="0.25">
      <c r="A2752" s="48"/>
      <c r="B2752" s="48"/>
      <c r="C2752" s="48"/>
      <c r="D2752" s="48"/>
      <c r="E2752" s="48"/>
      <c r="F2752" s="48"/>
      <c r="G2752" s="48"/>
      <c r="H2752" s="48"/>
      <c r="I2752" s="48"/>
      <c r="J2752" s="48"/>
      <c r="K2752" s="48"/>
    </row>
    <row r="2753" spans="1:11" x14ac:dyDescent="0.25">
      <c r="A2753" s="48"/>
      <c r="B2753" s="48"/>
      <c r="C2753" s="48"/>
      <c r="D2753" s="48"/>
      <c r="E2753" s="48"/>
      <c r="F2753" s="48"/>
      <c r="G2753" s="48"/>
      <c r="H2753" s="48"/>
      <c r="I2753" s="48"/>
      <c r="J2753" s="48"/>
      <c r="K2753" s="48"/>
    </row>
    <row r="2754" spans="1:11" x14ac:dyDescent="0.25">
      <c r="A2754" s="48"/>
      <c r="B2754" s="48"/>
      <c r="C2754" s="48"/>
      <c r="D2754" s="48"/>
      <c r="E2754" s="48"/>
      <c r="F2754" s="48"/>
      <c r="G2754" s="48"/>
      <c r="H2754" s="48"/>
      <c r="I2754" s="48"/>
      <c r="J2754" s="48"/>
      <c r="K2754" s="48"/>
    </row>
    <row r="2755" spans="1:11" x14ac:dyDescent="0.25">
      <c r="A2755" s="48"/>
      <c r="B2755" s="48"/>
      <c r="C2755" s="48"/>
      <c r="D2755" s="48"/>
      <c r="E2755" s="48"/>
      <c r="F2755" s="48"/>
      <c r="G2755" s="48"/>
      <c r="H2755" s="48"/>
      <c r="I2755" s="48"/>
      <c r="J2755" s="48"/>
      <c r="K2755" s="48"/>
    </row>
    <row r="2756" spans="1:11" x14ac:dyDescent="0.25">
      <c r="A2756" s="48"/>
      <c r="B2756" s="48"/>
      <c r="C2756" s="48"/>
      <c r="D2756" s="48"/>
      <c r="E2756" s="48"/>
      <c r="F2756" s="48"/>
      <c r="G2756" s="48"/>
      <c r="H2756" s="48"/>
      <c r="I2756" s="48"/>
      <c r="J2756" s="48"/>
      <c r="K2756" s="48"/>
    </row>
    <row r="2757" spans="1:11" x14ac:dyDescent="0.25">
      <c r="A2757" s="48"/>
      <c r="B2757" s="48"/>
      <c r="C2757" s="48"/>
      <c r="D2757" s="48"/>
      <c r="E2757" s="48"/>
      <c r="F2757" s="48"/>
      <c r="G2757" s="48"/>
      <c r="H2757" s="48"/>
      <c r="I2757" s="48"/>
      <c r="J2757" s="48"/>
      <c r="K2757" s="48"/>
    </row>
    <row r="2758" spans="1:11" x14ac:dyDescent="0.25">
      <c r="A2758" s="48"/>
      <c r="B2758" s="48"/>
      <c r="C2758" s="48"/>
      <c r="D2758" s="48"/>
      <c r="E2758" s="48"/>
      <c r="F2758" s="48"/>
      <c r="G2758" s="48"/>
      <c r="H2758" s="48"/>
      <c r="I2758" s="48"/>
      <c r="J2758" s="48"/>
      <c r="K2758" s="48"/>
    </row>
    <row r="2759" spans="1:11" x14ac:dyDescent="0.25">
      <c r="A2759" s="48"/>
      <c r="B2759" s="48"/>
      <c r="C2759" s="48"/>
      <c r="D2759" s="48"/>
      <c r="E2759" s="48"/>
      <c r="F2759" s="48"/>
      <c r="G2759" s="48"/>
      <c r="H2759" s="48"/>
      <c r="I2759" s="48"/>
      <c r="J2759" s="48"/>
      <c r="K2759" s="48"/>
    </row>
    <row r="2760" spans="1:11" x14ac:dyDescent="0.25">
      <c r="A2760" s="48"/>
      <c r="B2760" s="48"/>
      <c r="C2760" s="48"/>
      <c r="D2760" s="48"/>
      <c r="E2760" s="48"/>
      <c r="F2760" s="48"/>
      <c r="G2760" s="48"/>
      <c r="H2760" s="48"/>
      <c r="I2760" s="48"/>
      <c r="J2760" s="48"/>
      <c r="K2760" s="48"/>
    </row>
    <row r="2761" spans="1:11" x14ac:dyDescent="0.25">
      <c r="A2761" s="48"/>
      <c r="B2761" s="48"/>
      <c r="C2761" s="48"/>
      <c r="D2761" s="48"/>
      <c r="E2761" s="48"/>
      <c r="F2761" s="48"/>
      <c r="G2761" s="48"/>
      <c r="H2761" s="48"/>
      <c r="I2761" s="48"/>
      <c r="J2761" s="48"/>
      <c r="K2761" s="48"/>
    </row>
    <row r="2762" spans="1:11" x14ac:dyDescent="0.25">
      <c r="A2762" s="48"/>
      <c r="B2762" s="48"/>
      <c r="C2762" s="48"/>
      <c r="D2762" s="48"/>
      <c r="E2762" s="48"/>
      <c r="F2762" s="48"/>
      <c r="G2762" s="48"/>
      <c r="H2762" s="48"/>
      <c r="I2762" s="48"/>
      <c r="J2762" s="48"/>
      <c r="K2762" s="48"/>
    </row>
    <row r="2763" spans="1:11" x14ac:dyDescent="0.25">
      <c r="A2763" s="48"/>
      <c r="B2763" s="48"/>
      <c r="C2763" s="48"/>
      <c r="D2763" s="48"/>
      <c r="E2763" s="48"/>
      <c r="F2763" s="48"/>
      <c r="G2763" s="48"/>
      <c r="H2763" s="48"/>
      <c r="I2763" s="48"/>
      <c r="J2763" s="48"/>
      <c r="K2763" s="48"/>
    </row>
    <row r="2764" spans="1:11" x14ac:dyDescent="0.25">
      <c r="A2764" s="48"/>
      <c r="B2764" s="48"/>
      <c r="C2764" s="48"/>
      <c r="D2764" s="48"/>
      <c r="E2764" s="48"/>
      <c r="F2764" s="48"/>
      <c r="G2764" s="48"/>
      <c r="H2764" s="48"/>
      <c r="I2764" s="48"/>
      <c r="J2764" s="48"/>
      <c r="K2764" s="48"/>
    </row>
    <row r="2765" spans="1:11" x14ac:dyDescent="0.25">
      <c r="A2765" s="48"/>
      <c r="B2765" s="48"/>
      <c r="C2765" s="48"/>
      <c r="D2765" s="48"/>
      <c r="E2765" s="48"/>
      <c r="F2765" s="48"/>
      <c r="G2765" s="48"/>
      <c r="H2765" s="48"/>
      <c r="I2765" s="48"/>
      <c r="J2765" s="48"/>
      <c r="K2765" s="48"/>
    </row>
    <row r="2766" spans="1:11" x14ac:dyDescent="0.25">
      <c r="A2766" s="48"/>
      <c r="B2766" s="48"/>
      <c r="C2766" s="48"/>
      <c r="D2766" s="48"/>
      <c r="E2766" s="48"/>
      <c r="F2766" s="48"/>
      <c r="G2766" s="48"/>
      <c r="H2766" s="48"/>
      <c r="I2766" s="48"/>
      <c r="J2766" s="48"/>
      <c r="K2766" s="48"/>
    </row>
    <row r="2767" spans="1:11" x14ac:dyDescent="0.25">
      <c r="A2767" s="48"/>
      <c r="B2767" s="48"/>
      <c r="C2767" s="48"/>
      <c r="D2767" s="48"/>
      <c r="E2767" s="48"/>
      <c r="F2767" s="48"/>
      <c r="G2767" s="48"/>
      <c r="H2767" s="48"/>
      <c r="I2767" s="48"/>
      <c r="J2767" s="48"/>
      <c r="K2767" s="48"/>
    </row>
    <row r="2768" spans="1:11" x14ac:dyDescent="0.25">
      <c r="A2768" s="48"/>
      <c r="B2768" s="48"/>
      <c r="C2768" s="48"/>
      <c r="D2768" s="48"/>
      <c r="E2768" s="48"/>
      <c r="F2768" s="48"/>
      <c r="G2768" s="48"/>
      <c r="H2768" s="48"/>
      <c r="I2768" s="48"/>
      <c r="J2768" s="48"/>
      <c r="K2768" s="48"/>
    </row>
    <row r="2769" spans="1:11" x14ac:dyDescent="0.25">
      <c r="A2769" s="48"/>
      <c r="B2769" s="48"/>
      <c r="C2769" s="48"/>
      <c r="D2769" s="48"/>
      <c r="E2769" s="48"/>
      <c r="F2769" s="48"/>
      <c r="G2769" s="48"/>
      <c r="H2769" s="48"/>
      <c r="I2769" s="48"/>
      <c r="J2769" s="48"/>
      <c r="K2769" s="48"/>
    </row>
    <row r="2770" spans="1:11" x14ac:dyDescent="0.25">
      <c r="A2770" s="48"/>
      <c r="B2770" s="48"/>
      <c r="C2770" s="48"/>
      <c r="D2770" s="48"/>
      <c r="E2770" s="48"/>
      <c r="F2770" s="48"/>
      <c r="G2770" s="48"/>
      <c r="H2770" s="48"/>
      <c r="I2770" s="48"/>
      <c r="J2770" s="48"/>
      <c r="K2770" s="48"/>
    </row>
    <row r="2771" spans="1:11" x14ac:dyDescent="0.25">
      <c r="A2771" s="48"/>
      <c r="B2771" s="48"/>
      <c r="C2771" s="48"/>
      <c r="D2771" s="48"/>
      <c r="E2771" s="48"/>
      <c r="F2771" s="48"/>
      <c r="G2771" s="48"/>
      <c r="H2771" s="48"/>
      <c r="I2771" s="48"/>
      <c r="J2771" s="48"/>
      <c r="K2771" s="48"/>
    </row>
    <row r="2772" spans="1:11" x14ac:dyDescent="0.25">
      <c r="A2772" s="48"/>
      <c r="B2772" s="48"/>
      <c r="C2772" s="48"/>
      <c r="D2772" s="48"/>
      <c r="E2772" s="48"/>
      <c r="F2772" s="48"/>
      <c r="G2772" s="48"/>
      <c r="H2772" s="48"/>
      <c r="I2772" s="48"/>
      <c r="J2772" s="48"/>
      <c r="K2772" s="48"/>
    </row>
    <row r="2773" spans="1:11" x14ac:dyDescent="0.25">
      <c r="A2773" s="48"/>
      <c r="B2773" s="48"/>
      <c r="C2773" s="48"/>
      <c r="D2773" s="48"/>
      <c r="E2773" s="48"/>
      <c r="F2773" s="48"/>
      <c r="G2773" s="48"/>
      <c r="H2773" s="48"/>
      <c r="I2773" s="48"/>
      <c r="J2773" s="48"/>
      <c r="K2773" s="48"/>
    </row>
    <row r="2774" spans="1:11" x14ac:dyDescent="0.25">
      <c r="A2774" s="48"/>
      <c r="B2774" s="48"/>
      <c r="C2774" s="48"/>
      <c r="D2774" s="48"/>
      <c r="E2774" s="48"/>
      <c r="F2774" s="48"/>
      <c r="G2774" s="48"/>
      <c r="H2774" s="48"/>
      <c r="I2774" s="48"/>
      <c r="J2774" s="48"/>
      <c r="K2774" s="48"/>
    </row>
    <row r="2775" spans="1:11" x14ac:dyDescent="0.25">
      <c r="A2775" s="48"/>
      <c r="B2775" s="48"/>
      <c r="C2775" s="48"/>
      <c r="D2775" s="48"/>
      <c r="E2775" s="48"/>
      <c r="F2775" s="48"/>
      <c r="G2775" s="48"/>
      <c r="H2775" s="48"/>
      <c r="I2775" s="48"/>
      <c r="J2775" s="48"/>
      <c r="K2775" s="48"/>
    </row>
    <row r="2776" spans="1:11" x14ac:dyDescent="0.25">
      <c r="A2776" s="48"/>
      <c r="B2776" s="48"/>
      <c r="C2776" s="48"/>
      <c r="D2776" s="48"/>
      <c r="E2776" s="48"/>
      <c r="F2776" s="48"/>
      <c r="G2776" s="48"/>
      <c r="H2776" s="48"/>
      <c r="I2776" s="48"/>
      <c r="J2776" s="48"/>
      <c r="K2776" s="48"/>
    </row>
    <row r="2777" spans="1:11" x14ac:dyDescent="0.25">
      <c r="A2777" s="48"/>
      <c r="B2777" s="48"/>
      <c r="C2777" s="48"/>
      <c r="D2777" s="48"/>
      <c r="E2777" s="48"/>
      <c r="F2777" s="48"/>
      <c r="G2777" s="48"/>
      <c r="H2777" s="48"/>
      <c r="I2777" s="48"/>
      <c r="J2777" s="48"/>
      <c r="K2777" s="48"/>
    </row>
    <row r="2778" spans="1:11" x14ac:dyDescent="0.25">
      <c r="A2778" s="48"/>
      <c r="B2778" s="48"/>
      <c r="C2778" s="48"/>
      <c r="D2778" s="48"/>
      <c r="E2778" s="48"/>
      <c r="F2778" s="48"/>
      <c r="G2778" s="48"/>
      <c r="H2778" s="48"/>
      <c r="I2778" s="48"/>
      <c r="J2778" s="48"/>
      <c r="K2778" s="48"/>
    </row>
    <row r="2779" spans="1:11" x14ac:dyDescent="0.25">
      <c r="A2779" s="48"/>
      <c r="B2779" s="48"/>
      <c r="C2779" s="48"/>
      <c r="D2779" s="48"/>
      <c r="E2779" s="48"/>
      <c r="F2779" s="48"/>
      <c r="G2779" s="48"/>
      <c r="H2779" s="48"/>
      <c r="I2779" s="48"/>
      <c r="J2779" s="48"/>
      <c r="K2779" s="48"/>
    </row>
    <row r="2780" spans="1:11" x14ac:dyDescent="0.25">
      <c r="A2780" s="48"/>
      <c r="B2780" s="48"/>
      <c r="C2780" s="48"/>
      <c r="D2780" s="48"/>
      <c r="E2780" s="48"/>
      <c r="F2780" s="48"/>
      <c r="G2780" s="48"/>
      <c r="H2780" s="48"/>
      <c r="I2780" s="48"/>
      <c r="J2780" s="48"/>
      <c r="K2780" s="48"/>
    </row>
    <row r="2781" spans="1:11" x14ac:dyDescent="0.25">
      <c r="A2781" s="48"/>
      <c r="B2781" s="48"/>
      <c r="C2781" s="48"/>
      <c r="D2781" s="48"/>
      <c r="E2781" s="48"/>
      <c r="F2781" s="48"/>
      <c r="G2781" s="48"/>
      <c r="H2781" s="48"/>
      <c r="I2781" s="48"/>
      <c r="J2781" s="48"/>
      <c r="K2781" s="48"/>
    </row>
    <row r="2782" spans="1:11" x14ac:dyDescent="0.25">
      <c r="A2782" s="48"/>
      <c r="B2782" s="48"/>
      <c r="C2782" s="48"/>
      <c r="D2782" s="48"/>
      <c r="E2782" s="48"/>
      <c r="F2782" s="48"/>
      <c r="G2782" s="48"/>
      <c r="H2782" s="48"/>
      <c r="I2782" s="48"/>
      <c r="J2782" s="48"/>
      <c r="K2782" s="48"/>
    </row>
    <row r="2783" spans="1:11" x14ac:dyDescent="0.25">
      <c r="A2783" s="48"/>
      <c r="B2783" s="48"/>
      <c r="C2783" s="48"/>
      <c r="D2783" s="48"/>
      <c r="E2783" s="48"/>
      <c r="F2783" s="48"/>
      <c r="G2783" s="48"/>
      <c r="H2783" s="48"/>
      <c r="I2783" s="48"/>
      <c r="J2783" s="48"/>
      <c r="K2783" s="48"/>
    </row>
    <row r="2784" spans="1:11" x14ac:dyDescent="0.25">
      <c r="A2784" s="48"/>
      <c r="B2784" s="48"/>
      <c r="C2784" s="48"/>
      <c r="D2784" s="48"/>
      <c r="E2784" s="48"/>
      <c r="F2784" s="48"/>
      <c r="G2784" s="48"/>
      <c r="H2784" s="48"/>
      <c r="I2784" s="48"/>
      <c r="J2784" s="48"/>
      <c r="K2784" s="48"/>
    </row>
    <row r="2785" spans="1:11" x14ac:dyDescent="0.25">
      <c r="A2785" s="48"/>
      <c r="B2785" s="48"/>
      <c r="C2785" s="48"/>
      <c r="D2785" s="48"/>
      <c r="E2785" s="48"/>
      <c r="F2785" s="48"/>
      <c r="G2785" s="48"/>
      <c r="H2785" s="48"/>
      <c r="I2785" s="48"/>
      <c r="J2785" s="48"/>
      <c r="K2785" s="48"/>
    </row>
    <row r="2786" spans="1:11" x14ac:dyDescent="0.25">
      <c r="A2786" s="48"/>
      <c r="B2786" s="48"/>
      <c r="C2786" s="48"/>
      <c r="D2786" s="48"/>
      <c r="E2786" s="48"/>
      <c r="F2786" s="48"/>
      <c r="G2786" s="48"/>
      <c r="H2786" s="48"/>
      <c r="I2786" s="48"/>
      <c r="J2786" s="48"/>
      <c r="K2786" s="48"/>
    </row>
    <row r="2787" spans="1:11" x14ac:dyDescent="0.25">
      <c r="A2787" s="48"/>
      <c r="B2787" s="48"/>
      <c r="C2787" s="48"/>
      <c r="D2787" s="48"/>
      <c r="E2787" s="48"/>
      <c r="F2787" s="48"/>
      <c r="G2787" s="48"/>
      <c r="H2787" s="48"/>
      <c r="I2787" s="48"/>
      <c r="J2787" s="48"/>
      <c r="K2787" s="48"/>
    </row>
    <row r="2788" spans="1:11" x14ac:dyDescent="0.25">
      <c r="A2788" s="48"/>
      <c r="B2788" s="48"/>
      <c r="C2788" s="48"/>
      <c r="D2788" s="48"/>
      <c r="E2788" s="48"/>
      <c r="F2788" s="48"/>
      <c r="G2788" s="48"/>
      <c r="H2788" s="48"/>
      <c r="I2788" s="48"/>
      <c r="J2788" s="48"/>
      <c r="K2788" s="48"/>
    </row>
    <row r="2789" spans="1:11" x14ac:dyDescent="0.25">
      <c r="A2789" s="48"/>
      <c r="B2789" s="48"/>
      <c r="C2789" s="48"/>
      <c r="D2789" s="48"/>
      <c r="E2789" s="48"/>
      <c r="F2789" s="48"/>
      <c r="G2789" s="48"/>
      <c r="H2789" s="48"/>
      <c r="I2789" s="48"/>
      <c r="J2789" s="48"/>
      <c r="K2789" s="48"/>
    </row>
    <row r="2790" spans="1:11" x14ac:dyDescent="0.25">
      <c r="A2790" s="48"/>
      <c r="B2790" s="48"/>
      <c r="C2790" s="48"/>
      <c r="D2790" s="48"/>
      <c r="E2790" s="48"/>
      <c r="F2790" s="48"/>
      <c r="G2790" s="48"/>
      <c r="H2790" s="48"/>
      <c r="I2790" s="48"/>
      <c r="J2790" s="48"/>
      <c r="K2790" s="48"/>
    </row>
    <row r="2791" spans="1:11" x14ac:dyDescent="0.25">
      <c r="A2791" s="48"/>
      <c r="B2791" s="48"/>
      <c r="C2791" s="48"/>
      <c r="D2791" s="48"/>
      <c r="E2791" s="48"/>
      <c r="F2791" s="48"/>
      <c r="G2791" s="48"/>
      <c r="H2791" s="48"/>
      <c r="I2791" s="48"/>
      <c r="J2791" s="48"/>
      <c r="K2791" s="48"/>
    </row>
    <row r="2792" spans="1:11" x14ac:dyDescent="0.25">
      <c r="A2792" s="48"/>
      <c r="B2792" s="48"/>
      <c r="C2792" s="48"/>
      <c r="D2792" s="48"/>
      <c r="E2792" s="48"/>
      <c r="F2792" s="48"/>
      <c r="G2792" s="48"/>
      <c r="H2792" s="48"/>
      <c r="I2792" s="48"/>
      <c r="J2792" s="48"/>
      <c r="K2792" s="48"/>
    </row>
    <row r="2793" spans="1:11" x14ac:dyDescent="0.25">
      <c r="A2793" s="48"/>
      <c r="B2793" s="48"/>
      <c r="C2793" s="48"/>
      <c r="D2793" s="48"/>
      <c r="E2793" s="48"/>
      <c r="F2793" s="48"/>
      <c r="G2793" s="48"/>
      <c r="H2793" s="48"/>
      <c r="I2793" s="48"/>
      <c r="J2793" s="48"/>
      <c r="K2793" s="48"/>
    </row>
    <row r="2794" spans="1:11" x14ac:dyDescent="0.25">
      <c r="A2794" s="48"/>
      <c r="B2794" s="48"/>
      <c r="C2794" s="48"/>
      <c r="D2794" s="48"/>
      <c r="E2794" s="48"/>
      <c r="F2794" s="48"/>
      <c r="G2794" s="48"/>
      <c r="H2794" s="48"/>
      <c r="I2794" s="48"/>
      <c r="J2794" s="48"/>
      <c r="K2794" s="48"/>
    </row>
    <row r="2795" spans="1:11" x14ac:dyDescent="0.25">
      <c r="A2795" s="48"/>
      <c r="B2795" s="48"/>
      <c r="C2795" s="48"/>
      <c r="D2795" s="48"/>
      <c r="E2795" s="48"/>
      <c r="F2795" s="48"/>
      <c r="G2795" s="48"/>
      <c r="H2795" s="48"/>
      <c r="I2795" s="48"/>
      <c r="J2795" s="48"/>
      <c r="K2795" s="48"/>
    </row>
    <row r="2796" spans="1:11" x14ac:dyDescent="0.25">
      <c r="A2796" s="48"/>
      <c r="B2796" s="48"/>
      <c r="C2796" s="48"/>
      <c r="D2796" s="48"/>
      <c r="E2796" s="48"/>
      <c r="F2796" s="48"/>
      <c r="G2796" s="48"/>
      <c r="H2796" s="48"/>
      <c r="I2796" s="48"/>
      <c r="J2796" s="48"/>
      <c r="K2796" s="48"/>
    </row>
    <row r="2797" spans="1:11" x14ac:dyDescent="0.25">
      <c r="A2797" s="48"/>
      <c r="B2797" s="48"/>
      <c r="C2797" s="48"/>
      <c r="D2797" s="48"/>
      <c r="E2797" s="48"/>
      <c r="F2797" s="48"/>
      <c r="G2797" s="48"/>
      <c r="H2797" s="48"/>
      <c r="I2797" s="48"/>
      <c r="J2797" s="48"/>
      <c r="K2797" s="48"/>
    </row>
    <row r="2798" spans="1:11" x14ac:dyDescent="0.25">
      <c r="A2798" s="48"/>
      <c r="B2798" s="48"/>
      <c r="C2798" s="48"/>
      <c r="D2798" s="48"/>
      <c r="E2798" s="48"/>
      <c r="F2798" s="48"/>
      <c r="G2798" s="48"/>
      <c r="H2798" s="48"/>
      <c r="I2798" s="48"/>
      <c r="J2798" s="48"/>
      <c r="K2798" s="48"/>
    </row>
    <row r="2799" spans="1:11" x14ac:dyDescent="0.25">
      <c r="A2799" s="48"/>
      <c r="B2799" s="48"/>
      <c r="C2799" s="48"/>
      <c r="D2799" s="48"/>
      <c r="E2799" s="48"/>
      <c r="F2799" s="48"/>
      <c r="G2799" s="48"/>
      <c r="H2799" s="48"/>
      <c r="I2799" s="48"/>
      <c r="J2799" s="48"/>
      <c r="K2799" s="48"/>
    </row>
    <row r="2800" spans="1:11" x14ac:dyDescent="0.25">
      <c r="A2800" s="48"/>
      <c r="B2800" s="48"/>
      <c r="C2800" s="48"/>
      <c r="D2800" s="48"/>
      <c r="E2800" s="48"/>
      <c r="F2800" s="48"/>
      <c r="G2800" s="48"/>
      <c r="H2800" s="48"/>
      <c r="I2800" s="48"/>
      <c r="J2800" s="48"/>
      <c r="K2800" s="48"/>
    </row>
    <row r="2801" spans="1:11" x14ac:dyDescent="0.25">
      <c r="A2801" s="48"/>
      <c r="B2801" s="48"/>
      <c r="C2801" s="48"/>
      <c r="D2801" s="48"/>
      <c r="E2801" s="48"/>
      <c r="F2801" s="48"/>
      <c r="G2801" s="48"/>
      <c r="H2801" s="48"/>
      <c r="I2801" s="48"/>
      <c r="J2801" s="48"/>
      <c r="K2801" s="48"/>
    </row>
    <row r="2802" spans="1:11" x14ac:dyDescent="0.25">
      <c r="A2802" s="48"/>
      <c r="B2802" s="48"/>
      <c r="C2802" s="48"/>
      <c r="D2802" s="48"/>
      <c r="E2802" s="48"/>
      <c r="F2802" s="48"/>
      <c r="G2802" s="48"/>
      <c r="H2802" s="48"/>
      <c r="I2802" s="48"/>
      <c r="J2802" s="48"/>
      <c r="K2802" s="48"/>
    </row>
    <row r="2803" spans="1:11" x14ac:dyDescent="0.25">
      <c r="A2803" s="48"/>
      <c r="B2803" s="48"/>
      <c r="C2803" s="48"/>
      <c r="D2803" s="48"/>
      <c r="E2803" s="48"/>
      <c r="F2803" s="48"/>
      <c r="G2803" s="48"/>
      <c r="H2803" s="48"/>
      <c r="I2803" s="48"/>
      <c r="J2803" s="48"/>
      <c r="K2803" s="48"/>
    </row>
    <row r="2804" spans="1:11" x14ac:dyDescent="0.25">
      <c r="A2804" s="48"/>
      <c r="B2804" s="48"/>
      <c r="C2804" s="48"/>
      <c r="D2804" s="48"/>
      <c r="E2804" s="48"/>
      <c r="F2804" s="48"/>
      <c r="G2804" s="48"/>
      <c r="H2804" s="48"/>
      <c r="I2804" s="48"/>
      <c r="J2804" s="48"/>
      <c r="K2804" s="48"/>
    </row>
    <row r="2805" spans="1:11" x14ac:dyDescent="0.25">
      <c r="A2805" s="48"/>
      <c r="B2805" s="48"/>
      <c r="C2805" s="48"/>
      <c r="D2805" s="48"/>
      <c r="E2805" s="48"/>
      <c r="F2805" s="48"/>
      <c r="G2805" s="48"/>
      <c r="H2805" s="48"/>
      <c r="I2805" s="48"/>
      <c r="J2805" s="48"/>
      <c r="K2805" s="48"/>
    </row>
    <row r="2806" spans="1:11" x14ac:dyDescent="0.25">
      <c r="A2806" s="48"/>
      <c r="B2806" s="48"/>
      <c r="C2806" s="48"/>
      <c r="D2806" s="48"/>
      <c r="E2806" s="48"/>
      <c r="F2806" s="48"/>
      <c r="G2806" s="48"/>
      <c r="H2806" s="48"/>
      <c r="I2806" s="48"/>
      <c r="J2806" s="48"/>
      <c r="K2806" s="48"/>
    </row>
    <row r="2807" spans="1:11" x14ac:dyDescent="0.25">
      <c r="A2807" s="48"/>
      <c r="B2807" s="48"/>
      <c r="C2807" s="48"/>
      <c r="D2807" s="48"/>
      <c r="E2807" s="48"/>
      <c r="F2807" s="48"/>
      <c r="G2807" s="48"/>
      <c r="H2807" s="48"/>
      <c r="I2807" s="48"/>
      <c r="J2807" s="48"/>
      <c r="K2807" s="48"/>
    </row>
    <row r="2808" spans="1:11" x14ac:dyDescent="0.25">
      <c r="A2808" s="48"/>
      <c r="B2808" s="48"/>
      <c r="C2808" s="48"/>
      <c r="D2808" s="48"/>
      <c r="E2808" s="48"/>
      <c r="F2808" s="48"/>
      <c r="G2808" s="48"/>
      <c r="H2808" s="48"/>
      <c r="I2808" s="48"/>
      <c r="J2808" s="48"/>
      <c r="K2808" s="48"/>
    </row>
    <row r="2809" spans="1:11" x14ac:dyDescent="0.25">
      <c r="A2809" s="48"/>
      <c r="B2809" s="48"/>
      <c r="C2809" s="48"/>
      <c r="D2809" s="48"/>
      <c r="E2809" s="48"/>
      <c r="F2809" s="48"/>
      <c r="G2809" s="48"/>
      <c r="H2809" s="48"/>
      <c r="I2809" s="48"/>
      <c r="J2809" s="48"/>
      <c r="K2809" s="48"/>
    </row>
    <row r="2810" spans="1:11" x14ac:dyDescent="0.25">
      <c r="A2810" s="48"/>
      <c r="B2810" s="48"/>
      <c r="C2810" s="48"/>
      <c r="D2810" s="48"/>
      <c r="E2810" s="48"/>
      <c r="F2810" s="48"/>
      <c r="G2810" s="48"/>
      <c r="H2810" s="48"/>
      <c r="I2810" s="48"/>
      <c r="J2810" s="48"/>
      <c r="K2810" s="48"/>
    </row>
    <row r="2811" spans="1:11" x14ac:dyDescent="0.25">
      <c r="A2811" s="48"/>
      <c r="B2811" s="48"/>
      <c r="C2811" s="48"/>
      <c r="D2811" s="48"/>
      <c r="E2811" s="48"/>
      <c r="F2811" s="48"/>
      <c r="G2811" s="48"/>
      <c r="H2811" s="48"/>
      <c r="I2811" s="48"/>
      <c r="J2811" s="48"/>
      <c r="K2811" s="48"/>
    </row>
    <row r="2812" spans="1:11" x14ac:dyDescent="0.25">
      <c r="A2812" s="48"/>
      <c r="B2812" s="48"/>
      <c r="C2812" s="48"/>
      <c r="D2812" s="48"/>
      <c r="E2812" s="48"/>
      <c r="F2812" s="48"/>
      <c r="G2812" s="48"/>
      <c r="H2812" s="48"/>
      <c r="I2812" s="48"/>
      <c r="J2812" s="48"/>
      <c r="K2812" s="48"/>
    </row>
    <row r="2813" spans="1:11" x14ac:dyDescent="0.25">
      <c r="A2813" s="48"/>
      <c r="B2813" s="48"/>
      <c r="C2813" s="48"/>
      <c r="D2813" s="48"/>
      <c r="E2813" s="48"/>
      <c r="F2813" s="48"/>
      <c r="G2813" s="48"/>
      <c r="H2813" s="48"/>
      <c r="I2813" s="48"/>
      <c r="J2813" s="48"/>
      <c r="K2813" s="48"/>
    </row>
    <row r="2814" spans="1:11" x14ac:dyDescent="0.25">
      <c r="A2814" s="48"/>
      <c r="B2814" s="48"/>
      <c r="C2814" s="48"/>
      <c r="D2814" s="48"/>
      <c r="E2814" s="48"/>
      <c r="F2814" s="48"/>
      <c r="G2814" s="48"/>
      <c r="H2814" s="48"/>
      <c r="I2814" s="48"/>
      <c r="J2814" s="48"/>
      <c r="K2814" s="48"/>
    </row>
    <row r="2815" spans="1:11" x14ac:dyDescent="0.25">
      <c r="A2815" s="48"/>
      <c r="B2815" s="48"/>
      <c r="C2815" s="48"/>
      <c r="D2815" s="48"/>
      <c r="E2815" s="48"/>
      <c r="F2815" s="48"/>
      <c r="G2815" s="48"/>
      <c r="H2815" s="48"/>
      <c r="I2815" s="48"/>
      <c r="J2815" s="48"/>
      <c r="K2815" s="48"/>
    </row>
    <row r="2816" spans="1:11" x14ac:dyDescent="0.25">
      <c r="A2816" s="48"/>
      <c r="B2816" s="48"/>
      <c r="C2816" s="48"/>
      <c r="D2816" s="48"/>
      <c r="E2816" s="48"/>
      <c r="F2816" s="48"/>
      <c r="G2816" s="48"/>
      <c r="H2816" s="48"/>
      <c r="I2816" s="48"/>
      <c r="J2816" s="48"/>
      <c r="K2816" s="48"/>
    </row>
    <row r="2817" spans="1:11" x14ac:dyDescent="0.25">
      <c r="A2817" s="48"/>
      <c r="B2817" s="48"/>
      <c r="C2817" s="48"/>
      <c r="D2817" s="48"/>
      <c r="E2817" s="48"/>
      <c r="F2817" s="48"/>
      <c r="G2817" s="48"/>
      <c r="H2817" s="48"/>
      <c r="I2817" s="48"/>
      <c r="J2817" s="48"/>
      <c r="K2817" s="48"/>
    </row>
    <row r="2818" spans="1:11" x14ac:dyDescent="0.25">
      <c r="A2818" s="48"/>
      <c r="B2818" s="48"/>
      <c r="C2818" s="48"/>
      <c r="D2818" s="48"/>
      <c r="E2818" s="48"/>
      <c r="F2818" s="48"/>
      <c r="G2818" s="48"/>
      <c r="H2818" s="48"/>
      <c r="I2818" s="48"/>
      <c r="J2818" s="48"/>
      <c r="K2818" s="48"/>
    </row>
    <row r="2819" spans="1:11" x14ac:dyDescent="0.25">
      <c r="A2819" s="48"/>
      <c r="B2819" s="48"/>
      <c r="C2819" s="48"/>
      <c r="D2819" s="48"/>
      <c r="E2819" s="48"/>
      <c r="F2819" s="48"/>
      <c r="G2819" s="48"/>
      <c r="H2819" s="48"/>
      <c r="I2819" s="48"/>
      <c r="J2819" s="48"/>
      <c r="K2819" s="48"/>
    </row>
    <row r="2820" spans="1:11" x14ac:dyDescent="0.25">
      <c r="A2820" s="48"/>
      <c r="B2820" s="48"/>
      <c r="C2820" s="48"/>
      <c r="D2820" s="48"/>
      <c r="E2820" s="48"/>
      <c r="F2820" s="48"/>
      <c r="G2820" s="48"/>
      <c r="H2820" s="48"/>
      <c r="I2820" s="48"/>
      <c r="J2820" s="48"/>
      <c r="K2820" s="48"/>
    </row>
    <row r="2821" spans="1:11" x14ac:dyDescent="0.25">
      <c r="A2821" s="48"/>
      <c r="B2821" s="48"/>
      <c r="C2821" s="48"/>
      <c r="D2821" s="48"/>
      <c r="E2821" s="48"/>
      <c r="F2821" s="48"/>
      <c r="G2821" s="48"/>
      <c r="H2821" s="48"/>
      <c r="I2821" s="48"/>
      <c r="J2821" s="48"/>
      <c r="K2821" s="48"/>
    </row>
    <row r="2822" spans="1:11" x14ac:dyDescent="0.25">
      <c r="A2822" s="48"/>
      <c r="B2822" s="48"/>
      <c r="C2822" s="48"/>
      <c r="D2822" s="48"/>
      <c r="E2822" s="48"/>
      <c r="F2822" s="48"/>
      <c r="G2822" s="48"/>
      <c r="H2822" s="48"/>
      <c r="I2822" s="48"/>
      <c r="J2822" s="48"/>
      <c r="K2822" s="48"/>
    </row>
    <row r="2823" spans="1:11" x14ac:dyDescent="0.25">
      <c r="A2823" s="48"/>
      <c r="B2823" s="48"/>
      <c r="C2823" s="48"/>
      <c r="D2823" s="48"/>
      <c r="E2823" s="48"/>
      <c r="F2823" s="48"/>
      <c r="G2823" s="48"/>
      <c r="H2823" s="48"/>
      <c r="I2823" s="48"/>
      <c r="J2823" s="48"/>
      <c r="K2823" s="48"/>
    </row>
    <row r="2824" spans="1:11" x14ac:dyDescent="0.25">
      <c r="A2824" s="48"/>
      <c r="B2824" s="48"/>
      <c r="C2824" s="48"/>
      <c r="D2824" s="48"/>
      <c r="E2824" s="48"/>
      <c r="F2824" s="48"/>
      <c r="G2824" s="48"/>
      <c r="H2824" s="48"/>
      <c r="I2824" s="48"/>
      <c r="J2824" s="48"/>
      <c r="K2824" s="48"/>
    </row>
    <row r="2825" spans="1:11" x14ac:dyDescent="0.25">
      <c r="A2825" s="48"/>
      <c r="B2825" s="48"/>
      <c r="C2825" s="48"/>
      <c r="D2825" s="48"/>
      <c r="E2825" s="48"/>
      <c r="F2825" s="48"/>
      <c r="G2825" s="48"/>
      <c r="H2825" s="48"/>
      <c r="I2825" s="48"/>
      <c r="J2825" s="48"/>
      <c r="K2825" s="48"/>
    </row>
    <row r="2826" spans="1:11" x14ac:dyDescent="0.25">
      <c r="A2826" s="48"/>
      <c r="B2826" s="48"/>
      <c r="C2826" s="48"/>
      <c r="D2826" s="48"/>
      <c r="E2826" s="48"/>
      <c r="F2826" s="48"/>
      <c r="G2826" s="48"/>
      <c r="H2826" s="48"/>
      <c r="I2826" s="48"/>
      <c r="J2826" s="48"/>
      <c r="K2826" s="48"/>
    </row>
    <row r="2827" spans="1:11" x14ac:dyDescent="0.25">
      <c r="A2827" s="48"/>
      <c r="B2827" s="48"/>
      <c r="C2827" s="48"/>
      <c r="D2827" s="48"/>
      <c r="E2827" s="48"/>
      <c r="F2827" s="48"/>
      <c r="G2827" s="48"/>
      <c r="H2827" s="48"/>
      <c r="I2827" s="48"/>
      <c r="J2827" s="48"/>
      <c r="K2827" s="48"/>
    </row>
    <row r="2828" spans="1:11" x14ac:dyDescent="0.25">
      <c r="A2828" s="48"/>
      <c r="B2828" s="48"/>
      <c r="C2828" s="48"/>
      <c r="D2828" s="48"/>
      <c r="E2828" s="48"/>
      <c r="F2828" s="48"/>
      <c r="G2828" s="48"/>
      <c r="H2828" s="48"/>
      <c r="I2828" s="48"/>
      <c r="J2828" s="48"/>
      <c r="K2828" s="48"/>
    </row>
    <row r="2829" spans="1:11" x14ac:dyDescent="0.25">
      <c r="A2829" s="48"/>
      <c r="B2829" s="48"/>
      <c r="C2829" s="48"/>
      <c r="D2829" s="48"/>
      <c r="E2829" s="48"/>
      <c r="F2829" s="48"/>
      <c r="G2829" s="48"/>
      <c r="H2829" s="48"/>
      <c r="I2829" s="48"/>
      <c r="J2829" s="48"/>
      <c r="K2829" s="48"/>
    </row>
    <row r="2830" spans="1:11" x14ac:dyDescent="0.25">
      <c r="A2830" s="48"/>
      <c r="B2830" s="48"/>
      <c r="C2830" s="48"/>
      <c r="D2830" s="48"/>
      <c r="E2830" s="48"/>
      <c r="F2830" s="48"/>
      <c r="G2830" s="48"/>
      <c r="H2830" s="48"/>
      <c r="I2830" s="48"/>
      <c r="J2830" s="48"/>
      <c r="K2830" s="48"/>
    </row>
    <row r="2831" spans="1:11" x14ac:dyDescent="0.25">
      <c r="A2831" s="48"/>
      <c r="B2831" s="48"/>
      <c r="C2831" s="48"/>
      <c r="D2831" s="48"/>
      <c r="E2831" s="48"/>
      <c r="F2831" s="48"/>
      <c r="G2831" s="48"/>
      <c r="H2831" s="48"/>
      <c r="I2831" s="48"/>
      <c r="J2831" s="48"/>
      <c r="K2831" s="48"/>
    </row>
    <row r="2832" spans="1:11" x14ac:dyDescent="0.25">
      <c r="A2832" s="48"/>
      <c r="B2832" s="48"/>
      <c r="C2832" s="48"/>
      <c r="D2832" s="48"/>
      <c r="E2832" s="48"/>
      <c r="F2832" s="48"/>
      <c r="G2832" s="48"/>
      <c r="H2832" s="48"/>
      <c r="I2832" s="48"/>
      <c r="J2832" s="48"/>
      <c r="K2832" s="48"/>
    </row>
    <row r="2833" spans="1:11" x14ac:dyDescent="0.25">
      <c r="A2833" s="48"/>
      <c r="B2833" s="48"/>
      <c r="C2833" s="48"/>
      <c r="D2833" s="48"/>
      <c r="E2833" s="48"/>
      <c r="F2833" s="48"/>
      <c r="G2833" s="48"/>
      <c r="H2833" s="48"/>
      <c r="I2833" s="48"/>
      <c r="J2833" s="48"/>
      <c r="K2833" s="48"/>
    </row>
    <row r="2834" spans="1:11" x14ac:dyDescent="0.25">
      <c r="A2834" s="48"/>
      <c r="B2834" s="48"/>
      <c r="C2834" s="48"/>
      <c r="D2834" s="48"/>
      <c r="E2834" s="48"/>
      <c r="F2834" s="48"/>
      <c r="G2834" s="48"/>
      <c r="H2834" s="48"/>
      <c r="I2834" s="48"/>
      <c r="J2834" s="48"/>
      <c r="K2834" s="48"/>
    </row>
    <row r="2835" spans="1:11" x14ac:dyDescent="0.25">
      <c r="A2835" s="48"/>
      <c r="B2835" s="48"/>
      <c r="C2835" s="48"/>
      <c r="D2835" s="48"/>
      <c r="E2835" s="48"/>
      <c r="F2835" s="48"/>
      <c r="G2835" s="48"/>
      <c r="H2835" s="48"/>
      <c r="I2835" s="48"/>
      <c r="J2835" s="48"/>
      <c r="K2835" s="48"/>
    </row>
    <row r="2836" spans="1:11" x14ac:dyDescent="0.25">
      <c r="A2836" s="48"/>
      <c r="B2836" s="48"/>
      <c r="C2836" s="48"/>
      <c r="D2836" s="48"/>
      <c r="E2836" s="48"/>
      <c r="F2836" s="48"/>
      <c r="G2836" s="48"/>
      <c r="H2836" s="48"/>
      <c r="I2836" s="48"/>
      <c r="J2836" s="48"/>
      <c r="K2836" s="48"/>
    </row>
    <row r="2837" spans="1:11" x14ac:dyDescent="0.25">
      <c r="A2837" s="48"/>
      <c r="B2837" s="48"/>
      <c r="C2837" s="48"/>
      <c r="D2837" s="48"/>
      <c r="E2837" s="48"/>
      <c r="F2837" s="48"/>
      <c r="G2837" s="48"/>
      <c r="H2837" s="48"/>
      <c r="I2837" s="48"/>
      <c r="J2837" s="48"/>
      <c r="K2837" s="48"/>
    </row>
    <row r="2838" spans="1:11" x14ac:dyDescent="0.25">
      <c r="A2838" s="48"/>
      <c r="B2838" s="48"/>
      <c r="C2838" s="48"/>
      <c r="D2838" s="48"/>
      <c r="E2838" s="48"/>
      <c r="F2838" s="48"/>
      <c r="G2838" s="48"/>
      <c r="H2838" s="48"/>
      <c r="I2838" s="48"/>
      <c r="J2838" s="48"/>
      <c r="K2838" s="48"/>
    </row>
    <row r="2839" spans="1:11" x14ac:dyDescent="0.25">
      <c r="A2839" s="48"/>
      <c r="B2839" s="48"/>
      <c r="C2839" s="48"/>
      <c r="D2839" s="48"/>
      <c r="E2839" s="48"/>
      <c r="F2839" s="48"/>
      <c r="G2839" s="48"/>
      <c r="H2839" s="48"/>
      <c r="I2839" s="48"/>
      <c r="J2839" s="48"/>
      <c r="K2839" s="48"/>
    </row>
    <row r="2840" spans="1:11" x14ac:dyDescent="0.25">
      <c r="A2840" s="48"/>
      <c r="B2840" s="48"/>
      <c r="C2840" s="48"/>
      <c r="D2840" s="48"/>
      <c r="E2840" s="48"/>
      <c r="F2840" s="48"/>
      <c r="G2840" s="48"/>
      <c r="H2840" s="48"/>
      <c r="I2840" s="48"/>
      <c r="J2840" s="48"/>
      <c r="K2840" s="48"/>
    </row>
    <row r="2841" spans="1:11" x14ac:dyDescent="0.25">
      <c r="A2841" s="48"/>
      <c r="B2841" s="48"/>
      <c r="C2841" s="48"/>
      <c r="D2841" s="48"/>
      <c r="E2841" s="48"/>
      <c r="F2841" s="48"/>
      <c r="G2841" s="48"/>
      <c r="H2841" s="48"/>
      <c r="I2841" s="48"/>
      <c r="J2841" s="48"/>
      <c r="K2841" s="48"/>
    </row>
    <row r="2842" spans="1:11" x14ac:dyDescent="0.25">
      <c r="A2842" s="48"/>
      <c r="B2842" s="48"/>
      <c r="C2842" s="48"/>
      <c r="D2842" s="48"/>
      <c r="E2842" s="48"/>
      <c r="F2842" s="48"/>
      <c r="G2842" s="48"/>
      <c r="H2842" s="48"/>
      <c r="I2842" s="48"/>
      <c r="J2842" s="48"/>
      <c r="K2842" s="48"/>
    </row>
    <row r="2843" spans="1:11" x14ac:dyDescent="0.25">
      <c r="A2843" s="48"/>
      <c r="B2843" s="48"/>
      <c r="C2843" s="48"/>
      <c r="D2843" s="48"/>
      <c r="E2843" s="48"/>
      <c r="F2843" s="48"/>
      <c r="G2843" s="48"/>
      <c r="H2843" s="48"/>
      <c r="I2843" s="48"/>
      <c r="J2843" s="48"/>
      <c r="K2843" s="48"/>
    </row>
    <row r="2844" spans="1:11" x14ac:dyDescent="0.25">
      <c r="A2844" s="48"/>
      <c r="B2844" s="48"/>
      <c r="C2844" s="48"/>
      <c r="D2844" s="48"/>
      <c r="E2844" s="48"/>
      <c r="F2844" s="48"/>
      <c r="G2844" s="48"/>
      <c r="H2844" s="48"/>
      <c r="I2844" s="48"/>
      <c r="J2844" s="48"/>
      <c r="K2844" s="48"/>
    </row>
    <row r="2845" spans="1:11" x14ac:dyDescent="0.25">
      <c r="A2845" s="48"/>
      <c r="B2845" s="48"/>
      <c r="C2845" s="48"/>
      <c r="D2845" s="48"/>
      <c r="E2845" s="48"/>
      <c r="F2845" s="48"/>
      <c r="G2845" s="48"/>
      <c r="H2845" s="48"/>
      <c r="I2845" s="48"/>
      <c r="J2845" s="48"/>
      <c r="K2845" s="48"/>
    </row>
    <row r="2846" spans="1:11" x14ac:dyDescent="0.25">
      <c r="A2846" s="48"/>
      <c r="B2846" s="48"/>
      <c r="C2846" s="48"/>
      <c r="D2846" s="48"/>
      <c r="E2846" s="48"/>
      <c r="F2846" s="48"/>
      <c r="G2846" s="48"/>
      <c r="H2846" s="48"/>
      <c r="I2846" s="48"/>
      <c r="J2846" s="48"/>
      <c r="K2846" s="48"/>
    </row>
    <row r="2847" spans="1:11" x14ac:dyDescent="0.25">
      <c r="A2847" s="48"/>
      <c r="B2847" s="48"/>
      <c r="C2847" s="48"/>
      <c r="D2847" s="48"/>
      <c r="E2847" s="48"/>
      <c r="F2847" s="48"/>
      <c r="G2847" s="48"/>
      <c r="H2847" s="48"/>
      <c r="I2847" s="48"/>
      <c r="J2847" s="48"/>
      <c r="K2847" s="48"/>
    </row>
    <row r="2848" spans="1:11" x14ac:dyDescent="0.25">
      <c r="A2848" s="48"/>
      <c r="B2848" s="48"/>
      <c r="C2848" s="48"/>
      <c r="D2848" s="48"/>
      <c r="E2848" s="48"/>
      <c r="F2848" s="48"/>
      <c r="G2848" s="48"/>
      <c r="H2848" s="48"/>
      <c r="I2848" s="48"/>
      <c r="J2848" s="48"/>
      <c r="K2848" s="48"/>
    </row>
    <row r="2849" spans="1:11" x14ac:dyDescent="0.25">
      <c r="A2849" s="48"/>
      <c r="B2849" s="48"/>
      <c r="C2849" s="48"/>
      <c r="D2849" s="48"/>
      <c r="E2849" s="48"/>
      <c r="F2849" s="48"/>
      <c r="G2849" s="48"/>
      <c r="H2849" s="48"/>
      <c r="I2849" s="48"/>
      <c r="J2849" s="48"/>
      <c r="K2849" s="48"/>
    </row>
    <row r="2850" spans="1:11" x14ac:dyDescent="0.25">
      <c r="A2850" s="48"/>
      <c r="B2850" s="48"/>
      <c r="C2850" s="48"/>
      <c r="D2850" s="48"/>
      <c r="E2850" s="48"/>
      <c r="F2850" s="48"/>
      <c r="G2850" s="48"/>
      <c r="H2850" s="48"/>
      <c r="I2850" s="48"/>
      <c r="J2850" s="48"/>
      <c r="K2850" s="48"/>
    </row>
    <row r="2851" spans="1:11" x14ac:dyDescent="0.25">
      <c r="A2851" s="48"/>
      <c r="B2851" s="48"/>
      <c r="C2851" s="48"/>
      <c r="D2851" s="48"/>
      <c r="E2851" s="48"/>
      <c r="F2851" s="48"/>
      <c r="G2851" s="48"/>
      <c r="H2851" s="48"/>
      <c r="I2851" s="48"/>
      <c r="J2851" s="48"/>
      <c r="K2851" s="48"/>
    </row>
    <row r="2852" spans="1:11" x14ac:dyDescent="0.25">
      <c r="A2852" s="48"/>
      <c r="B2852" s="48"/>
      <c r="C2852" s="48"/>
      <c r="D2852" s="48"/>
      <c r="E2852" s="48"/>
      <c r="F2852" s="48"/>
      <c r="G2852" s="48"/>
      <c r="H2852" s="48"/>
      <c r="I2852" s="48"/>
      <c r="J2852" s="48"/>
      <c r="K2852" s="48"/>
    </row>
    <row r="2853" spans="1:11" x14ac:dyDescent="0.25">
      <c r="A2853" s="48"/>
      <c r="B2853" s="48"/>
      <c r="C2853" s="48"/>
      <c r="D2853" s="48"/>
      <c r="E2853" s="48"/>
      <c r="F2853" s="48"/>
      <c r="G2853" s="48"/>
      <c r="H2853" s="48"/>
      <c r="I2853" s="48"/>
      <c r="J2853" s="48"/>
      <c r="K2853" s="48"/>
    </row>
    <row r="2854" spans="1:11" x14ac:dyDescent="0.25">
      <c r="A2854" s="48"/>
      <c r="B2854" s="48"/>
      <c r="C2854" s="48"/>
      <c r="D2854" s="48"/>
      <c r="E2854" s="48"/>
      <c r="F2854" s="48"/>
      <c r="G2854" s="48"/>
      <c r="H2854" s="48"/>
      <c r="I2854" s="48"/>
      <c r="J2854" s="48"/>
      <c r="K2854" s="48"/>
    </row>
    <row r="2855" spans="1:11" x14ac:dyDescent="0.25">
      <c r="A2855" s="48"/>
      <c r="B2855" s="48"/>
      <c r="C2855" s="48"/>
      <c r="D2855" s="48"/>
      <c r="E2855" s="48"/>
      <c r="F2855" s="48"/>
      <c r="G2855" s="48"/>
      <c r="H2855" s="48"/>
      <c r="I2855" s="48"/>
      <c r="J2855" s="48"/>
      <c r="K2855" s="48"/>
    </row>
    <row r="2856" spans="1:11" x14ac:dyDescent="0.25">
      <c r="A2856" s="48"/>
      <c r="B2856" s="48"/>
      <c r="C2856" s="48"/>
      <c r="D2856" s="48"/>
      <c r="E2856" s="48"/>
      <c r="F2856" s="48"/>
      <c r="G2856" s="48"/>
      <c r="H2856" s="48"/>
      <c r="I2856" s="48"/>
      <c r="J2856" s="48"/>
      <c r="K2856" s="48"/>
    </row>
    <row r="2857" spans="1:11" x14ac:dyDescent="0.25">
      <c r="A2857" s="48"/>
      <c r="B2857" s="48"/>
      <c r="C2857" s="48"/>
      <c r="D2857" s="48"/>
      <c r="E2857" s="48"/>
      <c r="F2857" s="48"/>
      <c r="G2857" s="48"/>
      <c r="H2857" s="48"/>
      <c r="I2857" s="48"/>
      <c r="J2857" s="48"/>
      <c r="K2857" s="48"/>
    </row>
    <row r="2858" spans="1:11" x14ac:dyDescent="0.25">
      <c r="A2858" s="48"/>
      <c r="B2858" s="48"/>
      <c r="C2858" s="48"/>
      <c r="D2858" s="48"/>
      <c r="E2858" s="48"/>
      <c r="F2858" s="48"/>
      <c r="G2858" s="48"/>
      <c r="H2858" s="48"/>
      <c r="I2858" s="48"/>
      <c r="J2858" s="48"/>
      <c r="K2858" s="48"/>
    </row>
    <row r="2859" spans="1:11" x14ac:dyDescent="0.25">
      <c r="A2859" s="48"/>
      <c r="B2859" s="48"/>
      <c r="C2859" s="48"/>
      <c r="D2859" s="48"/>
      <c r="E2859" s="48"/>
      <c r="F2859" s="48"/>
      <c r="G2859" s="48"/>
      <c r="H2859" s="48"/>
      <c r="I2859" s="48"/>
      <c r="J2859" s="48"/>
      <c r="K2859" s="48"/>
    </row>
    <row r="2860" spans="1:11" x14ac:dyDescent="0.25">
      <c r="A2860" s="48"/>
      <c r="B2860" s="48"/>
      <c r="C2860" s="48"/>
      <c r="D2860" s="48"/>
      <c r="E2860" s="48"/>
      <c r="F2860" s="48"/>
      <c r="G2860" s="48"/>
      <c r="H2860" s="48"/>
      <c r="I2860" s="48"/>
      <c r="J2860" s="48"/>
      <c r="K2860" s="48"/>
    </row>
    <row r="2861" spans="1:11" x14ac:dyDescent="0.25">
      <c r="A2861" s="48"/>
      <c r="B2861" s="48"/>
      <c r="C2861" s="48"/>
      <c r="D2861" s="48"/>
      <c r="E2861" s="48"/>
      <c r="F2861" s="48"/>
      <c r="G2861" s="48"/>
      <c r="H2861" s="48"/>
      <c r="I2861" s="48"/>
      <c r="J2861" s="48"/>
      <c r="K2861" s="48"/>
    </row>
    <row r="2862" spans="1:11" x14ac:dyDescent="0.25">
      <c r="A2862" s="48"/>
      <c r="B2862" s="48"/>
      <c r="C2862" s="48"/>
      <c r="D2862" s="48"/>
      <c r="E2862" s="48"/>
      <c r="F2862" s="48"/>
      <c r="G2862" s="48"/>
      <c r="H2862" s="48"/>
      <c r="I2862" s="48"/>
      <c r="J2862" s="48"/>
      <c r="K2862" s="48"/>
    </row>
    <row r="2863" spans="1:11" x14ac:dyDescent="0.25">
      <c r="A2863" s="48"/>
      <c r="B2863" s="48"/>
      <c r="C2863" s="48"/>
      <c r="D2863" s="48"/>
      <c r="E2863" s="48"/>
      <c r="F2863" s="48"/>
      <c r="G2863" s="48"/>
      <c r="H2863" s="48"/>
      <c r="I2863" s="48"/>
      <c r="J2863" s="48"/>
      <c r="K2863" s="48"/>
    </row>
    <row r="2864" spans="1:11" x14ac:dyDescent="0.25">
      <c r="A2864" s="48"/>
      <c r="B2864" s="48"/>
      <c r="C2864" s="48"/>
      <c r="D2864" s="48"/>
      <c r="E2864" s="48"/>
      <c r="F2864" s="48"/>
      <c r="G2864" s="48"/>
      <c r="H2864" s="48"/>
      <c r="I2864" s="48"/>
      <c r="J2864" s="48"/>
      <c r="K2864" s="48"/>
    </row>
    <row r="2865" spans="1:11" x14ac:dyDescent="0.25">
      <c r="A2865" s="48"/>
      <c r="B2865" s="48"/>
      <c r="C2865" s="48"/>
      <c r="D2865" s="48"/>
      <c r="E2865" s="48"/>
      <c r="F2865" s="48"/>
      <c r="G2865" s="48"/>
      <c r="H2865" s="48"/>
      <c r="I2865" s="48"/>
      <c r="J2865" s="48"/>
      <c r="K2865" s="48"/>
    </row>
    <row r="2866" spans="1:11" x14ac:dyDescent="0.25">
      <c r="A2866" s="48"/>
      <c r="B2866" s="48"/>
      <c r="C2866" s="48"/>
      <c r="D2866" s="48"/>
      <c r="E2866" s="48"/>
      <c r="F2866" s="48"/>
      <c r="G2866" s="48"/>
      <c r="H2866" s="48"/>
      <c r="I2866" s="48"/>
      <c r="J2866" s="48"/>
      <c r="K2866" s="48"/>
    </row>
    <row r="2867" spans="1:11" x14ac:dyDescent="0.25">
      <c r="A2867" s="48"/>
      <c r="B2867" s="48"/>
      <c r="C2867" s="48"/>
      <c r="D2867" s="48"/>
      <c r="E2867" s="48"/>
      <c r="F2867" s="48"/>
      <c r="G2867" s="48"/>
      <c r="H2867" s="48"/>
      <c r="I2867" s="48"/>
      <c r="J2867" s="48"/>
      <c r="K2867" s="48"/>
    </row>
    <row r="2868" spans="1:11" x14ac:dyDescent="0.25">
      <c r="A2868" s="48"/>
      <c r="B2868" s="48"/>
      <c r="C2868" s="48"/>
      <c r="D2868" s="48"/>
      <c r="E2868" s="48"/>
      <c r="F2868" s="48"/>
      <c r="G2868" s="48"/>
      <c r="H2868" s="48"/>
      <c r="I2868" s="48"/>
      <c r="J2868" s="48"/>
      <c r="K2868" s="48"/>
    </row>
    <row r="2869" spans="1:11" x14ac:dyDescent="0.25">
      <c r="A2869" s="48"/>
      <c r="B2869" s="48"/>
      <c r="C2869" s="48"/>
      <c r="D2869" s="48"/>
      <c r="E2869" s="48"/>
      <c r="F2869" s="48"/>
      <c r="G2869" s="48"/>
      <c r="H2869" s="48"/>
      <c r="I2869" s="48"/>
      <c r="J2869" s="48"/>
      <c r="K2869" s="48"/>
    </row>
    <row r="2870" spans="1:11" x14ac:dyDescent="0.25">
      <c r="A2870" s="48"/>
      <c r="B2870" s="48"/>
      <c r="C2870" s="48"/>
      <c r="D2870" s="48"/>
      <c r="E2870" s="48"/>
      <c r="F2870" s="48"/>
      <c r="G2870" s="48"/>
      <c r="H2870" s="48"/>
      <c r="I2870" s="48"/>
      <c r="J2870" s="48"/>
      <c r="K2870" s="48"/>
    </row>
    <row r="2871" spans="1:11" x14ac:dyDescent="0.25">
      <c r="A2871" s="48"/>
      <c r="B2871" s="48"/>
      <c r="C2871" s="48"/>
      <c r="D2871" s="48"/>
      <c r="E2871" s="48"/>
      <c r="F2871" s="48"/>
      <c r="G2871" s="48"/>
      <c r="H2871" s="48"/>
      <c r="I2871" s="48"/>
      <c r="J2871" s="48"/>
      <c r="K2871" s="48"/>
    </row>
    <row r="2872" spans="1:11" x14ac:dyDescent="0.25">
      <c r="A2872" s="48"/>
      <c r="B2872" s="48"/>
      <c r="C2872" s="48"/>
      <c r="D2872" s="48"/>
      <c r="E2872" s="48"/>
      <c r="F2872" s="48"/>
      <c r="G2872" s="48"/>
      <c r="H2872" s="48"/>
      <c r="I2872" s="48"/>
      <c r="J2872" s="48"/>
      <c r="K2872" s="48"/>
    </row>
    <row r="2873" spans="1:11" x14ac:dyDescent="0.25">
      <c r="A2873" s="48"/>
      <c r="B2873" s="48"/>
      <c r="C2873" s="48"/>
      <c r="D2873" s="48"/>
      <c r="E2873" s="48"/>
      <c r="F2873" s="48"/>
      <c r="G2873" s="48"/>
      <c r="H2873" s="48"/>
      <c r="I2873" s="48"/>
      <c r="J2873" s="48"/>
      <c r="K2873" s="48"/>
    </row>
    <row r="2874" spans="1:11" x14ac:dyDescent="0.25">
      <c r="A2874" s="48"/>
      <c r="B2874" s="48"/>
      <c r="C2874" s="48"/>
      <c r="D2874" s="48"/>
      <c r="E2874" s="48"/>
      <c r="F2874" s="48"/>
      <c r="G2874" s="48"/>
      <c r="H2874" s="48"/>
      <c r="I2874" s="48"/>
      <c r="J2874" s="48"/>
      <c r="K2874" s="48"/>
    </row>
    <row r="2875" spans="1:11" x14ac:dyDescent="0.25">
      <c r="A2875" s="48"/>
      <c r="B2875" s="48"/>
      <c r="C2875" s="48"/>
      <c r="D2875" s="48"/>
      <c r="E2875" s="48"/>
      <c r="F2875" s="48"/>
      <c r="G2875" s="48"/>
      <c r="H2875" s="48"/>
      <c r="I2875" s="48"/>
      <c r="J2875" s="48"/>
      <c r="K2875" s="48"/>
    </row>
    <row r="2876" spans="1:11" x14ac:dyDescent="0.25">
      <c r="A2876" s="48"/>
      <c r="B2876" s="48"/>
      <c r="C2876" s="48"/>
      <c r="D2876" s="48"/>
      <c r="E2876" s="48"/>
      <c r="F2876" s="48"/>
      <c r="G2876" s="48"/>
      <c r="H2876" s="48"/>
      <c r="I2876" s="48"/>
      <c r="J2876" s="48"/>
      <c r="K2876" s="48"/>
    </row>
    <row r="2877" spans="1:11" x14ac:dyDescent="0.25">
      <c r="A2877" s="48"/>
      <c r="B2877" s="48"/>
      <c r="C2877" s="48"/>
      <c r="D2877" s="48"/>
      <c r="E2877" s="48"/>
      <c r="F2877" s="48"/>
      <c r="G2877" s="48"/>
      <c r="H2877" s="48"/>
      <c r="I2877" s="48"/>
      <c r="J2877" s="48"/>
      <c r="K2877" s="48"/>
    </row>
    <row r="2878" spans="1:11" x14ac:dyDescent="0.25">
      <c r="A2878" s="48"/>
      <c r="B2878" s="48"/>
      <c r="C2878" s="48"/>
      <c r="D2878" s="48"/>
      <c r="E2878" s="48"/>
      <c r="F2878" s="48"/>
      <c r="G2878" s="48"/>
      <c r="H2878" s="48"/>
      <c r="I2878" s="48"/>
      <c r="J2878" s="48"/>
      <c r="K2878" s="48"/>
    </row>
    <row r="2879" spans="1:11" x14ac:dyDescent="0.25">
      <c r="A2879" s="48"/>
      <c r="B2879" s="48"/>
      <c r="C2879" s="48"/>
      <c r="D2879" s="48"/>
      <c r="E2879" s="48"/>
      <c r="F2879" s="48"/>
      <c r="G2879" s="48"/>
      <c r="H2879" s="48"/>
      <c r="I2879" s="48"/>
      <c r="J2879" s="48"/>
      <c r="K2879" s="48"/>
    </row>
    <row r="2880" spans="1:11" x14ac:dyDescent="0.25">
      <c r="A2880" s="48"/>
      <c r="B2880" s="48"/>
      <c r="C2880" s="48"/>
      <c r="D2880" s="48"/>
      <c r="E2880" s="48"/>
      <c r="F2880" s="48"/>
      <c r="G2880" s="48"/>
      <c r="H2880" s="48"/>
      <c r="I2880" s="48"/>
      <c r="J2880" s="48"/>
      <c r="K2880" s="48"/>
    </row>
    <row r="2881" spans="1:11" x14ac:dyDescent="0.25">
      <c r="A2881" s="48"/>
      <c r="B2881" s="48"/>
      <c r="C2881" s="48"/>
      <c r="D2881" s="48"/>
      <c r="E2881" s="48"/>
      <c r="F2881" s="48"/>
      <c r="G2881" s="48"/>
      <c r="H2881" s="48"/>
      <c r="I2881" s="48"/>
      <c r="J2881" s="48"/>
      <c r="K2881" s="48"/>
    </row>
    <row r="2882" spans="1:11" x14ac:dyDescent="0.25">
      <c r="A2882" s="48"/>
      <c r="B2882" s="48"/>
      <c r="C2882" s="48"/>
      <c r="D2882" s="48"/>
      <c r="E2882" s="48"/>
      <c r="F2882" s="48"/>
      <c r="G2882" s="48"/>
      <c r="H2882" s="48"/>
      <c r="I2882" s="48"/>
      <c r="J2882" s="48"/>
      <c r="K2882" s="48"/>
    </row>
    <row r="2883" spans="1:11" x14ac:dyDescent="0.25">
      <c r="A2883" s="48"/>
      <c r="B2883" s="48"/>
      <c r="C2883" s="48"/>
      <c r="D2883" s="48"/>
      <c r="E2883" s="48"/>
      <c r="F2883" s="48"/>
      <c r="G2883" s="48"/>
      <c r="H2883" s="48"/>
      <c r="I2883" s="48"/>
      <c r="J2883" s="48"/>
      <c r="K2883" s="48"/>
    </row>
    <row r="2884" spans="1:11" x14ac:dyDescent="0.25">
      <c r="A2884" s="48"/>
      <c r="B2884" s="48"/>
      <c r="C2884" s="48"/>
      <c r="D2884" s="48"/>
      <c r="E2884" s="48"/>
      <c r="F2884" s="48"/>
      <c r="G2884" s="48"/>
      <c r="H2884" s="48"/>
      <c r="I2884" s="48"/>
      <c r="J2884" s="48"/>
      <c r="K2884" s="48"/>
    </row>
    <row r="2885" spans="1:11" x14ac:dyDescent="0.25">
      <c r="A2885" s="48"/>
      <c r="B2885" s="48"/>
      <c r="C2885" s="48"/>
      <c r="D2885" s="48"/>
      <c r="E2885" s="48"/>
      <c r="F2885" s="48"/>
      <c r="G2885" s="48"/>
      <c r="H2885" s="48"/>
      <c r="I2885" s="48"/>
      <c r="J2885" s="48"/>
      <c r="K2885" s="48"/>
    </row>
    <row r="2886" spans="1:11" x14ac:dyDescent="0.25">
      <c r="A2886" s="48"/>
      <c r="B2886" s="48"/>
      <c r="C2886" s="48"/>
      <c r="D2886" s="48"/>
      <c r="E2886" s="48"/>
      <c r="F2886" s="48"/>
      <c r="G2886" s="48"/>
      <c r="H2886" s="48"/>
      <c r="I2886" s="48"/>
      <c r="J2886" s="48"/>
      <c r="K2886" s="48"/>
    </row>
    <row r="2887" spans="1:11" x14ac:dyDescent="0.25">
      <c r="A2887" s="48"/>
      <c r="B2887" s="48"/>
      <c r="C2887" s="48"/>
      <c r="D2887" s="48"/>
      <c r="E2887" s="48"/>
      <c r="F2887" s="48"/>
      <c r="G2887" s="48"/>
      <c r="H2887" s="48"/>
      <c r="I2887" s="48"/>
      <c r="J2887" s="48"/>
      <c r="K2887" s="48"/>
    </row>
    <row r="2888" spans="1:11" x14ac:dyDescent="0.25">
      <c r="A2888" s="48"/>
      <c r="B2888" s="48"/>
      <c r="C2888" s="48"/>
      <c r="D2888" s="48"/>
      <c r="E2888" s="48"/>
      <c r="F2888" s="48"/>
      <c r="G2888" s="48"/>
      <c r="H2888" s="48"/>
      <c r="I2888" s="48"/>
      <c r="J2888" s="48"/>
      <c r="K2888" s="48"/>
    </row>
    <row r="2889" spans="1:11" x14ac:dyDescent="0.25">
      <c r="A2889" s="48"/>
      <c r="B2889" s="48"/>
      <c r="C2889" s="48"/>
      <c r="D2889" s="48"/>
      <c r="E2889" s="48"/>
      <c r="F2889" s="48"/>
      <c r="G2889" s="48"/>
      <c r="H2889" s="48"/>
      <c r="I2889" s="48"/>
      <c r="J2889" s="48"/>
      <c r="K2889" s="48"/>
    </row>
    <row r="2890" spans="1:11" x14ac:dyDescent="0.25">
      <c r="A2890" s="48"/>
      <c r="B2890" s="48"/>
      <c r="C2890" s="48"/>
      <c r="D2890" s="48"/>
      <c r="E2890" s="48"/>
      <c r="F2890" s="48"/>
      <c r="G2890" s="48"/>
      <c r="H2890" s="48"/>
      <c r="I2890" s="48"/>
      <c r="J2890" s="48"/>
      <c r="K2890" s="48"/>
    </row>
    <row r="2891" spans="1:11" x14ac:dyDescent="0.25">
      <c r="A2891" s="48"/>
      <c r="B2891" s="48"/>
      <c r="C2891" s="48"/>
      <c r="D2891" s="48"/>
      <c r="E2891" s="48"/>
      <c r="F2891" s="48"/>
      <c r="G2891" s="48"/>
      <c r="H2891" s="48"/>
      <c r="I2891" s="48"/>
      <c r="J2891" s="48"/>
      <c r="K2891" s="48"/>
    </row>
    <row r="2892" spans="1:11" x14ac:dyDescent="0.25">
      <c r="A2892" s="48"/>
      <c r="B2892" s="48"/>
      <c r="C2892" s="48"/>
      <c r="D2892" s="48"/>
      <c r="E2892" s="48"/>
      <c r="F2892" s="48"/>
      <c r="G2892" s="48"/>
      <c r="H2892" s="48"/>
      <c r="I2892" s="48"/>
      <c r="J2892" s="48"/>
      <c r="K2892" s="48"/>
    </row>
    <row r="2893" spans="1:11" x14ac:dyDescent="0.25">
      <c r="A2893" s="48"/>
      <c r="B2893" s="48"/>
      <c r="C2893" s="48"/>
      <c r="D2893" s="48"/>
      <c r="E2893" s="48"/>
      <c r="F2893" s="48"/>
      <c r="G2893" s="48"/>
      <c r="H2893" s="48"/>
      <c r="I2893" s="48"/>
      <c r="J2893" s="48"/>
      <c r="K2893" s="48"/>
    </row>
    <row r="2894" spans="1:11" x14ac:dyDescent="0.25">
      <c r="A2894" s="48"/>
      <c r="B2894" s="48"/>
      <c r="C2894" s="48"/>
      <c r="D2894" s="48"/>
      <c r="E2894" s="48"/>
      <c r="F2894" s="48"/>
      <c r="G2894" s="48"/>
      <c r="H2894" s="48"/>
      <c r="I2894" s="48"/>
      <c r="J2894" s="48"/>
      <c r="K2894" s="48"/>
    </row>
    <row r="2895" spans="1:11" x14ac:dyDescent="0.25">
      <c r="A2895" s="48"/>
      <c r="B2895" s="48"/>
      <c r="C2895" s="48"/>
      <c r="D2895" s="48"/>
      <c r="E2895" s="48"/>
      <c r="F2895" s="48"/>
      <c r="G2895" s="48"/>
      <c r="H2895" s="48"/>
      <c r="I2895" s="48"/>
      <c r="J2895" s="48"/>
      <c r="K2895" s="48"/>
    </row>
    <row r="2896" spans="1:11" x14ac:dyDescent="0.25">
      <c r="A2896" s="48"/>
      <c r="B2896" s="48"/>
      <c r="C2896" s="48"/>
      <c r="D2896" s="48"/>
      <c r="E2896" s="48"/>
      <c r="F2896" s="48"/>
      <c r="G2896" s="48"/>
      <c r="H2896" s="48"/>
      <c r="I2896" s="48"/>
      <c r="J2896" s="48"/>
      <c r="K2896" s="48"/>
    </row>
    <row r="2897" spans="1:11" x14ac:dyDescent="0.25">
      <c r="A2897" s="48"/>
      <c r="B2897" s="48"/>
      <c r="C2897" s="48"/>
      <c r="D2897" s="48"/>
      <c r="E2897" s="48"/>
      <c r="F2897" s="48"/>
      <c r="G2897" s="48"/>
      <c r="H2897" s="48"/>
      <c r="I2897" s="48"/>
      <c r="J2897" s="48"/>
      <c r="K2897" s="48"/>
    </row>
    <row r="2898" spans="1:11" x14ac:dyDescent="0.25">
      <c r="A2898" s="48"/>
      <c r="B2898" s="48"/>
      <c r="C2898" s="48"/>
      <c r="D2898" s="48"/>
      <c r="E2898" s="48"/>
      <c r="F2898" s="48"/>
      <c r="G2898" s="48"/>
      <c r="H2898" s="48"/>
      <c r="I2898" s="48"/>
      <c r="J2898" s="48"/>
      <c r="K2898" s="48"/>
    </row>
    <row r="2899" spans="1:11" x14ac:dyDescent="0.25">
      <c r="A2899" s="48"/>
      <c r="B2899" s="48"/>
      <c r="C2899" s="48"/>
      <c r="D2899" s="48"/>
      <c r="E2899" s="48"/>
      <c r="F2899" s="48"/>
      <c r="G2899" s="48"/>
      <c r="H2899" s="48"/>
      <c r="I2899" s="48"/>
      <c r="J2899" s="48"/>
      <c r="K2899" s="48"/>
    </row>
    <row r="2900" spans="1:11" x14ac:dyDescent="0.25">
      <c r="A2900" s="48"/>
      <c r="B2900" s="48"/>
      <c r="C2900" s="48"/>
      <c r="D2900" s="48"/>
      <c r="E2900" s="48"/>
      <c r="F2900" s="48"/>
      <c r="G2900" s="48"/>
      <c r="H2900" s="48"/>
      <c r="I2900" s="48"/>
      <c r="J2900" s="48"/>
      <c r="K2900" s="48"/>
    </row>
    <row r="2901" spans="1:11" x14ac:dyDescent="0.25">
      <c r="A2901" s="48"/>
      <c r="B2901" s="48"/>
      <c r="C2901" s="48"/>
      <c r="D2901" s="48"/>
      <c r="E2901" s="48"/>
      <c r="F2901" s="48"/>
      <c r="G2901" s="48"/>
      <c r="H2901" s="48"/>
      <c r="I2901" s="48"/>
      <c r="J2901" s="48"/>
      <c r="K2901" s="48"/>
    </row>
    <row r="2902" spans="1:11" x14ac:dyDescent="0.25">
      <c r="A2902" s="48"/>
      <c r="B2902" s="48"/>
      <c r="C2902" s="48"/>
      <c r="D2902" s="48"/>
      <c r="E2902" s="48"/>
      <c r="F2902" s="48"/>
      <c r="G2902" s="48"/>
      <c r="H2902" s="48"/>
      <c r="I2902" s="48"/>
      <c r="J2902" s="48"/>
      <c r="K2902" s="48"/>
    </row>
    <row r="2903" spans="1:11" x14ac:dyDescent="0.25">
      <c r="A2903" s="48"/>
      <c r="B2903" s="48"/>
      <c r="C2903" s="48"/>
      <c r="D2903" s="48"/>
      <c r="E2903" s="48"/>
      <c r="F2903" s="48"/>
      <c r="G2903" s="48"/>
      <c r="H2903" s="48"/>
      <c r="I2903" s="48"/>
      <c r="J2903" s="48"/>
      <c r="K2903" s="48"/>
    </row>
    <row r="2904" spans="1:11" x14ac:dyDescent="0.25">
      <c r="A2904" s="48"/>
      <c r="B2904" s="48"/>
      <c r="C2904" s="48"/>
      <c r="D2904" s="48"/>
      <c r="E2904" s="48"/>
      <c r="F2904" s="48"/>
      <c r="G2904" s="48"/>
      <c r="H2904" s="48"/>
      <c r="I2904" s="48"/>
      <c r="J2904" s="48"/>
      <c r="K2904" s="48"/>
    </row>
    <row r="2905" spans="1:11" x14ac:dyDescent="0.25">
      <c r="A2905" s="48"/>
      <c r="B2905" s="48"/>
      <c r="C2905" s="48"/>
      <c r="D2905" s="48"/>
      <c r="E2905" s="48"/>
      <c r="F2905" s="48"/>
      <c r="G2905" s="48"/>
      <c r="H2905" s="48"/>
      <c r="I2905" s="48"/>
      <c r="J2905" s="48"/>
      <c r="K2905" s="48"/>
    </row>
    <row r="2906" spans="1:11" x14ac:dyDescent="0.25">
      <c r="A2906" s="48"/>
      <c r="B2906" s="48"/>
      <c r="C2906" s="48"/>
      <c r="D2906" s="48"/>
      <c r="E2906" s="48"/>
      <c r="F2906" s="48"/>
      <c r="G2906" s="48"/>
      <c r="H2906" s="48"/>
      <c r="I2906" s="48"/>
      <c r="J2906" s="48"/>
      <c r="K2906" s="48"/>
    </row>
    <row r="2907" spans="1:11" x14ac:dyDescent="0.25">
      <c r="A2907" s="48"/>
      <c r="B2907" s="48"/>
      <c r="C2907" s="48"/>
      <c r="D2907" s="48"/>
      <c r="E2907" s="48"/>
      <c r="F2907" s="48"/>
      <c r="G2907" s="48"/>
      <c r="H2907" s="48"/>
      <c r="I2907" s="48"/>
      <c r="J2907" s="48"/>
      <c r="K2907" s="48"/>
    </row>
    <row r="2908" spans="1:11" x14ac:dyDescent="0.25">
      <c r="A2908" s="48"/>
      <c r="B2908" s="48"/>
      <c r="C2908" s="48"/>
      <c r="D2908" s="48"/>
      <c r="E2908" s="48"/>
      <c r="F2908" s="48"/>
      <c r="G2908" s="48"/>
      <c r="H2908" s="48"/>
      <c r="I2908" s="48"/>
      <c r="J2908" s="48"/>
      <c r="K2908" s="48"/>
    </row>
    <row r="2909" spans="1:11" x14ac:dyDescent="0.25">
      <c r="A2909" s="48"/>
      <c r="B2909" s="48"/>
      <c r="C2909" s="48"/>
      <c r="D2909" s="48"/>
      <c r="E2909" s="48"/>
      <c r="F2909" s="48"/>
      <c r="G2909" s="48"/>
      <c r="H2909" s="48"/>
      <c r="I2909" s="48"/>
      <c r="J2909" s="48"/>
      <c r="K2909" s="48"/>
    </row>
    <row r="2910" spans="1:11" x14ac:dyDescent="0.25">
      <c r="A2910" s="48"/>
      <c r="B2910" s="48"/>
      <c r="C2910" s="48"/>
      <c r="D2910" s="48"/>
      <c r="E2910" s="48"/>
      <c r="F2910" s="48"/>
      <c r="G2910" s="48"/>
      <c r="H2910" s="48"/>
      <c r="I2910" s="48"/>
      <c r="J2910" s="48"/>
      <c r="K2910" s="48"/>
    </row>
    <row r="2911" spans="1:11" x14ac:dyDescent="0.25">
      <c r="A2911" s="48"/>
      <c r="B2911" s="48"/>
      <c r="C2911" s="48"/>
      <c r="D2911" s="48"/>
      <c r="E2911" s="48"/>
      <c r="F2911" s="48"/>
      <c r="G2911" s="48"/>
      <c r="H2911" s="48"/>
      <c r="I2911" s="48"/>
      <c r="J2911" s="48"/>
      <c r="K2911" s="48"/>
    </row>
    <row r="2912" spans="1:11" x14ac:dyDescent="0.25">
      <c r="A2912" s="48"/>
      <c r="B2912" s="48"/>
      <c r="C2912" s="48"/>
      <c r="D2912" s="48"/>
      <c r="E2912" s="48"/>
      <c r="F2912" s="48"/>
      <c r="G2912" s="48"/>
      <c r="H2912" s="48"/>
      <c r="I2912" s="48"/>
      <c r="J2912" s="48"/>
      <c r="K2912" s="48"/>
    </row>
    <row r="2913" spans="1:11" x14ac:dyDescent="0.25">
      <c r="A2913" s="48"/>
      <c r="B2913" s="48"/>
      <c r="C2913" s="48"/>
      <c r="D2913" s="48"/>
      <c r="E2913" s="48"/>
      <c r="F2913" s="48"/>
      <c r="G2913" s="48"/>
      <c r="H2913" s="48"/>
      <c r="I2913" s="48"/>
      <c r="J2913" s="48"/>
      <c r="K2913" s="48"/>
    </row>
    <row r="2914" spans="1:11" x14ac:dyDescent="0.25">
      <c r="A2914" s="48"/>
      <c r="B2914" s="48"/>
      <c r="C2914" s="48"/>
      <c r="D2914" s="48"/>
      <c r="E2914" s="48"/>
      <c r="F2914" s="48"/>
      <c r="G2914" s="48"/>
      <c r="H2914" s="48"/>
      <c r="I2914" s="48"/>
      <c r="J2914" s="48"/>
      <c r="K2914" s="48"/>
    </row>
    <row r="2915" spans="1:11" x14ac:dyDescent="0.25">
      <c r="A2915" s="48"/>
      <c r="B2915" s="48"/>
      <c r="C2915" s="48"/>
      <c r="D2915" s="48"/>
      <c r="E2915" s="48"/>
      <c r="F2915" s="48"/>
      <c r="G2915" s="48"/>
      <c r="H2915" s="48"/>
      <c r="I2915" s="48"/>
      <c r="J2915" s="48"/>
      <c r="K2915" s="48"/>
    </row>
    <row r="2916" spans="1:11" x14ac:dyDescent="0.25">
      <c r="A2916" s="48"/>
      <c r="B2916" s="48"/>
      <c r="C2916" s="48"/>
      <c r="D2916" s="48"/>
      <c r="E2916" s="48"/>
      <c r="F2916" s="48"/>
      <c r="G2916" s="48"/>
      <c r="H2916" s="48"/>
      <c r="I2916" s="48"/>
      <c r="J2916" s="48"/>
      <c r="K2916" s="48"/>
    </row>
    <row r="2917" spans="1:11" x14ac:dyDescent="0.25">
      <c r="A2917" s="48"/>
      <c r="B2917" s="48"/>
      <c r="C2917" s="48"/>
      <c r="D2917" s="48"/>
      <c r="E2917" s="48"/>
      <c r="F2917" s="48"/>
      <c r="G2917" s="48"/>
      <c r="H2917" s="48"/>
      <c r="I2917" s="48"/>
      <c r="J2917" s="48"/>
      <c r="K2917" s="48"/>
    </row>
    <row r="2918" spans="1:11" x14ac:dyDescent="0.25">
      <c r="A2918" s="48"/>
      <c r="B2918" s="48"/>
      <c r="C2918" s="48"/>
      <c r="D2918" s="48"/>
      <c r="E2918" s="48"/>
      <c r="F2918" s="48"/>
      <c r="G2918" s="48"/>
      <c r="H2918" s="48"/>
      <c r="I2918" s="48"/>
      <c r="J2918" s="48"/>
      <c r="K2918" s="48"/>
    </row>
    <row r="2919" spans="1:11" x14ac:dyDescent="0.25">
      <c r="A2919" s="48"/>
      <c r="B2919" s="48"/>
      <c r="C2919" s="48"/>
      <c r="D2919" s="48"/>
      <c r="E2919" s="48"/>
      <c r="F2919" s="48"/>
      <c r="G2919" s="48"/>
      <c r="H2919" s="48"/>
      <c r="I2919" s="48"/>
      <c r="J2919" s="48"/>
      <c r="K2919" s="48"/>
    </row>
    <row r="2920" spans="1:11" x14ac:dyDescent="0.25">
      <c r="A2920" s="48"/>
      <c r="B2920" s="48"/>
      <c r="C2920" s="48"/>
      <c r="D2920" s="48"/>
      <c r="E2920" s="48"/>
      <c r="F2920" s="48"/>
      <c r="G2920" s="48"/>
      <c r="H2920" s="48"/>
      <c r="I2920" s="48"/>
      <c r="J2920" s="48"/>
      <c r="K2920" s="48"/>
    </row>
    <row r="2921" spans="1:11" x14ac:dyDescent="0.25">
      <c r="A2921" s="48"/>
      <c r="B2921" s="48"/>
      <c r="C2921" s="48"/>
      <c r="D2921" s="48"/>
      <c r="E2921" s="48"/>
      <c r="F2921" s="48"/>
      <c r="G2921" s="48"/>
      <c r="H2921" s="48"/>
      <c r="I2921" s="48"/>
      <c r="J2921" s="48"/>
      <c r="K2921" s="48"/>
    </row>
    <row r="2922" spans="1:11" x14ac:dyDescent="0.25">
      <c r="A2922" s="48"/>
      <c r="B2922" s="48"/>
      <c r="C2922" s="48"/>
      <c r="D2922" s="48"/>
      <c r="E2922" s="48"/>
      <c r="F2922" s="48"/>
      <c r="G2922" s="48"/>
      <c r="H2922" s="48"/>
      <c r="I2922" s="48"/>
      <c r="J2922" s="48"/>
      <c r="K2922" s="48"/>
    </row>
    <row r="2923" spans="1:11" x14ac:dyDescent="0.25">
      <c r="A2923" s="48"/>
      <c r="B2923" s="48"/>
      <c r="C2923" s="48"/>
      <c r="D2923" s="48"/>
      <c r="E2923" s="48"/>
      <c r="F2923" s="48"/>
      <c r="G2923" s="48"/>
      <c r="H2923" s="48"/>
      <c r="I2923" s="48"/>
      <c r="J2923" s="48"/>
      <c r="K2923" s="48"/>
    </row>
    <row r="2924" spans="1:11" x14ac:dyDescent="0.25">
      <c r="A2924" s="48"/>
      <c r="B2924" s="48"/>
      <c r="C2924" s="48"/>
      <c r="D2924" s="48"/>
      <c r="E2924" s="48"/>
      <c r="F2924" s="48"/>
      <c r="G2924" s="48"/>
      <c r="H2924" s="48"/>
      <c r="I2924" s="48"/>
      <c r="J2924" s="48"/>
      <c r="K2924" s="48"/>
    </row>
    <row r="2925" spans="1:11" x14ac:dyDescent="0.25">
      <c r="A2925" s="48"/>
      <c r="B2925" s="48"/>
      <c r="C2925" s="48"/>
      <c r="D2925" s="48"/>
      <c r="E2925" s="48"/>
      <c r="F2925" s="48"/>
      <c r="G2925" s="48"/>
      <c r="H2925" s="48"/>
      <c r="I2925" s="48"/>
      <c r="J2925" s="48"/>
      <c r="K2925" s="48"/>
    </row>
    <row r="2926" spans="1:11" x14ac:dyDescent="0.25">
      <c r="A2926" s="48"/>
      <c r="B2926" s="48"/>
      <c r="C2926" s="48"/>
      <c r="D2926" s="48"/>
      <c r="E2926" s="48"/>
      <c r="F2926" s="48"/>
      <c r="G2926" s="48"/>
      <c r="H2926" s="48"/>
      <c r="I2926" s="48"/>
      <c r="J2926" s="48"/>
      <c r="K2926" s="48"/>
    </row>
    <row r="2927" spans="1:11" x14ac:dyDescent="0.25">
      <c r="A2927" s="48"/>
      <c r="B2927" s="48"/>
      <c r="C2927" s="48"/>
      <c r="D2927" s="48"/>
      <c r="E2927" s="48"/>
      <c r="F2927" s="48"/>
      <c r="G2927" s="48"/>
      <c r="H2927" s="48"/>
      <c r="I2927" s="48"/>
      <c r="J2927" s="48"/>
      <c r="K2927" s="48"/>
    </row>
    <row r="2928" spans="1:11" x14ac:dyDescent="0.25">
      <c r="A2928" s="48"/>
      <c r="B2928" s="48"/>
      <c r="C2928" s="48"/>
      <c r="D2928" s="48"/>
      <c r="E2928" s="48"/>
      <c r="F2928" s="48"/>
      <c r="G2928" s="48"/>
      <c r="H2928" s="48"/>
      <c r="I2928" s="48"/>
      <c r="J2928" s="48"/>
      <c r="K2928" s="48"/>
    </row>
    <row r="2929" spans="1:11" x14ac:dyDescent="0.25">
      <c r="A2929" s="48"/>
      <c r="B2929" s="48"/>
      <c r="C2929" s="48"/>
      <c r="D2929" s="48"/>
      <c r="E2929" s="48"/>
      <c r="F2929" s="48"/>
      <c r="G2929" s="48"/>
      <c r="H2929" s="48"/>
      <c r="I2929" s="48"/>
      <c r="J2929" s="48"/>
      <c r="K2929" s="48"/>
    </row>
    <row r="2930" spans="1:11" x14ac:dyDescent="0.25">
      <c r="A2930" s="48"/>
      <c r="B2930" s="48"/>
      <c r="C2930" s="48"/>
      <c r="D2930" s="48"/>
      <c r="E2930" s="48"/>
      <c r="F2930" s="48"/>
      <c r="G2930" s="48"/>
      <c r="H2930" s="48"/>
      <c r="I2930" s="48"/>
      <c r="J2930" s="48"/>
      <c r="K2930" s="48"/>
    </row>
    <row r="2931" spans="1:11" x14ac:dyDescent="0.25">
      <c r="A2931" s="48"/>
      <c r="B2931" s="48"/>
      <c r="C2931" s="48"/>
      <c r="D2931" s="48"/>
      <c r="E2931" s="48"/>
      <c r="F2931" s="48"/>
      <c r="G2931" s="48"/>
      <c r="H2931" s="48"/>
      <c r="I2931" s="48"/>
      <c r="J2931" s="48"/>
      <c r="K2931" s="48"/>
    </row>
    <row r="2932" spans="1:11" x14ac:dyDescent="0.25">
      <c r="A2932" s="48"/>
      <c r="B2932" s="48"/>
      <c r="C2932" s="48"/>
      <c r="D2932" s="48"/>
      <c r="E2932" s="48"/>
      <c r="F2932" s="48"/>
      <c r="G2932" s="48"/>
      <c r="H2932" s="48"/>
      <c r="I2932" s="48"/>
      <c r="J2932" s="48"/>
      <c r="K2932" s="48"/>
    </row>
    <row r="2933" spans="1:11" x14ac:dyDescent="0.25">
      <c r="A2933" s="48"/>
      <c r="B2933" s="48"/>
      <c r="C2933" s="48"/>
      <c r="D2933" s="48"/>
      <c r="E2933" s="48"/>
      <c r="F2933" s="48"/>
      <c r="G2933" s="48"/>
      <c r="H2933" s="48"/>
      <c r="I2933" s="48"/>
      <c r="J2933" s="48"/>
      <c r="K2933" s="48"/>
    </row>
    <row r="2934" spans="1:11" x14ac:dyDescent="0.25">
      <c r="A2934" s="48"/>
      <c r="B2934" s="48"/>
      <c r="C2934" s="48"/>
      <c r="D2934" s="48"/>
      <c r="E2934" s="48"/>
      <c r="F2934" s="48"/>
      <c r="G2934" s="48"/>
      <c r="H2934" s="48"/>
      <c r="I2934" s="48"/>
      <c r="J2934" s="48"/>
      <c r="K2934" s="48"/>
    </row>
    <row r="2935" spans="1:11" x14ac:dyDescent="0.25">
      <c r="A2935" s="48"/>
      <c r="B2935" s="48"/>
      <c r="C2935" s="48"/>
      <c r="D2935" s="48"/>
      <c r="E2935" s="48"/>
      <c r="F2935" s="48"/>
      <c r="G2935" s="48"/>
      <c r="H2935" s="48"/>
      <c r="I2935" s="48"/>
      <c r="J2935" s="48"/>
      <c r="K2935" s="48"/>
    </row>
    <row r="2936" spans="1:11" x14ac:dyDescent="0.25">
      <c r="A2936" s="48"/>
      <c r="B2936" s="48"/>
      <c r="C2936" s="48"/>
      <c r="D2936" s="48"/>
      <c r="E2936" s="48"/>
      <c r="F2936" s="48"/>
      <c r="G2936" s="48"/>
      <c r="H2936" s="48"/>
      <c r="I2936" s="48"/>
      <c r="J2936" s="48"/>
      <c r="K2936" s="48"/>
    </row>
    <row r="2937" spans="1:11" x14ac:dyDescent="0.25">
      <c r="A2937" s="48"/>
      <c r="B2937" s="48"/>
      <c r="C2937" s="48"/>
      <c r="D2937" s="48"/>
      <c r="E2937" s="48"/>
      <c r="F2937" s="48"/>
      <c r="G2937" s="48"/>
      <c r="H2937" s="48"/>
      <c r="I2937" s="48"/>
      <c r="J2937" s="48"/>
      <c r="K2937" s="48"/>
    </row>
    <row r="2938" spans="1:11" x14ac:dyDescent="0.25">
      <c r="A2938" s="48"/>
      <c r="B2938" s="48"/>
      <c r="C2938" s="48"/>
      <c r="D2938" s="48"/>
      <c r="E2938" s="48"/>
      <c r="F2938" s="48"/>
      <c r="G2938" s="48"/>
      <c r="H2938" s="48"/>
      <c r="I2938" s="48"/>
      <c r="J2938" s="48"/>
      <c r="K2938" s="48"/>
    </row>
    <row r="2939" spans="1:11" x14ac:dyDescent="0.25">
      <c r="A2939" s="48"/>
      <c r="B2939" s="48"/>
      <c r="C2939" s="48"/>
      <c r="D2939" s="48"/>
      <c r="E2939" s="48"/>
      <c r="F2939" s="48"/>
      <c r="G2939" s="48"/>
      <c r="H2939" s="48"/>
      <c r="I2939" s="48"/>
      <c r="J2939" s="48"/>
      <c r="K2939" s="48"/>
    </row>
    <row r="2940" spans="1:11" x14ac:dyDescent="0.25">
      <c r="A2940" s="48"/>
      <c r="B2940" s="48"/>
      <c r="C2940" s="48"/>
      <c r="D2940" s="48"/>
      <c r="E2940" s="48"/>
      <c r="F2940" s="48"/>
      <c r="G2940" s="48"/>
      <c r="H2940" s="48"/>
      <c r="I2940" s="48"/>
      <c r="J2940" s="48"/>
      <c r="K2940" s="48"/>
    </row>
    <row r="2941" spans="1:11" x14ac:dyDescent="0.25">
      <c r="A2941" s="48"/>
      <c r="B2941" s="48"/>
      <c r="C2941" s="48"/>
      <c r="D2941" s="48"/>
      <c r="E2941" s="48"/>
      <c r="F2941" s="48"/>
      <c r="G2941" s="48"/>
      <c r="H2941" s="48"/>
      <c r="I2941" s="48"/>
      <c r="J2941" s="48"/>
      <c r="K2941" s="48"/>
    </row>
    <row r="2942" spans="1:11" x14ac:dyDescent="0.25">
      <c r="A2942" s="48"/>
      <c r="B2942" s="48"/>
      <c r="C2942" s="48"/>
      <c r="D2942" s="48"/>
      <c r="E2942" s="48"/>
      <c r="F2942" s="48"/>
      <c r="G2942" s="48"/>
      <c r="H2942" s="48"/>
      <c r="I2942" s="48"/>
      <c r="J2942" s="48"/>
      <c r="K2942" s="48"/>
    </row>
    <row r="2943" spans="1:11" x14ac:dyDescent="0.25">
      <c r="A2943" s="48"/>
      <c r="B2943" s="48"/>
      <c r="C2943" s="48"/>
      <c r="D2943" s="48"/>
      <c r="E2943" s="48"/>
      <c r="F2943" s="48"/>
      <c r="G2943" s="48"/>
      <c r="H2943" s="48"/>
      <c r="I2943" s="48"/>
      <c r="J2943" s="48"/>
      <c r="K2943" s="48"/>
    </row>
    <row r="2944" spans="1:11" x14ac:dyDescent="0.25">
      <c r="A2944" s="48"/>
      <c r="B2944" s="48"/>
      <c r="C2944" s="48"/>
      <c r="D2944" s="48"/>
      <c r="E2944" s="48"/>
      <c r="F2944" s="48"/>
      <c r="G2944" s="48"/>
      <c r="H2944" s="48"/>
      <c r="I2944" s="48"/>
      <c r="J2944" s="48"/>
      <c r="K2944" s="48"/>
    </row>
    <row r="2945" spans="1:11" x14ac:dyDescent="0.25">
      <c r="A2945" s="48"/>
      <c r="B2945" s="48"/>
      <c r="C2945" s="48"/>
      <c r="D2945" s="48"/>
      <c r="E2945" s="48"/>
      <c r="F2945" s="48"/>
      <c r="G2945" s="48"/>
      <c r="H2945" s="48"/>
      <c r="I2945" s="48"/>
      <c r="J2945" s="48"/>
      <c r="K2945" s="48"/>
    </row>
    <row r="2946" spans="1:11" x14ac:dyDescent="0.25">
      <c r="A2946" s="48"/>
      <c r="B2946" s="48"/>
      <c r="C2946" s="48"/>
      <c r="D2946" s="48"/>
      <c r="E2946" s="48"/>
      <c r="F2946" s="48"/>
      <c r="G2946" s="48"/>
      <c r="H2946" s="48"/>
      <c r="I2946" s="48"/>
      <c r="J2946" s="48"/>
      <c r="K2946" s="48"/>
    </row>
    <row r="2947" spans="1:11" x14ac:dyDescent="0.25">
      <c r="A2947" s="48"/>
      <c r="B2947" s="48"/>
      <c r="C2947" s="48"/>
      <c r="D2947" s="48"/>
      <c r="E2947" s="48"/>
      <c r="F2947" s="48"/>
      <c r="G2947" s="48"/>
      <c r="H2947" s="48"/>
      <c r="I2947" s="48"/>
      <c r="J2947" s="48"/>
      <c r="K2947" s="48"/>
    </row>
    <row r="2948" spans="1:11" x14ac:dyDescent="0.25">
      <c r="A2948" s="48"/>
      <c r="B2948" s="48"/>
      <c r="C2948" s="48"/>
      <c r="D2948" s="48"/>
      <c r="E2948" s="48"/>
      <c r="F2948" s="48"/>
      <c r="G2948" s="48"/>
      <c r="H2948" s="48"/>
      <c r="I2948" s="48"/>
      <c r="J2948" s="48"/>
      <c r="K2948" s="48"/>
    </row>
    <row r="2949" spans="1:11" x14ac:dyDescent="0.25">
      <c r="A2949" s="48"/>
      <c r="B2949" s="48"/>
      <c r="C2949" s="48"/>
      <c r="D2949" s="48"/>
      <c r="E2949" s="48"/>
      <c r="F2949" s="48"/>
      <c r="G2949" s="48"/>
      <c r="H2949" s="48"/>
      <c r="I2949" s="48"/>
      <c r="J2949" s="48"/>
      <c r="K2949" s="48"/>
    </row>
    <row r="2950" spans="1:11" x14ac:dyDescent="0.25">
      <c r="A2950" s="48"/>
      <c r="B2950" s="48"/>
      <c r="C2950" s="48"/>
      <c r="D2950" s="48"/>
      <c r="E2950" s="48"/>
      <c r="F2950" s="48"/>
      <c r="G2950" s="48"/>
      <c r="H2950" s="48"/>
      <c r="I2950" s="48"/>
      <c r="J2950" s="48"/>
      <c r="K2950" s="48"/>
    </row>
    <row r="2951" spans="1:11" x14ac:dyDescent="0.25">
      <c r="A2951" s="48"/>
      <c r="B2951" s="48"/>
      <c r="C2951" s="48"/>
      <c r="D2951" s="48"/>
      <c r="E2951" s="48"/>
      <c r="F2951" s="48"/>
      <c r="G2951" s="48"/>
      <c r="H2951" s="48"/>
      <c r="I2951" s="48"/>
      <c r="J2951" s="48"/>
      <c r="K2951" s="48"/>
    </row>
    <row r="2952" spans="1:11" x14ac:dyDescent="0.25">
      <c r="A2952" s="48"/>
      <c r="B2952" s="48"/>
      <c r="C2952" s="48"/>
      <c r="D2952" s="48"/>
      <c r="E2952" s="48"/>
      <c r="F2952" s="48"/>
      <c r="G2952" s="48"/>
      <c r="H2952" s="48"/>
      <c r="I2952" s="48"/>
      <c r="J2952" s="48"/>
      <c r="K2952" s="48"/>
    </row>
    <row r="2953" spans="1:11" x14ac:dyDescent="0.25">
      <c r="A2953" s="48"/>
      <c r="B2953" s="48"/>
      <c r="C2953" s="48"/>
      <c r="D2953" s="48"/>
      <c r="E2953" s="48"/>
      <c r="F2953" s="48"/>
      <c r="G2953" s="48"/>
      <c r="H2953" s="48"/>
      <c r="I2953" s="48"/>
      <c r="J2953" s="48"/>
      <c r="K2953" s="48"/>
    </row>
    <row r="2954" spans="1:11" x14ac:dyDescent="0.25">
      <c r="A2954" s="48"/>
      <c r="B2954" s="48"/>
      <c r="C2954" s="48"/>
      <c r="D2954" s="48"/>
      <c r="E2954" s="48"/>
      <c r="F2954" s="48"/>
      <c r="G2954" s="48"/>
      <c r="H2954" s="48"/>
      <c r="I2954" s="48"/>
      <c r="J2954" s="48"/>
      <c r="K2954" s="48"/>
    </row>
    <row r="2955" spans="1:11" x14ac:dyDescent="0.25">
      <c r="A2955" s="48"/>
      <c r="B2955" s="48"/>
      <c r="C2955" s="48"/>
      <c r="D2955" s="48"/>
      <c r="E2955" s="48"/>
      <c r="F2955" s="48"/>
      <c r="G2955" s="48"/>
      <c r="H2955" s="48"/>
      <c r="I2955" s="48"/>
      <c r="J2955" s="48"/>
      <c r="K2955" s="48"/>
    </row>
    <row r="2956" spans="1:11" x14ac:dyDescent="0.25">
      <c r="A2956" s="48"/>
      <c r="B2956" s="48"/>
      <c r="C2956" s="48"/>
      <c r="D2956" s="48"/>
      <c r="E2956" s="48"/>
      <c r="F2956" s="48"/>
      <c r="G2956" s="48"/>
      <c r="H2956" s="48"/>
      <c r="I2956" s="48"/>
      <c r="J2956" s="48"/>
      <c r="K2956" s="48"/>
    </row>
    <row r="2957" spans="1:11" x14ac:dyDescent="0.25">
      <c r="A2957" s="48"/>
      <c r="B2957" s="48"/>
      <c r="C2957" s="48"/>
      <c r="D2957" s="48"/>
      <c r="E2957" s="48"/>
      <c r="F2957" s="48"/>
      <c r="G2957" s="48"/>
      <c r="H2957" s="48"/>
      <c r="I2957" s="48"/>
      <c r="J2957" s="48"/>
      <c r="K2957" s="48"/>
    </row>
    <row r="2958" spans="1:11" x14ac:dyDescent="0.25">
      <c r="A2958" s="48"/>
      <c r="B2958" s="48"/>
      <c r="C2958" s="48"/>
      <c r="D2958" s="48"/>
      <c r="E2958" s="48"/>
      <c r="F2958" s="48"/>
      <c r="G2958" s="48"/>
      <c r="H2958" s="48"/>
      <c r="I2958" s="48"/>
      <c r="J2958" s="48"/>
      <c r="K2958" s="48"/>
    </row>
    <row r="2959" spans="1:11" x14ac:dyDescent="0.25">
      <c r="A2959" s="48"/>
      <c r="B2959" s="48"/>
      <c r="C2959" s="48"/>
      <c r="D2959" s="48"/>
      <c r="E2959" s="48"/>
      <c r="F2959" s="48"/>
      <c r="G2959" s="48"/>
      <c r="H2959" s="48"/>
      <c r="I2959" s="48"/>
      <c r="J2959" s="48"/>
      <c r="K2959" s="48"/>
    </row>
    <row r="2960" spans="1:11" x14ac:dyDescent="0.25">
      <c r="A2960" s="48"/>
      <c r="B2960" s="48"/>
      <c r="C2960" s="48"/>
      <c r="D2960" s="48"/>
      <c r="E2960" s="48"/>
      <c r="F2960" s="48"/>
      <c r="G2960" s="48"/>
      <c r="H2960" s="48"/>
      <c r="I2960" s="48"/>
      <c r="J2960" s="48"/>
      <c r="K2960" s="48"/>
    </row>
    <row r="2961" spans="1:11" x14ac:dyDescent="0.25">
      <c r="A2961" s="48"/>
      <c r="B2961" s="48"/>
      <c r="C2961" s="48"/>
      <c r="D2961" s="48"/>
      <c r="E2961" s="48"/>
      <c r="F2961" s="48"/>
      <c r="G2961" s="48"/>
      <c r="H2961" s="48"/>
      <c r="I2961" s="48"/>
      <c r="J2961" s="48"/>
      <c r="K2961" s="48"/>
    </row>
    <row r="2962" spans="1:11" x14ac:dyDescent="0.25">
      <c r="A2962" s="48"/>
      <c r="B2962" s="48"/>
      <c r="C2962" s="48"/>
      <c r="D2962" s="48"/>
      <c r="E2962" s="48"/>
      <c r="F2962" s="48"/>
      <c r="G2962" s="48"/>
      <c r="H2962" s="48"/>
      <c r="I2962" s="48"/>
      <c r="J2962" s="48"/>
      <c r="K2962" s="48"/>
    </row>
    <row r="2963" spans="1:11" x14ac:dyDescent="0.25">
      <c r="A2963" s="48"/>
      <c r="B2963" s="48"/>
      <c r="C2963" s="48"/>
      <c r="D2963" s="48"/>
      <c r="E2963" s="48"/>
      <c r="F2963" s="48"/>
      <c r="G2963" s="48"/>
      <c r="H2963" s="48"/>
      <c r="I2963" s="48"/>
      <c r="J2963" s="48"/>
      <c r="K2963" s="48"/>
    </row>
    <row r="2964" spans="1:11" x14ac:dyDescent="0.25">
      <c r="A2964" s="48"/>
      <c r="B2964" s="48"/>
      <c r="C2964" s="48"/>
      <c r="D2964" s="48"/>
      <c r="E2964" s="48"/>
      <c r="F2964" s="48"/>
      <c r="G2964" s="48"/>
      <c r="H2964" s="48"/>
      <c r="I2964" s="48"/>
      <c r="J2964" s="48"/>
      <c r="K2964" s="48"/>
    </row>
    <row r="2965" spans="1:11" x14ac:dyDescent="0.25">
      <c r="A2965" s="48"/>
      <c r="B2965" s="48"/>
      <c r="C2965" s="48"/>
      <c r="D2965" s="48"/>
      <c r="E2965" s="48"/>
      <c r="F2965" s="48"/>
      <c r="G2965" s="48"/>
      <c r="H2965" s="48"/>
      <c r="I2965" s="48"/>
      <c r="J2965" s="48"/>
      <c r="K2965" s="48"/>
    </row>
    <row r="2966" spans="1:11" x14ac:dyDescent="0.25">
      <c r="A2966" s="48"/>
      <c r="B2966" s="48"/>
      <c r="C2966" s="48"/>
      <c r="D2966" s="48"/>
      <c r="E2966" s="48"/>
      <c r="F2966" s="48"/>
      <c r="G2966" s="48"/>
      <c r="H2966" s="48"/>
      <c r="I2966" s="48"/>
      <c r="J2966" s="48"/>
      <c r="K2966" s="48"/>
    </row>
    <row r="2967" spans="1:11" x14ac:dyDescent="0.25">
      <c r="A2967" s="48"/>
      <c r="B2967" s="48"/>
      <c r="C2967" s="48"/>
      <c r="D2967" s="48"/>
      <c r="E2967" s="48"/>
      <c r="F2967" s="48"/>
      <c r="G2967" s="48"/>
      <c r="H2967" s="48"/>
      <c r="I2967" s="48"/>
      <c r="J2967" s="48"/>
      <c r="K2967" s="48"/>
    </row>
    <row r="2968" spans="1:11" x14ac:dyDescent="0.25">
      <c r="A2968" s="48"/>
      <c r="B2968" s="48"/>
      <c r="C2968" s="48"/>
      <c r="D2968" s="48"/>
      <c r="E2968" s="48"/>
      <c r="F2968" s="48"/>
      <c r="G2968" s="48"/>
      <c r="H2968" s="48"/>
      <c r="I2968" s="48"/>
      <c r="J2968" s="48"/>
      <c r="K2968" s="48"/>
    </row>
    <row r="2969" spans="1:11" x14ac:dyDescent="0.25">
      <c r="A2969" s="48"/>
      <c r="B2969" s="48"/>
      <c r="C2969" s="48"/>
      <c r="D2969" s="48"/>
      <c r="E2969" s="48"/>
      <c r="F2969" s="48"/>
      <c r="G2969" s="48"/>
      <c r="H2969" s="48"/>
      <c r="I2969" s="48"/>
      <c r="J2969" s="48"/>
      <c r="K2969" s="48"/>
    </row>
    <row r="2970" spans="1:11" x14ac:dyDescent="0.25">
      <c r="A2970" s="48"/>
      <c r="B2970" s="48"/>
      <c r="C2970" s="48"/>
      <c r="D2970" s="48"/>
      <c r="E2970" s="48"/>
      <c r="F2970" s="48"/>
      <c r="G2970" s="48"/>
      <c r="H2970" s="48"/>
      <c r="I2970" s="48"/>
      <c r="J2970" s="48"/>
      <c r="K2970" s="48"/>
    </row>
    <row r="2971" spans="1:11" x14ac:dyDescent="0.25">
      <c r="A2971" s="48"/>
      <c r="B2971" s="48"/>
      <c r="C2971" s="48"/>
      <c r="D2971" s="48"/>
      <c r="E2971" s="48"/>
      <c r="F2971" s="48"/>
      <c r="G2971" s="48"/>
      <c r="H2971" s="48"/>
      <c r="I2971" s="48"/>
      <c r="J2971" s="48"/>
      <c r="K2971" s="48"/>
    </row>
    <row r="2972" spans="1:11" x14ac:dyDescent="0.25">
      <c r="A2972" s="48"/>
      <c r="B2972" s="48"/>
      <c r="C2972" s="48"/>
      <c r="D2972" s="48"/>
      <c r="E2972" s="48"/>
      <c r="F2972" s="48"/>
      <c r="G2972" s="48"/>
      <c r="H2972" s="48"/>
      <c r="I2972" s="48"/>
      <c r="J2972" s="48"/>
      <c r="K2972" s="48"/>
    </row>
    <row r="2973" spans="1:11" x14ac:dyDescent="0.25">
      <c r="A2973" s="48"/>
      <c r="B2973" s="48"/>
      <c r="C2973" s="48"/>
      <c r="D2973" s="48"/>
      <c r="E2973" s="48"/>
      <c r="F2973" s="48"/>
      <c r="G2973" s="48"/>
      <c r="H2973" s="48"/>
      <c r="I2973" s="48"/>
      <c r="J2973" s="48"/>
      <c r="K2973" s="48"/>
    </row>
    <row r="2974" spans="1:11" x14ac:dyDescent="0.25">
      <c r="A2974" s="48"/>
      <c r="B2974" s="48"/>
      <c r="C2974" s="48"/>
      <c r="D2974" s="48"/>
      <c r="E2974" s="48"/>
      <c r="F2974" s="48"/>
      <c r="G2974" s="48"/>
      <c r="H2974" s="48"/>
      <c r="I2974" s="48"/>
      <c r="J2974" s="48"/>
      <c r="K2974" s="48"/>
    </row>
    <row r="2975" spans="1:11" x14ac:dyDescent="0.25">
      <c r="A2975" s="48"/>
      <c r="B2975" s="48"/>
      <c r="C2975" s="48"/>
      <c r="D2975" s="48"/>
      <c r="E2975" s="48"/>
      <c r="F2975" s="48"/>
      <c r="G2975" s="48"/>
      <c r="H2975" s="48"/>
      <c r="I2975" s="48"/>
      <c r="J2975" s="48"/>
      <c r="K2975" s="48"/>
    </row>
    <row r="2976" spans="1:11" x14ac:dyDescent="0.25">
      <c r="A2976" s="48"/>
      <c r="B2976" s="48"/>
      <c r="C2976" s="48"/>
      <c r="D2976" s="48"/>
      <c r="E2976" s="48"/>
      <c r="F2976" s="48"/>
      <c r="G2976" s="48"/>
      <c r="H2976" s="48"/>
      <c r="I2976" s="48"/>
      <c r="J2976" s="48"/>
      <c r="K2976" s="48"/>
    </row>
    <row r="2977" spans="1:11" x14ac:dyDescent="0.25">
      <c r="A2977" s="48"/>
      <c r="B2977" s="48"/>
      <c r="C2977" s="48"/>
      <c r="D2977" s="48"/>
      <c r="E2977" s="48"/>
      <c r="F2977" s="48"/>
      <c r="G2977" s="48"/>
      <c r="H2977" s="48"/>
      <c r="I2977" s="48"/>
      <c r="J2977" s="48"/>
      <c r="K2977" s="48"/>
    </row>
    <row r="2978" spans="1:11" x14ac:dyDescent="0.25">
      <c r="A2978" s="48"/>
      <c r="B2978" s="48"/>
      <c r="C2978" s="48"/>
      <c r="D2978" s="48"/>
      <c r="E2978" s="48"/>
      <c r="F2978" s="48"/>
      <c r="G2978" s="48"/>
      <c r="H2978" s="48"/>
      <c r="I2978" s="48"/>
      <c r="J2978" s="48"/>
      <c r="K2978" s="48"/>
    </row>
    <row r="2979" spans="1:11" x14ac:dyDescent="0.25">
      <c r="A2979" s="48"/>
      <c r="B2979" s="48"/>
      <c r="C2979" s="48"/>
      <c r="D2979" s="48"/>
      <c r="E2979" s="48"/>
      <c r="F2979" s="48"/>
      <c r="G2979" s="48"/>
      <c r="H2979" s="48"/>
      <c r="I2979" s="48"/>
      <c r="J2979" s="48"/>
      <c r="K2979" s="48"/>
    </row>
    <row r="2980" spans="1:11" x14ac:dyDescent="0.25">
      <c r="A2980" s="48"/>
      <c r="B2980" s="48"/>
      <c r="C2980" s="48"/>
      <c r="D2980" s="48"/>
      <c r="E2980" s="48"/>
      <c r="F2980" s="48"/>
      <c r="G2980" s="48"/>
      <c r="H2980" s="48"/>
      <c r="I2980" s="48"/>
      <c r="J2980" s="48"/>
      <c r="K2980" s="48"/>
    </row>
    <row r="2981" spans="1:11" x14ac:dyDescent="0.25">
      <c r="A2981" s="48"/>
      <c r="B2981" s="48"/>
      <c r="C2981" s="48"/>
      <c r="D2981" s="48"/>
      <c r="E2981" s="48"/>
      <c r="F2981" s="48"/>
      <c r="G2981" s="48"/>
      <c r="H2981" s="48"/>
      <c r="I2981" s="48"/>
      <c r="J2981" s="48"/>
      <c r="K2981" s="48"/>
    </row>
    <row r="2982" spans="1:11" x14ac:dyDescent="0.25">
      <c r="A2982" s="48"/>
      <c r="B2982" s="48"/>
      <c r="C2982" s="48"/>
      <c r="D2982" s="48"/>
      <c r="E2982" s="48"/>
      <c r="F2982" s="48"/>
      <c r="G2982" s="48"/>
      <c r="H2982" s="48"/>
      <c r="I2982" s="48"/>
      <c r="J2982" s="48"/>
      <c r="K2982" s="48"/>
    </row>
    <row r="2983" spans="1:11" x14ac:dyDescent="0.25">
      <c r="A2983" s="48"/>
      <c r="B2983" s="48"/>
      <c r="C2983" s="48"/>
      <c r="D2983" s="48"/>
      <c r="E2983" s="48"/>
      <c r="F2983" s="48"/>
      <c r="G2983" s="48"/>
      <c r="H2983" s="48"/>
      <c r="I2983" s="48"/>
      <c r="J2983" s="48"/>
      <c r="K2983" s="48"/>
    </row>
    <row r="2984" spans="1:11" x14ac:dyDescent="0.25">
      <c r="A2984" s="48"/>
      <c r="B2984" s="48"/>
      <c r="C2984" s="48"/>
      <c r="D2984" s="48"/>
      <c r="E2984" s="48"/>
      <c r="F2984" s="48"/>
      <c r="G2984" s="48"/>
      <c r="H2984" s="48"/>
      <c r="I2984" s="48"/>
      <c r="J2984" s="48"/>
      <c r="K2984" s="48"/>
    </row>
    <row r="2985" spans="1:11" x14ac:dyDescent="0.25">
      <c r="A2985" s="48"/>
      <c r="B2985" s="48"/>
      <c r="C2985" s="48"/>
      <c r="D2985" s="48"/>
      <c r="E2985" s="48"/>
      <c r="F2985" s="48"/>
      <c r="G2985" s="48"/>
      <c r="H2985" s="48"/>
      <c r="I2985" s="48"/>
      <c r="J2985" s="48"/>
      <c r="K2985" s="48"/>
    </row>
    <row r="2986" spans="1:11" x14ac:dyDescent="0.25">
      <c r="A2986" s="48"/>
      <c r="B2986" s="48"/>
      <c r="C2986" s="48"/>
      <c r="D2986" s="48"/>
      <c r="E2986" s="48"/>
      <c r="F2986" s="48"/>
      <c r="G2986" s="48"/>
      <c r="H2986" s="48"/>
      <c r="I2986" s="48"/>
      <c r="J2986" s="48"/>
      <c r="K2986" s="48"/>
    </row>
    <row r="2987" spans="1:11" x14ac:dyDescent="0.25">
      <c r="A2987" s="48"/>
      <c r="B2987" s="48"/>
      <c r="C2987" s="48"/>
      <c r="D2987" s="48"/>
      <c r="E2987" s="48"/>
      <c r="F2987" s="48"/>
      <c r="G2987" s="48"/>
      <c r="H2987" s="48"/>
      <c r="I2987" s="48"/>
      <c r="J2987" s="48"/>
      <c r="K2987" s="48"/>
    </row>
    <row r="2988" spans="1:11" x14ac:dyDescent="0.25">
      <c r="A2988" s="48"/>
      <c r="B2988" s="48"/>
      <c r="C2988" s="48"/>
      <c r="D2988" s="48"/>
      <c r="E2988" s="48"/>
      <c r="F2988" s="48"/>
      <c r="G2988" s="48"/>
      <c r="H2988" s="48"/>
      <c r="I2988" s="48"/>
      <c r="J2988" s="48"/>
      <c r="K2988" s="48"/>
    </row>
    <row r="2989" spans="1:11" x14ac:dyDescent="0.25">
      <c r="A2989" s="48"/>
      <c r="B2989" s="48"/>
      <c r="C2989" s="48"/>
      <c r="D2989" s="48"/>
      <c r="E2989" s="48"/>
      <c r="F2989" s="48"/>
      <c r="G2989" s="48"/>
      <c r="H2989" s="48"/>
      <c r="I2989" s="48"/>
      <c r="J2989" s="48"/>
      <c r="K2989" s="48"/>
    </row>
    <row r="2990" spans="1:11" x14ac:dyDescent="0.25">
      <c r="A2990" s="48"/>
      <c r="B2990" s="48"/>
      <c r="C2990" s="48"/>
      <c r="D2990" s="48"/>
      <c r="E2990" s="48"/>
      <c r="F2990" s="48"/>
      <c r="G2990" s="48"/>
      <c r="H2990" s="48"/>
      <c r="I2990" s="48"/>
      <c r="J2990" s="48"/>
      <c r="K2990" s="48"/>
    </row>
    <row r="2991" spans="1:11" x14ac:dyDescent="0.25">
      <c r="A2991" s="48"/>
      <c r="B2991" s="48"/>
      <c r="C2991" s="48"/>
      <c r="D2991" s="48"/>
      <c r="E2991" s="48"/>
      <c r="F2991" s="48"/>
      <c r="G2991" s="48"/>
      <c r="H2991" s="48"/>
      <c r="I2991" s="48"/>
      <c r="J2991" s="48"/>
      <c r="K2991" s="48"/>
    </row>
    <row r="2992" spans="1:11" x14ac:dyDescent="0.25">
      <c r="A2992" s="48"/>
      <c r="B2992" s="48"/>
      <c r="C2992" s="48"/>
      <c r="D2992" s="48"/>
      <c r="E2992" s="48"/>
      <c r="F2992" s="48"/>
      <c r="G2992" s="48"/>
      <c r="H2992" s="48"/>
      <c r="I2992" s="48"/>
      <c r="J2992" s="48"/>
      <c r="K2992" s="48"/>
    </row>
    <row r="2993" spans="1:11" x14ac:dyDescent="0.25">
      <c r="A2993" s="48"/>
      <c r="B2993" s="48"/>
      <c r="C2993" s="48"/>
      <c r="D2993" s="48"/>
      <c r="E2993" s="48"/>
      <c r="F2993" s="48"/>
      <c r="G2993" s="48"/>
      <c r="H2993" s="48"/>
      <c r="I2993" s="48"/>
      <c r="J2993" s="48"/>
      <c r="K2993" s="48"/>
    </row>
    <row r="2994" spans="1:11" x14ac:dyDescent="0.25">
      <c r="A2994" s="48"/>
      <c r="B2994" s="48"/>
      <c r="C2994" s="48"/>
      <c r="D2994" s="48"/>
      <c r="E2994" s="48"/>
      <c r="F2994" s="48"/>
      <c r="G2994" s="48"/>
      <c r="H2994" s="48"/>
      <c r="I2994" s="48"/>
      <c r="J2994" s="48"/>
      <c r="K2994" s="48"/>
    </row>
    <row r="2995" spans="1:11" x14ac:dyDescent="0.25">
      <c r="A2995" s="48"/>
      <c r="B2995" s="48"/>
      <c r="C2995" s="48"/>
      <c r="D2995" s="48"/>
      <c r="E2995" s="48"/>
      <c r="F2995" s="48"/>
      <c r="G2995" s="48"/>
      <c r="H2995" s="48"/>
      <c r="I2995" s="48"/>
      <c r="J2995" s="48"/>
      <c r="K2995" s="48"/>
    </row>
    <row r="2996" spans="1:11" x14ac:dyDescent="0.25">
      <c r="A2996" s="48"/>
      <c r="B2996" s="48"/>
      <c r="C2996" s="48"/>
      <c r="D2996" s="48"/>
      <c r="E2996" s="48"/>
      <c r="F2996" s="48"/>
      <c r="G2996" s="48"/>
      <c r="H2996" s="48"/>
      <c r="I2996" s="48"/>
      <c r="J2996" s="48"/>
      <c r="K2996" s="48"/>
    </row>
    <row r="2997" spans="1:11" x14ac:dyDescent="0.25">
      <c r="A2997" s="48"/>
      <c r="B2997" s="48"/>
      <c r="C2997" s="48"/>
      <c r="D2997" s="48"/>
      <c r="E2997" s="48"/>
      <c r="F2997" s="48"/>
      <c r="G2997" s="48"/>
      <c r="H2997" s="48"/>
      <c r="I2997" s="48"/>
      <c r="J2997" s="48"/>
      <c r="K2997" s="48"/>
    </row>
    <row r="2998" spans="1:11" x14ac:dyDescent="0.25">
      <c r="A2998" s="48"/>
      <c r="B2998" s="48"/>
      <c r="C2998" s="48"/>
      <c r="D2998" s="48"/>
      <c r="E2998" s="48"/>
      <c r="F2998" s="48"/>
      <c r="G2998" s="48"/>
      <c r="H2998" s="48"/>
      <c r="I2998" s="48"/>
      <c r="J2998" s="48"/>
      <c r="K2998" s="48"/>
    </row>
    <row r="2999" spans="1:11" x14ac:dyDescent="0.25">
      <c r="A2999" s="48"/>
      <c r="B2999" s="48"/>
      <c r="C2999" s="48"/>
      <c r="D2999" s="48"/>
      <c r="E2999" s="48"/>
      <c r="F2999" s="48"/>
      <c r="G2999" s="48"/>
      <c r="H2999" s="48"/>
      <c r="I2999" s="48"/>
      <c r="J2999" s="48"/>
      <c r="K2999" s="48"/>
    </row>
    <row r="3000" spans="1:11" x14ac:dyDescent="0.25">
      <c r="A3000" s="48"/>
      <c r="B3000" s="48"/>
      <c r="C3000" s="48"/>
      <c r="D3000" s="48"/>
      <c r="E3000" s="48"/>
      <c r="F3000" s="48"/>
      <c r="G3000" s="48"/>
      <c r="H3000" s="48"/>
      <c r="I3000" s="48"/>
      <c r="J3000" s="48"/>
      <c r="K3000" s="48"/>
    </row>
    <row r="3001" spans="1:11" x14ac:dyDescent="0.25">
      <c r="A3001" s="48"/>
      <c r="B3001" s="48"/>
      <c r="C3001" s="48"/>
      <c r="D3001" s="48"/>
      <c r="E3001" s="48"/>
      <c r="F3001" s="48"/>
      <c r="G3001" s="48"/>
      <c r="H3001" s="48"/>
      <c r="I3001" s="48"/>
      <c r="J3001" s="48"/>
      <c r="K3001" s="48"/>
    </row>
    <row r="3002" spans="1:11" x14ac:dyDescent="0.25">
      <c r="A3002" s="48"/>
      <c r="B3002" s="48"/>
      <c r="C3002" s="48"/>
      <c r="D3002" s="48"/>
      <c r="E3002" s="48"/>
      <c r="F3002" s="48"/>
      <c r="G3002" s="48"/>
      <c r="H3002" s="48"/>
      <c r="I3002" s="48"/>
      <c r="J3002" s="48"/>
      <c r="K3002" s="48"/>
    </row>
    <row r="3003" spans="1:11" x14ac:dyDescent="0.25">
      <c r="A3003" s="48"/>
      <c r="B3003" s="48"/>
      <c r="C3003" s="48"/>
      <c r="D3003" s="48"/>
      <c r="E3003" s="48"/>
      <c r="F3003" s="48"/>
      <c r="G3003" s="48"/>
      <c r="H3003" s="48"/>
      <c r="I3003" s="48"/>
      <c r="J3003" s="48"/>
      <c r="K3003" s="48"/>
    </row>
    <row r="3004" spans="1:11" x14ac:dyDescent="0.25">
      <c r="A3004" s="48"/>
      <c r="B3004" s="48"/>
      <c r="C3004" s="48"/>
      <c r="D3004" s="48"/>
      <c r="E3004" s="48"/>
      <c r="F3004" s="48"/>
      <c r="G3004" s="48"/>
      <c r="H3004" s="48"/>
      <c r="I3004" s="48"/>
      <c r="J3004" s="48"/>
      <c r="K3004" s="48"/>
    </row>
    <row r="3005" spans="1:11" x14ac:dyDescent="0.25">
      <c r="A3005" s="48"/>
      <c r="B3005" s="48"/>
      <c r="C3005" s="48"/>
      <c r="D3005" s="48"/>
      <c r="E3005" s="48"/>
      <c r="F3005" s="48"/>
      <c r="G3005" s="48"/>
      <c r="H3005" s="48"/>
      <c r="I3005" s="48"/>
      <c r="J3005" s="48"/>
      <c r="K3005" s="48"/>
    </row>
    <row r="3006" spans="1:11" x14ac:dyDescent="0.25">
      <c r="A3006" s="48"/>
      <c r="B3006" s="48"/>
      <c r="C3006" s="48"/>
      <c r="D3006" s="48"/>
      <c r="E3006" s="48"/>
      <c r="F3006" s="48"/>
      <c r="G3006" s="48"/>
      <c r="H3006" s="48"/>
      <c r="I3006" s="48"/>
      <c r="J3006" s="48"/>
      <c r="K3006" s="48"/>
    </row>
    <row r="3007" spans="1:11" x14ac:dyDescent="0.25">
      <c r="A3007" s="48"/>
      <c r="B3007" s="48"/>
      <c r="C3007" s="48"/>
      <c r="D3007" s="48"/>
      <c r="E3007" s="48"/>
      <c r="F3007" s="48"/>
      <c r="G3007" s="48"/>
      <c r="H3007" s="48"/>
      <c r="I3007" s="48"/>
      <c r="J3007" s="48"/>
      <c r="K3007" s="48"/>
    </row>
    <row r="3008" spans="1:11" x14ac:dyDescent="0.25">
      <c r="A3008" s="48"/>
      <c r="B3008" s="48"/>
      <c r="C3008" s="48"/>
      <c r="D3008" s="48"/>
      <c r="E3008" s="48"/>
      <c r="F3008" s="48"/>
      <c r="G3008" s="48"/>
      <c r="H3008" s="48"/>
      <c r="I3008" s="48"/>
      <c r="J3008" s="48"/>
      <c r="K3008" s="48"/>
    </row>
    <row r="3009" spans="1:11" x14ac:dyDescent="0.25">
      <c r="A3009" s="48"/>
      <c r="B3009" s="48"/>
      <c r="C3009" s="48"/>
      <c r="D3009" s="48"/>
      <c r="E3009" s="48"/>
      <c r="F3009" s="48"/>
      <c r="G3009" s="48"/>
      <c r="H3009" s="48"/>
      <c r="I3009" s="48"/>
      <c r="J3009" s="48"/>
      <c r="K3009" s="48"/>
    </row>
    <row r="3010" spans="1:11" x14ac:dyDescent="0.25">
      <c r="A3010" s="48"/>
      <c r="B3010" s="48"/>
      <c r="C3010" s="48"/>
      <c r="D3010" s="48"/>
      <c r="E3010" s="48"/>
      <c r="F3010" s="48"/>
      <c r="G3010" s="48"/>
      <c r="H3010" s="48"/>
      <c r="I3010" s="48"/>
      <c r="J3010" s="48"/>
      <c r="K3010" s="48"/>
    </row>
    <row r="3011" spans="1:11" x14ac:dyDescent="0.25">
      <c r="A3011" s="48"/>
      <c r="B3011" s="48"/>
      <c r="C3011" s="48"/>
      <c r="D3011" s="48"/>
      <c r="E3011" s="48"/>
      <c r="F3011" s="48"/>
      <c r="G3011" s="48"/>
      <c r="H3011" s="48"/>
      <c r="I3011" s="48"/>
      <c r="J3011" s="48"/>
      <c r="K3011" s="48"/>
    </row>
    <row r="3012" spans="1:11" x14ac:dyDescent="0.25">
      <c r="A3012" s="48"/>
      <c r="B3012" s="48"/>
      <c r="C3012" s="48"/>
      <c r="D3012" s="48"/>
      <c r="E3012" s="48"/>
      <c r="F3012" s="48"/>
      <c r="G3012" s="48"/>
      <c r="H3012" s="48"/>
      <c r="I3012" s="48"/>
      <c r="J3012" s="48"/>
      <c r="K3012" s="48"/>
    </row>
    <row r="3013" spans="1:11" x14ac:dyDescent="0.25">
      <c r="A3013" s="48"/>
      <c r="B3013" s="48"/>
      <c r="C3013" s="48"/>
      <c r="D3013" s="48"/>
      <c r="E3013" s="48"/>
      <c r="F3013" s="48"/>
      <c r="G3013" s="48"/>
      <c r="H3013" s="48"/>
      <c r="I3013" s="48"/>
      <c r="J3013" s="48"/>
      <c r="K3013" s="48"/>
    </row>
    <row r="3014" spans="1:11" x14ac:dyDescent="0.25">
      <c r="A3014" s="48"/>
      <c r="B3014" s="48"/>
      <c r="C3014" s="48"/>
      <c r="D3014" s="48"/>
      <c r="E3014" s="48"/>
      <c r="F3014" s="48"/>
      <c r="G3014" s="48"/>
      <c r="H3014" s="48"/>
      <c r="I3014" s="48"/>
      <c r="J3014" s="48"/>
      <c r="K3014" s="48"/>
    </row>
    <row r="3015" spans="1:11" x14ac:dyDescent="0.25">
      <c r="A3015" s="48"/>
      <c r="B3015" s="48"/>
      <c r="C3015" s="48"/>
      <c r="D3015" s="48"/>
      <c r="E3015" s="48"/>
      <c r="F3015" s="48"/>
      <c r="G3015" s="48"/>
      <c r="H3015" s="48"/>
      <c r="I3015" s="48"/>
      <c r="J3015" s="48"/>
      <c r="K3015" s="48"/>
    </row>
    <row r="3016" spans="1:11" x14ac:dyDescent="0.25">
      <c r="A3016" s="48"/>
      <c r="B3016" s="48"/>
      <c r="C3016" s="48"/>
      <c r="D3016" s="48"/>
      <c r="E3016" s="48"/>
      <c r="F3016" s="48"/>
      <c r="G3016" s="48"/>
      <c r="H3016" s="48"/>
      <c r="I3016" s="48"/>
      <c r="J3016" s="48"/>
      <c r="K3016" s="48"/>
    </row>
    <row r="3017" spans="1:11" x14ac:dyDescent="0.25">
      <c r="A3017" s="48"/>
      <c r="B3017" s="48"/>
      <c r="C3017" s="48"/>
      <c r="D3017" s="48"/>
      <c r="E3017" s="48"/>
      <c r="F3017" s="48"/>
      <c r="G3017" s="48"/>
      <c r="H3017" s="48"/>
      <c r="I3017" s="48"/>
      <c r="J3017" s="48"/>
      <c r="K3017" s="48"/>
    </row>
    <row r="3018" spans="1:11" x14ac:dyDescent="0.25">
      <c r="A3018" s="48"/>
      <c r="B3018" s="48"/>
      <c r="C3018" s="48"/>
      <c r="D3018" s="48"/>
      <c r="E3018" s="48"/>
      <c r="F3018" s="48"/>
      <c r="G3018" s="48"/>
      <c r="H3018" s="48"/>
      <c r="I3018" s="48"/>
      <c r="J3018" s="48"/>
      <c r="K3018" s="48"/>
    </row>
    <row r="3019" spans="1:11" x14ac:dyDescent="0.25">
      <c r="A3019" s="48"/>
      <c r="B3019" s="48"/>
      <c r="C3019" s="48"/>
      <c r="D3019" s="48"/>
      <c r="E3019" s="48"/>
      <c r="F3019" s="48"/>
      <c r="G3019" s="48"/>
      <c r="H3019" s="48"/>
      <c r="I3019" s="48"/>
      <c r="J3019" s="48"/>
      <c r="K3019" s="48"/>
    </row>
    <row r="3020" spans="1:11" x14ac:dyDescent="0.25">
      <c r="A3020" s="48"/>
      <c r="B3020" s="48"/>
      <c r="C3020" s="48"/>
      <c r="D3020" s="48"/>
      <c r="E3020" s="48"/>
      <c r="F3020" s="48"/>
      <c r="G3020" s="48"/>
      <c r="H3020" s="48"/>
      <c r="I3020" s="48"/>
      <c r="J3020" s="48"/>
      <c r="K3020" s="48"/>
    </row>
    <row r="3021" spans="1:11" x14ac:dyDescent="0.25">
      <c r="A3021" s="48"/>
      <c r="B3021" s="48"/>
      <c r="C3021" s="48"/>
      <c r="D3021" s="48"/>
      <c r="E3021" s="48"/>
      <c r="F3021" s="48"/>
      <c r="G3021" s="48"/>
      <c r="H3021" s="48"/>
      <c r="I3021" s="48"/>
      <c r="J3021" s="48"/>
      <c r="K3021" s="48"/>
    </row>
    <row r="3022" spans="1:11" x14ac:dyDescent="0.25">
      <c r="A3022" s="48"/>
      <c r="B3022" s="48"/>
      <c r="C3022" s="48"/>
      <c r="D3022" s="48"/>
      <c r="E3022" s="48"/>
      <c r="F3022" s="48"/>
      <c r="G3022" s="48"/>
      <c r="H3022" s="48"/>
      <c r="I3022" s="48"/>
      <c r="J3022" s="48"/>
      <c r="K3022" s="48"/>
    </row>
    <row r="3023" spans="1:11" x14ac:dyDescent="0.25">
      <c r="A3023" s="48"/>
      <c r="B3023" s="48"/>
      <c r="C3023" s="48"/>
      <c r="D3023" s="48"/>
      <c r="E3023" s="48"/>
      <c r="F3023" s="48"/>
      <c r="G3023" s="48"/>
      <c r="H3023" s="48"/>
      <c r="I3023" s="48"/>
      <c r="J3023" s="48"/>
      <c r="K3023" s="48"/>
    </row>
    <row r="3024" spans="1:11" x14ac:dyDescent="0.25">
      <c r="A3024" s="48"/>
      <c r="B3024" s="48"/>
      <c r="C3024" s="48"/>
      <c r="D3024" s="48"/>
      <c r="E3024" s="48"/>
      <c r="F3024" s="48"/>
      <c r="G3024" s="48"/>
      <c r="H3024" s="48"/>
      <c r="I3024" s="48"/>
      <c r="J3024" s="48"/>
      <c r="K3024" s="48"/>
    </row>
    <row r="3025" spans="1:11" x14ac:dyDescent="0.25">
      <c r="A3025" s="48"/>
      <c r="B3025" s="48"/>
      <c r="C3025" s="48"/>
      <c r="D3025" s="48"/>
      <c r="E3025" s="48"/>
      <c r="F3025" s="48"/>
      <c r="G3025" s="48"/>
      <c r="H3025" s="48"/>
      <c r="I3025" s="48"/>
      <c r="J3025" s="48"/>
      <c r="K3025" s="48"/>
    </row>
    <row r="3026" spans="1:11" x14ac:dyDescent="0.25">
      <c r="A3026" s="48"/>
      <c r="B3026" s="48"/>
      <c r="C3026" s="48"/>
      <c r="D3026" s="48"/>
      <c r="E3026" s="48"/>
      <c r="F3026" s="48"/>
      <c r="G3026" s="48"/>
      <c r="H3026" s="48"/>
      <c r="I3026" s="48"/>
      <c r="J3026" s="48"/>
      <c r="K3026" s="48"/>
    </row>
    <row r="3027" spans="1:11" x14ac:dyDescent="0.25">
      <c r="A3027" s="48"/>
      <c r="B3027" s="48"/>
      <c r="C3027" s="48"/>
      <c r="D3027" s="48"/>
      <c r="E3027" s="48"/>
      <c r="F3027" s="48"/>
      <c r="G3027" s="48"/>
      <c r="H3027" s="48"/>
      <c r="I3027" s="48"/>
      <c r="J3027" s="48"/>
      <c r="K3027" s="48"/>
    </row>
    <row r="3028" spans="1:11" x14ac:dyDescent="0.25">
      <c r="A3028" s="48"/>
      <c r="B3028" s="48"/>
      <c r="C3028" s="48"/>
      <c r="D3028" s="48"/>
      <c r="E3028" s="48"/>
      <c r="F3028" s="48"/>
      <c r="G3028" s="48"/>
      <c r="H3028" s="48"/>
      <c r="I3028" s="48"/>
      <c r="J3028" s="48"/>
      <c r="K3028" s="48"/>
    </row>
    <row r="3029" spans="1:11" x14ac:dyDescent="0.25">
      <c r="A3029" s="48"/>
      <c r="B3029" s="48"/>
      <c r="C3029" s="48"/>
      <c r="D3029" s="48"/>
      <c r="E3029" s="48"/>
      <c r="F3029" s="48"/>
      <c r="G3029" s="48"/>
      <c r="H3029" s="48"/>
      <c r="I3029" s="48"/>
      <c r="J3029" s="48"/>
      <c r="K3029" s="48"/>
    </row>
    <row r="3030" spans="1:11" x14ac:dyDescent="0.25">
      <c r="A3030" s="48"/>
      <c r="B3030" s="48"/>
      <c r="C3030" s="48"/>
      <c r="D3030" s="48"/>
      <c r="E3030" s="48"/>
      <c r="F3030" s="48"/>
      <c r="G3030" s="48"/>
      <c r="H3030" s="48"/>
      <c r="I3030" s="48"/>
      <c r="J3030" s="48"/>
      <c r="K3030" s="48"/>
    </row>
    <row r="3031" spans="1:11" x14ac:dyDescent="0.25">
      <c r="A3031" s="48"/>
      <c r="B3031" s="48"/>
      <c r="C3031" s="48"/>
      <c r="D3031" s="48"/>
      <c r="E3031" s="48"/>
      <c r="F3031" s="48"/>
      <c r="G3031" s="48"/>
      <c r="H3031" s="48"/>
      <c r="I3031" s="48"/>
      <c r="J3031" s="48"/>
      <c r="K3031" s="48"/>
    </row>
    <row r="3032" spans="1:11" x14ac:dyDescent="0.25">
      <c r="A3032" s="48"/>
      <c r="B3032" s="48"/>
      <c r="C3032" s="48"/>
      <c r="D3032" s="48"/>
      <c r="E3032" s="48"/>
      <c r="F3032" s="48"/>
      <c r="G3032" s="48"/>
      <c r="H3032" s="48"/>
      <c r="I3032" s="48"/>
      <c r="J3032" s="48"/>
      <c r="K3032" s="48"/>
    </row>
    <row r="3033" spans="1:11" x14ac:dyDescent="0.25">
      <c r="A3033" s="48"/>
      <c r="B3033" s="48"/>
      <c r="C3033" s="48"/>
      <c r="D3033" s="48"/>
      <c r="E3033" s="48"/>
      <c r="F3033" s="48"/>
      <c r="G3033" s="48"/>
      <c r="H3033" s="48"/>
      <c r="I3033" s="48"/>
      <c r="J3033" s="48"/>
      <c r="K3033" s="48"/>
    </row>
    <row r="3034" spans="1:11" x14ac:dyDescent="0.25">
      <c r="A3034" s="48"/>
      <c r="B3034" s="48"/>
      <c r="C3034" s="48"/>
      <c r="D3034" s="48"/>
      <c r="E3034" s="48"/>
      <c r="F3034" s="48"/>
      <c r="G3034" s="48"/>
      <c r="H3034" s="48"/>
      <c r="I3034" s="48"/>
      <c r="J3034" s="48"/>
      <c r="K3034" s="48"/>
    </row>
    <row r="3035" spans="1:11" x14ac:dyDescent="0.25">
      <c r="A3035" s="48"/>
      <c r="B3035" s="48"/>
      <c r="C3035" s="48"/>
      <c r="D3035" s="48"/>
      <c r="E3035" s="48"/>
      <c r="F3035" s="48"/>
      <c r="G3035" s="48"/>
      <c r="H3035" s="48"/>
      <c r="I3035" s="48"/>
      <c r="J3035" s="48"/>
      <c r="K3035" s="48"/>
    </row>
    <row r="3036" spans="1:11" x14ac:dyDescent="0.25">
      <c r="A3036" s="48"/>
      <c r="B3036" s="48"/>
      <c r="C3036" s="48"/>
      <c r="D3036" s="48"/>
      <c r="E3036" s="48"/>
      <c r="F3036" s="48"/>
      <c r="G3036" s="48"/>
      <c r="H3036" s="48"/>
      <c r="I3036" s="48"/>
      <c r="J3036" s="48"/>
      <c r="K3036" s="48"/>
    </row>
    <row r="3037" spans="1:11" x14ac:dyDescent="0.25">
      <c r="A3037" s="48"/>
      <c r="B3037" s="48"/>
      <c r="C3037" s="48"/>
      <c r="D3037" s="48"/>
      <c r="E3037" s="48"/>
      <c r="F3037" s="48"/>
      <c r="G3037" s="48"/>
      <c r="H3037" s="48"/>
      <c r="I3037" s="48"/>
      <c r="J3037" s="48"/>
      <c r="K3037" s="48"/>
    </row>
    <row r="3038" spans="1:11" x14ac:dyDescent="0.25">
      <c r="A3038" s="48"/>
      <c r="B3038" s="48"/>
      <c r="C3038" s="48"/>
      <c r="D3038" s="48"/>
      <c r="E3038" s="48"/>
      <c r="F3038" s="48"/>
      <c r="G3038" s="48"/>
      <c r="H3038" s="48"/>
      <c r="I3038" s="48"/>
      <c r="J3038" s="48"/>
      <c r="K3038" s="48"/>
    </row>
    <row r="3039" spans="1:11" x14ac:dyDescent="0.25">
      <c r="A3039" s="48"/>
      <c r="B3039" s="48"/>
      <c r="C3039" s="48"/>
      <c r="D3039" s="48"/>
      <c r="E3039" s="48"/>
      <c r="F3039" s="48"/>
      <c r="G3039" s="48"/>
      <c r="H3039" s="48"/>
      <c r="I3039" s="48"/>
      <c r="J3039" s="48"/>
      <c r="K3039" s="48"/>
    </row>
    <row r="3040" spans="1:11" x14ac:dyDescent="0.25">
      <c r="A3040" s="48"/>
      <c r="B3040" s="48"/>
      <c r="C3040" s="48"/>
      <c r="D3040" s="48"/>
      <c r="E3040" s="48"/>
      <c r="F3040" s="48"/>
      <c r="G3040" s="48"/>
      <c r="H3040" s="48"/>
      <c r="I3040" s="48"/>
      <c r="J3040" s="48"/>
      <c r="K3040" s="48"/>
    </row>
    <row r="3041" spans="1:11" x14ac:dyDescent="0.25">
      <c r="A3041" s="48"/>
      <c r="B3041" s="48"/>
      <c r="C3041" s="48"/>
      <c r="D3041" s="48"/>
      <c r="E3041" s="48"/>
      <c r="F3041" s="48"/>
      <c r="G3041" s="48"/>
      <c r="H3041" s="48"/>
      <c r="I3041" s="48"/>
      <c r="J3041" s="48"/>
      <c r="K3041" s="48"/>
    </row>
    <row r="3042" spans="1:11" x14ac:dyDescent="0.25">
      <c r="A3042" s="48"/>
      <c r="B3042" s="48"/>
      <c r="C3042" s="48"/>
      <c r="D3042" s="48"/>
      <c r="E3042" s="48"/>
      <c r="F3042" s="48"/>
      <c r="G3042" s="48"/>
      <c r="H3042" s="48"/>
      <c r="I3042" s="48"/>
      <c r="J3042" s="48"/>
      <c r="K3042" s="48"/>
    </row>
    <row r="3043" spans="1:11" x14ac:dyDescent="0.25">
      <c r="A3043" s="48"/>
      <c r="B3043" s="48"/>
      <c r="C3043" s="48"/>
      <c r="D3043" s="48"/>
      <c r="E3043" s="48"/>
      <c r="F3043" s="48"/>
      <c r="G3043" s="48"/>
      <c r="H3043" s="48"/>
      <c r="I3043" s="48"/>
      <c r="J3043" s="48"/>
      <c r="K3043" s="48"/>
    </row>
    <row r="3044" spans="1:11" x14ac:dyDescent="0.25">
      <c r="A3044" s="48"/>
      <c r="B3044" s="48"/>
      <c r="C3044" s="48"/>
      <c r="D3044" s="48"/>
      <c r="E3044" s="48"/>
      <c r="F3044" s="48"/>
      <c r="G3044" s="48"/>
      <c r="H3044" s="48"/>
      <c r="I3044" s="48"/>
      <c r="J3044" s="48"/>
      <c r="K3044" s="48"/>
    </row>
    <row r="3045" spans="1:11" x14ac:dyDescent="0.25">
      <c r="A3045" s="48"/>
      <c r="B3045" s="48"/>
      <c r="C3045" s="48"/>
      <c r="D3045" s="48"/>
      <c r="E3045" s="48"/>
      <c r="F3045" s="48"/>
      <c r="G3045" s="48"/>
      <c r="H3045" s="48"/>
      <c r="I3045" s="48"/>
      <c r="J3045" s="48"/>
      <c r="K3045" s="48"/>
    </row>
    <row r="3046" spans="1:11" x14ac:dyDescent="0.25">
      <c r="A3046" s="48"/>
      <c r="B3046" s="48"/>
      <c r="C3046" s="48"/>
      <c r="D3046" s="48"/>
      <c r="E3046" s="48"/>
      <c r="F3046" s="48"/>
      <c r="G3046" s="48"/>
      <c r="H3046" s="48"/>
      <c r="I3046" s="48"/>
      <c r="J3046" s="48"/>
      <c r="K3046" s="48"/>
    </row>
    <row r="3047" spans="1:11" x14ac:dyDescent="0.25">
      <c r="A3047" s="48"/>
      <c r="B3047" s="48"/>
      <c r="C3047" s="48"/>
      <c r="D3047" s="48"/>
      <c r="E3047" s="48"/>
      <c r="F3047" s="48"/>
      <c r="G3047" s="48"/>
      <c r="H3047" s="48"/>
      <c r="I3047" s="48"/>
      <c r="J3047" s="48"/>
      <c r="K3047" s="48"/>
    </row>
    <row r="3048" spans="1:11" x14ac:dyDescent="0.25">
      <c r="A3048" s="48"/>
      <c r="B3048" s="48"/>
      <c r="C3048" s="48"/>
      <c r="D3048" s="48"/>
      <c r="E3048" s="48"/>
      <c r="F3048" s="48"/>
      <c r="G3048" s="48"/>
      <c r="H3048" s="48"/>
      <c r="I3048" s="48"/>
      <c r="J3048" s="48"/>
      <c r="K3048" s="48"/>
    </row>
    <row r="3049" spans="1:11" x14ac:dyDescent="0.25">
      <c r="A3049" s="48"/>
      <c r="B3049" s="48"/>
      <c r="C3049" s="48"/>
      <c r="D3049" s="48"/>
      <c r="E3049" s="48"/>
      <c r="F3049" s="48"/>
      <c r="G3049" s="48"/>
      <c r="H3049" s="48"/>
      <c r="I3049" s="48"/>
      <c r="J3049" s="48"/>
      <c r="K3049" s="48"/>
    </row>
    <row r="3050" spans="1:11" x14ac:dyDescent="0.25">
      <c r="A3050" s="48"/>
      <c r="B3050" s="48"/>
      <c r="C3050" s="48"/>
      <c r="D3050" s="48"/>
      <c r="E3050" s="48"/>
      <c r="F3050" s="48"/>
      <c r="G3050" s="48"/>
      <c r="H3050" s="48"/>
      <c r="I3050" s="48"/>
      <c r="J3050" s="48"/>
      <c r="K3050" s="48"/>
    </row>
    <row r="3051" spans="1:11" x14ac:dyDescent="0.25">
      <c r="A3051" s="48"/>
      <c r="B3051" s="48"/>
      <c r="C3051" s="48"/>
      <c r="D3051" s="48"/>
      <c r="E3051" s="48"/>
      <c r="F3051" s="48"/>
      <c r="G3051" s="48"/>
      <c r="H3051" s="48"/>
      <c r="I3051" s="48"/>
      <c r="J3051" s="48"/>
      <c r="K3051" s="48"/>
    </row>
    <row r="3052" spans="1:11" x14ac:dyDescent="0.25">
      <c r="A3052" s="48"/>
      <c r="B3052" s="48"/>
      <c r="C3052" s="48"/>
      <c r="D3052" s="48"/>
      <c r="E3052" s="48"/>
      <c r="F3052" s="48"/>
      <c r="G3052" s="48"/>
      <c r="H3052" s="48"/>
      <c r="I3052" s="48"/>
      <c r="J3052" s="48"/>
      <c r="K3052" s="48"/>
    </row>
    <row r="3053" spans="1:11" x14ac:dyDescent="0.25">
      <c r="A3053" s="48"/>
      <c r="B3053" s="48"/>
      <c r="C3053" s="48"/>
      <c r="D3053" s="48"/>
      <c r="E3053" s="48"/>
      <c r="F3053" s="48"/>
      <c r="G3053" s="48"/>
      <c r="H3053" s="48"/>
      <c r="I3053" s="48"/>
      <c r="J3053" s="48"/>
      <c r="K3053" s="48"/>
    </row>
    <row r="3054" spans="1:11" x14ac:dyDescent="0.25">
      <c r="A3054" s="48"/>
      <c r="B3054" s="48"/>
      <c r="C3054" s="48"/>
      <c r="D3054" s="48"/>
      <c r="E3054" s="48"/>
      <c r="F3054" s="48"/>
      <c r="G3054" s="48"/>
      <c r="H3054" s="48"/>
      <c r="I3054" s="48"/>
      <c r="J3054" s="48"/>
      <c r="K3054" s="48"/>
    </row>
    <row r="3055" spans="1:11" x14ac:dyDescent="0.25">
      <c r="A3055" s="48"/>
      <c r="B3055" s="48"/>
      <c r="C3055" s="48"/>
      <c r="D3055" s="48"/>
      <c r="E3055" s="48"/>
      <c r="F3055" s="48"/>
      <c r="G3055" s="48"/>
      <c r="H3055" s="48"/>
      <c r="I3055" s="48"/>
      <c r="J3055" s="48"/>
      <c r="K3055" s="48"/>
    </row>
    <row r="3056" spans="1:11" x14ac:dyDescent="0.25">
      <c r="A3056" s="48"/>
      <c r="B3056" s="48"/>
      <c r="C3056" s="48"/>
      <c r="D3056" s="48"/>
      <c r="E3056" s="48"/>
      <c r="F3056" s="48"/>
      <c r="G3056" s="48"/>
      <c r="H3056" s="48"/>
      <c r="I3056" s="48"/>
      <c r="J3056" s="48"/>
      <c r="K3056" s="48"/>
    </row>
    <row r="3057" spans="1:11" x14ac:dyDescent="0.25">
      <c r="A3057" s="48"/>
      <c r="B3057" s="48"/>
      <c r="C3057" s="48"/>
      <c r="D3057" s="48"/>
      <c r="E3057" s="48"/>
      <c r="F3057" s="48"/>
      <c r="G3057" s="48"/>
      <c r="H3057" s="48"/>
      <c r="I3057" s="48"/>
      <c r="J3057" s="48"/>
      <c r="K3057" s="48"/>
    </row>
    <row r="3058" spans="1:11" x14ac:dyDescent="0.25">
      <c r="A3058" s="48"/>
      <c r="B3058" s="48"/>
      <c r="C3058" s="48"/>
      <c r="D3058" s="48"/>
      <c r="E3058" s="48"/>
      <c r="F3058" s="48"/>
      <c r="G3058" s="48"/>
      <c r="H3058" s="48"/>
      <c r="I3058" s="48"/>
      <c r="J3058" s="48"/>
      <c r="K3058" s="48"/>
    </row>
    <row r="3059" spans="1:11" x14ac:dyDescent="0.25">
      <c r="A3059" s="48"/>
      <c r="B3059" s="48"/>
      <c r="C3059" s="48"/>
      <c r="D3059" s="48"/>
      <c r="E3059" s="48"/>
      <c r="F3059" s="48"/>
      <c r="G3059" s="48"/>
      <c r="H3059" s="48"/>
      <c r="I3059" s="48"/>
      <c r="J3059" s="48"/>
      <c r="K3059" s="48"/>
    </row>
    <row r="3060" spans="1:11" x14ac:dyDescent="0.25">
      <c r="A3060" s="48"/>
      <c r="B3060" s="48"/>
      <c r="C3060" s="48"/>
      <c r="D3060" s="48"/>
      <c r="E3060" s="48"/>
      <c r="F3060" s="48"/>
      <c r="G3060" s="48"/>
      <c r="H3060" s="48"/>
      <c r="I3060" s="48"/>
      <c r="J3060" s="48"/>
      <c r="K3060" s="48"/>
    </row>
    <row r="3061" spans="1:11" x14ac:dyDescent="0.25">
      <c r="A3061" s="48"/>
      <c r="B3061" s="48"/>
      <c r="C3061" s="48"/>
      <c r="D3061" s="48"/>
      <c r="E3061" s="48"/>
      <c r="F3061" s="48"/>
      <c r="G3061" s="48"/>
      <c r="H3061" s="48"/>
      <c r="I3061" s="48"/>
      <c r="J3061" s="48"/>
      <c r="K3061" s="48"/>
    </row>
    <row r="3062" spans="1:11" x14ac:dyDescent="0.25">
      <c r="A3062" s="48"/>
      <c r="B3062" s="48"/>
      <c r="C3062" s="48"/>
      <c r="D3062" s="48"/>
      <c r="E3062" s="48"/>
      <c r="F3062" s="48"/>
      <c r="G3062" s="48"/>
      <c r="H3062" s="48"/>
      <c r="I3062" s="48"/>
      <c r="J3062" s="48"/>
      <c r="K3062" s="48"/>
    </row>
    <row r="3063" spans="1:11" x14ac:dyDescent="0.25">
      <c r="A3063" s="48"/>
      <c r="B3063" s="48"/>
      <c r="C3063" s="48"/>
      <c r="D3063" s="48"/>
      <c r="E3063" s="48"/>
      <c r="F3063" s="48"/>
      <c r="G3063" s="48"/>
      <c r="H3063" s="48"/>
      <c r="I3063" s="48"/>
      <c r="J3063" s="48"/>
      <c r="K3063" s="48"/>
    </row>
    <row r="3064" spans="1:11" x14ac:dyDescent="0.25">
      <c r="A3064" s="48"/>
      <c r="B3064" s="48"/>
      <c r="C3064" s="48"/>
      <c r="D3064" s="48"/>
      <c r="E3064" s="48"/>
      <c r="F3064" s="48"/>
      <c r="G3064" s="48"/>
      <c r="H3064" s="48"/>
      <c r="I3064" s="48"/>
      <c r="J3064" s="48"/>
      <c r="K3064" s="48"/>
    </row>
    <row r="3065" spans="1:11" x14ac:dyDescent="0.25">
      <c r="A3065" s="48"/>
      <c r="B3065" s="48"/>
      <c r="C3065" s="48"/>
      <c r="D3065" s="48"/>
      <c r="E3065" s="48"/>
      <c r="F3065" s="48"/>
      <c r="G3065" s="48"/>
      <c r="H3065" s="48"/>
      <c r="I3065" s="48"/>
      <c r="J3065" s="48"/>
      <c r="K3065" s="48"/>
    </row>
    <row r="3066" spans="1:11" x14ac:dyDescent="0.25">
      <c r="A3066" s="48"/>
      <c r="B3066" s="48"/>
      <c r="C3066" s="48"/>
      <c r="D3066" s="48"/>
      <c r="E3066" s="48"/>
      <c r="F3066" s="48"/>
      <c r="G3066" s="48"/>
      <c r="H3066" s="48"/>
      <c r="I3066" s="48"/>
      <c r="J3066" s="48"/>
      <c r="K3066" s="48"/>
    </row>
    <row r="3067" spans="1:11" x14ac:dyDescent="0.25">
      <c r="A3067" s="48"/>
      <c r="B3067" s="48"/>
      <c r="C3067" s="48"/>
      <c r="D3067" s="48"/>
      <c r="E3067" s="48"/>
      <c r="F3067" s="48"/>
      <c r="G3067" s="48"/>
      <c r="H3067" s="48"/>
      <c r="I3067" s="48"/>
      <c r="J3067" s="48"/>
      <c r="K3067" s="48"/>
    </row>
    <row r="3068" spans="1:11" x14ac:dyDescent="0.25">
      <c r="A3068" s="48"/>
      <c r="B3068" s="48"/>
      <c r="C3068" s="48"/>
      <c r="D3068" s="48"/>
      <c r="E3068" s="48"/>
      <c r="F3068" s="48"/>
      <c r="G3068" s="48"/>
      <c r="H3068" s="48"/>
      <c r="I3068" s="48"/>
      <c r="J3068" s="48"/>
      <c r="K3068" s="48"/>
    </row>
    <row r="3069" spans="1:11" x14ac:dyDescent="0.25">
      <c r="A3069" s="48"/>
      <c r="B3069" s="48"/>
      <c r="C3069" s="48"/>
      <c r="D3069" s="48"/>
      <c r="E3069" s="48"/>
      <c r="F3069" s="48"/>
      <c r="G3069" s="48"/>
      <c r="H3069" s="48"/>
      <c r="I3069" s="48"/>
      <c r="J3069" s="48"/>
      <c r="K3069" s="48"/>
    </row>
    <row r="3070" spans="1:11" x14ac:dyDescent="0.25">
      <c r="A3070" s="48"/>
      <c r="B3070" s="48"/>
      <c r="C3070" s="48"/>
      <c r="D3070" s="48"/>
      <c r="E3070" s="48"/>
      <c r="F3070" s="48"/>
      <c r="G3070" s="48"/>
      <c r="H3070" s="48"/>
      <c r="I3070" s="48"/>
      <c r="J3070" s="48"/>
      <c r="K3070" s="48"/>
    </row>
    <row r="3071" spans="1:11" x14ac:dyDescent="0.25">
      <c r="A3071" s="48"/>
      <c r="B3071" s="48"/>
      <c r="C3071" s="48"/>
      <c r="D3071" s="48"/>
      <c r="E3071" s="48"/>
      <c r="F3071" s="48"/>
      <c r="G3071" s="48"/>
      <c r="H3071" s="48"/>
      <c r="I3071" s="48"/>
      <c r="J3071" s="48"/>
      <c r="K3071" s="48"/>
    </row>
    <row r="3072" spans="1:11" x14ac:dyDescent="0.25">
      <c r="A3072" s="48"/>
      <c r="B3072" s="48"/>
      <c r="C3072" s="48"/>
      <c r="D3072" s="48"/>
      <c r="E3072" s="48"/>
      <c r="F3072" s="48"/>
      <c r="G3072" s="48"/>
      <c r="H3072" s="48"/>
      <c r="I3072" s="48"/>
      <c r="J3072" s="48"/>
      <c r="K3072" s="48"/>
    </row>
    <row r="3073" spans="1:11" x14ac:dyDescent="0.25">
      <c r="A3073" s="48"/>
      <c r="B3073" s="48"/>
      <c r="C3073" s="48"/>
      <c r="D3073" s="48"/>
      <c r="E3073" s="48"/>
      <c r="F3073" s="48"/>
      <c r="G3073" s="48"/>
      <c r="H3073" s="48"/>
      <c r="I3073" s="48"/>
      <c r="J3073" s="48"/>
      <c r="K3073" s="48"/>
    </row>
    <row r="3074" spans="1:11" x14ac:dyDescent="0.25">
      <c r="A3074" s="48"/>
      <c r="B3074" s="48"/>
      <c r="C3074" s="48"/>
      <c r="D3074" s="48"/>
      <c r="E3074" s="48"/>
      <c r="F3074" s="48"/>
      <c r="G3074" s="48"/>
      <c r="H3074" s="48"/>
      <c r="I3074" s="48"/>
      <c r="J3074" s="48"/>
      <c r="K3074" s="48"/>
    </row>
    <row r="3075" spans="1:11" x14ac:dyDescent="0.25">
      <c r="A3075" s="48"/>
      <c r="B3075" s="48"/>
      <c r="C3075" s="48"/>
      <c r="D3075" s="48"/>
      <c r="E3075" s="48"/>
      <c r="F3075" s="48"/>
      <c r="G3075" s="48"/>
      <c r="H3075" s="48"/>
      <c r="I3075" s="48"/>
      <c r="J3075" s="48"/>
      <c r="K3075" s="48"/>
    </row>
    <row r="3076" spans="1:11" x14ac:dyDescent="0.25">
      <c r="A3076" s="48"/>
      <c r="B3076" s="48"/>
      <c r="C3076" s="48"/>
      <c r="D3076" s="48"/>
      <c r="E3076" s="48"/>
      <c r="F3076" s="48"/>
      <c r="G3076" s="48"/>
      <c r="H3076" s="48"/>
      <c r="I3076" s="48"/>
      <c r="J3076" s="48"/>
      <c r="K3076" s="48"/>
    </row>
    <row r="3077" spans="1:11" x14ac:dyDescent="0.25">
      <c r="A3077" s="48"/>
      <c r="B3077" s="48"/>
      <c r="C3077" s="48"/>
      <c r="D3077" s="48"/>
      <c r="E3077" s="48"/>
      <c r="F3077" s="48"/>
      <c r="G3077" s="48"/>
      <c r="H3077" s="48"/>
      <c r="I3077" s="48"/>
      <c r="J3077" s="48"/>
      <c r="K3077" s="48"/>
    </row>
    <row r="3078" spans="1:11" x14ac:dyDescent="0.25">
      <c r="A3078" s="48"/>
      <c r="B3078" s="48"/>
      <c r="C3078" s="48"/>
      <c r="D3078" s="48"/>
      <c r="E3078" s="48"/>
      <c r="F3078" s="48"/>
      <c r="G3078" s="48"/>
      <c r="H3078" s="48"/>
      <c r="I3078" s="48"/>
      <c r="J3078" s="48"/>
      <c r="K3078" s="48"/>
    </row>
    <row r="3079" spans="1:11" x14ac:dyDescent="0.25">
      <c r="A3079" s="48"/>
      <c r="B3079" s="48"/>
      <c r="C3079" s="48"/>
      <c r="D3079" s="48"/>
      <c r="E3079" s="48"/>
      <c r="F3079" s="48"/>
      <c r="G3079" s="48"/>
      <c r="H3079" s="48"/>
      <c r="I3079" s="48"/>
      <c r="J3079" s="48"/>
      <c r="K3079" s="48"/>
    </row>
    <row r="3080" spans="1:11" x14ac:dyDescent="0.25">
      <c r="A3080" s="48"/>
      <c r="B3080" s="48"/>
      <c r="C3080" s="48"/>
      <c r="D3080" s="48"/>
      <c r="E3080" s="48"/>
      <c r="F3080" s="48"/>
      <c r="G3080" s="48"/>
      <c r="H3080" s="48"/>
      <c r="I3080" s="48"/>
      <c r="J3080" s="48"/>
      <c r="K3080" s="48"/>
    </row>
    <row r="3081" spans="1:11" x14ac:dyDescent="0.25">
      <c r="A3081" s="48"/>
      <c r="B3081" s="48"/>
      <c r="C3081" s="48"/>
      <c r="D3081" s="48"/>
      <c r="E3081" s="48"/>
      <c r="F3081" s="48"/>
      <c r="G3081" s="48"/>
      <c r="H3081" s="48"/>
      <c r="I3081" s="48"/>
      <c r="J3081" s="48"/>
      <c r="K3081" s="48"/>
    </row>
    <row r="3082" spans="1:11" x14ac:dyDescent="0.25">
      <c r="A3082" s="48"/>
      <c r="B3082" s="48"/>
      <c r="C3082" s="48"/>
      <c r="D3082" s="48"/>
      <c r="E3082" s="48"/>
      <c r="F3082" s="48"/>
      <c r="G3082" s="48"/>
      <c r="H3082" s="48"/>
      <c r="I3082" s="48"/>
      <c r="J3082" s="48"/>
      <c r="K3082" s="48"/>
    </row>
    <row r="3083" spans="1:11" x14ac:dyDescent="0.25">
      <c r="A3083" s="48"/>
      <c r="B3083" s="48"/>
      <c r="C3083" s="48"/>
      <c r="D3083" s="48"/>
      <c r="E3083" s="48"/>
      <c r="F3083" s="48"/>
      <c r="G3083" s="48"/>
      <c r="H3083" s="48"/>
      <c r="I3083" s="48"/>
      <c r="J3083" s="48"/>
      <c r="K3083" s="48"/>
    </row>
    <row r="3084" spans="1:11" x14ac:dyDescent="0.25">
      <c r="A3084" s="48"/>
      <c r="B3084" s="48"/>
      <c r="C3084" s="48"/>
      <c r="D3084" s="48"/>
      <c r="E3084" s="48"/>
      <c r="F3084" s="48"/>
      <c r="G3084" s="48"/>
      <c r="H3084" s="48"/>
      <c r="I3084" s="48"/>
      <c r="J3084" s="48"/>
      <c r="K3084" s="48"/>
    </row>
    <row r="3085" spans="1:11" x14ac:dyDescent="0.25">
      <c r="A3085" s="48"/>
      <c r="B3085" s="48"/>
      <c r="C3085" s="48"/>
      <c r="D3085" s="48"/>
      <c r="E3085" s="48"/>
      <c r="F3085" s="48"/>
      <c r="G3085" s="48"/>
      <c r="H3085" s="48"/>
      <c r="I3085" s="48"/>
      <c r="J3085" s="48"/>
      <c r="K3085" s="48"/>
    </row>
    <row r="3086" spans="1:11" x14ac:dyDescent="0.25">
      <c r="A3086" s="48"/>
      <c r="B3086" s="48"/>
      <c r="C3086" s="48"/>
      <c r="D3086" s="48"/>
      <c r="E3086" s="48"/>
      <c r="F3086" s="48"/>
      <c r="G3086" s="48"/>
      <c r="H3086" s="48"/>
      <c r="I3086" s="48"/>
      <c r="J3086" s="48"/>
      <c r="K3086" s="48"/>
    </row>
    <row r="3087" spans="1:11" x14ac:dyDescent="0.25">
      <c r="A3087" s="48"/>
      <c r="B3087" s="48"/>
      <c r="C3087" s="48"/>
      <c r="D3087" s="48"/>
      <c r="E3087" s="48"/>
      <c r="F3087" s="48"/>
      <c r="G3087" s="48"/>
      <c r="H3087" s="48"/>
      <c r="I3087" s="48"/>
      <c r="J3087" s="48"/>
      <c r="K3087" s="48"/>
    </row>
    <row r="3088" spans="1:11" x14ac:dyDescent="0.25">
      <c r="A3088" s="48"/>
      <c r="B3088" s="48"/>
      <c r="C3088" s="48"/>
      <c r="D3088" s="48"/>
      <c r="E3088" s="48"/>
      <c r="F3088" s="48"/>
      <c r="G3088" s="48"/>
      <c r="H3088" s="48"/>
      <c r="I3088" s="48"/>
      <c r="J3088" s="48"/>
      <c r="K3088" s="48"/>
    </row>
    <row r="3089" spans="1:11" x14ac:dyDescent="0.25">
      <c r="A3089" s="48"/>
      <c r="B3089" s="48"/>
      <c r="C3089" s="48"/>
      <c r="D3089" s="48"/>
      <c r="E3089" s="48"/>
      <c r="F3089" s="48"/>
      <c r="G3089" s="48"/>
      <c r="H3089" s="48"/>
      <c r="I3089" s="48"/>
      <c r="J3089" s="48"/>
      <c r="K3089" s="48"/>
    </row>
    <row r="3090" spans="1:11" x14ac:dyDescent="0.25">
      <c r="A3090" s="48"/>
      <c r="B3090" s="48"/>
      <c r="C3090" s="48"/>
      <c r="D3090" s="48"/>
      <c r="E3090" s="48"/>
      <c r="F3090" s="48"/>
      <c r="G3090" s="48"/>
      <c r="H3090" s="48"/>
      <c r="I3090" s="48"/>
      <c r="J3090" s="48"/>
      <c r="K3090" s="48"/>
    </row>
    <row r="3091" spans="1:11" x14ac:dyDescent="0.25">
      <c r="A3091" s="48"/>
      <c r="B3091" s="48"/>
      <c r="C3091" s="48"/>
      <c r="D3091" s="48"/>
      <c r="E3091" s="48"/>
      <c r="F3091" s="48"/>
      <c r="G3091" s="48"/>
      <c r="H3091" s="48"/>
      <c r="I3091" s="48"/>
      <c r="J3091" s="48"/>
      <c r="K3091" s="48"/>
    </row>
    <row r="3092" spans="1:11" x14ac:dyDescent="0.25">
      <c r="A3092" s="48"/>
      <c r="B3092" s="48"/>
      <c r="C3092" s="48"/>
      <c r="D3092" s="48"/>
      <c r="E3092" s="48"/>
      <c r="F3092" s="48"/>
      <c r="G3092" s="48"/>
      <c r="H3092" s="48"/>
      <c r="I3092" s="48"/>
      <c r="J3092" s="48"/>
      <c r="K3092" s="48"/>
    </row>
    <row r="3093" spans="1:11" x14ac:dyDescent="0.25">
      <c r="A3093" s="48"/>
      <c r="B3093" s="48"/>
      <c r="C3093" s="48"/>
      <c r="D3093" s="48"/>
      <c r="E3093" s="48"/>
      <c r="F3093" s="48"/>
      <c r="G3093" s="48"/>
      <c r="H3093" s="48"/>
      <c r="I3093" s="48"/>
      <c r="J3093" s="48"/>
      <c r="K3093" s="48"/>
    </row>
    <row r="3094" spans="1:11" x14ac:dyDescent="0.25">
      <c r="A3094" s="48"/>
      <c r="B3094" s="48"/>
      <c r="C3094" s="48"/>
      <c r="D3094" s="48"/>
      <c r="E3094" s="48"/>
      <c r="F3094" s="48"/>
      <c r="G3094" s="48"/>
      <c r="H3094" s="48"/>
      <c r="I3094" s="48"/>
      <c r="J3094" s="48"/>
      <c r="K3094" s="48"/>
    </row>
    <row r="3095" spans="1:11" x14ac:dyDescent="0.25">
      <c r="A3095" s="48"/>
      <c r="B3095" s="48"/>
      <c r="C3095" s="48"/>
      <c r="D3095" s="48"/>
      <c r="E3095" s="48"/>
      <c r="F3095" s="48"/>
      <c r="G3095" s="48"/>
      <c r="H3095" s="48"/>
      <c r="I3095" s="48"/>
      <c r="J3095" s="48"/>
      <c r="K3095" s="48"/>
    </row>
    <row r="3096" spans="1:11" x14ac:dyDescent="0.25">
      <c r="A3096" s="48"/>
      <c r="B3096" s="48"/>
      <c r="C3096" s="48"/>
      <c r="D3096" s="48"/>
      <c r="E3096" s="48"/>
      <c r="F3096" s="48"/>
      <c r="G3096" s="48"/>
      <c r="H3096" s="48"/>
      <c r="I3096" s="48"/>
      <c r="J3096" s="48"/>
      <c r="K3096" s="48"/>
    </row>
    <row r="3097" spans="1:11" x14ac:dyDescent="0.25">
      <c r="A3097" s="48"/>
      <c r="B3097" s="48"/>
      <c r="C3097" s="48"/>
      <c r="D3097" s="48"/>
      <c r="E3097" s="48"/>
      <c r="F3097" s="48"/>
      <c r="G3097" s="48"/>
      <c r="H3097" s="48"/>
      <c r="I3097" s="48"/>
      <c r="J3097" s="48"/>
      <c r="K3097" s="48"/>
    </row>
    <row r="3098" spans="1:11" x14ac:dyDescent="0.25">
      <c r="A3098" s="48"/>
      <c r="B3098" s="48"/>
      <c r="C3098" s="48"/>
      <c r="D3098" s="48"/>
      <c r="E3098" s="48"/>
      <c r="F3098" s="48"/>
      <c r="G3098" s="48"/>
      <c r="H3098" s="48"/>
      <c r="I3098" s="48"/>
      <c r="J3098" s="48"/>
      <c r="K3098" s="48"/>
    </row>
    <row r="3099" spans="1:11" x14ac:dyDescent="0.25">
      <c r="A3099" s="48"/>
      <c r="B3099" s="48"/>
      <c r="C3099" s="48"/>
      <c r="D3099" s="48"/>
      <c r="E3099" s="48"/>
      <c r="F3099" s="48"/>
      <c r="G3099" s="48"/>
      <c r="H3099" s="48"/>
      <c r="I3099" s="48"/>
      <c r="J3099" s="48"/>
      <c r="K3099" s="48"/>
    </row>
    <row r="3100" spans="1:11" x14ac:dyDescent="0.25">
      <c r="A3100" s="48"/>
      <c r="B3100" s="48"/>
      <c r="C3100" s="48"/>
      <c r="D3100" s="48"/>
      <c r="E3100" s="48"/>
      <c r="F3100" s="48"/>
      <c r="G3100" s="48"/>
      <c r="H3100" s="48"/>
      <c r="I3100" s="48"/>
      <c r="J3100" s="48"/>
      <c r="K3100" s="48"/>
    </row>
    <row r="3101" spans="1:11" x14ac:dyDescent="0.25">
      <c r="A3101" s="48"/>
      <c r="B3101" s="48"/>
      <c r="C3101" s="48"/>
      <c r="D3101" s="48"/>
      <c r="E3101" s="48"/>
      <c r="F3101" s="48"/>
      <c r="G3101" s="48"/>
      <c r="H3101" s="48"/>
      <c r="I3101" s="48"/>
      <c r="J3101" s="48"/>
      <c r="K3101" s="48"/>
    </row>
    <row r="3102" spans="1:11" x14ac:dyDescent="0.25">
      <c r="A3102" s="48"/>
      <c r="B3102" s="48"/>
      <c r="C3102" s="48"/>
      <c r="D3102" s="48"/>
      <c r="E3102" s="48"/>
      <c r="F3102" s="48"/>
      <c r="G3102" s="48"/>
      <c r="H3102" s="48"/>
      <c r="I3102" s="48"/>
      <c r="J3102" s="48"/>
      <c r="K3102" s="48"/>
    </row>
    <row r="3103" spans="1:11" x14ac:dyDescent="0.25">
      <c r="A3103" s="48"/>
      <c r="B3103" s="48"/>
      <c r="C3103" s="48"/>
      <c r="D3103" s="48"/>
      <c r="E3103" s="48"/>
      <c r="F3103" s="48"/>
      <c r="G3103" s="48"/>
      <c r="H3103" s="48"/>
      <c r="I3103" s="48"/>
      <c r="J3103" s="48"/>
      <c r="K3103" s="48"/>
    </row>
    <row r="3104" spans="1:11" x14ac:dyDescent="0.25">
      <c r="A3104" s="48"/>
      <c r="B3104" s="48"/>
      <c r="C3104" s="48"/>
      <c r="D3104" s="48"/>
      <c r="E3104" s="48"/>
      <c r="F3104" s="48"/>
      <c r="G3104" s="48"/>
      <c r="H3104" s="48"/>
      <c r="I3104" s="48"/>
      <c r="J3104" s="48"/>
      <c r="K3104" s="48"/>
    </row>
    <row r="3105" spans="1:11" x14ac:dyDescent="0.25">
      <c r="A3105" s="48"/>
      <c r="B3105" s="48"/>
      <c r="C3105" s="48"/>
      <c r="D3105" s="48"/>
      <c r="E3105" s="48"/>
      <c r="F3105" s="48"/>
      <c r="G3105" s="48"/>
      <c r="H3105" s="48"/>
      <c r="I3105" s="48"/>
      <c r="J3105" s="48"/>
      <c r="K3105" s="48"/>
    </row>
    <row r="3106" spans="1:11" x14ac:dyDescent="0.25">
      <c r="A3106" s="48"/>
      <c r="B3106" s="48"/>
      <c r="C3106" s="48"/>
      <c r="D3106" s="48"/>
      <c r="E3106" s="48"/>
      <c r="F3106" s="48"/>
      <c r="G3106" s="48"/>
      <c r="H3106" s="48"/>
      <c r="I3106" s="48"/>
      <c r="J3106" s="48"/>
      <c r="K3106" s="48"/>
    </row>
    <row r="3107" spans="1:11" x14ac:dyDescent="0.25">
      <c r="A3107" s="48"/>
      <c r="B3107" s="48"/>
      <c r="C3107" s="48"/>
      <c r="D3107" s="48"/>
      <c r="E3107" s="48"/>
      <c r="F3107" s="48"/>
      <c r="G3107" s="48"/>
      <c r="H3107" s="48"/>
      <c r="I3107" s="48"/>
      <c r="J3107" s="48"/>
      <c r="K3107" s="48"/>
    </row>
    <row r="3108" spans="1:11" x14ac:dyDescent="0.25">
      <c r="A3108" s="48"/>
      <c r="B3108" s="48"/>
      <c r="C3108" s="48"/>
      <c r="D3108" s="48"/>
      <c r="E3108" s="48"/>
      <c r="F3108" s="48"/>
      <c r="G3108" s="48"/>
      <c r="H3108" s="48"/>
      <c r="I3108" s="48"/>
      <c r="J3108" s="48"/>
      <c r="K3108" s="48"/>
    </row>
    <row r="3109" spans="1:11" x14ac:dyDescent="0.25">
      <c r="A3109" s="48"/>
      <c r="B3109" s="48"/>
      <c r="C3109" s="48"/>
      <c r="D3109" s="48"/>
      <c r="E3109" s="48"/>
      <c r="F3109" s="48"/>
      <c r="G3109" s="48"/>
      <c r="H3109" s="48"/>
      <c r="I3109" s="48"/>
      <c r="J3109" s="48"/>
      <c r="K3109" s="48"/>
    </row>
    <row r="3110" spans="1:11" x14ac:dyDescent="0.25">
      <c r="A3110" s="48"/>
      <c r="B3110" s="48"/>
      <c r="C3110" s="48"/>
      <c r="D3110" s="48"/>
      <c r="E3110" s="48"/>
      <c r="F3110" s="48"/>
      <c r="G3110" s="48"/>
      <c r="H3110" s="48"/>
      <c r="I3110" s="48"/>
      <c r="J3110" s="48"/>
      <c r="K3110" s="48"/>
    </row>
    <row r="3111" spans="1:11" x14ac:dyDescent="0.25">
      <c r="A3111" s="48"/>
      <c r="B3111" s="48"/>
      <c r="C3111" s="48"/>
      <c r="D3111" s="48"/>
      <c r="E3111" s="48"/>
      <c r="F3111" s="48"/>
      <c r="G3111" s="48"/>
      <c r="H3111" s="48"/>
      <c r="I3111" s="48"/>
      <c r="J3111" s="48"/>
      <c r="K3111" s="48"/>
    </row>
    <row r="3112" spans="1:11" x14ac:dyDescent="0.25">
      <c r="A3112" s="48"/>
      <c r="B3112" s="48"/>
      <c r="C3112" s="48"/>
      <c r="D3112" s="48"/>
      <c r="E3112" s="48"/>
      <c r="F3112" s="48"/>
      <c r="G3112" s="48"/>
      <c r="H3112" s="48"/>
      <c r="I3112" s="48"/>
      <c r="J3112" s="48"/>
      <c r="K3112" s="48"/>
    </row>
    <row r="3113" spans="1:11" x14ac:dyDescent="0.25">
      <c r="A3113" s="48"/>
      <c r="B3113" s="48"/>
      <c r="C3113" s="48"/>
      <c r="D3113" s="48"/>
      <c r="E3113" s="48"/>
      <c r="F3113" s="48"/>
      <c r="G3113" s="48"/>
      <c r="H3113" s="48"/>
      <c r="I3113" s="48"/>
      <c r="J3113" s="48"/>
      <c r="K3113" s="48"/>
    </row>
    <row r="3114" spans="1:11" x14ac:dyDescent="0.25">
      <c r="A3114" s="48"/>
      <c r="B3114" s="48"/>
      <c r="C3114" s="48"/>
      <c r="D3114" s="48"/>
      <c r="E3114" s="48"/>
      <c r="F3114" s="48"/>
      <c r="G3114" s="48"/>
      <c r="H3114" s="48"/>
      <c r="I3114" s="48"/>
      <c r="J3114" s="48"/>
      <c r="K3114" s="48"/>
    </row>
    <row r="3115" spans="1:11" x14ac:dyDescent="0.25">
      <c r="A3115" s="48"/>
      <c r="B3115" s="48"/>
      <c r="C3115" s="48"/>
      <c r="D3115" s="48"/>
      <c r="E3115" s="48"/>
      <c r="F3115" s="48"/>
      <c r="G3115" s="48"/>
      <c r="H3115" s="48"/>
      <c r="I3115" s="48"/>
      <c r="J3115" s="48"/>
      <c r="K3115" s="48"/>
    </row>
    <row r="3116" spans="1:11" x14ac:dyDescent="0.25">
      <c r="A3116" s="48"/>
      <c r="B3116" s="48"/>
      <c r="C3116" s="48"/>
      <c r="D3116" s="48"/>
      <c r="E3116" s="48"/>
      <c r="F3116" s="48"/>
      <c r="G3116" s="48"/>
      <c r="H3116" s="48"/>
      <c r="I3116" s="48"/>
      <c r="J3116" s="48"/>
      <c r="K3116" s="48"/>
    </row>
    <row r="3117" spans="1:11" x14ac:dyDescent="0.25">
      <c r="A3117" s="48"/>
      <c r="B3117" s="48"/>
      <c r="C3117" s="48"/>
      <c r="D3117" s="48"/>
      <c r="E3117" s="48"/>
      <c r="F3117" s="48"/>
      <c r="G3117" s="48"/>
      <c r="H3117" s="48"/>
      <c r="I3117" s="48"/>
      <c r="J3117" s="48"/>
      <c r="K3117" s="48"/>
    </row>
    <row r="3118" spans="1:11" x14ac:dyDescent="0.25">
      <c r="A3118" s="48"/>
      <c r="B3118" s="48"/>
      <c r="C3118" s="48"/>
      <c r="D3118" s="48"/>
      <c r="E3118" s="48"/>
      <c r="F3118" s="48"/>
      <c r="G3118" s="48"/>
      <c r="H3118" s="48"/>
      <c r="I3118" s="48"/>
      <c r="J3118" s="48"/>
      <c r="K3118" s="48"/>
    </row>
    <row r="3119" spans="1:11" x14ac:dyDescent="0.25">
      <c r="A3119" s="48"/>
      <c r="B3119" s="48"/>
      <c r="C3119" s="48"/>
      <c r="D3119" s="48"/>
      <c r="E3119" s="48"/>
      <c r="F3119" s="48"/>
      <c r="G3119" s="48"/>
      <c r="H3119" s="48"/>
      <c r="I3119" s="48"/>
      <c r="J3119" s="48"/>
      <c r="K3119" s="48"/>
    </row>
    <row r="3120" spans="1:11" x14ac:dyDescent="0.25">
      <c r="A3120" s="48"/>
      <c r="B3120" s="48"/>
      <c r="C3120" s="48"/>
      <c r="D3120" s="48"/>
      <c r="E3120" s="48"/>
      <c r="F3120" s="48"/>
      <c r="G3120" s="48"/>
      <c r="H3120" s="48"/>
      <c r="I3120" s="48"/>
      <c r="J3120" s="48"/>
      <c r="K3120" s="48"/>
    </row>
    <row r="3121" spans="1:11" x14ac:dyDescent="0.25">
      <c r="A3121" s="48"/>
      <c r="B3121" s="48"/>
      <c r="C3121" s="48"/>
      <c r="D3121" s="48"/>
      <c r="E3121" s="48"/>
      <c r="F3121" s="48"/>
      <c r="G3121" s="48"/>
      <c r="H3121" s="48"/>
      <c r="I3121" s="48"/>
      <c r="J3121" s="48"/>
      <c r="K3121" s="48"/>
    </row>
    <row r="3122" spans="1:11" x14ac:dyDescent="0.25">
      <c r="A3122" s="48"/>
      <c r="B3122" s="48"/>
      <c r="C3122" s="48"/>
      <c r="D3122" s="48"/>
      <c r="E3122" s="48"/>
      <c r="F3122" s="48"/>
      <c r="G3122" s="48"/>
      <c r="H3122" s="48"/>
      <c r="I3122" s="48"/>
      <c r="J3122" s="48"/>
      <c r="K3122" s="48"/>
    </row>
    <row r="3123" spans="1:11" x14ac:dyDescent="0.25">
      <c r="A3123" s="48"/>
      <c r="B3123" s="48"/>
      <c r="C3123" s="48"/>
      <c r="D3123" s="48"/>
      <c r="E3123" s="48"/>
      <c r="F3123" s="48"/>
      <c r="G3123" s="48"/>
      <c r="H3123" s="48"/>
      <c r="I3123" s="48"/>
      <c r="J3123" s="48"/>
      <c r="K3123" s="48"/>
    </row>
    <row r="3124" spans="1:11" x14ac:dyDescent="0.25">
      <c r="A3124" s="48"/>
      <c r="B3124" s="48"/>
      <c r="C3124" s="48"/>
      <c r="D3124" s="48"/>
      <c r="E3124" s="48"/>
      <c r="F3124" s="48"/>
      <c r="G3124" s="48"/>
      <c r="H3124" s="48"/>
      <c r="I3124" s="48"/>
      <c r="J3124" s="48"/>
      <c r="K3124" s="48"/>
    </row>
    <row r="3125" spans="1:11" x14ac:dyDescent="0.25">
      <c r="A3125" s="48"/>
      <c r="B3125" s="48"/>
      <c r="C3125" s="48"/>
      <c r="D3125" s="48"/>
      <c r="E3125" s="48"/>
      <c r="F3125" s="48"/>
      <c r="G3125" s="48"/>
      <c r="H3125" s="48"/>
      <c r="I3125" s="48"/>
      <c r="J3125" s="48"/>
      <c r="K3125" s="48"/>
    </row>
    <row r="3126" spans="1:11" x14ac:dyDescent="0.25">
      <c r="A3126" s="48"/>
      <c r="B3126" s="48"/>
      <c r="C3126" s="48"/>
      <c r="D3126" s="48"/>
      <c r="E3126" s="48"/>
      <c r="F3126" s="48"/>
      <c r="G3126" s="48"/>
      <c r="H3126" s="48"/>
      <c r="I3126" s="48"/>
      <c r="J3126" s="48"/>
      <c r="K3126" s="48"/>
    </row>
    <row r="3127" spans="1:11" x14ac:dyDescent="0.25">
      <c r="A3127" s="48"/>
      <c r="B3127" s="48"/>
      <c r="C3127" s="48"/>
      <c r="D3127" s="48"/>
      <c r="E3127" s="48"/>
      <c r="F3127" s="48"/>
      <c r="G3127" s="48"/>
      <c r="H3127" s="48"/>
      <c r="I3127" s="48"/>
      <c r="J3127" s="48"/>
      <c r="K3127" s="48"/>
    </row>
    <row r="3128" spans="1:11" x14ac:dyDescent="0.25">
      <c r="A3128" s="48"/>
      <c r="B3128" s="48"/>
      <c r="C3128" s="48"/>
      <c r="D3128" s="48"/>
      <c r="E3128" s="48"/>
      <c r="F3128" s="48"/>
      <c r="G3128" s="48"/>
      <c r="H3128" s="48"/>
      <c r="I3128" s="48"/>
      <c r="J3128" s="48"/>
      <c r="K3128" s="48"/>
    </row>
    <row r="3129" spans="1:11" x14ac:dyDescent="0.25">
      <c r="A3129" s="48"/>
      <c r="B3129" s="48"/>
      <c r="C3129" s="48"/>
      <c r="D3129" s="48"/>
      <c r="E3129" s="48"/>
      <c r="F3129" s="48"/>
      <c r="G3129" s="48"/>
      <c r="H3129" s="48"/>
      <c r="I3129" s="48"/>
      <c r="J3129" s="48"/>
      <c r="K3129" s="48"/>
    </row>
    <row r="3130" spans="1:11" x14ac:dyDescent="0.25">
      <c r="A3130" s="48"/>
      <c r="B3130" s="48"/>
      <c r="C3130" s="48"/>
      <c r="D3130" s="48"/>
      <c r="E3130" s="48"/>
      <c r="F3130" s="48"/>
      <c r="G3130" s="48"/>
      <c r="H3130" s="48"/>
      <c r="I3130" s="48"/>
      <c r="J3130" s="48"/>
      <c r="K3130" s="48"/>
    </row>
    <row r="3131" spans="1:11" x14ac:dyDescent="0.25">
      <c r="A3131" s="48"/>
      <c r="B3131" s="48"/>
      <c r="C3131" s="48"/>
      <c r="D3131" s="48"/>
      <c r="E3131" s="48"/>
      <c r="F3131" s="48"/>
      <c r="G3131" s="48"/>
      <c r="H3131" s="48"/>
      <c r="I3131" s="48"/>
      <c r="J3131" s="48"/>
      <c r="K3131" s="48"/>
    </row>
    <row r="3132" spans="1:11" x14ac:dyDescent="0.25">
      <c r="A3132" s="48"/>
      <c r="B3132" s="48"/>
      <c r="C3132" s="48"/>
      <c r="D3132" s="48"/>
      <c r="E3132" s="48"/>
      <c r="F3132" s="48"/>
      <c r="G3132" s="48"/>
      <c r="H3132" s="48"/>
      <c r="I3132" s="48"/>
      <c r="J3132" s="48"/>
      <c r="K3132" s="48"/>
    </row>
    <row r="3133" spans="1:11" x14ac:dyDescent="0.25">
      <c r="A3133" s="48"/>
      <c r="B3133" s="48"/>
      <c r="C3133" s="48"/>
      <c r="D3133" s="48"/>
      <c r="E3133" s="48"/>
      <c r="F3133" s="48"/>
      <c r="G3133" s="48"/>
      <c r="H3133" s="48"/>
      <c r="I3133" s="48"/>
      <c r="J3133" s="48"/>
      <c r="K3133" s="48"/>
    </row>
    <row r="3134" spans="1:11" x14ac:dyDescent="0.25">
      <c r="A3134" s="48"/>
      <c r="B3134" s="48"/>
      <c r="C3134" s="48"/>
      <c r="D3134" s="48"/>
      <c r="E3134" s="48"/>
      <c r="F3134" s="48"/>
      <c r="G3134" s="48"/>
      <c r="H3134" s="48"/>
      <c r="I3134" s="48"/>
      <c r="J3134" s="48"/>
      <c r="K3134" s="48"/>
    </row>
    <row r="3135" spans="1:11" x14ac:dyDescent="0.25">
      <c r="A3135" s="48"/>
      <c r="B3135" s="48"/>
      <c r="C3135" s="48"/>
      <c r="D3135" s="48"/>
      <c r="E3135" s="48"/>
      <c r="F3135" s="48"/>
      <c r="G3135" s="48"/>
      <c r="H3135" s="48"/>
      <c r="I3135" s="48"/>
      <c r="J3135" s="48"/>
      <c r="K3135" s="48"/>
    </row>
    <row r="3136" spans="1:11" x14ac:dyDescent="0.25">
      <c r="A3136" s="48"/>
      <c r="B3136" s="48"/>
      <c r="C3136" s="48"/>
      <c r="D3136" s="48"/>
      <c r="E3136" s="48"/>
      <c r="F3136" s="48"/>
      <c r="G3136" s="48"/>
      <c r="H3136" s="48"/>
      <c r="I3136" s="48"/>
      <c r="J3136" s="48"/>
      <c r="K3136" s="48"/>
    </row>
    <row r="3137" spans="1:11" x14ac:dyDescent="0.25">
      <c r="A3137" s="48"/>
      <c r="B3137" s="48"/>
      <c r="C3137" s="48"/>
      <c r="D3137" s="48"/>
      <c r="E3137" s="48"/>
      <c r="F3137" s="48"/>
      <c r="G3137" s="48"/>
      <c r="H3137" s="48"/>
      <c r="I3137" s="48"/>
      <c r="J3137" s="48"/>
      <c r="K3137" s="48"/>
    </row>
    <row r="3138" spans="1:11" x14ac:dyDescent="0.25">
      <c r="A3138" s="48"/>
      <c r="B3138" s="48"/>
      <c r="C3138" s="48"/>
      <c r="D3138" s="48"/>
      <c r="E3138" s="48"/>
      <c r="F3138" s="48"/>
      <c r="G3138" s="48"/>
      <c r="H3138" s="48"/>
      <c r="I3138" s="48"/>
      <c r="J3138" s="48"/>
      <c r="K3138" s="48"/>
    </row>
    <row r="3139" spans="1:11" x14ac:dyDescent="0.25">
      <c r="A3139" s="48"/>
      <c r="B3139" s="48"/>
      <c r="C3139" s="48"/>
      <c r="D3139" s="48"/>
      <c r="E3139" s="48"/>
      <c r="F3139" s="48"/>
      <c r="G3139" s="48"/>
      <c r="H3139" s="48"/>
      <c r="I3139" s="48"/>
      <c r="J3139" s="48"/>
      <c r="K3139" s="48"/>
    </row>
    <row r="3140" spans="1:11" x14ac:dyDescent="0.25">
      <c r="A3140" s="48"/>
      <c r="B3140" s="48"/>
      <c r="C3140" s="48"/>
      <c r="D3140" s="48"/>
      <c r="E3140" s="48"/>
      <c r="F3140" s="48"/>
      <c r="G3140" s="48"/>
      <c r="H3140" s="48"/>
      <c r="I3140" s="48"/>
      <c r="J3140" s="48"/>
      <c r="K3140" s="48"/>
    </row>
    <row r="3141" spans="1:11" x14ac:dyDescent="0.25">
      <c r="A3141" s="48"/>
      <c r="B3141" s="48"/>
      <c r="C3141" s="48"/>
      <c r="D3141" s="48"/>
      <c r="E3141" s="48"/>
      <c r="F3141" s="48"/>
      <c r="G3141" s="48"/>
      <c r="H3141" s="48"/>
      <c r="I3141" s="48"/>
      <c r="J3141" s="48"/>
      <c r="K3141" s="48"/>
    </row>
    <row r="3142" spans="1:11" x14ac:dyDescent="0.25">
      <c r="A3142" s="48"/>
      <c r="B3142" s="48"/>
      <c r="C3142" s="48"/>
      <c r="D3142" s="48"/>
      <c r="E3142" s="48"/>
      <c r="F3142" s="48"/>
      <c r="G3142" s="48"/>
      <c r="H3142" s="48"/>
      <c r="I3142" s="48"/>
      <c r="J3142" s="48"/>
      <c r="K3142" s="48"/>
    </row>
    <row r="3143" spans="1:11" x14ac:dyDescent="0.25">
      <c r="A3143" s="48"/>
      <c r="B3143" s="48"/>
      <c r="C3143" s="48"/>
      <c r="D3143" s="48"/>
      <c r="E3143" s="48"/>
      <c r="F3143" s="48"/>
      <c r="G3143" s="48"/>
      <c r="H3143" s="48"/>
      <c r="I3143" s="48"/>
      <c r="J3143" s="48"/>
      <c r="K3143" s="48"/>
    </row>
    <row r="3144" spans="1:11" x14ac:dyDescent="0.25">
      <c r="A3144" s="48"/>
      <c r="B3144" s="48"/>
      <c r="C3144" s="48"/>
      <c r="D3144" s="48"/>
      <c r="E3144" s="48"/>
      <c r="F3144" s="48"/>
      <c r="G3144" s="48"/>
      <c r="H3144" s="48"/>
      <c r="I3144" s="48"/>
      <c r="J3144" s="48"/>
      <c r="K3144" s="48"/>
    </row>
    <row r="3145" spans="1:11" x14ac:dyDescent="0.25">
      <c r="A3145" s="48"/>
      <c r="B3145" s="48"/>
      <c r="C3145" s="48"/>
      <c r="D3145" s="48"/>
      <c r="E3145" s="48"/>
      <c r="F3145" s="48"/>
      <c r="G3145" s="48"/>
      <c r="H3145" s="48"/>
      <c r="I3145" s="48"/>
      <c r="J3145" s="48"/>
      <c r="K3145" s="48"/>
    </row>
    <row r="3146" spans="1:11" x14ac:dyDescent="0.25">
      <c r="A3146" s="48"/>
      <c r="B3146" s="48"/>
      <c r="C3146" s="48"/>
      <c r="D3146" s="48"/>
      <c r="E3146" s="48"/>
      <c r="F3146" s="48"/>
      <c r="G3146" s="48"/>
      <c r="H3146" s="48"/>
      <c r="I3146" s="48"/>
      <c r="J3146" s="48"/>
      <c r="K3146" s="48"/>
    </row>
    <row r="3147" spans="1:11" x14ac:dyDescent="0.25">
      <c r="A3147" s="48"/>
      <c r="B3147" s="48"/>
      <c r="C3147" s="48"/>
      <c r="D3147" s="48"/>
      <c r="E3147" s="48"/>
      <c r="F3147" s="48"/>
      <c r="G3147" s="48"/>
      <c r="H3147" s="48"/>
      <c r="I3147" s="48"/>
      <c r="J3147" s="48"/>
      <c r="K3147" s="48"/>
    </row>
    <row r="3148" spans="1:11" x14ac:dyDescent="0.25">
      <c r="A3148" s="48"/>
      <c r="B3148" s="48"/>
      <c r="C3148" s="48"/>
      <c r="D3148" s="48"/>
      <c r="E3148" s="48"/>
      <c r="F3148" s="48"/>
      <c r="G3148" s="48"/>
      <c r="H3148" s="48"/>
      <c r="I3148" s="48"/>
      <c r="J3148" s="48"/>
      <c r="K3148" s="48"/>
    </row>
    <row r="3149" spans="1:11" x14ac:dyDescent="0.25">
      <c r="A3149" s="48"/>
      <c r="B3149" s="48"/>
      <c r="C3149" s="48"/>
      <c r="D3149" s="48"/>
      <c r="E3149" s="48"/>
      <c r="F3149" s="48"/>
      <c r="G3149" s="48"/>
      <c r="H3149" s="48"/>
      <c r="I3149" s="48"/>
      <c r="J3149" s="48"/>
      <c r="K3149" s="48"/>
    </row>
    <row r="3150" spans="1:11" x14ac:dyDescent="0.25">
      <c r="A3150" s="48"/>
      <c r="B3150" s="48"/>
      <c r="C3150" s="48"/>
      <c r="D3150" s="48"/>
      <c r="E3150" s="48"/>
      <c r="F3150" s="48"/>
      <c r="G3150" s="48"/>
      <c r="H3150" s="48"/>
      <c r="I3150" s="48"/>
      <c r="J3150" s="48"/>
      <c r="K3150" s="48"/>
    </row>
    <row r="3151" spans="1:11" x14ac:dyDescent="0.25">
      <c r="A3151" s="48"/>
      <c r="B3151" s="48"/>
      <c r="C3151" s="48"/>
      <c r="D3151" s="48"/>
      <c r="E3151" s="48"/>
      <c r="F3151" s="48"/>
      <c r="G3151" s="48"/>
      <c r="H3151" s="48"/>
      <c r="I3151" s="48"/>
      <c r="J3151" s="48"/>
      <c r="K3151" s="48"/>
    </row>
    <row r="3152" spans="1:11" x14ac:dyDescent="0.25">
      <c r="A3152" s="48"/>
      <c r="B3152" s="48"/>
      <c r="C3152" s="48"/>
      <c r="D3152" s="48"/>
      <c r="E3152" s="48"/>
      <c r="F3152" s="48"/>
      <c r="G3152" s="48"/>
      <c r="H3152" s="48"/>
      <c r="I3152" s="48"/>
      <c r="J3152" s="48"/>
      <c r="K3152" s="48"/>
    </row>
    <row r="3153" spans="1:11" x14ac:dyDescent="0.25">
      <c r="A3153" s="48"/>
      <c r="B3153" s="48"/>
      <c r="C3153" s="48"/>
      <c r="D3153" s="48"/>
      <c r="E3153" s="48"/>
      <c r="F3153" s="48"/>
      <c r="G3153" s="48"/>
      <c r="H3153" s="48"/>
      <c r="I3153" s="48"/>
      <c r="J3153" s="48"/>
      <c r="K3153" s="48"/>
    </row>
    <row r="3154" spans="1:11" x14ac:dyDescent="0.25">
      <c r="A3154" s="48"/>
      <c r="B3154" s="48"/>
      <c r="C3154" s="48"/>
      <c r="D3154" s="48"/>
      <c r="E3154" s="48"/>
      <c r="F3154" s="48"/>
      <c r="G3154" s="48"/>
      <c r="H3154" s="48"/>
      <c r="I3154" s="48"/>
      <c r="J3154" s="48"/>
      <c r="K3154" s="48"/>
    </row>
    <row r="3155" spans="1:11" x14ac:dyDescent="0.25">
      <c r="A3155" s="48"/>
      <c r="B3155" s="48"/>
      <c r="C3155" s="48"/>
      <c r="D3155" s="48"/>
      <c r="E3155" s="48"/>
      <c r="F3155" s="48"/>
      <c r="G3155" s="48"/>
      <c r="H3155" s="48"/>
      <c r="I3155" s="48"/>
      <c r="J3155" s="48"/>
      <c r="K3155" s="48"/>
    </row>
    <row r="3156" spans="1:11" x14ac:dyDescent="0.25">
      <c r="A3156" s="48"/>
      <c r="B3156" s="48"/>
      <c r="C3156" s="48"/>
      <c r="D3156" s="48"/>
      <c r="E3156" s="48"/>
      <c r="F3156" s="48"/>
      <c r="G3156" s="48"/>
      <c r="H3156" s="48"/>
      <c r="I3156" s="48"/>
      <c r="J3156" s="48"/>
      <c r="K3156" s="48"/>
    </row>
    <row r="3157" spans="1:11" x14ac:dyDescent="0.25">
      <c r="A3157" s="48"/>
      <c r="B3157" s="48"/>
      <c r="C3157" s="48"/>
      <c r="D3157" s="48"/>
      <c r="E3157" s="48"/>
      <c r="F3157" s="48"/>
      <c r="G3157" s="48"/>
      <c r="H3157" s="48"/>
      <c r="I3157" s="48"/>
      <c r="J3157" s="48"/>
      <c r="K3157" s="48"/>
    </row>
    <row r="3158" spans="1:11" x14ac:dyDescent="0.25">
      <c r="A3158" s="48"/>
      <c r="B3158" s="48"/>
      <c r="C3158" s="48"/>
      <c r="D3158" s="48"/>
      <c r="E3158" s="48"/>
      <c r="F3158" s="48"/>
      <c r="G3158" s="48"/>
      <c r="H3158" s="48"/>
      <c r="I3158" s="48"/>
      <c r="J3158" s="48"/>
      <c r="K3158" s="48"/>
    </row>
    <row r="3159" spans="1:11" x14ac:dyDescent="0.25">
      <c r="A3159" s="48"/>
      <c r="B3159" s="48"/>
      <c r="C3159" s="48"/>
      <c r="D3159" s="48"/>
      <c r="E3159" s="48"/>
      <c r="F3159" s="48"/>
      <c r="G3159" s="48"/>
      <c r="H3159" s="48"/>
      <c r="I3159" s="48"/>
      <c r="J3159" s="48"/>
      <c r="K3159" s="48"/>
    </row>
    <row r="3160" spans="1:11" x14ac:dyDescent="0.25">
      <c r="A3160" s="48"/>
      <c r="B3160" s="48"/>
      <c r="C3160" s="48"/>
      <c r="D3160" s="48"/>
      <c r="E3160" s="48"/>
      <c r="F3160" s="48"/>
      <c r="G3160" s="48"/>
      <c r="H3160" s="48"/>
      <c r="I3160" s="48"/>
      <c r="J3160" s="48"/>
      <c r="K3160" s="48"/>
    </row>
    <row r="3161" spans="1:11" x14ac:dyDescent="0.25">
      <c r="A3161" s="48"/>
      <c r="B3161" s="48"/>
      <c r="C3161" s="48"/>
      <c r="D3161" s="48"/>
      <c r="E3161" s="48"/>
      <c r="F3161" s="48"/>
      <c r="G3161" s="48"/>
      <c r="H3161" s="48"/>
      <c r="I3161" s="48"/>
      <c r="J3161" s="48"/>
      <c r="K3161" s="48"/>
    </row>
    <row r="3162" spans="1:11" x14ac:dyDescent="0.25">
      <c r="A3162" s="48"/>
      <c r="B3162" s="48"/>
      <c r="C3162" s="48"/>
      <c r="D3162" s="48"/>
      <c r="E3162" s="48"/>
      <c r="F3162" s="48"/>
      <c r="G3162" s="48"/>
      <c r="H3162" s="48"/>
      <c r="I3162" s="48"/>
      <c r="J3162" s="48"/>
      <c r="K3162" s="48"/>
    </row>
    <row r="3163" spans="1:11" x14ac:dyDescent="0.25">
      <c r="A3163" s="48"/>
      <c r="B3163" s="48"/>
      <c r="C3163" s="48"/>
      <c r="D3163" s="48"/>
      <c r="E3163" s="48"/>
      <c r="F3163" s="48"/>
      <c r="G3163" s="48"/>
      <c r="H3163" s="48"/>
      <c r="I3163" s="48"/>
      <c r="J3163" s="48"/>
      <c r="K3163" s="48"/>
    </row>
    <row r="3164" spans="1:11" x14ac:dyDescent="0.25">
      <c r="A3164" s="48"/>
      <c r="B3164" s="48"/>
      <c r="C3164" s="48"/>
      <c r="D3164" s="48"/>
      <c r="E3164" s="48"/>
      <c r="F3164" s="48"/>
      <c r="G3164" s="48"/>
      <c r="H3164" s="48"/>
      <c r="I3164" s="48"/>
      <c r="J3164" s="48"/>
      <c r="K3164" s="48"/>
    </row>
    <row r="3165" spans="1:11" x14ac:dyDescent="0.25">
      <c r="A3165" s="48"/>
      <c r="B3165" s="48"/>
      <c r="C3165" s="48"/>
      <c r="D3165" s="48"/>
      <c r="E3165" s="48"/>
      <c r="F3165" s="48"/>
      <c r="G3165" s="48"/>
      <c r="H3165" s="48"/>
      <c r="I3165" s="48"/>
      <c r="J3165" s="48"/>
      <c r="K3165" s="48"/>
    </row>
    <row r="3166" spans="1:11" x14ac:dyDescent="0.25">
      <c r="A3166" s="48"/>
      <c r="B3166" s="48"/>
      <c r="C3166" s="48"/>
      <c r="D3166" s="48"/>
      <c r="E3166" s="48"/>
      <c r="F3166" s="48"/>
      <c r="G3166" s="48"/>
      <c r="H3166" s="48"/>
      <c r="I3166" s="48"/>
      <c r="J3166" s="48"/>
      <c r="K3166" s="48"/>
    </row>
    <row r="3167" spans="1:11" x14ac:dyDescent="0.25">
      <c r="A3167" s="48"/>
      <c r="B3167" s="48"/>
      <c r="C3167" s="48"/>
      <c r="D3167" s="48"/>
      <c r="E3167" s="48"/>
      <c r="F3167" s="48"/>
      <c r="G3167" s="48"/>
      <c r="H3167" s="48"/>
      <c r="I3167" s="48"/>
      <c r="J3167" s="48"/>
      <c r="K3167" s="48"/>
    </row>
    <row r="3168" spans="1:11" x14ac:dyDescent="0.25">
      <c r="A3168" s="48"/>
      <c r="B3168" s="48"/>
      <c r="C3168" s="48"/>
      <c r="D3168" s="48"/>
      <c r="E3168" s="48"/>
      <c r="F3168" s="48"/>
      <c r="G3168" s="48"/>
      <c r="H3168" s="48"/>
      <c r="I3168" s="48"/>
      <c r="J3168" s="48"/>
      <c r="K3168" s="48"/>
    </row>
    <row r="3169" spans="1:11" x14ac:dyDescent="0.25">
      <c r="A3169" s="48"/>
      <c r="B3169" s="48"/>
      <c r="C3169" s="48"/>
      <c r="D3169" s="48"/>
      <c r="E3169" s="48"/>
      <c r="F3169" s="48"/>
      <c r="G3169" s="48"/>
      <c r="H3169" s="48"/>
      <c r="I3169" s="48"/>
      <c r="J3169" s="48"/>
      <c r="K3169" s="48"/>
    </row>
    <row r="3170" spans="1:11" x14ac:dyDescent="0.25">
      <c r="A3170" s="48"/>
      <c r="B3170" s="48"/>
      <c r="C3170" s="48"/>
      <c r="D3170" s="48"/>
      <c r="E3170" s="48"/>
      <c r="F3170" s="48"/>
      <c r="G3170" s="48"/>
      <c r="H3170" s="48"/>
      <c r="I3170" s="48"/>
      <c r="J3170" s="48"/>
      <c r="K3170" s="48"/>
    </row>
    <row r="3171" spans="1:11" x14ac:dyDescent="0.25">
      <c r="A3171" s="48"/>
      <c r="B3171" s="48"/>
      <c r="C3171" s="48"/>
      <c r="D3171" s="48"/>
      <c r="E3171" s="48"/>
      <c r="F3171" s="48"/>
      <c r="G3171" s="48"/>
      <c r="H3171" s="48"/>
      <c r="I3171" s="48"/>
      <c r="J3171" s="48"/>
      <c r="K3171" s="48"/>
    </row>
    <row r="3172" spans="1:11" x14ac:dyDescent="0.25">
      <c r="A3172" s="48"/>
      <c r="B3172" s="48"/>
      <c r="C3172" s="48"/>
      <c r="D3172" s="48"/>
      <c r="E3172" s="48"/>
      <c r="F3172" s="48"/>
      <c r="G3172" s="48"/>
      <c r="H3172" s="48"/>
      <c r="I3172" s="48"/>
      <c r="J3172" s="48"/>
      <c r="K3172" s="48"/>
    </row>
    <row r="3173" spans="1:11" x14ac:dyDescent="0.25">
      <c r="A3173" s="48"/>
      <c r="B3173" s="48"/>
      <c r="C3173" s="48"/>
      <c r="D3173" s="48"/>
      <c r="E3173" s="48"/>
      <c r="F3173" s="48"/>
      <c r="G3173" s="48"/>
      <c r="H3173" s="48"/>
      <c r="I3173" s="48"/>
      <c r="J3173" s="48"/>
      <c r="K3173" s="48"/>
    </row>
    <row r="3174" spans="1:11" x14ac:dyDescent="0.25">
      <c r="A3174" s="48"/>
      <c r="B3174" s="48"/>
      <c r="C3174" s="48"/>
      <c r="D3174" s="48"/>
      <c r="E3174" s="48"/>
      <c r="F3174" s="48"/>
      <c r="G3174" s="48"/>
      <c r="H3174" s="48"/>
      <c r="I3174" s="48"/>
      <c r="J3174" s="48"/>
      <c r="K3174" s="48"/>
    </row>
    <row r="3175" spans="1:11" x14ac:dyDescent="0.25">
      <c r="A3175" s="48"/>
      <c r="B3175" s="48"/>
      <c r="C3175" s="48"/>
      <c r="D3175" s="48"/>
      <c r="E3175" s="48"/>
      <c r="F3175" s="48"/>
      <c r="G3175" s="48"/>
      <c r="H3175" s="48"/>
      <c r="I3175" s="48"/>
      <c r="J3175" s="48"/>
      <c r="K3175" s="48"/>
    </row>
    <row r="3176" spans="1:11" x14ac:dyDescent="0.25">
      <c r="A3176" s="48"/>
      <c r="B3176" s="48"/>
      <c r="C3176" s="48"/>
      <c r="D3176" s="48"/>
      <c r="E3176" s="48"/>
      <c r="F3176" s="48"/>
      <c r="G3176" s="48"/>
      <c r="H3176" s="48"/>
      <c r="I3176" s="48"/>
      <c r="J3176" s="48"/>
      <c r="K3176" s="48"/>
    </row>
    <row r="3177" spans="1:11" x14ac:dyDescent="0.25">
      <c r="A3177" s="48"/>
      <c r="B3177" s="48"/>
      <c r="C3177" s="48"/>
      <c r="D3177" s="48"/>
      <c r="E3177" s="48"/>
      <c r="F3177" s="48"/>
      <c r="G3177" s="48"/>
      <c r="H3177" s="48"/>
      <c r="I3177" s="48"/>
      <c r="J3177" s="48"/>
      <c r="K3177" s="48"/>
    </row>
    <row r="3178" spans="1:11" x14ac:dyDescent="0.25">
      <c r="A3178" s="48"/>
      <c r="B3178" s="48"/>
      <c r="C3178" s="48"/>
      <c r="D3178" s="48"/>
      <c r="E3178" s="48"/>
      <c r="F3178" s="48"/>
      <c r="G3178" s="48"/>
      <c r="H3178" s="48"/>
      <c r="I3178" s="48"/>
      <c r="J3178" s="48"/>
      <c r="K3178" s="48"/>
    </row>
    <row r="3179" spans="1:11" x14ac:dyDescent="0.25">
      <c r="A3179" s="48"/>
      <c r="B3179" s="48"/>
      <c r="C3179" s="48"/>
      <c r="D3179" s="48"/>
      <c r="E3179" s="48"/>
      <c r="F3179" s="48"/>
      <c r="G3179" s="48"/>
      <c r="H3179" s="48"/>
      <c r="I3179" s="48"/>
      <c r="J3179" s="48"/>
      <c r="K3179" s="48"/>
    </row>
    <row r="3180" spans="1:11" x14ac:dyDescent="0.25">
      <c r="A3180" s="48"/>
      <c r="B3180" s="48"/>
      <c r="C3180" s="48"/>
      <c r="D3180" s="48"/>
      <c r="E3180" s="48"/>
      <c r="F3180" s="48"/>
      <c r="G3180" s="48"/>
      <c r="H3180" s="48"/>
      <c r="I3180" s="48"/>
      <c r="J3180" s="48"/>
      <c r="K3180" s="48"/>
    </row>
    <row r="3181" spans="1:11" x14ac:dyDescent="0.25">
      <c r="A3181" s="48"/>
      <c r="B3181" s="48"/>
      <c r="C3181" s="48"/>
      <c r="D3181" s="48"/>
      <c r="E3181" s="48"/>
      <c r="F3181" s="48"/>
      <c r="G3181" s="48"/>
      <c r="H3181" s="48"/>
      <c r="I3181" s="48"/>
      <c r="J3181" s="48"/>
      <c r="K3181" s="48"/>
    </row>
    <row r="3182" spans="1:11" x14ac:dyDescent="0.25">
      <c r="A3182" s="48"/>
      <c r="B3182" s="48"/>
      <c r="C3182" s="48"/>
      <c r="D3182" s="48"/>
      <c r="E3182" s="48"/>
      <c r="F3182" s="48"/>
      <c r="G3182" s="48"/>
      <c r="H3182" s="48"/>
      <c r="I3182" s="48"/>
      <c r="J3182" s="48"/>
      <c r="K3182" s="48"/>
    </row>
    <row r="3183" spans="1:11" x14ac:dyDescent="0.25">
      <c r="A3183" s="48"/>
      <c r="B3183" s="48"/>
      <c r="C3183" s="48"/>
      <c r="D3183" s="48"/>
      <c r="E3183" s="48"/>
      <c r="F3183" s="48"/>
      <c r="G3183" s="48"/>
      <c r="H3183" s="48"/>
      <c r="I3183" s="48"/>
      <c r="J3183" s="48"/>
      <c r="K3183" s="48"/>
    </row>
    <row r="3184" spans="1:11" x14ac:dyDescent="0.25">
      <c r="A3184" s="48"/>
      <c r="B3184" s="48"/>
      <c r="C3184" s="48"/>
      <c r="D3184" s="48"/>
      <c r="E3184" s="48"/>
      <c r="F3184" s="48"/>
      <c r="G3184" s="48"/>
      <c r="H3184" s="48"/>
      <c r="I3184" s="48"/>
      <c r="J3184" s="48"/>
      <c r="K3184" s="48"/>
    </row>
    <row r="3185" spans="1:11" x14ac:dyDescent="0.25">
      <c r="A3185" s="48"/>
      <c r="B3185" s="48"/>
      <c r="C3185" s="48"/>
      <c r="D3185" s="48"/>
      <c r="E3185" s="48"/>
      <c r="F3185" s="48"/>
      <c r="G3185" s="48"/>
      <c r="H3185" s="48"/>
      <c r="I3185" s="48"/>
      <c r="J3185" s="48"/>
      <c r="K3185" s="48"/>
    </row>
    <row r="3186" spans="1:11" x14ac:dyDescent="0.25">
      <c r="A3186" s="48"/>
      <c r="B3186" s="48"/>
      <c r="C3186" s="48"/>
      <c r="D3186" s="48"/>
      <c r="E3186" s="48"/>
      <c r="F3186" s="48"/>
      <c r="G3186" s="48"/>
      <c r="H3186" s="48"/>
      <c r="I3186" s="48"/>
      <c r="J3186" s="48"/>
      <c r="K3186" s="48"/>
    </row>
    <row r="3187" spans="1:11" x14ac:dyDescent="0.25">
      <c r="A3187" s="48"/>
      <c r="B3187" s="48"/>
      <c r="C3187" s="48"/>
      <c r="D3187" s="48"/>
      <c r="E3187" s="48"/>
      <c r="F3187" s="48"/>
      <c r="G3187" s="48"/>
      <c r="H3187" s="48"/>
      <c r="I3187" s="48"/>
      <c r="J3187" s="48"/>
      <c r="K3187" s="48"/>
    </row>
    <row r="3188" spans="1:11" x14ac:dyDescent="0.25">
      <c r="A3188" s="48"/>
      <c r="B3188" s="48"/>
      <c r="C3188" s="48"/>
      <c r="D3188" s="48"/>
      <c r="E3188" s="48"/>
      <c r="F3188" s="48"/>
      <c r="G3188" s="48"/>
      <c r="H3188" s="48"/>
      <c r="I3188" s="48"/>
      <c r="J3188" s="48"/>
      <c r="K3188" s="48"/>
    </row>
    <row r="3189" spans="1:11" x14ac:dyDescent="0.25">
      <c r="A3189" s="48"/>
      <c r="B3189" s="48"/>
      <c r="C3189" s="48"/>
      <c r="D3189" s="48"/>
      <c r="E3189" s="48"/>
      <c r="F3189" s="48"/>
      <c r="G3189" s="48"/>
      <c r="H3189" s="48"/>
      <c r="I3189" s="48"/>
      <c r="J3189" s="48"/>
      <c r="K3189" s="48"/>
    </row>
    <row r="3190" spans="1:11" x14ac:dyDescent="0.25">
      <c r="A3190" s="48"/>
      <c r="B3190" s="48"/>
      <c r="C3190" s="48"/>
      <c r="D3190" s="48"/>
      <c r="E3190" s="48"/>
      <c r="F3190" s="48"/>
      <c r="G3190" s="48"/>
      <c r="H3190" s="48"/>
      <c r="I3190" s="48"/>
      <c r="J3190" s="48"/>
      <c r="K3190" s="48"/>
    </row>
    <row r="3191" spans="1:11" x14ac:dyDescent="0.25">
      <c r="A3191" s="48"/>
      <c r="B3191" s="48"/>
      <c r="C3191" s="48"/>
      <c r="D3191" s="48"/>
      <c r="E3191" s="48"/>
      <c r="F3191" s="48"/>
      <c r="G3191" s="48"/>
      <c r="H3191" s="48"/>
      <c r="I3191" s="48"/>
      <c r="J3191" s="48"/>
      <c r="K3191" s="48"/>
    </row>
    <row r="3192" spans="1:11" x14ac:dyDescent="0.25">
      <c r="A3192" s="48"/>
      <c r="B3192" s="48"/>
      <c r="C3192" s="48"/>
      <c r="D3192" s="48"/>
      <c r="E3192" s="48"/>
      <c r="F3192" s="48"/>
      <c r="G3192" s="48"/>
      <c r="H3192" s="48"/>
      <c r="I3192" s="48"/>
      <c r="J3192" s="48"/>
      <c r="K3192" s="48"/>
    </row>
    <row r="3193" spans="1:11" x14ac:dyDescent="0.25">
      <c r="A3193" s="48"/>
      <c r="B3193" s="48"/>
      <c r="C3193" s="48"/>
      <c r="D3193" s="48"/>
      <c r="E3193" s="48"/>
      <c r="F3193" s="48"/>
      <c r="G3193" s="48"/>
      <c r="H3193" s="48"/>
      <c r="I3193" s="48"/>
      <c r="J3193" s="48"/>
      <c r="K3193" s="48"/>
    </row>
    <row r="3194" spans="1:11" x14ac:dyDescent="0.25">
      <c r="A3194" s="48"/>
      <c r="B3194" s="48"/>
      <c r="C3194" s="48"/>
      <c r="D3194" s="48"/>
      <c r="E3194" s="48"/>
      <c r="F3194" s="48"/>
      <c r="G3194" s="48"/>
      <c r="H3194" s="48"/>
      <c r="I3194" s="48"/>
      <c r="J3194" s="48"/>
      <c r="K3194" s="48"/>
    </row>
    <row r="3195" spans="1:11" x14ac:dyDescent="0.25">
      <c r="A3195" s="48"/>
      <c r="B3195" s="48"/>
      <c r="C3195" s="48"/>
      <c r="D3195" s="48"/>
      <c r="E3195" s="48"/>
      <c r="F3195" s="48"/>
      <c r="G3195" s="48"/>
      <c r="H3195" s="48"/>
      <c r="I3195" s="48"/>
      <c r="J3195" s="48"/>
      <c r="K3195" s="48"/>
    </row>
    <row r="3196" spans="1:11" x14ac:dyDescent="0.25">
      <c r="A3196" s="48"/>
      <c r="B3196" s="48"/>
      <c r="C3196" s="48"/>
      <c r="D3196" s="48"/>
      <c r="E3196" s="48"/>
      <c r="F3196" s="48"/>
      <c r="G3196" s="48"/>
      <c r="H3196" s="48"/>
      <c r="I3196" s="48"/>
      <c r="J3196" s="48"/>
      <c r="K3196" s="48"/>
    </row>
    <row r="3197" spans="1:11" x14ac:dyDescent="0.25">
      <c r="A3197" s="48"/>
      <c r="B3197" s="48"/>
      <c r="C3197" s="48"/>
      <c r="D3197" s="48"/>
      <c r="E3197" s="48"/>
      <c r="F3197" s="48"/>
      <c r="G3197" s="48"/>
      <c r="H3197" s="48"/>
      <c r="I3197" s="48"/>
      <c r="J3197" s="48"/>
      <c r="K3197" s="48"/>
    </row>
    <row r="3198" spans="1:11" x14ac:dyDescent="0.25">
      <c r="A3198" s="48"/>
      <c r="B3198" s="48"/>
      <c r="C3198" s="48"/>
      <c r="D3198" s="48"/>
      <c r="E3198" s="48"/>
      <c r="F3198" s="48"/>
      <c r="G3198" s="48"/>
      <c r="H3198" s="48"/>
      <c r="I3198" s="48"/>
      <c r="J3198" s="48"/>
      <c r="K3198" s="48"/>
    </row>
    <row r="3199" spans="1:11" x14ac:dyDescent="0.25">
      <c r="A3199" s="48"/>
      <c r="B3199" s="48"/>
      <c r="C3199" s="48"/>
      <c r="D3199" s="48"/>
      <c r="E3199" s="48"/>
      <c r="F3199" s="48"/>
      <c r="G3199" s="48"/>
      <c r="H3199" s="48"/>
      <c r="I3199" s="48"/>
      <c r="J3199" s="48"/>
      <c r="K3199" s="48"/>
    </row>
  </sheetData>
  <pageMargins left="0.75" right="0.75" top="1" bottom="1" header="0.5" footer="0.5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8"/>
  <sheetViews>
    <sheetView zoomScale="70" zoomScaleNormal="70" workbookViewId="0">
      <selection activeCell="I3" sqref="I3:L27"/>
    </sheetView>
  </sheetViews>
  <sheetFormatPr defaultRowHeight="15" x14ac:dyDescent="0.25"/>
  <cols>
    <col min="1" max="2" width="9.140625" style="46"/>
    <col min="3" max="3" width="19.140625" style="46" bestFit="1" customWidth="1"/>
    <col min="4" max="4" width="19.28515625" style="46" bestFit="1" customWidth="1"/>
    <col min="5" max="5" width="9.140625" style="46"/>
    <col min="6" max="6" width="10" style="46" bestFit="1" customWidth="1"/>
    <col min="7" max="7" width="18.5703125" style="46" bestFit="1" customWidth="1"/>
    <col min="8" max="8" width="9.140625" style="46"/>
    <col min="9" max="10" width="10.140625" style="46" bestFit="1" customWidth="1"/>
    <col min="11" max="11" width="9.28515625" style="46" bestFit="1" customWidth="1"/>
    <col min="12" max="17" width="9.140625" style="46"/>
    <col min="18" max="18" width="11.140625" style="46" bestFit="1" customWidth="1"/>
    <col min="19" max="20" width="13.140625" style="46" bestFit="1" customWidth="1"/>
    <col min="21" max="21" width="11.7109375" style="46" bestFit="1" customWidth="1"/>
    <col min="22" max="23" width="11" style="46" bestFit="1" customWidth="1"/>
    <col min="24" max="24" width="9.140625" style="46"/>
    <col min="25" max="25" width="18.28515625" style="46" bestFit="1" customWidth="1"/>
    <col min="26" max="27" width="9.140625" style="46"/>
    <col min="28" max="28" width="6.28515625" style="46" bestFit="1" customWidth="1"/>
    <col min="29" max="40" width="18.7109375" style="46" customWidth="1"/>
    <col min="41" max="16384" width="9.140625" style="46"/>
  </cols>
  <sheetData>
    <row r="1" spans="2:28" ht="19.5" thickBot="1" x14ac:dyDescent="0.35">
      <c r="H1" s="55" t="s">
        <v>0</v>
      </c>
      <c r="I1" s="56"/>
      <c r="J1" s="56"/>
      <c r="K1" s="56"/>
      <c r="L1" s="56"/>
      <c r="M1" s="56"/>
      <c r="N1" s="56"/>
      <c r="Q1" s="55" t="s">
        <v>1</v>
      </c>
      <c r="R1" s="56"/>
      <c r="S1" s="56"/>
      <c r="T1" s="56"/>
      <c r="U1" s="56"/>
      <c r="V1" s="56"/>
      <c r="W1" s="56"/>
      <c r="X1" s="42"/>
    </row>
    <row r="2" spans="2:28" x14ac:dyDescent="0.25">
      <c r="B2" s="42" t="s">
        <v>2</v>
      </c>
      <c r="C2" s="42" t="s">
        <v>3840</v>
      </c>
      <c r="D2" s="42" t="s">
        <v>3</v>
      </c>
      <c r="F2" s="42" t="s">
        <v>4</v>
      </c>
      <c r="G2" s="42" t="s">
        <v>5</v>
      </c>
      <c r="I2" s="42" t="s">
        <v>2</v>
      </c>
      <c r="J2" s="42" t="s">
        <v>6</v>
      </c>
      <c r="K2" s="42" t="s">
        <v>7</v>
      </c>
      <c r="L2" s="42" t="s">
        <v>8</v>
      </c>
      <c r="M2" s="42" t="s">
        <v>6</v>
      </c>
      <c r="N2" s="42" t="s">
        <v>7</v>
      </c>
      <c r="O2" s="42" t="s">
        <v>8</v>
      </c>
      <c r="R2" s="42" t="s">
        <v>2</v>
      </c>
      <c r="S2" s="42" t="s">
        <v>6</v>
      </c>
      <c r="T2" s="42" t="s">
        <v>7</v>
      </c>
      <c r="U2" s="42" t="s">
        <v>8</v>
      </c>
      <c r="V2" s="30" t="s">
        <v>6</v>
      </c>
      <c r="W2" s="31" t="s">
        <v>7</v>
      </c>
      <c r="X2" s="32" t="s">
        <v>8</v>
      </c>
      <c r="AB2" s="46">
        <f>SUM(J3:L3)</f>
        <v>4865</v>
      </c>
    </row>
    <row r="3" spans="2:28" x14ac:dyDescent="0.25">
      <c r="B3" s="46">
        <v>2020</v>
      </c>
      <c r="C3" s="44">
        <v>51622910</v>
      </c>
      <c r="D3" s="1">
        <f>SUMIF(Prsv_CV19[Year],B3,Prsv_CV19[Cost])</f>
        <v>51622910</v>
      </c>
      <c r="F3" s="43">
        <v>2019</v>
      </c>
      <c r="G3" s="2">
        <v>83.566630000000004</v>
      </c>
      <c r="I3" s="43">
        <v>2020</v>
      </c>
      <c r="J3" s="43">
        <v>3586</v>
      </c>
      <c r="K3" s="43">
        <v>1239</v>
      </c>
      <c r="L3" s="43">
        <v>40</v>
      </c>
      <c r="M3" s="3">
        <f t="shared" ref="M3:M27" si="0">J3/SUM($J3:$L3)</f>
        <v>0.73710174717368959</v>
      </c>
      <c r="N3" s="3">
        <f t="shared" ref="N3:N27" si="1">K3/SUM($J3:$L3)</f>
        <v>0.25467625899280577</v>
      </c>
      <c r="O3" s="3">
        <f t="shared" ref="O3:O27" si="2">L3/SUM($J3:$L3)</f>
        <v>8.2219938335046251E-3</v>
      </c>
      <c r="R3" s="43">
        <v>2020</v>
      </c>
      <c r="S3" s="43">
        <v>27900062</v>
      </c>
      <c r="T3" s="43">
        <v>16017148</v>
      </c>
      <c r="U3" s="43">
        <v>427505</v>
      </c>
      <c r="V3" s="33">
        <f t="shared" ref="V3:V27" si="3">S3/SUM($S3:$U3)</f>
        <v>0.62916318212891886</v>
      </c>
      <c r="W3" s="28">
        <f t="shared" ref="W3:W27" si="4">T3/SUM($S3:$U3)</f>
        <v>0.36119632294400811</v>
      </c>
      <c r="X3" s="34">
        <f t="shared" ref="X3:X27" si="5">U3/SUM($S3:$U3)</f>
        <v>9.6404949270730463E-3</v>
      </c>
    </row>
    <row r="4" spans="2:28" x14ac:dyDescent="0.25">
      <c r="B4" s="46">
        <v>2021</v>
      </c>
      <c r="C4" s="44">
        <v>89643000</v>
      </c>
      <c r="D4" s="1">
        <f>SUMIF(Prsv_CV19[Year],B4,Prsv_CV19[Cost])</f>
        <v>89643018</v>
      </c>
      <c r="F4" s="43">
        <v>2020</v>
      </c>
      <c r="G4" s="2">
        <v>83.636311000000006</v>
      </c>
      <c r="I4" s="43">
        <v>2021</v>
      </c>
      <c r="J4" s="43">
        <v>3551</v>
      </c>
      <c r="K4" s="43">
        <v>1276</v>
      </c>
      <c r="L4" s="43">
        <v>38</v>
      </c>
      <c r="M4" s="3">
        <f t="shared" si="0"/>
        <v>0.72990750256937309</v>
      </c>
      <c r="N4" s="3">
        <f t="shared" si="1"/>
        <v>0.26228160328879752</v>
      </c>
      <c r="O4" s="3">
        <f t="shared" si="2"/>
        <v>7.8108941418293934E-3</v>
      </c>
      <c r="R4" s="43">
        <v>2021</v>
      </c>
      <c r="S4" s="43">
        <v>27675514</v>
      </c>
      <c r="T4" s="43">
        <v>16262062</v>
      </c>
      <c r="U4" s="43">
        <v>407139</v>
      </c>
      <c r="V4" s="33">
        <f t="shared" si="3"/>
        <v>0.62409948964606043</v>
      </c>
      <c r="W4" s="28">
        <f t="shared" si="4"/>
        <v>0.36671928097857887</v>
      </c>
      <c r="X4" s="34">
        <f t="shared" si="5"/>
        <v>9.1812293753607398E-3</v>
      </c>
    </row>
    <row r="5" spans="2:28" x14ac:dyDescent="0.25">
      <c r="B5" s="46">
        <v>2022</v>
      </c>
      <c r="C5" s="44">
        <v>91701000</v>
      </c>
      <c r="D5" s="1">
        <f>SUMIF(Prsv_CV19[Year],B5,Prsv_CV19[Cost])</f>
        <v>91307081</v>
      </c>
      <c r="F5" s="43">
        <v>2021</v>
      </c>
      <c r="G5" s="2">
        <v>83.253585000000001</v>
      </c>
      <c r="I5" s="43">
        <v>2022</v>
      </c>
      <c r="J5" s="43">
        <v>3704</v>
      </c>
      <c r="K5" s="43">
        <v>1130</v>
      </c>
      <c r="L5" s="43">
        <v>31</v>
      </c>
      <c r="M5" s="3">
        <f t="shared" si="0"/>
        <v>0.76135662898252832</v>
      </c>
      <c r="N5" s="3">
        <f t="shared" si="1"/>
        <v>0.23227132579650564</v>
      </c>
      <c r="O5" s="3">
        <f t="shared" si="2"/>
        <v>6.3720452209660846E-3</v>
      </c>
      <c r="R5" s="43">
        <v>2022</v>
      </c>
      <c r="S5" s="43">
        <v>28125048</v>
      </c>
      <c r="T5" s="43">
        <v>15857117</v>
      </c>
      <c r="U5" s="43">
        <v>362550</v>
      </c>
      <c r="V5" s="33">
        <f t="shared" si="3"/>
        <v>0.63423675177526795</v>
      </c>
      <c r="W5" s="28">
        <f t="shared" si="4"/>
        <v>0.35758752762307749</v>
      </c>
      <c r="X5" s="34">
        <f t="shared" si="5"/>
        <v>8.1757206016545604E-3</v>
      </c>
    </row>
    <row r="6" spans="2:28" x14ac:dyDescent="0.25">
      <c r="B6" s="46">
        <v>2023</v>
      </c>
      <c r="C6" s="44">
        <v>63750000</v>
      </c>
      <c r="D6" s="1">
        <f>SUMIF(Prsv_CV19[Year],B6,Prsv_CV19[Cost])</f>
        <v>63519387</v>
      </c>
      <c r="F6" s="43">
        <v>2022</v>
      </c>
      <c r="G6" s="2">
        <v>83.561929000000006</v>
      </c>
      <c r="I6" s="43">
        <v>2023</v>
      </c>
      <c r="J6" s="43">
        <v>3757</v>
      </c>
      <c r="K6" s="43">
        <v>1075</v>
      </c>
      <c r="L6" s="43">
        <v>33</v>
      </c>
      <c r="M6" s="3">
        <f t="shared" si="0"/>
        <v>0.77225077081192184</v>
      </c>
      <c r="N6" s="3">
        <f t="shared" si="1"/>
        <v>0.22096608427543679</v>
      </c>
      <c r="O6" s="3">
        <f t="shared" si="2"/>
        <v>6.7831449126413155E-3</v>
      </c>
      <c r="R6" s="43">
        <v>2023</v>
      </c>
      <c r="S6" s="43">
        <v>28452721</v>
      </c>
      <c r="T6" s="43">
        <v>15473321</v>
      </c>
      <c r="U6" s="43">
        <v>418673</v>
      </c>
      <c r="V6" s="33">
        <f t="shared" si="3"/>
        <v>0.64162597504572982</v>
      </c>
      <c r="W6" s="28">
        <f t="shared" si="4"/>
        <v>0.34893269694032308</v>
      </c>
      <c r="X6" s="34">
        <f t="shared" si="5"/>
        <v>9.4413280139470958E-3</v>
      </c>
    </row>
    <row r="7" spans="2:28" x14ac:dyDescent="0.25">
      <c r="B7" s="46">
        <v>2024</v>
      </c>
      <c r="C7" s="44">
        <v>53000000</v>
      </c>
      <c r="D7" s="1">
        <f>SUMIF(Prsv_CV19[Year],B7,Prsv_CV19[Cost])</f>
        <v>52685375</v>
      </c>
      <c r="F7" s="43">
        <v>2023</v>
      </c>
      <c r="G7" s="2">
        <v>83.426417999999998</v>
      </c>
      <c r="I7" s="43">
        <v>2024</v>
      </c>
      <c r="J7" s="43">
        <v>3768</v>
      </c>
      <c r="K7" s="43">
        <v>1063</v>
      </c>
      <c r="L7" s="43">
        <v>34</v>
      </c>
      <c r="M7" s="3">
        <f t="shared" si="0"/>
        <v>0.77451181911613565</v>
      </c>
      <c r="N7" s="3">
        <f t="shared" si="1"/>
        <v>0.21849948612538542</v>
      </c>
      <c r="O7" s="3">
        <f t="shared" si="2"/>
        <v>6.9886947584789309E-3</v>
      </c>
      <c r="R7" s="43">
        <v>2024</v>
      </c>
      <c r="S7" s="43">
        <v>28564431</v>
      </c>
      <c r="T7" s="43">
        <v>15348722</v>
      </c>
      <c r="U7" s="43">
        <v>431562</v>
      </c>
      <c r="V7" s="33">
        <f t="shared" si="3"/>
        <v>0.64414510274786974</v>
      </c>
      <c r="W7" s="28">
        <f t="shared" si="4"/>
        <v>0.34612291453446031</v>
      </c>
      <c r="X7" s="34">
        <f t="shared" si="5"/>
        <v>9.7319827176699635E-3</v>
      </c>
    </row>
    <row r="8" spans="2:28" x14ac:dyDescent="0.25">
      <c r="B8" s="46">
        <v>2025</v>
      </c>
      <c r="C8" s="44">
        <v>90000000</v>
      </c>
      <c r="D8" s="1">
        <f>SUMIF(Prsv_CV19[Year],B8,Prsv_CV19[Cost])</f>
        <v>89402373</v>
      </c>
      <c r="F8" s="43">
        <v>2024</v>
      </c>
      <c r="G8" s="2">
        <v>83.240483999999995</v>
      </c>
      <c r="I8" s="43">
        <v>2025</v>
      </c>
      <c r="J8" s="43">
        <v>3811</v>
      </c>
      <c r="K8" s="43">
        <v>1019</v>
      </c>
      <c r="L8" s="43">
        <v>35</v>
      </c>
      <c r="M8" s="3">
        <f t="shared" si="0"/>
        <v>0.78335046248715312</v>
      </c>
      <c r="N8" s="3">
        <f t="shared" si="1"/>
        <v>0.20945529290853032</v>
      </c>
      <c r="O8" s="3">
        <f t="shared" si="2"/>
        <v>7.1942446043165471E-3</v>
      </c>
      <c r="R8" s="43">
        <v>2025</v>
      </c>
      <c r="S8" s="43">
        <v>29140977</v>
      </c>
      <c r="T8" s="43">
        <v>14733575</v>
      </c>
      <c r="U8" s="43">
        <v>470163</v>
      </c>
      <c r="V8" s="33">
        <f t="shared" si="3"/>
        <v>0.65714656188454479</v>
      </c>
      <c r="W8" s="28">
        <f t="shared" si="4"/>
        <v>0.33225097962632072</v>
      </c>
      <c r="X8" s="34">
        <f t="shared" si="5"/>
        <v>1.0602458489134501E-2</v>
      </c>
    </row>
    <row r="9" spans="2:28" x14ac:dyDescent="0.25">
      <c r="B9" s="46">
        <v>2026</v>
      </c>
      <c r="C9" s="44">
        <v>107000000</v>
      </c>
      <c r="D9" s="1">
        <f>SUMIF(Prsv_CV19[Year],B9,Prsv_CV19[Cost])</f>
        <v>106672331</v>
      </c>
      <c r="F9" s="43">
        <v>2025</v>
      </c>
      <c r="G9" s="2">
        <v>83.141036999999997</v>
      </c>
      <c r="I9" s="43">
        <v>2026</v>
      </c>
      <c r="J9" s="43">
        <v>3777</v>
      </c>
      <c r="K9" s="43">
        <v>1053</v>
      </c>
      <c r="L9" s="43">
        <v>35</v>
      </c>
      <c r="M9" s="3">
        <f t="shared" si="0"/>
        <v>0.77636176772867416</v>
      </c>
      <c r="N9" s="3">
        <f t="shared" si="1"/>
        <v>0.21644398766700926</v>
      </c>
      <c r="O9" s="3">
        <f t="shared" si="2"/>
        <v>7.1942446043165471E-3</v>
      </c>
      <c r="R9" s="43">
        <v>2026</v>
      </c>
      <c r="S9" s="43">
        <v>29033213</v>
      </c>
      <c r="T9" s="43">
        <v>14841339</v>
      </c>
      <c r="U9" s="43">
        <v>470163</v>
      </c>
      <c r="V9" s="33">
        <f t="shared" si="3"/>
        <v>0.65471641885622667</v>
      </c>
      <c r="W9" s="28">
        <f t="shared" si="4"/>
        <v>0.33468112265463879</v>
      </c>
      <c r="X9" s="34">
        <f t="shared" si="5"/>
        <v>1.0602458489134501E-2</v>
      </c>
    </row>
    <row r="10" spans="2:28" x14ac:dyDescent="0.25">
      <c r="B10" s="46">
        <v>2027</v>
      </c>
      <c r="C10" s="44">
        <v>47000000</v>
      </c>
      <c r="D10" s="1">
        <f>SUMIF(Prsv_CV19[Year],B10,Prsv_CV19[Cost])</f>
        <v>46916936</v>
      </c>
      <c r="F10" s="43">
        <v>2026</v>
      </c>
      <c r="G10" s="2">
        <v>82.820537999999999</v>
      </c>
      <c r="I10" s="43">
        <v>2027</v>
      </c>
      <c r="J10" s="43">
        <v>3746</v>
      </c>
      <c r="K10" s="43">
        <v>1084</v>
      </c>
      <c r="L10" s="43">
        <v>35</v>
      </c>
      <c r="M10" s="3">
        <f t="shared" si="0"/>
        <v>0.76998972250770814</v>
      </c>
      <c r="N10" s="3">
        <f t="shared" si="1"/>
        <v>0.22281603288797533</v>
      </c>
      <c r="O10" s="3">
        <f t="shared" si="2"/>
        <v>7.1942446043165471E-3</v>
      </c>
      <c r="R10" s="43">
        <v>2027</v>
      </c>
      <c r="S10" s="43">
        <v>28512702</v>
      </c>
      <c r="T10" s="43">
        <v>15346874</v>
      </c>
      <c r="U10" s="43">
        <v>485139</v>
      </c>
      <c r="V10" s="33">
        <f t="shared" si="3"/>
        <v>0.64297858267890551</v>
      </c>
      <c r="W10" s="28">
        <f t="shared" si="4"/>
        <v>0.34608124102274646</v>
      </c>
      <c r="X10" s="34">
        <f t="shared" si="5"/>
        <v>1.0940176298348066E-2</v>
      </c>
    </row>
    <row r="11" spans="2:28" x14ac:dyDescent="0.25">
      <c r="B11" s="46">
        <v>2028</v>
      </c>
      <c r="C11" s="44">
        <v>47000000</v>
      </c>
      <c r="D11" s="1">
        <f>SUMIF(Prsv_CV19[Year],B11,Prsv_CV19[Cost])</f>
        <v>46627446</v>
      </c>
      <c r="F11" s="43">
        <v>2027</v>
      </c>
      <c r="G11" s="2">
        <v>82.481285999999997</v>
      </c>
      <c r="I11" s="43">
        <v>2028</v>
      </c>
      <c r="J11" s="43">
        <v>3667</v>
      </c>
      <c r="K11" s="43">
        <v>1163</v>
      </c>
      <c r="L11" s="43">
        <v>35</v>
      </c>
      <c r="M11" s="3">
        <f t="shared" si="0"/>
        <v>0.75375128468653652</v>
      </c>
      <c r="N11" s="3">
        <f t="shared" si="1"/>
        <v>0.23905447070914695</v>
      </c>
      <c r="O11" s="3">
        <f t="shared" si="2"/>
        <v>7.1942446043165471E-3</v>
      </c>
      <c r="R11" s="43">
        <v>2028</v>
      </c>
      <c r="S11" s="43">
        <v>27858151</v>
      </c>
      <c r="T11" s="43">
        <v>16002273</v>
      </c>
      <c r="U11" s="43">
        <v>484291</v>
      </c>
      <c r="V11" s="33">
        <f t="shared" si="3"/>
        <v>0.62821806386623524</v>
      </c>
      <c r="W11" s="28">
        <f t="shared" si="4"/>
        <v>0.36086088274555378</v>
      </c>
      <c r="X11" s="34">
        <f t="shared" si="5"/>
        <v>1.0921053388210974E-2</v>
      </c>
    </row>
    <row r="12" spans="2:28" x14ac:dyDescent="0.25">
      <c r="B12" s="46">
        <v>2029</v>
      </c>
      <c r="C12" s="44">
        <v>47000000</v>
      </c>
      <c r="D12" s="1">
        <f>SUMIF(Prsv_CV19[Year],B12,Prsv_CV19[Cost])</f>
        <v>46870908</v>
      </c>
      <c r="F12" s="43">
        <v>2028</v>
      </c>
      <c r="G12" s="2">
        <v>82.100718999999998</v>
      </c>
      <c r="I12" s="27">
        <v>2029</v>
      </c>
      <c r="J12" s="27">
        <v>3623</v>
      </c>
      <c r="K12" s="27">
        <v>1205</v>
      </c>
      <c r="L12" s="27">
        <v>37</v>
      </c>
      <c r="M12" s="45">
        <f t="shared" si="0"/>
        <v>0.74470709146968139</v>
      </c>
      <c r="N12" s="45">
        <f t="shared" si="1"/>
        <v>0.24768756423432683</v>
      </c>
      <c r="O12" s="45">
        <f t="shared" si="2"/>
        <v>7.605344295991778E-3</v>
      </c>
      <c r="R12" s="27">
        <v>2029</v>
      </c>
      <c r="S12" s="27">
        <v>27209108</v>
      </c>
      <c r="T12" s="27">
        <v>16594313</v>
      </c>
      <c r="U12" s="27">
        <v>541294</v>
      </c>
      <c r="V12" s="35">
        <f t="shared" si="3"/>
        <v>0.61358175376704982</v>
      </c>
      <c r="W12" s="29">
        <f t="shared" si="4"/>
        <v>0.37421174090305914</v>
      </c>
      <c r="X12" s="36">
        <f t="shared" si="5"/>
        <v>1.2206505329891058E-2</v>
      </c>
      <c r="Y12" s="26">
        <f>SUM(S12:U12)</f>
        <v>44344715</v>
      </c>
    </row>
    <row r="13" spans="2:28" x14ac:dyDescent="0.25">
      <c r="B13" s="46">
        <v>2030</v>
      </c>
      <c r="C13" s="44">
        <v>47000000</v>
      </c>
      <c r="D13" s="1">
        <f>SUMIF(Prsv_CV19[Year],B13,Prsv_CV19[Cost])</f>
        <v>46902681</v>
      </c>
      <c r="F13" s="43">
        <v>2029</v>
      </c>
      <c r="G13" s="2">
        <v>81.749129999999994</v>
      </c>
      <c r="I13" s="43">
        <v>2030</v>
      </c>
      <c r="J13" s="43">
        <v>3543</v>
      </c>
      <c r="K13" s="43">
        <v>1282</v>
      </c>
      <c r="L13" s="43">
        <v>40</v>
      </c>
      <c r="M13" s="3">
        <f t="shared" si="0"/>
        <v>0.72826310380267212</v>
      </c>
      <c r="N13" s="3">
        <f t="shared" si="1"/>
        <v>0.26351490236382324</v>
      </c>
      <c r="O13" s="3">
        <f t="shared" si="2"/>
        <v>8.2219938335046251E-3</v>
      </c>
      <c r="R13" s="43">
        <v>2030</v>
      </c>
      <c r="S13" s="43">
        <v>26219382</v>
      </c>
      <c r="T13" s="43">
        <v>17561355</v>
      </c>
      <c r="U13" s="43">
        <v>563978</v>
      </c>
      <c r="V13" s="33">
        <f t="shared" si="3"/>
        <v>0.59126283707088878</v>
      </c>
      <c r="W13" s="28">
        <f t="shared" si="4"/>
        <v>0.39601911975305287</v>
      </c>
      <c r="X13" s="34">
        <f t="shared" si="5"/>
        <v>1.2718043176058296E-2</v>
      </c>
    </row>
    <row r="14" spans="2:28" x14ac:dyDescent="0.25">
      <c r="B14" s="46">
        <v>2031</v>
      </c>
      <c r="C14" s="44">
        <v>47000000</v>
      </c>
      <c r="D14" s="1">
        <f>SUMIF(Prsv_CV19[Year],B14,Prsv_CV19[Cost])</f>
        <v>46972761</v>
      </c>
      <c r="F14" s="43">
        <v>2030</v>
      </c>
      <c r="G14" s="2">
        <v>81.359994999999998</v>
      </c>
      <c r="I14" s="43">
        <v>2031</v>
      </c>
      <c r="J14" s="43">
        <v>3455</v>
      </c>
      <c r="K14" s="43">
        <v>1370</v>
      </c>
      <c r="L14" s="43">
        <v>40</v>
      </c>
      <c r="M14" s="3">
        <f t="shared" si="0"/>
        <v>0.71017471736896198</v>
      </c>
      <c r="N14" s="3">
        <f t="shared" si="1"/>
        <v>0.28160328879753338</v>
      </c>
      <c r="O14" s="3">
        <f t="shared" si="2"/>
        <v>8.2219938335046251E-3</v>
      </c>
      <c r="R14" s="43">
        <v>2031</v>
      </c>
      <c r="S14" s="43">
        <v>24892475</v>
      </c>
      <c r="T14" s="43">
        <v>18888262</v>
      </c>
      <c r="U14" s="43">
        <v>563978</v>
      </c>
      <c r="V14" s="33">
        <f t="shared" si="3"/>
        <v>0.56134028598447416</v>
      </c>
      <c r="W14" s="28">
        <f t="shared" si="4"/>
        <v>0.42594167083946755</v>
      </c>
      <c r="X14" s="34">
        <f t="shared" si="5"/>
        <v>1.2718043176058296E-2</v>
      </c>
    </row>
    <row r="15" spans="2:28" x14ac:dyDescent="0.25">
      <c r="B15" s="46">
        <v>2032</v>
      </c>
      <c r="C15" s="44">
        <v>47000000</v>
      </c>
      <c r="D15" s="1">
        <f>SUMIF(Prsv_CV19[Year],B15,Prsv_CV19[Cost])</f>
        <v>46674756</v>
      </c>
      <c r="F15" s="43">
        <v>2031</v>
      </c>
      <c r="G15" s="2">
        <v>80.969522999999995</v>
      </c>
      <c r="I15" s="43">
        <v>2032</v>
      </c>
      <c r="J15" s="43">
        <v>3350</v>
      </c>
      <c r="K15" s="43">
        <v>1473</v>
      </c>
      <c r="L15" s="43">
        <v>42</v>
      </c>
      <c r="M15" s="3">
        <f t="shared" si="0"/>
        <v>0.68859198355601237</v>
      </c>
      <c r="N15" s="3">
        <f t="shared" si="1"/>
        <v>0.30277492291880781</v>
      </c>
      <c r="O15" s="3">
        <f t="shared" si="2"/>
        <v>8.6330935251798559E-3</v>
      </c>
      <c r="R15" s="43">
        <v>2032</v>
      </c>
      <c r="S15" s="43">
        <v>23493929</v>
      </c>
      <c r="T15" s="43">
        <v>20222574</v>
      </c>
      <c r="U15" s="43">
        <v>628212</v>
      </c>
      <c r="V15" s="33">
        <f t="shared" si="3"/>
        <v>0.52980223235170187</v>
      </c>
      <c r="W15" s="28">
        <f t="shared" si="4"/>
        <v>0.45603120913055817</v>
      </c>
      <c r="X15" s="34">
        <f t="shared" si="5"/>
        <v>1.4166558517739939E-2</v>
      </c>
    </row>
    <row r="16" spans="2:28" x14ac:dyDescent="0.25">
      <c r="B16" s="46">
        <v>2033</v>
      </c>
      <c r="C16" s="44">
        <v>47000000</v>
      </c>
      <c r="D16" s="1">
        <f>SUMIF(Prsv_CV19[Year],B16,Prsv_CV19[Cost])</f>
        <v>46541534</v>
      </c>
      <c r="F16" s="43">
        <v>2032</v>
      </c>
      <c r="G16" s="2">
        <v>80.530305999999996</v>
      </c>
      <c r="I16" s="43">
        <v>2033</v>
      </c>
      <c r="J16" s="43">
        <v>3213</v>
      </c>
      <c r="K16" s="43">
        <v>1610</v>
      </c>
      <c r="L16" s="43">
        <v>42</v>
      </c>
      <c r="M16" s="3">
        <f t="shared" si="0"/>
        <v>0.66043165467625897</v>
      </c>
      <c r="N16" s="3">
        <f t="shared" si="1"/>
        <v>0.33093525179856115</v>
      </c>
      <c r="O16" s="3">
        <f t="shared" si="2"/>
        <v>8.6330935251798559E-3</v>
      </c>
      <c r="R16" s="43">
        <v>2033</v>
      </c>
      <c r="S16" s="43">
        <v>22064502</v>
      </c>
      <c r="T16" s="43">
        <v>21654887</v>
      </c>
      <c r="U16" s="43">
        <v>625326</v>
      </c>
      <c r="V16" s="33">
        <f t="shared" si="3"/>
        <v>0.49756779359163772</v>
      </c>
      <c r="W16" s="28">
        <f t="shared" si="4"/>
        <v>0.48833072892677287</v>
      </c>
      <c r="X16" s="34">
        <f t="shared" si="5"/>
        <v>1.4101477481589407E-2</v>
      </c>
    </row>
    <row r="17" spans="2:24" x14ac:dyDescent="0.25">
      <c r="B17" s="46">
        <v>2034</v>
      </c>
      <c r="C17" s="44">
        <v>47000000</v>
      </c>
      <c r="D17" s="1">
        <f>SUMIF(Prsv_CV19[Year],B17,Prsv_CV19[Cost])</f>
        <v>45755761</v>
      </c>
      <c r="F17" s="43">
        <v>2033</v>
      </c>
      <c r="G17" s="2">
        <v>80.081894000000005</v>
      </c>
      <c r="I17" s="43">
        <v>2034</v>
      </c>
      <c r="J17" s="43">
        <v>2938</v>
      </c>
      <c r="K17" s="43">
        <v>1885</v>
      </c>
      <c r="L17" s="43">
        <v>42</v>
      </c>
      <c r="M17" s="3">
        <f t="shared" si="0"/>
        <v>0.60390544707091465</v>
      </c>
      <c r="N17" s="3">
        <f t="shared" si="1"/>
        <v>0.38746145940390547</v>
      </c>
      <c r="O17" s="3">
        <f t="shared" si="2"/>
        <v>8.6330935251798559E-3</v>
      </c>
      <c r="R17" s="43">
        <v>2034</v>
      </c>
      <c r="S17" s="43">
        <v>19748069</v>
      </c>
      <c r="T17" s="43">
        <v>23972263</v>
      </c>
      <c r="U17" s="43">
        <v>624383</v>
      </c>
      <c r="V17" s="33">
        <f t="shared" si="3"/>
        <v>0.44533083592937739</v>
      </c>
      <c r="W17" s="28">
        <f t="shared" si="4"/>
        <v>0.54058895180632005</v>
      </c>
      <c r="X17" s="34">
        <f t="shared" si="5"/>
        <v>1.4080212264302523E-2</v>
      </c>
    </row>
    <row r="18" spans="2:24" x14ac:dyDescent="0.25">
      <c r="B18" s="46">
        <v>2035</v>
      </c>
      <c r="C18" s="44">
        <v>47000000</v>
      </c>
      <c r="D18" s="1">
        <f>SUMIF(Prsv_CV19[Year],B18,Prsv_CV19[Cost])</f>
        <v>45923407</v>
      </c>
      <c r="F18" s="43">
        <v>2034</v>
      </c>
      <c r="G18" s="2">
        <v>79.562398999999999</v>
      </c>
      <c r="I18" s="43">
        <v>2035</v>
      </c>
      <c r="J18" s="43">
        <v>2725</v>
      </c>
      <c r="K18" s="43">
        <v>2095</v>
      </c>
      <c r="L18" s="43">
        <v>45</v>
      </c>
      <c r="M18" s="3">
        <f t="shared" si="0"/>
        <v>0.56012332990750258</v>
      </c>
      <c r="N18" s="3">
        <f t="shared" si="1"/>
        <v>0.43062692702980471</v>
      </c>
      <c r="O18" s="3">
        <f t="shared" si="2"/>
        <v>9.249743062692703E-3</v>
      </c>
      <c r="R18" s="43">
        <v>2035</v>
      </c>
      <c r="S18" s="43">
        <v>17052035</v>
      </c>
      <c r="T18" s="43">
        <v>26654201</v>
      </c>
      <c r="U18" s="43">
        <v>638479</v>
      </c>
      <c r="V18" s="33">
        <f t="shared" si="3"/>
        <v>0.38453364735797718</v>
      </c>
      <c r="W18" s="28">
        <f t="shared" si="4"/>
        <v>0.60106826709789429</v>
      </c>
      <c r="X18" s="34">
        <f t="shared" si="5"/>
        <v>1.4398085544128539E-2</v>
      </c>
    </row>
    <row r="19" spans="2:24" x14ac:dyDescent="0.25">
      <c r="B19" s="46">
        <v>2036</v>
      </c>
      <c r="C19" s="44">
        <v>47000000</v>
      </c>
      <c r="D19" s="1">
        <f>SUMIF(Prsv_CV19[Year],B19,Prsv_CV19[Cost])</f>
        <v>46717612</v>
      </c>
      <c r="F19" s="43">
        <v>2035</v>
      </c>
      <c r="G19" s="2">
        <v>79.072305</v>
      </c>
      <c r="I19" s="43">
        <v>2036</v>
      </c>
      <c r="J19" s="43">
        <v>2616</v>
      </c>
      <c r="K19" s="43">
        <v>2201</v>
      </c>
      <c r="L19" s="43">
        <v>48</v>
      </c>
      <c r="M19" s="3">
        <f t="shared" si="0"/>
        <v>0.53771839671120247</v>
      </c>
      <c r="N19" s="3">
        <f t="shared" si="1"/>
        <v>0.45241521068859197</v>
      </c>
      <c r="O19" s="3">
        <f t="shared" si="2"/>
        <v>9.8663926002055501E-3</v>
      </c>
      <c r="R19" s="43">
        <v>2036</v>
      </c>
      <c r="S19" s="43">
        <v>16276755</v>
      </c>
      <c r="T19" s="43">
        <v>27418265</v>
      </c>
      <c r="U19" s="43">
        <v>649695</v>
      </c>
      <c r="V19" s="33">
        <f t="shared" si="3"/>
        <v>0.36705061696754621</v>
      </c>
      <c r="W19" s="28">
        <f t="shared" si="4"/>
        <v>0.61829836994104037</v>
      </c>
      <c r="X19" s="34">
        <f t="shared" si="5"/>
        <v>1.4651013091413487E-2</v>
      </c>
    </row>
    <row r="20" spans="2:24" x14ac:dyDescent="0.25">
      <c r="B20" s="46">
        <v>2037</v>
      </c>
      <c r="C20" s="44">
        <v>47000000</v>
      </c>
      <c r="D20" s="1">
        <f>SUMIF(Prsv_CV19[Year],B20,Prsv_CV19[Cost])</f>
        <v>46529541</v>
      </c>
      <c r="F20" s="43">
        <v>2036</v>
      </c>
      <c r="G20" s="2">
        <v>78.645550999999998</v>
      </c>
      <c r="I20" s="43">
        <v>2037</v>
      </c>
      <c r="J20" s="43">
        <v>2507</v>
      </c>
      <c r="K20" s="43">
        <v>2305</v>
      </c>
      <c r="L20" s="43">
        <v>53</v>
      </c>
      <c r="M20" s="3">
        <f t="shared" si="0"/>
        <v>0.51531346351490237</v>
      </c>
      <c r="N20" s="3">
        <f t="shared" si="1"/>
        <v>0.473792394655704</v>
      </c>
      <c r="O20" s="3">
        <f t="shared" si="2"/>
        <v>1.0894141829393628E-2</v>
      </c>
      <c r="R20" s="43">
        <v>2037</v>
      </c>
      <c r="S20" s="43">
        <v>15638618</v>
      </c>
      <c r="T20" s="43">
        <v>28031977</v>
      </c>
      <c r="U20" s="43">
        <v>674120</v>
      </c>
      <c r="V20" s="33">
        <f t="shared" si="3"/>
        <v>0.35266024372915689</v>
      </c>
      <c r="W20" s="28">
        <f t="shared" si="4"/>
        <v>0.63213794473591722</v>
      </c>
      <c r="X20" s="34">
        <f t="shared" si="5"/>
        <v>1.5201811534925865E-2</v>
      </c>
    </row>
    <row r="21" spans="2:24" x14ac:dyDescent="0.25">
      <c r="B21" s="46">
        <v>2038</v>
      </c>
      <c r="C21" s="44">
        <v>47000000</v>
      </c>
      <c r="D21" s="1">
        <f>SUMIF(Prsv_CV19[Year],B21,Prsv_CV19[Cost])</f>
        <v>46763954</v>
      </c>
      <c r="F21" s="43">
        <v>2037</v>
      </c>
      <c r="G21" s="2">
        <v>78.204199000000003</v>
      </c>
      <c r="I21" s="43">
        <v>2038</v>
      </c>
      <c r="J21" s="43">
        <v>2374</v>
      </c>
      <c r="K21" s="43">
        <v>2434</v>
      </c>
      <c r="L21" s="43">
        <v>57</v>
      </c>
      <c r="M21" s="3">
        <f t="shared" si="0"/>
        <v>0.48797533401849946</v>
      </c>
      <c r="N21" s="3">
        <f t="shared" si="1"/>
        <v>0.50030832476875642</v>
      </c>
      <c r="O21" s="3">
        <f t="shared" si="2"/>
        <v>1.171634121274409E-2</v>
      </c>
      <c r="R21" s="43">
        <v>2038</v>
      </c>
      <c r="S21" s="43">
        <v>14969166</v>
      </c>
      <c r="T21" s="43">
        <v>28680164</v>
      </c>
      <c r="U21" s="43">
        <v>695385</v>
      </c>
      <c r="V21" s="33">
        <f t="shared" si="3"/>
        <v>0.33756369840239137</v>
      </c>
      <c r="W21" s="28">
        <f t="shared" si="4"/>
        <v>0.64675495152015294</v>
      </c>
      <c r="X21" s="34">
        <f t="shared" si="5"/>
        <v>1.5681350077455677E-2</v>
      </c>
    </row>
    <row r="22" spans="2:24" x14ac:dyDescent="0.25">
      <c r="B22" s="46">
        <v>2039</v>
      </c>
      <c r="C22" s="44">
        <v>47000000</v>
      </c>
      <c r="D22" s="1">
        <f>SUMIF(Prsv_CV19[Year],B22,Prsv_CV19[Cost])</f>
        <v>46396965</v>
      </c>
      <c r="F22" s="43">
        <v>2038</v>
      </c>
      <c r="G22" s="2">
        <v>77.777372</v>
      </c>
      <c r="I22" s="43">
        <v>2039</v>
      </c>
      <c r="J22" s="43">
        <v>2204</v>
      </c>
      <c r="K22" s="43">
        <v>2592</v>
      </c>
      <c r="L22" s="43">
        <v>69</v>
      </c>
      <c r="M22" s="3">
        <f t="shared" si="0"/>
        <v>0.45303186022610481</v>
      </c>
      <c r="N22" s="3">
        <f t="shared" si="1"/>
        <v>0.53278520041109967</v>
      </c>
      <c r="O22" s="3">
        <f t="shared" si="2"/>
        <v>1.4182939362795478E-2</v>
      </c>
      <c r="R22" s="43">
        <v>2039</v>
      </c>
      <c r="S22" s="43">
        <v>13533768</v>
      </c>
      <c r="T22" s="43">
        <v>29771151</v>
      </c>
      <c r="U22" s="43">
        <v>1039796</v>
      </c>
      <c r="V22" s="33">
        <f t="shared" si="3"/>
        <v>0.30519461000031234</v>
      </c>
      <c r="W22" s="28">
        <f t="shared" si="4"/>
        <v>0.67135736468257834</v>
      </c>
      <c r="X22" s="34">
        <f t="shared" si="5"/>
        <v>2.3448025317109378E-2</v>
      </c>
    </row>
    <row r="23" spans="2:24" x14ac:dyDescent="0.25">
      <c r="B23" s="46">
        <v>2040</v>
      </c>
      <c r="C23" s="44">
        <v>47000000</v>
      </c>
      <c r="D23" s="1">
        <f>SUMIF(Prsv_CV19[Year],B23,Prsv_CV19[Cost])</f>
        <v>46912442</v>
      </c>
      <c r="F23" s="43">
        <v>2039</v>
      </c>
      <c r="G23" s="2">
        <v>77.334179000000006</v>
      </c>
      <c r="I23" s="43">
        <v>2040</v>
      </c>
      <c r="J23" s="43">
        <v>2008</v>
      </c>
      <c r="K23" s="43">
        <v>2773</v>
      </c>
      <c r="L23" s="43">
        <v>84</v>
      </c>
      <c r="M23" s="3">
        <f t="shared" si="0"/>
        <v>0.41274409044193217</v>
      </c>
      <c r="N23" s="3">
        <f t="shared" si="1"/>
        <v>0.56998972250770807</v>
      </c>
      <c r="O23" s="3">
        <f t="shared" si="2"/>
        <v>1.7266187050359712E-2</v>
      </c>
      <c r="R23" s="43">
        <v>2040</v>
      </c>
      <c r="S23" s="43">
        <v>10202732</v>
      </c>
      <c r="T23" s="43">
        <v>32821772</v>
      </c>
      <c r="U23" s="43">
        <v>1320211</v>
      </c>
      <c r="V23" s="33">
        <f t="shared" si="3"/>
        <v>0.23007774432646597</v>
      </c>
      <c r="W23" s="28">
        <f t="shared" si="4"/>
        <v>0.74015070341527733</v>
      </c>
      <c r="X23" s="34">
        <f t="shared" si="5"/>
        <v>2.9771552258256704E-2</v>
      </c>
    </row>
    <row r="24" spans="2:24" x14ac:dyDescent="0.25">
      <c r="B24" s="46">
        <v>2041</v>
      </c>
      <c r="C24" s="44">
        <v>47000000</v>
      </c>
      <c r="D24" s="1">
        <f>SUMIF(Prsv_CV19[Year],B24,Prsv_CV19[Cost])</f>
        <v>46838033</v>
      </c>
      <c r="F24" s="43">
        <v>2040</v>
      </c>
      <c r="G24" s="2">
        <v>76.851493000000005</v>
      </c>
      <c r="I24" s="43">
        <v>2041</v>
      </c>
      <c r="J24" s="43">
        <v>1856</v>
      </c>
      <c r="K24" s="43">
        <v>2919</v>
      </c>
      <c r="L24" s="43">
        <v>90</v>
      </c>
      <c r="M24" s="3">
        <f t="shared" si="0"/>
        <v>0.38150051387461459</v>
      </c>
      <c r="N24" s="3">
        <f t="shared" si="1"/>
        <v>0.6</v>
      </c>
      <c r="O24" s="3">
        <f t="shared" si="2"/>
        <v>1.8499486125385406E-2</v>
      </c>
      <c r="R24" s="43">
        <v>2041</v>
      </c>
      <c r="S24" s="43">
        <v>9460265</v>
      </c>
      <c r="T24" s="43">
        <v>33478118</v>
      </c>
      <c r="U24" s="43">
        <v>1406332</v>
      </c>
      <c r="V24" s="33">
        <f t="shared" si="3"/>
        <v>0.21333466682557323</v>
      </c>
      <c r="W24" s="28">
        <f t="shared" si="4"/>
        <v>0.75495170055777783</v>
      </c>
      <c r="X24" s="34">
        <f t="shared" si="5"/>
        <v>3.1713632616648904E-2</v>
      </c>
    </row>
    <row r="25" spans="2:24" x14ac:dyDescent="0.25">
      <c r="B25" s="46">
        <v>2042</v>
      </c>
      <c r="C25" s="44">
        <v>47000000</v>
      </c>
      <c r="D25" s="1">
        <f>SUMIF(Prsv_CV19[Year],B25,Prsv_CV19[Cost])</f>
        <v>45883293</v>
      </c>
      <c r="F25" s="43">
        <v>2041</v>
      </c>
      <c r="G25" s="2">
        <v>76.401173</v>
      </c>
      <c r="I25" s="43">
        <v>2042</v>
      </c>
      <c r="J25" s="43">
        <v>1684</v>
      </c>
      <c r="K25" s="43">
        <v>3084</v>
      </c>
      <c r="L25" s="43">
        <v>97</v>
      </c>
      <c r="M25" s="3">
        <f t="shared" si="0"/>
        <v>0.34614594039054469</v>
      </c>
      <c r="N25" s="3">
        <f t="shared" si="1"/>
        <v>0.63391572456320655</v>
      </c>
      <c r="O25" s="3">
        <f t="shared" si="2"/>
        <v>1.9938335046248715E-2</v>
      </c>
      <c r="R25" s="43">
        <v>2042</v>
      </c>
      <c r="S25" s="43">
        <v>8759975</v>
      </c>
      <c r="T25" s="43">
        <v>34100068</v>
      </c>
      <c r="U25" s="43">
        <v>1484672</v>
      </c>
      <c r="V25" s="33">
        <f t="shared" si="3"/>
        <v>0.19754270604738355</v>
      </c>
      <c r="W25" s="28">
        <f t="shared" si="4"/>
        <v>0.76897704720844406</v>
      </c>
      <c r="X25" s="34">
        <f t="shared" si="5"/>
        <v>3.3480246744172333E-2</v>
      </c>
    </row>
    <row r="26" spans="2:24" x14ac:dyDescent="0.25">
      <c r="B26" s="46">
        <v>2043</v>
      </c>
      <c r="C26" s="44">
        <v>47000000</v>
      </c>
      <c r="D26" s="1">
        <f>SUMIF(Prsv_CV19[Year],B26,Prsv_CV19[Cost])</f>
        <v>46373969</v>
      </c>
      <c r="F26" s="43">
        <v>2042</v>
      </c>
      <c r="G26" s="2">
        <v>75.953969000000001</v>
      </c>
      <c r="I26" s="43">
        <v>2043</v>
      </c>
      <c r="J26" s="43">
        <v>1559</v>
      </c>
      <c r="K26" s="43">
        <v>3204</v>
      </c>
      <c r="L26" s="43">
        <v>102</v>
      </c>
      <c r="M26" s="3">
        <f t="shared" si="0"/>
        <v>0.32045220966084276</v>
      </c>
      <c r="N26" s="3">
        <f t="shared" si="1"/>
        <v>0.65858170606372046</v>
      </c>
      <c r="O26" s="3">
        <f t="shared" si="2"/>
        <v>2.0966084275436794E-2</v>
      </c>
      <c r="R26" s="43">
        <v>2043</v>
      </c>
      <c r="S26" s="43">
        <v>8059118</v>
      </c>
      <c r="T26" s="43">
        <v>34752159</v>
      </c>
      <c r="U26" s="43">
        <v>1533438</v>
      </c>
      <c r="V26" s="33">
        <f t="shared" si="3"/>
        <v>0.18173795907809984</v>
      </c>
      <c r="W26" s="28">
        <f t="shared" si="4"/>
        <v>0.78368209154123547</v>
      </c>
      <c r="X26" s="34">
        <f t="shared" si="5"/>
        <v>3.4579949380664637E-2</v>
      </c>
    </row>
    <row r="27" spans="2:24" ht="15.75" thickBot="1" x14ac:dyDescent="0.3">
      <c r="B27" s="46">
        <v>2044</v>
      </c>
      <c r="C27" s="44">
        <v>47000000</v>
      </c>
      <c r="D27" s="1">
        <f>SUMIF(Prsv_CV19[Year],B27,Prsv_CV19[Cost])</f>
        <v>45426299</v>
      </c>
      <c r="F27" s="43">
        <v>2043</v>
      </c>
      <c r="G27" s="2">
        <v>75.498829999999998</v>
      </c>
      <c r="I27" s="43">
        <v>2044</v>
      </c>
      <c r="J27" s="43">
        <v>1442</v>
      </c>
      <c r="K27" s="43">
        <v>3313</v>
      </c>
      <c r="L27" s="43">
        <v>110</v>
      </c>
      <c r="M27" s="3">
        <f t="shared" si="0"/>
        <v>0.29640287769784174</v>
      </c>
      <c r="N27" s="3">
        <f t="shared" si="1"/>
        <v>0.68098663926002057</v>
      </c>
      <c r="O27" s="3">
        <f t="shared" si="2"/>
        <v>2.2610483042137718E-2</v>
      </c>
      <c r="R27" s="27">
        <v>2044</v>
      </c>
      <c r="S27" s="27">
        <v>7225393</v>
      </c>
      <c r="T27" s="27">
        <v>35388379</v>
      </c>
      <c r="U27" s="27">
        <v>1730943</v>
      </c>
      <c r="V27" s="37">
        <f t="shared" si="3"/>
        <v>0.16293695877851511</v>
      </c>
      <c r="W27" s="38">
        <f t="shared" si="4"/>
        <v>0.79802923527640213</v>
      </c>
      <c r="X27" s="39">
        <f t="shared" si="5"/>
        <v>3.9033805945082746E-2</v>
      </c>
    </row>
    <row r="28" spans="2:24" x14ac:dyDescent="0.25">
      <c r="C28" s="4">
        <f>SUM(C3:C12)</f>
        <v>687716910</v>
      </c>
      <c r="D28" s="4">
        <f>SUM(D3:D12)</f>
        <v>685267765</v>
      </c>
      <c r="F28" s="43">
        <v>2044</v>
      </c>
      <c r="G28" s="2">
        <v>75.035572000000002</v>
      </c>
    </row>
    <row r="29" spans="2:24" x14ac:dyDescent="0.25">
      <c r="F29" s="52"/>
      <c r="G29" s="52"/>
    </row>
    <row r="30" spans="2:24" x14ac:dyDescent="0.25">
      <c r="F30" s="52" t="s">
        <v>3915</v>
      </c>
      <c r="G30" s="52"/>
    </row>
    <row r="31" spans="2:24" x14ac:dyDescent="0.25">
      <c r="F31" s="52"/>
      <c r="G31" s="52"/>
    </row>
    <row r="32" spans="2:24" x14ac:dyDescent="0.25">
      <c r="F32" s="52"/>
      <c r="G32" s="52"/>
    </row>
    <row r="55" spans="2:40" s="5" customFormat="1" ht="152.25" x14ac:dyDescent="0.25">
      <c r="C55" s="6" t="s">
        <v>3605</v>
      </c>
      <c r="D55" s="6" t="s">
        <v>10</v>
      </c>
      <c r="E55" s="6" t="s">
        <v>11</v>
      </c>
      <c r="F55" s="6" t="s">
        <v>12</v>
      </c>
      <c r="G55" s="6" t="s">
        <v>13</v>
      </c>
      <c r="H55" s="6" t="s">
        <v>14</v>
      </c>
      <c r="I55" s="6" t="s">
        <v>15</v>
      </c>
      <c r="J55" s="6" t="s">
        <v>2207</v>
      </c>
      <c r="K55" s="6" t="s">
        <v>2208</v>
      </c>
      <c r="L55" s="6" t="s">
        <v>16</v>
      </c>
      <c r="M55" s="6" t="s">
        <v>17</v>
      </c>
      <c r="N55" s="25" t="s">
        <v>18</v>
      </c>
      <c r="O55" s="6"/>
      <c r="P55" s="6"/>
      <c r="Q55" s="6"/>
      <c r="R55" s="6"/>
      <c r="S55" s="6"/>
      <c r="T55" s="6"/>
      <c r="U55" s="6"/>
      <c r="AC55" s="6" t="s">
        <v>9</v>
      </c>
      <c r="AD55" s="6" t="s">
        <v>10</v>
      </c>
      <c r="AE55" s="6" t="s">
        <v>11</v>
      </c>
      <c r="AF55" s="6" t="s">
        <v>12</v>
      </c>
      <c r="AG55" s="6" t="s">
        <v>13</v>
      </c>
      <c r="AH55" s="6" t="s">
        <v>14</v>
      </c>
      <c r="AI55" s="6" t="s">
        <v>15</v>
      </c>
      <c r="AJ55" s="6" t="s">
        <v>2207</v>
      </c>
      <c r="AK55" s="6" t="s">
        <v>2208</v>
      </c>
      <c r="AL55" s="6" t="s">
        <v>16</v>
      </c>
      <c r="AM55" s="6" t="s">
        <v>17</v>
      </c>
      <c r="AN55" s="6" t="s">
        <v>18</v>
      </c>
    </row>
    <row r="56" spans="2:40" x14ac:dyDescent="0.25">
      <c r="B56" s="46">
        <v>2020</v>
      </c>
      <c r="C56" s="46">
        <f>COUNTIFS(Prsv_CV19[Project Name],"*AZ Deck - Epoxy Overlay*",Prsv_CV19[Year],$B56)</f>
        <v>0</v>
      </c>
      <c r="D56" s="46">
        <f>COUNTIFS(Prsv_CV19[Project Name],"*AZ Deck - Polyester Overlay*",Prsv_CV19[Year],$B56)</f>
        <v>0</v>
      </c>
      <c r="E56" s="46">
        <f>COUNTIFS(Prsv_CV19[Project Name],"*Az Deck - Replace*",Prsv_CV19[Year],$B56)</f>
        <v>0</v>
      </c>
      <c r="F56" s="46">
        <f>COUNTIFS(Prsv_CV19[Year],$B56,Prsv_CV19[Project Name],"*AZ Super - FRP Wrap*")</f>
        <v>0</v>
      </c>
      <c r="G56" s="46">
        <f>COUNTIFS(Prsv_CV19[Project Name],"*AZ Super - Conc Maj Repair*",Prsv_CV19[Year],$B56)</f>
        <v>0</v>
      </c>
      <c r="H56" s="46">
        <f>COUNTIFS(Prsv_CV19[Project Name],"*AZ Super - Stl*",Prsv_CV19[Year],$B56)</f>
        <v>0</v>
      </c>
      <c r="I56" s="46">
        <f>COUNTIFS(Prsv_CV19[Project Name],"*AZ Sub - FRP Wrap*",Prsv_CV19[Year],$B56)</f>
        <v>0</v>
      </c>
      <c r="J56" s="46">
        <f>COUNTIFS(Prsv_CV19[Project Name],"*AZ Sub - Conc Maj Repair*",Prsv_CV19[Year],$B56)</f>
        <v>0</v>
      </c>
      <c r="K56" s="46">
        <f>COUNTIFS(Prsv_CV19[Project Name],"*AZ Sub - Steel Maj Repair*",Prsv_CV19[Year],$B56)</f>
        <v>0</v>
      </c>
      <c r="L56" s="46">
        <f>COUNTIFS(Prsv_CV19[Project Name],"*AZ Bridge Replace - Conc*",Prsv_CV19[Year],$B56)</f>
        <v>0</v>
      </c>
      <c r="M56" s="46">
        <f>COUNTIFS(Prsv_CV19[Project Name],"*AZ Bridge Replace - Steel*",Prsv_CV19[Year],$B56)</f>
        <v>0</v>
      </c>
      <c r="N56" s="46">
        <f>COUNTIFS(Prsv_CV19[Project Name],"*AZ Culv*",Prsv_CV19[Year],$B56)</f>
        <v>0</v>
      </c>
    </row>
    <row r="57" spans="2:40" x14ac:dyDescent="0.25">
      <c r="B57" s="46">
        <v>2021</v>
      </c>
      <c r="C57" s="46">
        <f>COUNTIFS(Prsv_CV19[Project Name],"*AZ Deck - Epoxy Overlay*",Prsv_CV19[Year],$B57)</f>
        <v>0</v>
      </c>
      <c r="D57" s="46">
        <f>COUNTIFS(Prsv_CV19[Project Name],"*AZ Deck - Polyester Overlay*",Prsv_CV19[Year],$B57)</f>
        <v>0</v>
      </c>
      <c r="E57" s="46">
        <f>COUNTIFS(Prsv_CV19[Project Name],"*Az Deck - Replace*",Prsv_CV19[Year],$B57)</f>
        <v>0</v>
      </c>
      <c r="F57" s="46">
        <f>COUNTIFS(Prsv_CV19[Year],$B57,Prsv_CV19[Project Name],"*AZ Super - FRP Wrap*")</f>
        <v>0</v>
      </c>
      <c r="G57" s="46">
        <f>COUNTIFS(Prsv_CV19[Project Name],"*AZ Super - Conc Maj Repair*",Prsv_CV19[Year],$B57)</f>
        <v>0</v>
      </c>
      <c r="H57" s="46">
        <f>COUNTIFS(Prsv_CV19[Project Name],"*AZ Super - Stl*",Prsv_CV19[Year],$B57)</f>
        <v>0</v>
      </c>
      <c r="I57" s="46">
        <f>COUNTIFS(Prsv_CV19[Project Name],"*AZ Sub - FRP Wrap*",Prsv_CV19[Year],$B57)</f>
        <v>0</v>
      </c>
      <c r="J57" s="46">
        <f>COUNTIFS(Prsv_CV19[Project Name],"*AZ Sub - Conc Maj Repair*",Prsv_CV19[Year],$B57)</f>
        <v>0</v>
      </c>
      <c r="K57" s="46">
        <f>COUNTIFS(Prsv_CV19[Project Name],"*AZ Sub - Steel Maj Repair*",Prsv_CV19[Year],$B57)</f>
        <v>0</v>
      </c>
      <c r="L57" s="46">
        <f>COUNTIFS(Prsv_CV19[Project Name],"*AZ Bridge Replace - Conc*",Prsv_CV19[Year],$B57)</f>
        <v>0</v>
      </c>
      <c r="M57" s="46">
        <f>COUNTIFS(Prsv_CV19[Project Name],"*AZ Bridge Replace - Steel*",Prsv_CV19[Year],$B57)</f>
        <v>0</v>
      </c>
      <c r="N57" s="46">
        <f>COUNTIFS(Prsv_CV19[Project Name],"*AZ Culv*",Prsv_CV19[Year],$B57)</f>
        <v>0</v>
      </c>
      <c r="AB57" s="42"/>
      <c r="AC57" s="42"/>
    </row>
    <row r="58" spans="2:40" x14ac:dyDescent="0.25">
      <c r="B58" s="46">
        <v>2022</v>
      </c>
      <c r="C58" s="46">
        <f>COUNTIFS(Prsv_CV19[Project Name],"*AZ Deck - Epoxy Overlay*",Prsv_CV19[Year],$B58)</f>
        <v>273</v>
      </c>
      <c r="D58" s="46">
        <f>COUNTIFS(Prsv_CV19[Project Name],"*AZ Deck - Polyester Overlay*",Prsv_CV19[Year],$B58)</f>
        <v>9</v>
      </c>
      <c r="E58" s="46">
        <f>COUNTIFS(Prsv_CV19[Project Name],"*Az Deck - Replace*",Prsv_CV19[Year],$B58)</f>
        <v>1</v>
      </c>
      <c r="F58" s="46">
        <f>COUNTIFS(Prsv_CV19[Year],$B58,Prsv_CV19[Project Name],"*AZ Super - FRP Wrap*")</f>
        <v>5</v>
      </c>
      <c r="G58" s="46">
        <f>COUNTIFS(Prsv_CV19[Project Name],"*AZ Super - Conc Maj Repair*",Prsv_CV19[Year],$B58)</f>
        <v>14</v>
      </c>
      <c r="H58" s="46">
        <f>COUNTIFS(Prsv_CV19[Project Name],"*AZ Super - Stl*",Prsv_CV19[Year],$B58)</f>
        <v>5</v>
      </c>
      <c r="I58" s="46">
        <f>COUNTIFS(Prsv_CV19[Project Name],"*AZ Sub - FRP Wrap*",Prsv_CV19[Year],$B58)</f>
        <v>36</v>
      </c>
      <c r="J58" s="46">
        <f>COUNTIFS(Prsv_CV19[Project Name],"*AZ Sub - Conc Maj Repair*",Prsv_CV19[Year],$B58)</f>
        <v>42</v>
      </c>
      <c r="K58" s="46">
        <f>COUNTIFS(Prsv_CV19[Project Name],"*AZ Sub - Steel Maj Repair*",Prsv_CV19[Year],$B58)</f>
        <v>0</v>
      </c>
      <c r="L58" s="46">
        <f>COUNTIFS(Prsv_CV19[Project Name],"*AZ Bridge Replace - Conc*",Prsv_CV19[Year],$B58)</f>
        <v>0</v>
      </c>
      <c r="M58" s="46">
        <f>COUNTIFS(Prsv_CV19[Project Name],"*AZ Bridge Replace - Steel*",Prsv_CV19[Year],$B58)</f>
        <v>0</v>
      </c>
      <c r="N58" s="46">
        <f>COUNTIFS(Prsv_CV19[Project Name],"*AZ Culv*",Prsv_CV19[Year],$B58)</f>
        <v>0</v>
      </c>
      <c r="AB58" s="46">
        <v>2020</v>
      </c>
      <c r="AC58" s="1">
        <f>SUMIFS(Prsv_CV19[Cost],Prsv_CV19[Project Name],"*AZ Deck - Epoxy Overlay*",Prsv_CV19[Year],$B56)</f>
        <v>0</v>
      </c>
      <c r="AD58" s="1">
        <f>SUMIFS(Prsv_CV19[Cost],Prsv_CV19[Project Name],"*AZ Deck - Polyester Overlay*",Prsv_CV19[Year],$B56)</f>
        <v>0</v>
      </c>
      <c r="AE58" s="1">
        <f>SUMIFS(Prsv_CV19[Cost],Prsv_CV19[Project Name],"*Az Deck - Replace*",Prsv_CV19[Year],$B56)</f>
        <v>0</v>
      </c>
      <c r="AF58" s="1">
        <f>SUMIFS(Prsv_CV19[Cost],Prsv_CV19[Project Name],"*AZ Super - FRP Wrap*",Prsv_CV19[Year],$B56)</f>
        <v>0</v>
      </c>
      <c r="AG58" s="1">
        <f>SUMIFS(Prsv_CV19[Cost],Prsv_CV19[Project Name],"*AZ Super - Conc Maj Repair*",Prsv_CV19[Year],$B56)</f>
        <v>0</v>
      </c>
      <c r="AH58" s="1">
        <f>SUMIFS(Prsv_CV19[Cost],Prsv_CV19[Project Name],"*AZ Super - Stl*",Prsv_CV19[Year],$B56)</f>
        <v>0</v>
      </c>
      <c r="AI58" s="1">
        <f>SUMIFS(Prsv_CV19[Cost],Prsv_CV19[Project Name],"*AZ Sub - FRP Wrap*",Prsv_CV19[Year],$B56)</f>
        <v>0</v>
      </c>
      <c r="AJ58" s="1">
        <f>SUMIFS(Prsv_CV19[Cost],Prsv_CV19[Project Name],"*AZ Sub - Conc Maj Repair*",Prsv_CV19[Year],$B56)</f>
        <v>0</v>
      </c>
      <c r="AK58" s="1">
        <f>SUMIFS(Prsv_CV19[Cost],Prsv_CV19[Project Name],"*AZ Sub - Steel Maj Repair*",Prsv_CV19[Year],$B56)</f>
        <v>0</v>
      </c>
      <c r="AL58" s="1">
        <f>SUMIFS(Prsv_CV19[Cost],Prsv_CV19[Project Name],"*AZ Bridge Replace - Conc*",Prsv_CV19[Year],$B56)</f>
        <v>0</v>
      </c>
      <c r="AM58" s="1">
        <f>SUMIFS(Prsv_CV19[Cost],Prsv_CV19[Project Name],"*AZ Bridge Replace - Steel*",Prsv_CV19[Year],$B56)</f>
        <v>0</v>
      </c>
      <c r="AN58" s="1">
        <f>SUMIFS(Prsv_CV19[Cost],Prsv_CV19[Project Name],"*AZ Culv*",Prsv_CV19[Year],$B56)</f>
        <v>0</v>
      </c>
    </row>
    <row r="59" spans="2:40" x14ac:dyDescent="0.25">
      <c r="B59" s="46">
        <v>2023</v>
      </c>
      <c r="C59" s="46">
        <f>COUNTIFS(Prsv_CV19[Project Name],"*AZ Deck - Epoxy Overlay*",Prsv_CV19[Year],$B59)</f>
        <v>152</v>
      </c>
      <c r="D59" s="46">
        <f>COUNTIFS(Prsv_CV19[Project Name],"*AZ Deck - Polyester Overlay*",Prsv_CV19[Year],$B59)</f>
        <v>1</v>
      </c>
      <c r="E59" s="46">
        <f>COUNTIFS(Prsv_CV19[Project Name],"*Az Deck - Replace*",Prsv_CV19[Year],$B59)</f>
        <v>0</v>
      </c>
      <c r="F59" s="46">
        <f>COUNTIFS(Prsv_CV19[Year],$B59,Prsv_CV19[Project Name],"*AZ Super - FRP Wrap*")</f>
        <v>3</v>
      </c>
      <c r="G59" s="46">
        <f>COUNTIFS(Prsv_CV19[Project Name],"*AZ Super - Conc Maj Repair*",Prsv_CV19[Year],$B59)</f>
        <v>2</v>
      </c>
      <c r="H59" s="46">
        <f>COUNTIFS(Prsv_CV19[Project Name],"*AZ Super - Stl*",Prsv_CV19[Year],$B59)</f>
        <v>9</v>
      </c>
      <c r="I59" s="46">
        <f>COUNTIFS(Prsv_CV19[Project Name],"*AZ Sub - FRP Wrap*",Prsv_CV19[Year],$B59)</f>
        <v>23</v>
      </c>
      <c r="J59" s="46">
        <f>COUNTIFS(Prsv_CV19[Project Name],"*AZ Sub - Conc Maj Repair*",Prsv_CV19[Year],$B59)</f>
        <v>22</v>
      </c>
      <c r="K59" s="46">
        <f>COUNTIFS(Prsv_CV19[Project Name],"*AZ Sub - Steel Maj Repair*",Prsv_CV19[Year],$B59)</f>
        <v>0</v>
      </c>
      <c r="L59" s="46">
        <f>COUNTIFS(Prsv_CV19[Project Name],"*AZ Bridge Replace - Conc*",Prsv_CV19[Year],$B59)</f>
        <v>0</v>
      </c>
      <c r="M59" s="46">
        <f>COUNTIFS(Prsv_CV19[Project Name],"*AZ Bridge Replace - Steel*",Prsv_CV19[Year],$B59)</f>
        <v>0</v>
      </c>
      <c r="N59" s="46">
        <f>COUNTIFS(Prsv_CV19[Project Name],"*AZ Culv*",Prsv_CV19[Year],$B59)</f>
        <v>0</v>
      </c>
      <c r="AB59" s="46">
        <v>2021</v>
      </c>
      <c r="AC59" s="1">
        <f>SUMIFS(Prsv_CV19[Cost],Prsv_CV19[Project Name],"*AZ Deck - Epoxy Overlay*",Prsv_CV19[Year],$B57)</f>
        <v>0</v>
      </c>
      <c r="AD59" s="1">
        <f>SUMIFS(Prsv_CV19[Cost],Prsv_CV19[Project Name],"*AZ Deck - Polyester Overlay*",Prsv_CV19[Year],$B57)</f>
        <v>0</v>
      </c>
      <c r="AE59" s="1">
        <f>SUMIFS(Prsv_CV19[Cost],Prsv_CV19[Project Name],"*Az Deck - Replace*",Prsv_CV19[Year],$B57)</f>
        <v>0</v>
      </c>
      <c r="AF59" s="1">
        <f>SUMIFS(Prsv_CV19[Cost],Prsv_CV19[Project Name],"*AZ Super - FRP Wrap*",Prsv_CV19[Year],$B57)</f>
        <v>0</v>
      </c>
      <c r="AG59" s="1">
        <f>SUMIFS(Prsv_CV19[Cost],Prsv_CV19[Project Name],"*AZ Super - Conc Maj Repair*",Prsv_CV19[Year],$B57)</f>
        <v>0</v>
      </c>
      <c r="AH59" s="1">
        <f>SUMIFS(Prsv_CV19[Cost],Prsv_CV19[Project Name],"*AZ Super - Stl*",Prsv_CV19[Year],$B57)</f>
        <v>0</v>
      </c>
      <c r="AI59" s="1">
        <f>SUMIFS(Prsv_CV19[Cost],Prsv_CV19[Project Name],"*AZ Sub - FRP Wrap*",Prsv_CV19[Year],$B57)</f>
        <v>0</v>
      </c>
      <c r="AJ59" s="1">
        <f>SUMIFS(Prsv_CV19[Cost],Prsv_CV19[Project Name],"*AZ Sub - Conc Maj Repair*",Prsv_CV19[Year],$B57)</f>
        <v>0</v>
      </c>
      <c r="AK59" s="1">
        <f>SUMIFS(Prsv_CV19[Cost],Prsv_CV19[Project Name],"*AZ Sub - Steel Maj Repair*",Prsv_CV19[Year],$B57)</f>
        <v>0</v>
      </c>
      <c r="AL59" s="1">
        <f>SUMIFS(Prsv_CV19[Cost],Prsv_CV19[Project Name],"*AZ Bridge Replace - Conc*",Prsv_CV19[Year],$B57)</f>
        <v>0</v>
      </c>
      <c r="AM59" s="1">
        <f>SUMIFS(Prsv_CV19[Cost],Prsv_CV19[Project Name],"*AZ Bridge Replace - Steel*",Prsv_CV19[Year],$B57)</f>
        <v>0</v>
      </c>
      <c r="AN59" s="1">
        <f>SUMIFS(Prsv_CV19[Cost],Prsv_CV19[Project Name],"*AZ Culv*",Prsv_CV19[Year],$B57)</f>
        <v>0</v>
      </c>
    </row>
    <row r="60" spans="2:40" x14ac:dyDescent="0.25">
      <c r="B60" s="46">
        <v>2024</v>
      </c>
      <c r="C60" s="46">
        <f>COUNTIFS(Prsv_CV19[Project Name],"*AZ Deck - Epoxy Overlay*",Prsv_CV19[Year],$B60)</f>
        <v>152</v>
      </c>
      <c r="D60" s="46">
        <f>COUNTIFS(Prsv_CV19[Project Name],"*AZ Deck - Polyester Overlay*",Prsv_CV19[Year],$B60)</f>
        <v>0</v>
      </c>
      <c r="E60" s="46">
        <f>COUNTIFS(Prsv_CV19[Project Name],"*Az Deck - Replace*",Prsv_CV19[Year],$B60)</f>
        <v>0</v>
      </c>
      <c r="F60" s="46">
        <f>COUNTIFS(Prsv_CV19[Year],$B60,Prsv_CV19[Project Name],"*AZ Super - FRP Wrap*")</f>
        <v>4</v>
      </c>
      <c r="G60" s="46">
        <f>COUNTIFS(Prsv_CV19[Project Name],"*AZ Super - Conc Maj Repair*",Prsv_CV19[Year],$B60)</f>
        <v>9</v>
      </c>
      <c r="H60" s="46">
        <f>COUNTIFS(Prsv_CV19[Project Name],"*AZ Super - Stl*",Prsv_CV19[Year],$B60)</f>
        <v>6</v>
      </c>
      <c r="I60" s="46">
        <f>COUNTIFS(Prsv_CV19[Project Name],"*AZ Sub - FRP Wrap*",Prsv_CV19[Year],$B60)</f>
        <v>32</v>
      </c>
      <c r="J60" s="46">
        <f>COUNTIFS(Prsv_CV19[Project Name],"*AZ Sub - Conc Maj Repair*",Prsv_CV19[Year],$B60)</f>
        <v>15</v>
      </c>
      <c r="K60" s="46">
        <f>COUNTIFS(Prsv_CV19[Project Name],"*AZ Sub - Steel Maj Repair*",Prsv_CV19[Year],$B60)</f>
        <v>1</v>
      </c>
      <c r="L60" s="46">
        <f>COUNTIFS(Prsv_CV19[Project Name],"*AZ Bridge Replace - Conc*",Prsv_CV19[Year],$B60)</f>
        <v>0</v>
      </c>
      <c r="M60" s="46">
        <f>COUNTIFS(Prsv_CV19[Project Name],"*AZ Bridge Replace - Steel*",Prsv_CV19[Year],$B60)</f>
        <v>0</v>
      </c>
      <c r="N60" s="46">
        <f>COUNTIFS(Prsv_CV19[Project Name],"*AZ Culv*",Prsv_CV19[Year],$B60)</f>
        <v>0</v>
      </c>
      <c r="AB60" s="46">
        <v>2022</v>
      </c>
      <c r="AC60" s="1">
        <f>SUMIFS(Prsv_CV19[Cost],Prsv_CV19[Project Name],"*AZ Deck - Epoxy Overlay*",Prsv_CV19[Year],$B58)</f>
        <v>47094941</v>
      </c>
      <c r="AD60" s="1">
        <f>SUMIFS(Prsv_CV19[Cost],Prsv_CV19[Project Name],"*AZ Deck - Polyester Overlay*",Prsv_CV19[Year],$B58)</f>
        <v>3353804</v>
      </c>
      <c r="AE60" s="1">
        <f>SUMIFS(Prsv_CV19[Cost],Prsv_CV19[Project Name],"*Az Deck - Replace*",Prsv_CV19[Year],$B58)</f>
        <v>566521</v>
      </c>
      <c r="AF60" s="1">
        <f>SUMIFS(Prsv_CV19[Cost],Prsv_CV19[Project Name],"*AZ Super - FRP Wrap*",Prsv_CV19[Year],$B58)</f>
        <v>882797</v>
      </c>
      <c r="AG60" s="1">
        <f>SUMIFS(Prsv_CV19[Cost],Prsv_CV19[Project Name],"*AZ Super - Conc Maj Repair*",Prsv_CV19[Year],$B58)</f>
        <v>2821016</v>
      </c>
      <c r="AH60" s="1">
        <f>SUMIFS(Prsv_CV19[Cost],Prsv_CV19[Project Name],"*AZ Super - Stl*",Prsv_CV19[Year],$B58)</f>
        <v>1852353</v>
      </c>
      <c r="AI60" s="1">
        <f>SUMIFS(Prsv_CV19[Cost],Prsv_CV19[Project Name],"*AZ Sub - FRP Wrap*",Prsv_CV19[Year],$B58)</f>
        <v>6536335</v>
      </c>
      <c r="AJ60" s="1">
        <f>SUMIFS(Prsv_CV19[Cost],Prsv_CV19[Project Name],"*AZ Sub - Conc Maj Repair*",Prsv_CV19[Year],$B58)</f>
        <v>10236648</v>
      </c>
      <c r="AK60" s="1">
        <f>SUMIFS(Prsv_CV19[Cost],Prsv_CV19[Project Name],"*AZ Sub - Steel Maj Repair*",Prsv_CV19[Year],$B58)</f>
        <v>0</v>
      </c>
      <c r="AL60" s="1">
        <f>SUMIFS(Prsv_CV19[Cost],Prsv_CV19[Project Name],"*AZ Bridge Replace - Conc*",Prsv_CV19[Year],$B58)</f>
        <v>0</v>
      </c>
      <c r="AM60" s="1">
        <f>SUMIFS(Prsv_CV19[Cost],Prsv_CV19[Project Name],"*AZ Bridge Replace - Steel*",Prsv_CV19[Year],$B58)</f>
        <v>0</v>
      </c>
      <c r="AN60" s="1">
        <f>SUMIFS(Prsv_CV19[Cost],Prsv_CV19[Project Name],"*AZ Culv*",Prsv_CV19[Year],$B58)</f>
        <v>0</v>
      </c>
    </row>
    <row r="61" spans="2:40" x14ac:dyDescent="0.25">
      <c r="B61" s="46">
        <v>2025</v>
      </c>
      <c r="C61" s="46">
        <f>COUNTIFS(Prsv_CV19[Project Name],"*AZ Deck - Epoxy Overlay*",Prsv_CV19[Year],$B61)</f>
        <v>219</v>
      </c>
      <c r="D61" s="46">
        <f>COUNTIFS(Prsv_CV19[Project Name],"*AZ Deck - Polyester Overlay*",Prsv_CV19[Year],$B61)</f>
        <v>0</v>
      </c>
      <c r="E61" s="46">
        <f>COUNTIFS(Prsv_CV19[Project Name],"*Az Deck - Replace*",Prsv_CV19[Year],$B61)</f>
        <v>1</v>
      </c>
      <c r="F61" s="46">
        <f>COUNTIFS(Prsv_CV19[Year],$B61,Prsv_CV19[Project Name],"*AZ Super - FRP Wrap*")</f>
        <v>11</v>
      </c>
      <c r="G61" s="46">
        <f>COUNTIFS(Prsv_CV19[Project Name],"*AZ Super - Conc Maj Repair*",Prsv_CV19[Year],$B61)</f>
        <v>10</v>
      </c>
      <c r="H61" s="46">
        <f>COUNTIFS(Prsv_CV19[Project Name],"*AZ Super - Stl*",Prsv_CV19[Year],$B61)</f>
        <v>9</v>
      </c>
      <c r="I61" s="46">
        <f>COUNTIFS(Prsv_CV19[Project Name],"*AZ Sub - FRP Wrap*",Prsv_CV19[Year],$B61)</f>
        <v>42</v>
      </c>
      <c r="J61" s="46">
        <f>COUNTIFS(Prsv_CV19[Project Name],"*AZ Sub - Conc Maj Repair*",Prsv_CV19[Year],$B61)</f>
        <v>19</v>
      </c>
      <c r="K61" s="46">
        <f>COUNTIFS(Prsv_CV19[Project Name],"*AZ Sub - Steel Maj Repair*",Prsv_CV19[Year],$B61)</f>
        <v>5</v>
      </c>
      <c r="L61" s="46">
        <f>COUNTIFS(Prsv_CV19[Project Name],"*AZ Bridge Replace - Conc*",Prsv_CV19[Year],$B61)</f>
        <v>0</v>
      </c>
      <c r="M61" s="46">
        <f>COUNTIFS(Prsv_CV19[Project Name],"*AZ Bridge Replace - Steel*",Prsv_CV19[Year],$B61)</f>
        <v>0</v>
      </c>
      <c r="N61" s="46">
        <f>COUNTIFS(Prsv_CV19[Project Name],"*AZ Culv*",Prsv_CV19[Year],$B61)</f>
        <v>0</v>
      </c>
      <c r="AB61" s="46">
        <v>2023</v>
      </c>
      <c r="AC61" s="1">
        <f>SUMIFS(Prsv_CV19[Cost],Prsv_CV19[Project Name],"*AZ Deck - Epoxy Overlay*",Prsv_CV19[Year],$B59)</f>
        <v>31450623</v>
      </c>
      <c r="AD61" s="1">
        <f>SUMIFS(Prsv_CV19[Cost],Prsv_CV19[Project Name],"*AZ Deck - Polyester Overlay*",Prsv_CV19[Year],$B59)</f>
        <v>765215</v>
      </c>
      <c r="AE61" s="1">
        <f>SUMIFS(Prsv_CV19[Cost],Prsv_CV19[Project Name],"*Az Deck - Replace*",Prsv_CV19[Year],$B59)</f>
        <v>0</v>
      </c>
      <c r="AF61" s="1">
        <f>SUMIFS(Prsv_CV19[Cost],Prsv_CV19[Project Name],"*AZ Super - FRP Wrap*",Prsv_CV19[Year],$B59)</f>
        <v>293267</v>
      </c>
      <c r="AG61" s="1">
        <f>SUMIFS(Prsv_CV19[Cost],Prsv_CV19[Project Name],"*AZ Super - Conc Maj Repair*",Prsv_CV19[Year],$B59)</f>
        <v>473325</v>
      </c>
      <c r="AH61" s="1">
        <f>SUMIFS(Prsv_CV19[Cost],Prsv_CV19[Project Name],"*AZ Super - Stl*",Prsv_CV19[Year],$B59)</f>
        <v>2576382</v>
      </c>
      <c r="AI61" s="1">
        <f>SUMIFS(Prsv_CV19[Cost],Prsv_CV19[Project Name],"*AZ Sub - FRP Wrap*",Prsv_CV19[Year],$B59)</f>
        <v>4736471</v>
      </c>
      <c r="AJ61" s="1">
        <f>SUMIFS(Prsv_CV19[Cost],Prsv_CV19[Project Name],"*AZ Sub - Conc Maj Repair*",Prsv_CV19[Year],$B59)</f>
        <v>7729063</v>
      </c>
      <c r="AK61" s="1">
        <f>SUMIFS(Prsv_CV19[Cost],Prsv_CV19[Project Name],"*AZ Sub - Steel Maj Repair*",Prsv_CV19[Year],$B59)</f>
        <v>0</v>
      </c>
      <c r="AL61" s="1">
        <f>SUMIFS(Prsv_CV19[Cost],Prsv_CV19[Project Name],"*AZ Bridge Replace - Conc*",Prsv_CV19[Year],$B59)</f>
        <v>0</v>
      </c>
      <c r="AM61" s="1">
        <f>SUMIFS(Prsv_CV19[Cost],Prsv_CV19[Project Name],"*AZ Bridge Replace - Steel*",Prsv_CV19[Year],$B59)</f>
        <v>0</v>
      </c>
      <c r="AN61" s="1">
        <f>SUMIFS(Prsv_CV19[Cost],Prsv_CV19[Project Name],"*AZ Culv*",Prsv_CV19[Year],$B59)</f>
        <v>0</v>
      </c>
    </row>
    <row r="62" spans="2:40" x14ac:dyDescent="0.25">
      <c r="B62" s="46">
        <v>2026</v>
      </c>
      <c r="C62" s="46">
        <f>COUNTIFS(Prsv_CV19[Project Name],"*AZ Deck - Epoxy Overlay*",Prsv_CV19[Year],$B62)</f>
        <v>106</v>
      </c>
      <c r="D62" s="46">
        <f>COUNTIFS(Prsv_CV19[Project Name],"*AZ Deck - Polyester Overlay*",Prsv_CV19[Year],$B62)</f>
        <v>0</v>
      </c>
      <c r="E62" s="46">
        <f>COUNTIFS(Prsv_CV19[Project Name],"*Az Deck - Replace*",Prsv_CV19[Year],$B62)</f>
        <v>0</v>
      </c>
      <c r="F62" s="46">
        <f>COUNTIFS(Prsv_CV19[Year],$B62,Prsv_CV19[Project Name],"*AZ Super - FRP Wrap*")</f>
        <v>6</v>
      </c>
      <c r="G62" s="46">
        <f>COUNTIFS(Prsv_CV19[Project Name],"*AZ Super - Conc Maj Repair*",Prsv_CV19[Year],$B62)</f>
        <v>4</v>
      </c>
      <c r="H62" s="46">
        <f>COUNTIFS(Prsv_CV19[Project Name],"*AZ Super - Stl*",Prsv_CV19[Year],$B62)</f>
        <v>6</v>
      </c>
      <c r="I62" s="46">
        <f>COUNTIFS(Prsv_CV19[Project Name],"*AZ Sub - FRP Wrap*",Prsv_CV19[Year],$B62)</f>
        <v>18</v>
      </c>
      <c r="J62" s="46">
        <f>COUNTIFS(Prsv_CV19[Project Name],"*AZ Sub - Conc Maj Repair*",Prsv_CV19[Year],$B62)</f>
        <v>7</v>
      </c>
      <c r="K62" s="46">
        <f>COUNTIFS(Prsv_CV19[Project Name],"*AZ Sub - Steel Maj Repair*",Prsv_CV19[Year],$B62)</f>
        <v>3</v>
      </c>
      <c r="L62" s="46">
        <f>COUNTIFS(Prsv_CV19[Project Name],"*AZ Bridge Replace - Conc*",Prsv_CV19[Year],$B62)</f>
        <v>0</v>
      </c>
      <c r="M62" s="46">
        <f>COUNTIFS(Prsv_CV19[Project Name],"*AZ Bridge Replace - Steel*",Prsv_CV19[Year],$B62)</f>
        <v>0</v>
      </c>
      <c r="N62" s="46">
        <f>COUNTIFS(Prsv_CV19[Project Name],"*AZ Culv*",Prsv_CV19[Year],$B62)</f>
        <v>0</v>
      </c>
      <c r="AB62" s="46">
        <v>2024</v>
      </c>
      <c r="AC62" s="1">
        <f>SUMIFS(Prsv_CV19[Cost],Prsv_CV19[Project Name],"*AZ Deck - Epoxy Overlay*",Prsv_CV19[Year],$B60)</f>
        <v>35245396</v>
      </c>
      <c r="AD62" s="1">
        <f>SUMIFS(Prsv_CV19[Cost],Prsv_CV19[Project Name],"*AZ Deck - Polyester Overlay*",Prsv_CV19[Year],$B60)</f>
        <v>0</v>
      </c>
      <c r="AE62" s="1">
        <f>SUMIFS(Prsv_CV19[Cost],Prsv_CV19[Project Name],"*Az Deck - Replace*",Prsv_CV19[Year],$B60)</f>
        <v>0</v>
      </c>
      <c r="AF62" s="1">
        <f>SUMIFS(Prsv_CV19[Cost],Prsv_CV19[Project Name],"*AZ Super - FRP Wrap*",Prsv_CV19[Year],$B60)</f>
        <v>1158543</v>
      </c>
      <c r="AG62" s="1">
        <f>SUMIFS(Prsv_CV19[Cost],Prsv_CV19[Project Name],"*AZ Super - Conc Maj Repair*",Prsv_CV19[Year],$B60)</f>
        <v>3878638</v>
      </c>
      <c r="AH62" s="1">
        <f>SUMIFS(Prsv_CV19[Cost],Prsv_CV19[Project Name],"*AZ Super - Stl*",Prsv_CV19[Year],$B60)</f>
        <v>2794199</v>
      </c>
      <c r="AI62" s="1">
        <f>SUMIFS(Prsv_CV19[Cost],Prsv_CV19[Project Name],"*AZ Sub - FRP Wrap*",Prsv_CV19[Year],$B60)</f>
        <v>9252821</v>
      </c>
      <c r="AJ62" s="1">
        <f>SUMIFS(Prsv_CV19[Cost],Prsv_CV19[Project Name],"*AZ Sub - Conc Maj Repair*",Prsv_CV19[Year],$B60)</f>
        <v>7041763</v>
      </c>
      <c r="AK62" s="1">
        <f>SUMIFS(Prsv_CV19[Cost],Prsv_CV19[Project Name],"*AZ Sub - Steel Maj Repair*",Prsv_CV19[Year],$B60)</f>
        <v>469607</v>
      </c>
      <c r="AL62" s="1">
        <f>SUMIFS(Prsv_CV19[Cost],Prsv_CV19[Project Name],"*AZ Bridge Replace - Conc*",Prsv_CV19[Year],$B60)</f>
        <v>0</v>
      </c>
      <c r="AM62" s="1">
        <f>SUMIFS(Prsv_CV19[Cost],Prsv_CV19[Project Name],"*AZ Bridge Replace - Steel*",Prsv_CV19[Year],$B60)</f>
        <v>0</v>
      </c>
      <c r="AN62" s="1">
        <f>SUMIFS(Prsv_CV19[Cost],Prsv_CV19[Project Name],"*AZ Culv*",Prsv_CV19[Year],$B60)</f>
        <v>0</v>
      </c>
    </row>
    <row r="63" spans="2:40" x14ac:dyDescent="0.25">
      <c r="B63" s="46">
        <v>2027</v>
      </c>
      <c r="C63" s="46">
        <f>COUNTIFS(Prsv_CV19[Project Name],"*AZ Deck - Epoxy Overlay*",Prsv_CV19[Year],$B63)</f>
        <v>101</v>
      </c>
      <c r="D63" s="46">
        <f>COUNTIFS(Prsv_CV19[Project Name],"*AZ Deck - Polyester Overlay*",Prsv_CV19[Year],$B63)</f>
        <v>0</v>
      </c>
      <c r="E63" s="46">
        <f>COUNTIFS(Prsv_CV19[Project Name],"*Az Deck - Replace*",Prsv_CV19[Year],$B63)</f>
        <v>0</v>
      </c>
      <c r="F63" s="46">
        <f>COUNTIFS(Prsv_CV19[Year],$B63,Prsv_CV19[Project Name],"*AZ Super - FRP Wrap*")</f>
        <v>3</v>
      </c>
      <c r="G63" s="46">
        <f>COUNTIFS(Prsv_CV19[Project Name],"*AZ Super - Conc Maj Repair*",Prsv_CV19[Year],$B63)</f>
        <v>2</v>
      </c>
      <c r="H63" s="46">
        <f>COUNTIFS(Prsv_CV19[Project Name],"*AZ Super - Stl*",Prsv_CV19[Year],$B63)</f>
        <v>4</v>
      </c>
      <c r="I63" s="46">
        <f>COUNTIFS(Prsv_CV19[Project Name],"*AZ Sub - FRP Wrap*",Prsv_CV19[Year],$B63)</f>
        <v>21</v>
      </c>
      <c r="J63" s="46">
        <f>COUNTIFS(Prsv_CV19[Project Name],"*AZ Sub - Conc Maj Repair*",Prsv_CV19[Year],$B63)</f>
        <v>7</v>
      </c>
      <c r="K63" s="46">
        <f>COUNTIFS(Prsv_CV19[Project Name],"*AZ Sub - Steel Maj Repair*",Prsv_CV19[Year],$B63)</f>
        <v>1</v>
      </c>
      <c r="L63" s="46">
        <f>COUNTIFS(Prsv_CV19[Project Name],"*AZ Bridge Replace - Conc*",Prsv_CV19[Year],$B63)</f>
        <v>0</v>
      </c>
      <c r="M63" s="46">
        <f>COUNTIFS(Prsv_CV19[Project Name],"*AZ Bridge Replace - Steel*",Prsv_CV19[Year],$B63)</f>
        <v>1</v>
      </c>
      <c r="N63" s="46">
        <f>COUNTIFS(Prsv_CV19[Project Name],"*AZ Culv*",Prsv_CV19[Year],$B63)</f>
        <v>0</v>
      </c>
      <c r="AB63" s="46">
        <v>2025</v>
      </c>
      <c r="AC63" s="1">
        <f>SUMIFS(Prsv_CV19[Cost],Prsv_CV19[Project Name],"*AZ Deck - Epoxy Overlay*",Prsv_CV19[Year],$B61)</f>
        <v>59566713</v>
      </c>
      <c r="AD63" s="1">
        <f>SUMIFS(Prsv_CV19[Cost],Prsv_CV19[Project Name],"*AZ Deck - Polyester Overlay*",Prsv_CV19[Year],$B61)</f>
        <v>0</v>
      </c>
      <c r="AE63" s="1">
        <f>SUMIFS(Prsv_CV19[Cost],Prsv_CV19[Project Name],"*Az Deck - Replace*",Prsv_CV19[Year],$B61)</f>
        <v>1284939</v>
      </c>
      <c r="AF63" s="1">
        <f>SUMIFS(Prsv_CV19[Cost],Prsv_CV19[Project Name],"*AZ Super - FRP Wrap*",Prsv_CV19[Year],$B61)</f>
        <v>4486913</v>
      </c>
      <c r="AG63" s="1">
        <f>SUMIFS(Prsv_CV19[Cost],Prsv_CV19[Project Name],"*AZ Super - Conc Maj Repair*",Prsv_CV19[Year],$B61)</f>
        <v>4542637</v>
      </c>
      <c r="AH63" s="1">
        <f>SUMIFS(Prsv_CV19[Cost],Prsv_CV19[Project Name],"*AZ Super - Stl*",Prsv_CV19[Year],$B61)</f>
        <v>2833209</v>
      </c>
      <c r="AI63" s="1">
        <f>SUMIFS(Prsv_CV19[Cost],Prsv_CV19[Project Name],"*AZ Sub - FRP Wrap*",Prsv_CV19[Year],$B61)</f>
        <v>13807452</v>
      </c>
      <c r="AJ63" s="1">
        <f>SUMIFS(Prsv_CV19[Cost],Prsv_CV19[Project Name],"*AZ Sub - Conc Maj Repair*",Prsv_CV19[Year],$B61)</f>
        <v>11402856</v>
      </c>
      <c r="AK63" s="1">
        <f>SUMIFS(Prsv_CV19[Cost],Prsv_CV19[Project Name],"*AZ Sub - Steel Maj Repair*",Prsv_CV19[Year],$B61)</f>
        <v>2610036</v>
      </c>
      <c r="AL63" s="1">
        <f>SUMIFS(Prsv_CV19[Cost],Prsv_CV19[Project Name],"*AZ Bridge Replace - Conc*",Prsv_CV19[Year],$B61)</f>
        <v>0</v>
      </c>
      <c r="AM63" s="1">
        <f>SUMIFS(Prsv_CV19[Cost],Prsv_CV19[Project Name],"*AZ Bridge Replace - Steel*",Prsv_CV19[Year],$B61)</f>
        <v>0</v>
      </c>
      <c r="AN63" s="1">
        <f>SUMIFS(Prsv_CV19[Cost],Prsv_CV19[Project Name],"*AZ Culv*",Prsv_CV19[Year],$B61)</f>
        <v>0</v>
      </c>
    </row>
    <row r="64" spans="2:40" x14ac:dyDescent="0.25">
      <c r="B64" s="46">
        <v>2028</v>
      </c>
      <c r="C64" s="46">
        <f>COUNTIFS(Prsv_CV19[Project Name],"*AZ Deck - Epoxy Overlay*",Prsv_CV19[Year],$B64)</f>
        <v>80</v>
      </c>
      <c r="D64" s="46">
        <f>COUNTIFS(Prsv_CV19[Project Name],"*AZ Deck - Polyester Overlay*",Prsv_CV19[Year],$B64)</f>
        <v>0</v>
      </c>
      <c r="E64" s="46">
        <f>COUNTIFS(Prsv_CV19[Project Name],"*Az Deck - Replace*",Prsv_CV19[Year],$B64)</f>
        <v>0</v>
      </c>
      <c r="F64" s="46">
        <f>COUNTIFS(Prsv_CV19[Year],$B64,Prsv_CV19[Project Name],"*AZ Super - FRP Wrap*")</f>
        <v>2</v>
      </c>
      <c r="G64" s="46">
        <f>COUNTIFS(Prsv_CV19[Project Name],"*AZ Super - Conc Maj Repair*",Prsv_CV19[Year],$B64)</f>
        <v>2</v>
      </c>
      <c r="H64" s="46">
        <f>COUNTIFS(Prsv_CV19[Project Name],"*AZ Super - Stl*",Prsv_CV19[Year],$B64)</f>
        <v>4</v>
      </c>
      <c r="I64" s="46">
        <f>COUNTIFS(Prsv_CV19[Project Name],"*AZ Sub - FRP Wrap*",Prsv_CV19[Year],$B64)</f>
        <v>25</v>
      </c>
      <c r="J64" s="46">
        <f>COUNTIFS(Prsv_CV19[Project Name],"*AZ Sub - Conc Maj Repair*",Prsv_CV19[Year],$B64)</f>
        <v>3</v>
      </c>
      <c r="K64" s="46">
        <f>COUNTIFS(Prsv_CV19[Project Name],"*AZ Sub - Steel Maj Repair*",Prsv_CV19[Year],$B64)</f>
        <v>1</v>
      </c>
      <c r="L64" s="46">
        <f>COUNTIFS(Prsv_CV19[Project Name],"*AZ Bridge Replace - Conc*",Prsv_CV19[Year],$B64)</f>
        <v>0</v>
      </c>
      <c r="M64" s="46">
        <f>COUNTIFS(Prsv_CV19[Project Name],"*AZ Bridge Replace - Steel*",Prsv_CV19[Year],$B64)</f>
        <v>1</v>
      </c>
      <c r="N64" s="46">
        <f>COUNTIFS(Prsv_CV19[Project Name],"*AZ Culv*",Prsv_CV19[Year],$B64)</f>
        <v>0</v>
      </c>
      <c r="AB64" s="46">
        <v>2026</v>
      </c>
      <c r="AC64" s="1">
        <f>SUMIFS(Prsv_CV19[Cost],Prsv_CV19[Project Name],"*AZ Deck - Epoxy Overlay*",Prsv_CV19[Year],$B62)</f>
        <v>30903323</v>
      </c>
      <c r="AD64" s="1">
        <f>SUMIFS(Prsv_CV19[Cost],Prsv_CV19[Project Name],"*AZ Deck - Polyester Overlay*",Prsv_CV19[Year],$B62)</f>
        <v>0</v>
      </c>
      <c r="AE64" s="1">
        <f>SUMIFS(Prsv_CV19[Cost],Prsv_CV19[Project Name],"*Az Deck - Replace*",Prsv_CV19[Year],$B62)</f>
        <v>0</v>
      </c>
      <c r="AF64" s="1">
        <f>SUMIFS(Prsv_CV19[Cost],Prsv_CV19[Project Name],"*AZ Super - FRP Wrap*",Prsv_CV19[Year],$B62)</f>
        <v>2665232</v>
      </c>
      <c r="AG64" s="1">
        <f>SUMIFS(Prsv_CV19[Cost],Prsv_CV19[Project Name],"*AZ Super - Conc Maj Repair*",Prsv_CV19[Year],$B62)</f>
        <v>2975579</v>
      </c>
      <c r="AH64" s="1">
        <f>SUMIFS(Prsv_CV19[Cost],Prsv_CV19[Project Name],"*AZ Super - Stl*",Prsv_CV19[Year],$B62)</f>
        <v>1898472</v>
      </c>
      <c r="AI64" s="1">
        <f>SUMIFS(Prsv_CV19[Cost],Prsv_CV19[Project Name],"*AZ Sub - FRP Wrap*",Prsv_CV19[Year],$B62)</f>
        <v>5933582</v>
      </c>
      <c r="AJ64" s="1">
        <f>SUMIFS(Prsv_CV19[Cost],Prsv_CV19[Project Name],"*AZ Sub - Conc Maj Repair*",Prsv_CV19[Year],$B62)</f>
        <v>4085879</v>
      </c>
      <c r="AK64" s="1">
        <f>SUMIFS(Prsv_CV19[Cost],Prsv_CV19[Project Name],"*AZ Sub - Steel Maj Repair*",Prsv_CV19[Year],$B62)</f>
        <v>1854732</v>
      </c>
      <c r="AL64" s="1">
        <f>SUMIFS(Prsv_CV19[Cost],Prsv_CV19[Project Name],"*AZ Bridge Replace - Conc*",Prsv_CV19[Year],$B62)</f>
        <v>0</v>
      </c>
      <c r="AM64" s="1">
        <f>SUMIFS(Prsv_CV19[Cost],Prsv_CV19[Project Name],"*AZ Bridge Replace - Steel*",Prsv_CV19[Year],$B62)</f>
        <v>0</v>
      </c>
      <c r="AN64" s="1">
        <f>SUMIFS(Prsv_CV19[Cost],Prsv_CV19[Project Name],"*AZ Culv*",Prsv_CV19[Year],$B62)</f>
        <v>0</v>
      </c>
    </row>
    <row r="65" spans="2:40" x14ac:dyDescent="0.25">
      <c r="B65" s="46">
        <v>2029</v>
      </c>
      <c r="C65" s="46">
        <f>COUNTIFS(Prsv_CV19[Project Name],"*AZ Deck - Epoxy Overlay*",Prsv_CV19[Year],$B65)</f>
        <v>73</v>
      </c>
      <c r="D65" s="46">
        <f>COUNTIFS(Prsv_CV19[Project Name],"*AZ Deck - Polyester Overlay*",Prsv_CV19[Year],$B65)</f>
        <v>0</v>
      </c>
      <c r="E65" s="46">
        <f>COUNTIFS(Prsv_CV19[Project Name],"*Az Deck - Replace*",Prsv_CV19[Year],$B65)</f>
        <v>0</v>
      </c>
      <c r="F65" s="46">
        <f>COUNTIFS(Prsv_CV19[Year],$B65,Prsv_CV19[Project Name],"*AZ Super - FRP Wrap*")</f>
        <v>2</v>
      </c>
      <c r="G65" s="46">
        <f>COUNTIFS(Prsv_CV19[Project Name],"*AZ Super - Conc Maj Repair*",Prsv_CV19[Year],$B65)</f>
        <v>7</v>
      </c>
      <c r="H65" s="46">
        <f>COUNTIFS(Prsv_CV19[Project Name],"*AZ Super - Stl*",Prsv_CV19[Year],$B65)</f>
        <v>6</v>
      </c>
      <c r="I65" s="46">
        <f>COUNTIFS(Prsv_CV19[Project Name],"*AZ Sub - FRP Wrap*",Prsv_CV19[Year],$B65)</f>
        <v>18</v>
      </c>
      <c r="J65" s="46">
        <f>COUNTIFS(Prsv_CV19[Project Name],"*AZ Sub - Conc Maj Repair*",Prsv_CV19[Year],$B65)</f>
        <v>7</v>
      </c>
      <c r="K65" s="46">
        <f>COUNTIFS(Prsv_CV19[Project Name],"*AZ Sub - Steel Maj Repair*",Prsv_CV19[Year],$B65)</f>
        <v>1</v>
      </c>
      <c r="L65" s="46">
        <f>COUNTIFS(Prsv_CV19[Project Name],"*AZ Bridge Replace - Conc*",Prsv_CV19[Year],$B65)</f>
        <v>0</v>
      </c>
      <c r="M65" s="46">
        <f>COUNTIFS(Prsv_CV19[Project Name],"*AZ Bridge Replace - Steel*",Prsv_CV19[Year],$B65)</f>
        <v>0</v>
      </c>
      <c r="N65" s="46">
        <f>COUNTIFS(Prsv_CV19[Project Name],"*AZ Culv*",Prsv_CV19[Year],$B65)</f>
        <v>0</v>
      </c>
      <c r="AB65" s="46">
        <v>2027</v>
      </c>
      <c r="AC65" s="1">
        <f>SUMIFS(Prsv_CV19[Cost],Prsv_CV19[Project Name],"*AZ Deck - Epoxy Overlay*",Prsv_CV19[Year],$B63)</f>
        <v>29070862</v>
      </c>
      <c r="AD65" s="1">
        <f>SUMIFS(Prsv_CV19[Cost],Prsv_CV19[Project Name],"*AZ Deck - Polyester Overlay*",Prsv_CV19[Year],$B63)</f>
        <v>0</v>
      </c>
      <c r="AE65" s="1">
        <f>SUMIFS(Prsv_CV19[Cost],Prsv_CV19[Project Name],"*Az Deck - Replace*",Prsv_CV19[Year],$B63)</f>
        <v>0</v>
      </c>
      <c r="AF65" s="1">
        <f>SUMIFS(Prsv_CV19[Cost],Prsv_CV19[Project Name],"*AZ Super - FRP Wrap*",Prsv_CV19[Year],$B63)</f>
        <v>1665433</v>
      </c>
      <c r="AG65" s="1">
        <f>SUMIFS(Prsv_CV19[Cost],Prsv_CV19[Project Name],"*AZ Super - Conc Maj Repair*",Prsv_CV19[Year],$B63)</f>
        <v>933474</v>
      </c>
      <c r="AH65" s="1">
        <f>SUMIFS(Prsv_CV19[Cost],Prsv_CV19[Project Name],"*AZ Super - Stl*",Prsv_CV19[Year],$B63)</f>
        <v>843522</v>
      </c>
      <c r="AI65" s="1">
        <f>SUMIFS(Prsv_CV19[Cost],Prsv_CV19[Project Name],"*AZ Sub - FRP Wrap*",Prsv_CV19[Year],$B63)</f>
        <v>7869804</v>
      </c>
      <c r="AJ65" s="1">
        <f>SUMIFS(Prsv_CV19[Cost],Prsv_CV19[Project Name],"*AZ Sub - Conc Maj Repair*",Prsv_CV19[Year],$B63)</f>
        <v>5260257</v>
      </c>
      <c r="AK65" s="1">
        <f>SUMIFS(Prsv_CV19[Cost],Prsv_CV19[Project Name],"*AZ Sub - Steel Maj Repair*",Prsv_CV19[Year],$B63)</f>
        <v>650406</v>
      </c>
      <c r="AL65" s="1">
        <f>SUMIFS(Prsv_CV19[Cost],Prsv_CV19[Project Name],"*AZ Bridge Replace - Conc*",Prsv_CV19[Year],$B63)</f>
        <v>0</v>
      </c>
      <c r="AM65" s="1">
        <f>SUMIFS(Prsv_CV19[Cost],Prsv_CV19[Project Name],"*AZ Bridge Replace - Steel*",Prsv_CV19[Year],$B63)</f>
        <v>2351027</v>
      </c>
      <c r="AN65" s="1">
        <f>SUMIFS(Prsv_CV19[Cost],Prsv_CV19[Project Name],"*AZ Culv*",Prsv_CV19[Year],$B63)</f>
        <v>0</v>
      </c>
    </row>
    <row r="66" spans="2:40" x14ac:dyDescent="0.25">
      <c r="B66" s="46">
        <v>2030</v>
      </c>
      <c r="C66" s="46">
        <f>COUNTIFS(Prsv_CV19[Project Name],"*AZ Deck - Epoxy Overlay*",Prsv_CV19[Year],$B66)</f>
        <v>66</v>
      </c>
      <c r="D66" s="46">
        <f>COUNTIFS(Prsv_CV19[Project Name],"*AZ Deck - Polyester Overlay*",Prsv_CV19[Year],$B66)</f>
        <v>1</v>
      </c>
      <c r="E66" s="46">
        <f>COUNTIFS(Prsv_CV19[Project Name],"*Az Deck - Replace*",Prsv_CV19[Year],$B66)</f>
        <v>0</v>
      </c>
      <c r="F66" s="46">
        <f>COUNTIFS(Prsv_CV19[Year],$B66,Prsv_CV19[Project Name],"*AZ Super - FRP Wrap*")</f>
        <v>3</v>
      </c>
      <c r="G66" s="46">
        <f>COUNTIFS(Prsv_CV19[Project Name],"*AZ Super - Conc Maj Repair*",Prsv_CV19[Year],$B66)</f>
        <v>2</v>
      </c>
      <c r="H66" s="46">
        <f>COUNTIFS(Prsv_CV19[Project Name],"*AZ Super - Stl*",Prsv_CV19[Year],$B66)</f>
        <v>5</v>
      </c>
      <c r="I66" s="46">
        <f>COUNTIFS(Prsv_CV19[Project Name],"*AZ Sub - FRP Wrap*",Prsv_CV19[Year],$B66)</f>
        <v>18</v>
      </c>
      <c r="J66" s="46">
        <f>COUNTIFS(Prsv_CV19[Project Name],"*AZ Sub - Conc Maj Repair*",Prsv_CV19[Year],$B66)</f>
        <v>6</v>
      </c>
      <c r="K66" s="46">
        <f>COUNTIFS(Prsv_CV19[Project Name],"*AZ Sub - Steel Maj Repair*",Prsv_CV19[Year],$B66)</f>
        <v>1</v>
      </c>
      <c r="L66" s="46">
        <f>COUNTIFS(Prsv_CV19[Project Name],"*AZ Bridge Replace - Conc*",Prsv_CV19[Year],$B66)</f>
        <v>0</v>
      </c>
      <c r="M66" s="46">
        <f>COUNTIFS(Prsv_CV19[Project Name],"*AZ Bridge Replace - Steel*",Prsv_CV19[Year],$B66)</f>
        <v>0</v>
      </c>
      <c r="N66" s="46">
        <f>COUNTIFS(Prsv_CV19[Project Name],"*AZ Culv*",Prsv_CV19[Year],$B66)</f>
        <v>0</v>
      </c>
      <c r="AB66" s="46">
        <v>2028</v>
      </c>
      <c r="AC66" s="1">
        <f>SUMIFS(Prsv_CV19[Cost],Prsv_CV19[Project Name],"*AZ Deck - Epoxy Overlay*",Prsv_CV19[Year],$B64)</f>
        <v>29175303</v>
      </c>
      <c r="AD66" s="1">
        <f>SUMIFS(Prsv_CV19[Cost],Prsv_CV19[Project Name],"*AZ Deck - Polyester Overlay*",Prsv_CV19[Year],$B64)</f>
        <v>0</v>
      </c>
      <c r="AE66" s="1">
        <f>SUMIFS(Prsv_CV19[Cost],Prsv_CV19[Project Name],"*Az Deck - Replace*",Prsv_CV19[Year],$B64)</f>
        <v>0</v>
      </c>
      <c r="AF66" s="1">
        <f>SUMIFS(Prsv_CV19[Cost],Prsv_CV19[Project Name],"*AZ Super - FRP Wrap*",Prsv_CV19[Year],$B64)</f>
        <v>775061</v>
      </c>
      <c r="AG66" s="1">
        <f>SUMIFS(Prsv_CV19[Cost],Prsv_CV19[Project Name],"*AZ Super - Conc Maj Repair*",Prsv_CV19[Year],$B64)</f>
        <v>1208753</v>
      </c>
      <c r="AH66" s="1">
        <f>SUMIFS(Prsv_CV19[Cost],Prsv_CV19[Project Name],"*AZ Super - Stl*",Prsv_CV19[Year],$B64)</f>
        <v>1393270</v>
      </c>
      <c r="AI66" s="1">
        <f>SUMIFS(Prsv_CV19[Cost],Prsv_CV19[Project Name],"*AZ Sub - FRP Wrap*",Prsv_CV19[Year],$B64)</f>
        <v>9550765</v>
      </c>
      <c r="AJ66" s="1">
        <f>SUMIFS(Prsv_CV19[Cost],Prsv_CV19[Project Name],"*AZ Sub - Conc Maj Repair*",Prsv_CV19[Year],$B64)</f>
        <v>1999951</v>
      </c>
      <c r="AK66" s="1">
        <f>SUMIFS(Prsv_CV19[Cost],Prsv_CV19[Project Name],"*AZ Sub - Steel Maj Repair*",Prsv_CV19[Year],$B64)</f>
        <v>669919</v>
      </c>
      <c r="AL66" s="1">
        <f>SUMIFS(Prsv_CV19[Cost],Prsv_CV19[Project Name],"*AZ Bridge Replace - Conc*",Prsv_CV19[Year],$B64)</f>
        <v>0</v>
      </c>
      <c r="AM66" s="1">
        <f>SUMIFS(Prsv_CV19[Cost],Prsv_CV19[Project Name],"*AZ Bridge Replace - Steel*",Prsv_CV19[Year],$B64)</f>
        <v>3201381</v>
      </c>
      <c r="AN66" s="1">
        <f>SUMIFS(Prsv_CV19[Cost],Prsv_CV19[Project Name],"*AZ Culv*",Prsv_CV19[Year],$B64)</f>
        <v>0</v>
      </c>
    </row>
    <row r="67" spans="2:40" x14ac:dyDescent="0.25">
      <c r="B67" s="46">
        <v>2031</v>
      </c>
      <c r="C67" s="46">
        <f>COUNTIFS(Prsv_CV19[Project Name],"*AZ Deck - Epoxy Overlay*",Prsv_CV19[Year],$B67)</f>
        <v>60</v>
      </c>
      <c r="D67" s="46">
        <f>COUNTIFS(Prsv_CV19[Project Name],"*AZ Deck - Polyester Overlay*",Prsv_CV19[Year],$B67)</f>
        <v>0</v>
      </c>
      <c r="E67" s="46">
        <f>COUNTIFS(Prsv_CV19[Project Name],"*Az Deck - Replace*",Prsv_CV19[Year],$B67)</f>
        <v>0</v>
      </c>
      <c r="F67" s="46">
        <f>COUNTIFS(Prsv_CV19[Year],$B67,Prsv_CV19[Project Name],"*AZ Super - FRP Wrap*")</f>
        <v>1</v>
      </c>
      <c r="G67" s="46">
        <f>COUNTIFS(Prsv_CV19[Project Name],"*AZ Super - Conc Maj Repair*",Prsv_CV19[Year],$B67)</f>
        <v>3</v>
      </c>
      <c r="H67" s="46">
        <f>COUNTIFS(Prsv_CV19[Project Name],"*AZ Super - Stl*",Prsv_CV19[Year],$B67)</f>
        <v>8</v>
      </c>
      <c r="I67" s="46">
        <f>COUNTIFS(Prsv_CV19[Project Name],"*AZ Sub - FRP Wrap*",Prsv_CV19[Year],$B67)</f>
        <v>17</v>
      </c>
      <c r="J67" s="46">
        <f>COUNTIFS(Prsv_CV19[Project Name],"*AZ Sub - Conc Maj Repair*",Prsv_CV19[Year],$B67)</f>
        <v>7</v>
      </c>
      <c r="K67" s="46">
        <f>COUNTIFS(Prsv_CV19[Project Name],"*AZ Sub - Steel Maj Repair*",Prsv_CV19[Year],$B67)</f>
        <v>0</v>
      </c>
      <c r="L67" s="46">
        <f>COUNTIFS(Prsv_CV19[Project Name],"*AZ Bridge Replace - Conc*",Prsv_CV19[Year],$B67)</f>
        <v>0</v>
      </c>
      <c r="M67" s="46">
        <f>COUNTIFS(Prsv_CV19[Project Name],"*AZ Bridge Replace - Steel*",Prsv_CV19[Year],$B67)</f>
        <v>0</v>
      </c>
      <c r="N67" s="46">
        <f>COUNTIFS(Prsv_CV19[Project Name],"*AZ Culv*",Prsv_CV19[Year],$B67)</f>
        <v>0</v>
      </c>
      <c r="AB67" s="46">
        <v>2029</v>
      </c>
      <c r="AC67" s="1">
        <f>SUMIFS(Prsv_CV19[Cost],Prsv_CV19[Project Name],"*AZ Deck - Epoxy Overlay*",Prsv_CV19[Year],$B65)</f>
        <v>30427340</v>
      </c>
      <c r="AD67" s="1">
        <f>SUMIFS(Prsv_CV19[Cost],Prsv_CV19[Project Name],"*AZ Deck - Polyester Overlay*",Prsv_CV19[Year],$B65)</f>
        <v>0</v>
      </c>
      <c r="AE67" s="1">
        <f>SUMIFS(Prsv_CV19[Cost],Prsv_CV19[Project Name],"*Az Deck - Replace*",Prsv_CV19[Year],$B65)</f>
        <v>0</v>
      </c>
      <c r="AF67" s="1">
        <f>SUMIFS(Prsv_CV19[Cost],Prsv_CV19[Project Name],"*AZ Super - FRP Wrap*",Prsv_CV19[Year],$B65)</f>
        <v>1701920</v>
      </c>
      <c r="AG67" s="1">
        <f>SUMIFS(Prsv_CV19[Cost],Prsv_CV19[Project Name],"*AZ Super - Conc Maj Repair*",Prsv_CV19[Year],$B65)</f>
        <v>4306953</v>
      </c>
      <c r="AH67" s="1">
        <f>SUMIFS(Prsv_CV19[Cost],Prsv_CV19[Project Name],"*AZ Super - Stl*",Prsv_CV19[Year],$B65)</f>
        <v>3780762</v>
      </c>
      <c r="AI67" s="1">
        <f>SUMIFS(Prsv_CV19[Cost],Prsv_CV19[Project Name],"*AZ Sub - FRP Wrap*",Prsv_CV19[Year],$B65)</f>
        <v>6382455</v>
      </c>
      <c r="AJ67" s="1">
        <f>SUMIFS(Prsv_CV19[Cost],Prsv_CV19[Project Name],"*AZ Sub - Conc Maj Repair*",Prsv_CV19[Year],$B65)</f>
        <v>5394383</v>
      </c>
      <c r="AK67" s="1">
        <f>SUMIFS(Prsv_CV19[Cost],Prsv_CV19[Project Name],"*AZ Sub - Steel Maj Repair*",Prsv_CV19[Year],$B65)</f>
        <v>670523</v>
      </c>
      <c r="AL67" s="1">
        <f>SUMIFS(Prsv_CV19[Cost],Prsv_CV19[Project Name],"*AZ Bridge Replace - Conc*",Prsv_CV19[Year],$B65)</f>
        <v>0</v>
      </c>
      <c r="AM67" s="1">
        <f>SUMIFS(Prsv_CV19[Cost],Prsv_CV19[Project Name],"*AZ Bridge Replace - Steel*",Prsv_CV19[Year],$B65)</f>
        <v>0</v>
      </c>
      <c r="AN67" s="1">
        <f>SUMIFS(Prsv_CV19[Cost],Prsv_CV19[Project Name],"*AZ Culv*",Prsv_CV19[Year],$B65)</f>
        <v>0</v>
      </c>
    </row>
    <row r="68" spans="2:40" x14ac:dyDescent="0.25">
      <c r="B68" s="46">
        <v>2032</v>
      </c>
      <c r="C68" s="46">
        <f>COUNTIFS(Prsv_CV19[Project Name],"*AZ Deck - Epoxy Overlay*",Prsv_CV19[Year],$B68)</f>
        <v>53</v>
      </c>
      <c r="D68" s="46">
        <f>COUNTIFS(Prsv_CV19[Project Name],"*AZ Deck - Polyester Overlay*",Prsv_CV19[Year],$B68)</f>
        <v>0</v>
      </c>
      <c r="E68" s="46">
        <f>COUNTIFS(Prsv_CV19[Project Name],"*Az Deck - Replace*",Prsv_CV19[Year],$B68)</f>
        <v>0</v>
      </c>
      <c r="F68" s="46">
        <f>COUNTIFS(Prsv_CV19[Year],$B68,Prsv_CV19[Project Name],"*AZ Super - FRP Wrap*")</f>
        <v>1</v>
      </c>
      <c r="G68" s="46">
        <f>COUNTIFS(Prsv_CV19[Project Name],"*AZ Super - Conc Maj Repair*",Prsv_CV19[Year],$B68)</f>
        <v>5</v>
      </c>
      <c r="H68" s="46">
        <f>COUNTIFS(Prsv_CV19[Project Name],"*AZ Super - Stl*",Prsv_CV19[Year],$B68)</f>
        <v>4</v>
      </c>
      <c r="I68" s="46">
        <f>COUNTIFS(Prsv_CV19[Project Name],"*AZ Sub - FRP Wrap*",Prsv_CV19[Year],$B68)</f>
        <v>15</v>
      </c>
      <c r="J68" s="46">
        <f>COUNTIFS(Prsv_CV19[Project Name],"*AZ Sub - Conc Maj Repair*",Prsv_CV19[Year],$B68)</f>
        <v>3</v>
      </c>
      <c r="K68" s="46">
        <f>COUNTIFS(Prsv_CV19[Project Name],"*AZ Sub - Steel Maj Repair*",Prsv_CV19[Year],$B68)</f>
        <v>0</v>
      </c>
      <c r="L68" s="46">
        <f>COUNTIFS(Prsv_CV19[Project Name],"*AZ Bridge Replace - Conc*",Prsv_CV19[Year],$B68)</f>
        <v>0</v>
      </c>
      <c r="M68" s="46">
        <f>COUNTIFS(Prsv_CV19[Project Name],"*AZ Bridge Replace - Steel*",Prsv_CV19[Year],$B68)</f>
        <v>0</v>
      </c>
      <c r="N68" s="46">
        <f>COUNTIFS(Prsv_CV19[Project Name],"*AZ Culv*",Prsv_CV19[Year],$B68)</f>
        <v>0</v>
      </c>
      <c r="AB68" s="46">
        <v>2030</v>
      </c>
      <c r="AC68" s="1">
        <f>SUMIFS(Prsv_CV19[Cost],Prsv_CV19[Project Name],"*AZ Deck - Epoxy Overlay*",Prsv_CV19[Year],$B66)</f>
        <v>33158061</v>
      </c>
      <c r="AD68" s="1">
        <f>SUMIFS(Prsv_CV19[Cost],Prsv_CV19[Project Name],"*AZ Deck - Polyester Overlay*",Prsv_CV19[Year],$B66)</f>
        <v>111384</v>
      </c>
      <c r="AE68" s="1">
        <f>SUMIFS(Prsv_CV19[Cost],Prsv_CV19[Project Name],"*Az Deck - Replace*",Prsv_CV19[Year],$B66)</f>
        <v>0</v>
      </c>
      <c r="AF68" s="1">
        <f>SUMIFS(Prsv_CV19[Cost],Prsv_CV19[Project Name],"*AZ Super - FRP Wrap*",Prsv_CV19[Year],$B66)</f>
        <v>1871081</v>
      </c>
      <c r="AG68" s="1">
        <f>SUMIFS(Prsv_CV19[Cost],Prsv_CV19[Project Name],"*AZ Super - Conc Maj Repair*",Prsv_CV19[Year],$B66)</f>
        <v>1216943</v>
      </c>
      <c r="AH68" s="1">
        <f>SUMIFS(Prsv_CV19[Cost],Prsv_CV19[Project Name],"*AZ Super - Stl*",Prsv_CV19[Year],$B66)</f>
        <v>1816020</v>
      </c>
      <c r="AI68" s="1">
        <f>SUMIFS(Prsv_CV19[Cost],Prsv_CV19[Project Name],"*AZ Sub - FRP Wrap*",Prsv_CV19[Year],$B66)</f>
        <v>6236792</v>
      </c>
      <c r="AJ68" s="1">
        <f>SUMIFS(Prsv_CV19[Cost],Prsv_CV19[Project Name],"*AZ Sub - Conc Maj Repair*",Prsv_CV19[Year],$B66)</f>
        <v>5987752</v>
      </c>
      <c r="AK68" s="1">
        <f>SUMIFS(Prsv_CV19[Cost],Prsv_CV19[Project Name],"*AZ Sub - Steel Maj Repair*",Prsv_CV19[Year],$B66)</f>
        <v>999551</v>
      </c>
      <c r="AL68" s="1">
        <f>SUMIFS(Prsv_CV19[Cost],Prsv_CV19[Project Name],"*AZ Bridge Replace - Conc*",Prsv_CV19[Year],$B66)</f>
        <v>0</v>
      </c>
      <c r="AM68" s="1">
        <f>SUMIFS(Prsv_CV19[Cost],Prsv_CV19[Project Name],"*AZ Bridge Replace - Steel*",Prsv_CV19[Year],$B66)</f>
        <v>0</v>
      </c>
      <c r="AN68" s="1">
        <f>SUMIFS(Prsv_CV19[Cost],Prsv_CV19[Project Name],"*AZ Culv*",Prsv_CV19[Year],$B66)</f>
        <v>0</v>
      </c>
    </row>
    <row r="69" spans="2:40" x14ac:dyDescent="0.25">
      <c r="B69" s="46">
        <v>2033</v>
      </c>
      <c r="C69" s="46">
        <f>COUNTIFS(Prsv_CV19[Project Name],"*AZ Deck - Epoxy Overlay*",Prsv_CV19[Year],$B69)</f>
        <v>26</v>
      </c>
      <c r="D69" s="46">
        <f>COUNTIFS(Prsv_CV19[Project Name],"*AZ Deck - Polyester Overlay*",Prsv_CV19[Year],$B69)</f>
        <v>0</v>
      </c>
      <c r="E69" s="46">
        <f>COUNTIFS(Prsv_CV19[Project Name],"*Az Deck - Replace*",Prsv_CV19[Year],$B69)</f>
        <v>1</v>
      </c>
      <c r="F69" s="46">
        <f>COUNTIFS(Prsv_CV19[Year],$B69,Prsv_CV19[Project Name],"*AZ Super - FRP Wrap*")</f>
        <v>2</v>
      </c>
      <c r="G69" s="46">
        <f>COUNTIFS(Prsv_CV19[Project Name],"*AZ Super - Conc Maj Repair*",Prsv_CV19[Year],$B69)</f>
        <v>12</v>
      </c>
      <c r="H69" s="46">
        <f>COUNTIFS(Prsv_CV19[Project Name],"*AZ Super - Stl*",Prsv_CV19[Year],$B69)</f>
        <v>8</v>
      </c>
      <c r="I69" s="46">
        <f>COUNTIFS(Prsv_CV19[Project Name],"*AZ Sub - FRP Wrap*",Prsv_CV19[Year],$B69)</f>
        <v>17</v>
      </c>
      <c r="J69" s="46">
        <f>COUNTIFS(Prsv_CV19[Project Name],"*AZ Sub - Conc Maj Repair*",Prsv_CV19[Year],$B69)</f>
        <v>2</v>
      </c>
      <c r="K69" s="46">
        <f>COUNTIFS(Prsv_CV19[Project Name],"*AZ Sub - Steel Maj Repair*",Prsv_CV19[Year],$B69)</f>
        <v>2</v>
      </c>
      <c r="L69" s="46">
        <f>COUNTIFS(Prsv_CV19[Project Name],"*AZ Bridge Replace - Conc*",Prsv_CV19[Year],$B69)</f>
        <v>0</v>
      </c>
      <c r="M69" s="46">
        <f>COUNTIFS(Prsv_CV19[Project Name],"*AZ Bridge Replace - Steel*",Prsv_CV19[Year],$B69)</f>
        <v>0</v>
      </c>
      <c r="N69" s="46">
        <f>COUNTIFS(Prsv_CV19[Project Name],"*AZ Culv*",Prsv_CV19[Year],$B69)</f>
        <v>0</v>
      </c>
      <c r="AB69" s="46">
        <v>2031</v>
      </c>
      <c r="AC69" s="1">
        <f>SUMIFS(Prsv_CV19[Cost],Prsv_CV19[Project Name],"*AZ Deck - Epoxy Overlay*",Prsv_CV19[Year],$B67)</f>
        <v>32075465</v>
      </c>
      <c r="AD69" s="1">
        <f>SUMIFS(Prsv_CV19[Cost],Prsv_CV19[Project Name],"*AZ Deck - Polyester Overlay*",Prsv_CV19[Year],$B67)</f>
        <v>0</v>
      </c>
      <c r="AE69" s="1">
        <f>SUMIFS(Prsv_CV19[Cost],Prsv_CV19[Project Name],"*Az Deck - Replace*",Prsv_CV19[Year],$B67)</f>
        <v>0</v>
      </c>
      <c r="AF69" s="1">
        <f>SUMIFS(Prsv_CV19[Cost],Prsv_CV19[Project Name],"*AZ Super - FRP Wrap*",Prsv_CV19[Year],$B67)</f>
        <v>263558</v>
      </c>
      <c r="AG69" s="1">
        <f>SUMIFS(Prsv_CV19[Cost],Prsv_CV19[Project Name],"*AZ Super - Conc Maj Repair*",Prsv_CV19[Year],$B67)</f>
        <v>1014310</v>
      </c>
      <c r="AH69" s="1">
        <f>SUMIFS(Prsv_CV19[Cost],Prsv_CV19[Project Name],"*AZ Super - Stl*",Prsv_CV19[Year],$B67)</f>
        <v>4260006</v>
      </c>
      <c r="AI69" s="1">
        <f>SUMIFS(Prsv_CV19[Cost],Prsv_CV19[Project Name],"*AZ Sub - FRP Wrap*",Prsv_CV19[Year],$B67)</f>
        <v>7940048</v>
      </c>
      <c r="AJ69" s="1">
        <f>SUMIFS(Prsv_CV19[Cost],Prsv_CV19[Project Name],"*AZ Sub - Conc Maj Repair*",Prsv_CV19[Year],$B67)</f>
        <v>6907916</v>
      </c>
      <c r="AK69" s="1">
        <f>SUMIFS(Prsv_CV19[Cost],Prsv_CV19[Project Name],"*AZ Sub - Steel Maj Repair*",Prsv_CV19[Year],$B67)</f>
        <v>0</v>
      </c>
      <c r="AL69" s="1">
        <f>SUMIFS(Prsv_CV19[Cost],Prsv_CV19[Project Name],"*AZ Bridge Replace - Conc*",Prsv_CV19[Year],$B67)</f>
        <v>0</v>
      </c>
      <c r="AM69" s="1">
        <f>SUMIFS(Prsv_CV19[Cost],Prsv_CV19[Project Name],"*AZ Bridge Replace - Steel*",Prsv_CV19[Year],$B67)</f>
        <v>0</v>
      </c>
      <c r="AN69" s="1">
        <f>SUMIFS(Prsv_CV19[Cost],Prsv_CV19[Project Name],"*AZ Culv*",Prsv_CV19[Year],$B67)</f>
        <v>0</v>
      </c>
    </row>
    <row r="70" spans="2:40" x14ac:dyDescent="0.25">
      <c r="B70" s="46">
        <v>2034</v>
      </c>
      <c r="C70" s="46">
        <f>COUNTIFS(Prsv_CV19[Project Name],"*AZ Deck - Epoxy Overlay*",Prsv_CV19[Year],$B70)</f>
        <v>33</v>
      </c>
      <c r="D70" s="46">
        <f>COUNTIFS(Prsv_CV19[Project Name],"*AZ Deck - Polyester Overlay*",Prsv_CV19[Year],$B70)</f>
        <v>1</v>
      </c>
      <c r="E70" s="46">
        <f>COUNTIFS(Prsv_CV19[Project Name],"*Az Deck - Replace*",Prsv_CV19[Year],$B70)</f>
        <v>1</v>
      </c>
      <c r="F70" s="46">
        <f>COUNTIFS(Prsv_CV19[Year],$B70,Prsv_CV19[Project Name],"*AZ Super - FRP Wrap*")</f>
        <v>0</v>
      </c>
      <c r="G70" s="46">
        <f>COUNTIFS(Prsv_CV19[Project Name],"*AZ Super - Conc Maj Repair*",Prsv_CV19[Year],$B70)</f>
        <v>5</v>
      </c>
      <c r="H70" s="46">
        <f>COUNTIFS(Prsv_CV19[Project Name],"*AZ Super - Stl*",Prsv_CV19[Year],$B70)</f>
        <v>9</v>
      </c>
      <c r="I70" s="46">
        <f>COUNTIFS(Prsv_CV19[Project Name],"*AZ Sub - FRP Wrap*",Prsv_CV19[Year],$B70)</f>
        <v>14</v>
      </c>
      <c r="J70" s="46">
        <f>COUNTIFS(Prsv_CV19[Project Name],"*AZ Sub - Conc Maj Repair*",Prsv_CV19[Year],$B70)</f>
        <v>6</v>
      </c>
      <c r="K70" s="46">
        <f>COUNTIFS(Prsv_CV19[Project Name],"*AZ Sub - Steel Maj Repair*",Prsv_CV19[Year],$B70)</f>
        <v>0</v>
      </c>
      <c r="L70" s="46">
        <f>COUNTIFS(Prsv_CV19[Project Name],"*AZ Bridge Replace - Conc*",Prsv_CV19[Year],$B70)</f>
        <v>0</v>
      </c>
      <c r="M70" s="46">
        <f>COUNTIFS(Prsv_CV19[Project Name],"*AZ Bridge Replace - Steel*",Prsv_CV19[Year],$B70)</f>
        <v>0</v>
      </c>
      <c r="N70" s="46">
        <f>COUNTIFS(Prsv_CV19[Project Name],"*AZ Culv*",Prsv_CV19[Year],$B70)</f>
        <v>0</v>
      </c>
      <c r="AB70" s="46">
        <v>2032</v>
      </c>
      <c r="AC70" s="1">
        <f>SUMIFS(Prsv_CV19[Cost],Prsv_CV19[Project Name],"*AZ Deck - Epoxy Overlay*",Prsv_CV19[Year],$B68)</f>
        <v>34025335</v>
      </c>
      <c r="AD70" s="1">
        <f>SUMIFS(Prsv_CV19[Cost],Prsv_CV19[Project Name],"*AZ Deck - Polyester Overlay*",Prsv_CV19[Year],$B68)</f>
        <v>0</v>
      </c>
      <c r="AE70" s="1">
        <f>SUMIFS(Prsv_CV19[Cost],Prsv_CV19[Project Name],"*Az Deck - Replace*",Prsv_CV19[Year],$B68)</f>
        <v>0</v>
      </c>
      <c r="AF70" s="1">
        <f>SUMIFS(Prsv_CV19[Cost],Prsv_CV19[Project Name],"*AZ Super - FRP Wrap*",Prsv_CV19[Year],$B68)</f>
        <v>340301</v>
      </c>
      <c r="AG70" s="1">
        <f>SUMIFS(Prsv_CV19[Cost],Prsv_CV19[Project Name],"*AZ Super - Conc Maj Repair*",Prsv_CV19[Year],$B68)</f>
        <v>2883059</v>
      </c>
      <c r="AH70" s="1">
        <f>SUMIFS(Prsv_CV19[Cost],Prsv_CV19[Project Name],"*AZ Super - Stl*",Prsv_CV19[Year],$B68)</f>
        <v>1848299</v>
      </c>
      <c r="AI70" s="1">
        <f>SUMIFS(Prsv_CV19[Cost],Prsv_CV19[Project Name],"*AZ Sub - FRP Wrap*",Prsv_CV19[Year],$B68)</f>
        <v>5775529</v>
      </c>
      <c r="AJ70" s="1">
        <f>SUMIFS(Prsv_CV19[Cost],Prsv_CV19[Project Name],"*AZ Sub - Conc Maj Repair*",Prsv_CV19[Year],$B68)</f>
        <v>3041255</v>
      </c>
      <c r="AK70" s="1">
        <f>SUMIFS(Prsv_CV19[Cost],Prsv_CV19[Project Name],"*AZ Sub - Steel Maj Repair*",Prsv_CV19[Year],$B68)</f>
        <v>0</v>
      </c>
      <c r="AL70" s="1">
        <f>SUMIFS(Prsv_CV19[Cost],Prsv_CV19[Project Name],"*AZ Bridge Replace - Conc*",Prsv_CV19[Year],$B68)</f>
        <v>0</v>
      </c>
      <c r="AM70" s="1">
        <f>SUMIFS(Prsv_CV19[Cost],Prsv_CV19[Project Name],"*AZ Bridge Replace - Steel*",Prsv_CV19[Year],$B68)</f>
        <v>0</v>
      </c>
      <c r="AN70" s="1">
        <f>SUMIFS(Prsv_CV19[Cost],Prsv_CV19[Project Name],"*AZ Culv*",Prsv_CV19[Year],$B68)</f>
        <v>0</v>
      </c>
    </row>
    <row r="71" spans="2:40" x14ac:dyDescent="0.25">
      <c r="B71" s="46">
        <v>2035</v>
      </c>
      <c r="C71" s="46">
        <f>COUNTIFS(Prsv_CV19[Project Name],"*AZ Deck - Epoxy Overlay*",Prsv_CV19[Year],$B71)</f>
        <v>51</v>
      </c>
      <c r="D71" s="46">
        <f>COUNTIFS(Prsv_CV19[Project Name],"*AZ Deck - Polyester Overlay*",Prsv_CV19[Year],$B71)</f>
        <v>0</v>
      </c>
      <c r="E71" s="46">
        <f>COUNTIFS(Prsv_CV19[Project Name],"*Az Deck - Replace*",Prsv_CV19[Year],$B71)</f>
        <v>1</v>
      </c>
      <c r="F71" s="46">
        <f>COUNTIFS(Prsv_CV19[Year],$B71,Prsv_CV19[Project Name],"*AZ Super - FRP Wrap*")</f>
        <v>3</v>
      </c>
      <c r="G71" s="46">
        <f>COUNTIFS(Prsv_CV19[Project Name],"*AZ Super - Conc Maj Repair*",Prsv_CV19[Year],$B71)</f>
        <v>5</v>
      </c>
      <c r="H71" s="46">
        <f>COUNTIFS(Prsv_CV19[Project Name],"*AZ Super - Stl*",Prsv_CV19[Year],$B71)</f>
        <v>8</v>
      </c>
      <c r="I71" s="46">
        <f>COUNTIFS(Prsv_CV19[Project Name],"*AZ Sub - FRP Wrap*",Prsv_CV19[Year],$B71)</f>
        <v>14</v>
      </c>
      <c r="J71" s="46">
        <f>COUNTIFS(Prsv_CV19[Project Name],"*AZ Sub - Conc Maj Repair*",Prsv_CV19[Year],$B71)</f>
        <v>1</v>
      </c>
      <c r="K71" s="46">
        <f>COUNTIFS(Prsv_CV19[Project Name],"*AZ Sub - Steel Maj Repair*",Prsv_CV19[Year],$B71)</f>
        <v>0</v>
      </c>
      <c r="L71" s="46">
        <f>COUNTIFS(Prsv_CV19[Project Name],"*AZ Bridge Replace - Conc*",Prsv_CV19[Year],$B71)</f>
        <v>0</v>
      </c>
      <c r="M71" s="46">
        <f>COUNTIFS(Prsv_CV19[Project Name],"*AZ Bridge Replace - Steel*",Prsv_CV19[Year],$B71)</f>
        <v>0</v>
      </c>
      <c r="N71" s="46">
        <f>COUNTIFS(Prsv_CV19[Project Name],"*AZ Culv*",Prsv_CV19[Year],$B71)</f>
        <v>0</v>
      </c>
      <c r="AB71" s="46">
        <v>2033</v>
      </c>
      <c r="AC71" s="1">
        <f>SUMIFS(Prsv_CV19[Cost],Prsv_CV19[Project Name],"*AZ Deck - Epoxy Overlay*",Prsv_CV19[Year],$B69)</f>
        <v>18072965</v>
      </c>
      <c r="AD71" s="1">
        <f>SUMIFS(Prsv_CV19[Cost],Prsv_CV19[Project Name],"*AZ Deck - Polyester Overlay*",Prsv_CV19[Year],$B69)</f>
        <v>0</v>
      </c>
      <c r="AE71" s="1">
        <f>SUMIFS(Prsv_CV19[Cost],Prsv_CV19[Project Name],"*Az Deck - Replace*",Prsv_CV19[Year],$B69)</f>
        <v>2733235</v>
      </c>
      <c r="AF71" s="1">
        <f>SUMIFS(Prsv_CV19[Cost],Prsv_CV19[Project Name],"*AZ Super - FRP Wrap*",Prsv_CV19[Year],$B69)</f>
        <v>1817927</v>
      </c>
      <c r="AG71" s="1">
        <f>SUMIFS(Prsv_CV19[Cost],Prsv_CV19[Project Name],"*AZ Super - Conc Maj Repair*",Prsv_CV19[Year],$B69)</f>
        <v>12249980</v>
      </c>
      <c r="AH71" s="1">
        <f>SUMIFS(Prsv_CV19[Cost],Prsv_CV19[Project Name],"*AZ Super - Stl*",Prsv_CV19[Year],$B69)</f>
        <v>3549329</v>
      </c>
      <c r="AI71" s="1">
        <f>SUMIFS(Prsv_CV19[Cost],Prsv_CV19[Project Name],"*AZ Sub - FRP Wrap*",Prsv_CV19[Year],$B69)</f>
        <v>5097222</v>
      </c>
      <c r="AJ71" s="1">
        <f>SUMIFS(Prsv_CV19[Cost],Prsv_CV19[Project Name],"*AZ Sub - Conc Maj Repair*",Prsv_CV19[Year],$B69)</f>
        <v>1491648</v>
      </c>
      <c r="AK71" s="1">
        <f>SUMIFS(Prsv_CV19[Cost],Prsv_CV19[Project Name],"*AZ Sub - Steel Maj Repair*",Prsv_CV19[Year],$B69)</f>
        <v>1642716</v>
      </c>
      <c r="AL71" s="1">
        <f>SUMIFS(Prsv_CV19[Cost],Prsv_CV19[Project Name],"*AZ Bridge Replace - Conc*",Prsv_CV19[Year],$B69)</f>
        <v>0</v>
      </c>
      <c r="AM71" s="1">
        <f>SUMIFS(Prsv_CV19[Cost],Prsv_CV19[Project Name],"*AZ Bridge Replace - Steel*",Prsv_CV19[Year],$B69)</f>
        <v>0</v>
      </c>
      <c r="AN71" s="1">
        <f>SUMIFS(Prsv_CV19[Cost],Prsv_CV19[Project Name],"*AZ Culv*",Prsv_CV19[Year],$B69)</f>
        <v>0</v>
      </c>
    </row>
    <row r="72" spans="2:40" x14ac:dyDescent="0.25">
      <c r="B72" s="46">
        <v>2036</v>
      </c>
      <c r="C72" s="46">
        <f>COUNTIFS(Prsv_CV19[Project Name],"*AZ Deck - Epoxy Overlay*",Prsv_CV19[Year],$B72)</f>
        <v>24</v>
      </c>
      <c r="D72" s="46">
        <f>COUNTIFS(Prsv_CV19[Project Name],"*AZ Deck - Polyester Overlay*",Prsv_CV19[Year],$B72)</f>
        <v>0</v>
      </c>
      <c r="E72" s="46">
        <f>COUNTIFS(Prsv_CV19[Project Name],"*Az Deck - Replace*",Prsv_CV19[Year],$B72)</f>
        <v>0</v>
      </c>
      <c r="F72" s="46">
        <f>COUNTIFS(Prsv_CV19[Year],$B72,Prsv_CV19[Project Name],"*AZ Super - FRP Wrap*")</f>
        <v>1</v>
      </c>
      <c r="G72" s="46">
        <f>COUNTIFS(Prsv_CV19[Project Name],"*AZ Super - Conc Maj Repair*",Prsv_CV19[Year],$B72)</f>
        <v>2</v>
      </c>
      <c r="H72" s="46">
        <f>COUNTIFS(Prsv_CV19[Project Name],"*AZ Super - Stl*",Prsv_CV19[Year],$B72)</f>
        <v>5</v>
      </c>
      <c r="I72" s="46">
        <f>COUNTIFS(Prsv_CV19[Project Name],"*AZ Sub - FRP Wrap*",Prsv_CV19[Year],$B72)</f>
        <v>33</v>
      </c>
      <c r="J72" s="46">
        <f>COUNTIFS(Prsv_CV19[Project Name],"*AZ Sub - Conc Maj Repair*",Prsv_CV19[Year],$B72)</f>
        <v>3</v>
      </c>
      <c r="K72" s="46">
        <f>COUNTIFS(Prsv_CV19[Project Name],"*AZ Sub - Steel Maj Repair*",Prsv_CV19[Year],$B72)</f>
        <v>0</v>
      </c>
      <c r="L72" s="46">
        <f>COUNTIFS(Prsv_CV19[Project Name],"*AZ Bridge Replace - Conc*",Prsv_CV19[Year],$B72)</f>
        <v>0</v>
      </c>
      <c r="M72" s="46">
        <f>COUNTIFS(Prsv_CV19[Project Name],"*AZ Bridge Replace - Steel*",Prsv_CV19[Year],$B72)</f>
        <v>0</v>
      </c>
      <c r="N72" s="46">
        <f>COUNTIFS(Prsv_CV19[Project Name],"*AZ Culv*",Prsv_CV19[Year],$B72)</f>
        <v>0</v>
      </c>
      <c r="AB72" s="46">
        <v>2034</v>
      </c>
      <c r="AC72" s="1">
        <f>SUMIFS(Prsv_CV19[Cost],Prsv_CV19[Project Name],"*AZ Deck - Epoxy Overlay*",Prsv_CV19[Year],$B70)</f>
        <v>22168975</v>
      </c>
      <c r="AD72" s="1">
        <f>SUMIFS(Prsv_CV19[Cost],Prsv_CV19[Project Name],"*AZ Deck - Polyester Overlay*",Prsv_CV19[Year],$B70)</f>
        <v>96987</v>
      </c>
      <c r="AE72" s="1">
        <f>SUMIFS(Prsv_CV19[Cost],Prsv_CV19[Project Name],"*Az Deck - Replace*",Prsv_CV19[Year],$B70)</f>
        <v>2733552</v>
      </c>
      <c r="AF72" s="1">
        <f>SUMIFS(Prsv_CV19[Cost],Prsv_CV19[Project Name],"*AZ Super - FRP Wrap*",Prsv_CV19[Year],$B70)</f>
        <v>0</v>
      </c>
      <c r="AG72" s="1">
        <f>SUMIFS(Prsv_CV19[Cost],Prsv_CV19[Project Name],"*AZ Super - Conc Maj Repair*",Prsv_CV19[Year],$B70)</f>
        <v>4405811</v>
      </c>
      <c r="AH72" s="1">
        <f>SUMIFS(Prsv_CV19[Cost],Prsv_CV19[Project Name],"*AZ Super - Stl*",Prsv_CV19[Year],$B70)</f>
        <v>4356650</v>
      </c>
      <c r="AI72" s="1">
        <f>SUMIFS(Prsv_CV19[Cost],Prsv_CV19[Project Name],"*AZ Sub - FRP Wrap*",Prsv_CV19[Year],$B70)</f>
        <v>6815654</v>
      </c>
      <c r="AJ72" s="1">
        <f>SUMIFS(Prsv_CV19[Cost],Prsv_CV19[Project Name],"*AZ Sub - Conc Maj Repair*",Prsv_CV19[Year],$B70)</f>
        <v>7374646</v>
      </c>
      <c r="AK72" s="1">
        <f>SUMIFS(Prsv_CV19[Cost],Prsv_CV19[Project Name],"*AZ Sub - Steel Maj Repair*",Prsv_CV19[Year],$B70)</f>
        <v>0</v>
      </c>
      <c r="AL72" s="1">
        <f>SUMIFS(Prsv_CV19[Cost],Prsv_CV19[Project Name],"*AZ Bridge Replace - Conc*",Prsv_CV19[Year],$B70)</f>
        <v>0</v>
      </c>
      <c r="AM72" s="1">
        <f>SUMIFS(Prsv_CV19[Cost],Prsv_CV19[Project Name],"*AZ Bridge Replace - Steel*",Prsv_CV19[Year],$B70)</f>
        <v>0</v>
      </c>
      <c r="AN72" s="1">
        <f>SUMIFS(Prsv_CV19[Cost],Prsv_CV19[Project Name],"*AZ Culv*",Prsv_CV19[Year],$B70)</f>
        <v>0</v>
      </c>
    </row>
    <row r="73" spans="2:40" x14ac:dyDescent="0.25">
      <c r="B73" s="46">
        <v>2037</v>
      </c>
      <c r="C73" s="46">
        <f>COUNTIFS(Prsv_CV19[Project Name],"*AZ Deck - Epoxy Overlay*",Prsv_CV19[Year],$B73)</f>
        <v>15</v>
      </c>
      <c r="D73" s="46">
        <f>COUNTIFS(Prsv_CV19[Project Name],"*AZ Deck - Polyester Overlay*",Prsv_CV19[Year],$B73)</f>
        <v>0</v>
      </c>
      <c r="E73" s="46">
        <f>COUNTIFS(Prsv_CV19[Project Name],"*Az Deck - Replace*",Prsv_CV19[Year],$B73)</f>
        <v>0</v>
      </c>
      <c r="F73" s="46">
        <f>COUNTIFS(Prsv_CV19[Year],$B73,Prsv_CV19[Project Name],"*AZ Super - FRP Wrap*")</f>
        <v>0</v>
      </c>
      <c r="G73" s="46">
        <f>COUNTIFS(Prsv_CV19[Project Name],"*AZ Super - Conc Maj Repair*",Prsv_CV19[Year],$B73)</f>
        <v>4</v>
      </c>
      <c r="H73" s="46">
        <f>COUNTIFS(Prsv_CV19[Project Name],"*AZ Super - Stl*",Prsv_CV19[Year],$B73)</f>
        <v>14</v>
      </c>
      <c r="I73" s="46">
        <f>COUNTIFS(Prsv_CV19[Project Name],"*AZ Sub - FRP Wrap*",Prsv_CV19[Year],$B73)</f>
        <v>38</v>
      </c>
      <c r="J73" s="46">
        <f>COUNTIFS(Prsv_CV19[Project Name],"*AZ Sub - Conc Maj Repair*",Prsv_CV19[Year],$B73)</f>
        <v>3</v>
      </c>
      <c r="K73" s="46">
        <f>COUNTIFS(Prsv_CV19[Project Name],"*AZ Sub - Steel Maj Repair*",Prsv_CV19[Year],$B73)</f>
        <v>0</v>
      </c>
      <c r="L73" s="46">
        <f>COUNTIFS(Prsv_CV19[Project Name],"*AZ Bridge Replace - Conc*",Prsv_CV19[Year],$B73)</f>
        <v>0</v>
      </c>
      <c r="M73" s="46">
        <f>COUNTIFS(Prsv_CV19[Project Name],"*AZ Bridge Replace - Steel*",Prsv_CV19[Year],$B73)</f>
        <v>0</v>
      </c>
      <c r="N73" s="46">
        <f>COUNTIFS(Prsv_CV19[Project Name],"*AZ Culv*",Prsv_CV19[Year],$B73)</f>
        <v>0</v>
      </c>
      <c r="AB73" s="46">
        <v>2035</v>
      </c>
      <c r="AC73" s="1">
        <f>SUMIFS(Prsv_CV19[Cost],Prsv_CV19[Project Name],"*AZ Deck - Epoxy Overlay*",Prsv_CV19[Year],$B71)</f>
        <v>31168039</v>
      </c>
      <c r="AD73" s="1">
        <f>SUMIFS(Prsv_CV19[Cost],Prsv_CV19[Project Name],"*AZ Deck - Polyester Overlay*",Prsv_CV19[Year],$B71)</f>
        <v>0</v>
      </c>
      <c r="AE73" s="1">
        <f>SUMIFS(Prsv_CV19[Cost],Prsv_CV19[Project Name],"*Az Deck - Replace*",Prsv_CV19[Year],$B71)</f>
        <v>2456603</v>
      </c>
      <c r="AF73" s="1">
        <f>SUMIFS(Prsv_CV19[Cost],Prsv_CV19[Project Name],"*AZ Super - FRP Wrap*",Prsv_CV19[Year],$B71)</f>
        <v>2786424</v>
      </c>
      <c r="AG73" s="1">
        <f>SUMIFS(Prsv_CV19[Cost],Prsv_CV19[Project Name],"*AZ Super - Conc Maj Repair*",Prsv_CV19[Year],$B71)</f>
        <v>3200376</v>
      </c>
      <c r="AH73" s="1">
        <f>SUMIFS(Prsv_CV19[Cost],Prsv_CV19[Project Name],"*AZ Super - Stl*",Prsv_CV19[Year],$B71)</f>
        <v>3464904</v>
      </c>
      <c r="AI73" s="1">
        <f>SUMIFS(Prsv_CV19[Cost],Prsv_CV19[Project Name],"*AZ Sub - FRP Wrap*",Prsv_CV19[Year],$B71)</f>
        <v>5633485</v>
      </c>
      <c r="AJ73" s="1">
        <f>SUMIFS(Prsv_CV19[Cost],Prsv_CV19[Project Name],"*AZ Sub - Conc Maj Repair*",Prsv_CV19[Year],$B71)</f>
        <v>1654094</v>
      </c>
      <c r="AK73" s="1">
        <f>SUMIFS(Prsv_CV19[Cost],Prsv_CV19[Project Name],"*AZ Sub - Steel Maj Repair*",Prsv_CV19[Year],$B71)</f>
        <v>0</v>
      </c>
      <c r="AL73" s="1">
        <f>SUMIFS(Prsv_CV19[Cost],Prsv_CV19[Project Name],"*AZ Bridge Replace - Conc*",Prsv_CV19[Year],$B71)</f>
        <v>0</v>
      </c>
      <c r="AM73" s="1">
        <f>SUMIFS(Prsv_CV19[Cost],Prsv_CV19[Project Name],"*AZ Bridge Replace - Steel*",Prsv_CV19[Year],$B71)</f>
        <v>0</v>
      </c>
      <c r="AN73" s="1">
        <f>SUMIFS(Prsv_CV19[Cost],Prsv_CV19[Project Name],"*AZ Culv*",Prsv_CV19[Year],$B71)</f>
        <v>0</v>
      </c>
    </row>
    <row r="74" spans="2:40" x14ac:dyDescent="0.25">
      <c r="B74" s="46">
        <v>2038</v>
      </c>
      <c r="C74" s="46">
        <f>COUNTIFS(Prsv_CV19[Project Name],"*AZ Deck - Epoxy Overlay*",Prsv_CV19[Year],$B74)</f>
        <v>26</v>
      </c>
      <c r="D74" s="46">
        <f>COUNTIFS(Prsv_CV19[Project Name],"*AZ Deck - Polyester Overlay*",Prsv_CV19[Year],$B74)</f>
        <v>1</v>
      </c>
      <c r="E74" s="46">
        <f>COUNTIFS(Prsv_CV19[Project Name],"*Az Deck - Replace*",Prsv_CV19[Year],$B74)</f>
        <v>0</v>
      </c>
      <c r="F74" s="46">
        <f>COUNTIFS(Prsv_CV19[Year],$B74,Prsv_CV19[Project Name],"*AZ Super - FRP Wrap*")</f>
        <v>0</v>
      </c>
      <c r="G74" s="46">
        <f>COUNTIFS(Prsv_CV19[Project Name],"*AZ Super - Conc Maj Repair*",Prsv_CV19[Year],$B74)</f>
        <v>2</v>
      </c>
      <c r="H74" s="46">
        <f>COUNTIFS(Prsv_CV19[Project Name],"*AZ Super - Stl*",Prsv_CV19[Year],$B74)</f>
        <v>13</v>
      </c>
      <c r="I74" s="46">
        <f>COUNTIFS(Prsv_CV19[Project Name],"*AZ Sub - FRP Wrap*",Prsv_CV19[Year],$B74)</f>
        <v>17</v>
      </c>
      <c r="J74" s="46">
        <f>COUNTIFS(Prsv_CV19[Project Name],"*AZ Sub - Conc Maj Repair*",Prsv_CV19[Year],$B74)</f>
        <v>2</v>
      </c>
      <c r="K74" s="46">
        <f>COUNTIFS(Prsv_CV19[Project Name],"*AZ Sub - Steel Maj Repair*",Prsv_CV19[Year],$B74)</f>
        <v>0</v>
      </c>
      <c r="L74" s="46">
        <f>COUNTIFS(Prsv_CV19[Project Name],"*AZ Bridge Replace - Conc*",Prsv_CV19[Year],$B74)</f>
        <v>0</v>
      </c>
      <c r="M74" s="46">
        <f>COUNTIFS(Prsv_CV19[Project Name],"*AZ Bridge Replace - Steel*",Prsv_CV19[Year],$B74)</f>
        <v>0</v>
      </c>
      <c r="N74" s="46">
        <f>COUNTIFS(Prsv_CV19[Project Name],"*AZ Culv*",Prsv_CV19[Year],$B74)</f>
        <v>0</v>
      </c>
      <c r="AB74" s="46">
        <v>2036</v>
      </c>
      <c r="AC74" s="1">
        <f>SUMIFS(Prsv_CV19[Cost],Prsv_CV19[Project Name],"*AZ Deck - Epoxy Overlay*",Prsv_CV19[Year],$B72)</f>
        <v>23540540</v>
      </c>
      <c r="AD74" s="1">
        <f>SUMIFS(Prsv_CV19[Cost],Prsv_CV19[Project Name],"*AZ Deck - Polyester Overlay*",Prsv_CV19[Year],$B72)</f>
        <v>0</v>
      </c>
      <c r="AE74" s="1">
        <f>SUMIFS(Prsv_CV19[Cost],Prsv_CV19[Project Name],"*Az Deck - Replace*",Prsv_CV19[Year],$B72)</f>
        <v>0</v>
      </c>
      <c r="AF74" s="1">
        <f>SUMIFS(Prsv_CV19[Cost],Prsv_CV19[Project Name],"*AZ Super - FRP Wrap*",Prsv_CV19[Year],$B72)</f>
        <v>1614511</v>
      </c>
      <c r="AG74" s="1">
        <f>SUMIFS(Prsv_CV19[Cost],Prsv_CV19[Project Name],"*AZ Super - Conc Maj Repair*",Prsv_CV19[Year],$B72)</f>
        <v>1862294</v>
      </c>
      <c r="AH74" s="1">
        <f>SUMIFS(Prsv_CV19[Cost],Prsv_CV19[Project Name],"*AZ Super - Stl*",Prsv_CV19[Year],$B72)</f>
        <v>2030066</v>
      </c>
      <c r="AI74" s="1">
        <f>SUMIFS(Prsv_CV19[Cost],Prsv_CV19[Project Name],"*AZ Sub - FRP Wrap*",Prsv_CV19[Year],$B72)</f>
        <v>15994815</v>
      </c>
      <c r="AJ74" s="1">
        <f>SUMIFS(Prsv_CV19[Cost],Prsv_CV19[Project Name],"*AZ Sub - Conc Maj Repair*",Prsv_CV19[Year],$B72)</f>
        <v>5094590</v>
      </c>
      <c r="AK74" s="1">
        <f>SUMIFS(Prsv_CV19[Cost],Prsv_CV19[Project Name],"*AZ Sub - Steel Maj Repair*",Prsv_CV19[Year],$B72)</f>
        <v>0</v>
      </c>
      <c r="AL74" s="1">
        <f>SUMIFS(Prsv_CV19[Cost],Prsv_CV19[Project Name],"*AZ Bridge Replace - Conc*",Prsv_CV19[Year],$B72)</f>
        <v>0</v>
      </c>
      <c r="AM74" s="1">
        <f>SUMIFS(Prsv_CV19[Cost],Prsv_CV19[Project Name],"*AZ Bridge Replace - Steel*",Prsv_CV19[Year],$B72)</f>
        <v>0</v>
      </c>
      <c r="AN74" s="1">
        <f>SUMIFS(Prsv_CV19[Cost],Prsv_CV19[Project Name],"*AZ Culv*",Prsv_CV19[Year],$B72)</f>
        <v>0</v>
      </c>
    </row>
    <row r="75" spans="2:40" x14ac:dyDescent="0.25">
      <c r="B75" s="46">
        <v>2039</v>
      </c>
      <c r="C75" s="46">
        <f>COUNTIFS(Prsv_CV19[Project Name],"*AZ Deck - Epoxy Overlay*",Prsv_CV19[Year],$B75)</f>
        <v>28</v>
      </c>
      <c r="D75" s="46">
        <f>COUNTIFS(Prsv_CV19[Project Name],"*AZ Deck - Polyester Overlay*",Prsv_CV19[Year],$B75)</f>
        <v>0</v>
      </c>
      <c r="E75" s="46">
        <f>COUNTIFS(Prsv_CV19[Project Name],"*Az Deck - Replace*",Prsv_CV19[Year],$B75)</f>
        <v>0</v>
      </c>
      <c r="F75" s="46">
        <f>COUNTIFS(Prsv_CV19[Year],$B75,Prsv_CV19[Project Name],"*AZ Super - FRP Wrap*")</f>
        <v>2</v>
      </c>
      <c r="G75" s="46">
        <f>COUNTIFS(Prsv_CV19[Project Name],"*AZ Super - Conc Maj Repair*",Prsv_CV19[Year],$B75)</f>
        <v>1</v>
      </c>
      <c r="H75" s="46">
        <f>COUNTIFS(Prsv_CV19[Project Name],"*AZ Super - Stl*",Prsv_CV19[Year],$B75)</f>
        <v>11</v>
      </c>
      <c r="I75" s="46">
        <f>COUNTIFS(Prsv_CV19[Project Name],"*AZ Sub - FRP Wrap*",Prsv_CV19[Year],$B75)</f>
        <v>28</v>
      </c>
      <c r="J75" s="46">
        <f>COUNTIFS(Prsv_CV19[Project Name],"*AZ Sub - Conc Maj Repair*",Prsv_CV19[Year],$B75)</f>
        <v>2</v>
      </c>
      <c r="K75" s="46">
        <f>COUNTIFS(Prsv_CV19[Project Name],"*AZ Sub - Steel Maj Repair*",Prsv_CV19[Year],$B75)</f>
        <v>0</v>
      </c>
      <c r="L75" s="46">
        <f>COUNTIFS(Prsv_CV19[Project Name],"*AZ Bridge Replace - Conc*",Prsv_CV19[Year],$B75)</f>
        <v>0</v>
      </c>
      <c r="M75" s="46">
        <f>COUNTIFS(Prsv_CV19[Project Name],"*AZ Bridge Replace - Steel*",Prsv_CV19[Year],$B75)</f>
        <v>0</v>
      </c>
      <c r="N75" s="46">
        <f>COUNTIFS(Prsv_CV19[Project Name],"*AZ Culv*",Prsv_CV19[Year],$B75)</f>
        <v>0</v>
      </c>
      <c r="AB75" s="46">
        <v>2037</v>
      </c>
      <c r="AC75" s="1">
        <f>SUMIFS(Prsv_CV19[Cost],Prsv_CV19[Project Name],"*AZ Deck - Epoxy Overlay*",Prsv_CV19[Year],$B73)</f>
        <v>13333273</v>
      </c>
      <c r="AD75" s="1">
        <f>SUMIFS(Prsv_CV19[Cost],Prsv_CV19[Project Name],"*AZ Deck - Polyester Overlay*",Prsv_CV19[Year],$B73)</f>
        <v>0</v>
      </c>
      <c r="AE75" s="1">
        <f>SUMIFS(Prsv_CV19[Cost],Prsv_CV19[Project Name],"*Az Deck - Replace*",Prsv_CV19[Year],$B73)</f>
        <v>0</v>
      </c>
      <c r="AF75" s="1">
        <f>SUMIFS(Prsv_CV19[Cost],Prsv_CV19[Project Name],"*AZ Super - FRP Wrap*",Prsv_CV19[Year],$B73)</f>
        <v>0</v>
      </c>
      <c r="AG75" s="1">
        <f>SUMIFS(Prsv_CV19[Cost],Prsv_CV19[Project Name],"*AZ Super - Conc Maj Repair*",Prsv_CV19[Year],$B73)</f>
        <v>5168654</v>
      </c>
      <c r="AH75" s="1">
        <f>SUMIFS(Prsv_CV19[Cost],Prsv_CV19[Project Name],"*AZ Super - Stl*",Prsv_CV19[Year],$B73)</f>
        <v>6970355</v>
      </c>
      <c r="AI75" s="1">
        <f>SUMIFS(Prsv_CV19[Cost],Prsv_CV19[Project Name],"*AZ Sub - FRP Wrap*",Prsv_CV19[Year],$B73)</f>
        <v>19184501</v>
      </c>
      <c r="AJ75" s="1">
        <f>SUMIFS(Prsv_CV19[Cost],Prsv_CV19[Project Name],"*AZ Sub - Conc Maj Repair*",Prsv_CV19[Year],$B73)</f>
        <v>2964266</v>
      </c>
      <c r="AK75" s="1">
        <f>SUMIFS(Prsv_CV19[Cost],Prsv_CV19[Project Name],"*AZ Sub - Steel Maj Repair*",Prsv_CV19[Year],$B73)</f>
        <v>0</v>
      </c>
      <c r="AL75" s="1">
        <f>SUMIFS(Prsv_CV19[Cost],Prsv_CV19[Project Name],"*AZ Bridge Replace - Conc*",Prsv_CV19[Year],$B73)</f>
        <v>0</v>
      </c>
      <c r="AM75" s="1">
        <f>SUMIFS(Prsv_CV19[Cost],Prsv_CV19[Project Name],"*AZ Bridge Replace - Steel*",Prsv_CV19[Year],$B73)</f>
        <v>0</v>
      </c>
      <c r="AN75" s="1">
        <f>SUMIFS(Prsv_CV19[Cost],Prsv_CV19[Project Name],"*AZ Culv*",Prsv_CV19[Year],$B73)</f>
        <v>0</v>
      </c>
    </row>
    <row r="76" spans="2:40" x14ac:dyDescent="0.25">
      <c r="B76" s="46">
        <v>2040</v>
      </c>
      <c r="C76" s="46">
        <f>COUNTIFS(Prsv_CV19[Project Name],"*AZ Deck - Epoxy Overlay*",Prsv_CV19[Year],$B76)</f>
        <v>26</v>
      </c>
      <c r="D76" s="46">
        <f>COUNTIFS(Prsv_CV19[Project Name],"*AZ Deck - Polyester Overlay*",Prsv_CV19[Year],$B76)</f>
        <v>0</v>
      </c>
      <c r="E76" s="46">
        <f>COUNTIFS(Prsv_CV19[Project Name],"*Az Deck - Replace*",Prsv_CV19[Year],$B76)</f>
        <v>0</v>
      </c>
      <c r="F76" s="46">
        <f>COUNTIFS(Prsv_CV19[Year],$B76,Prsv_CV19[Project Name],"*AZ Super - FRP Wrap*")</f>
        <v>0</v>
      </c>
      <c r="G76" s="46">
        <f>COUNTIFS(Prsv_CV19[Project Name],"*AZ Super - Conc Maj Repair*",Prsv_CV19[Year],$B76)</f>
        <v>2</v>
      </c>
      <c r="H76" s="46">
        <f>COUNTIFS(Prsv_CV19[Project Name],"*AZ Super - Stl*",Prsv_CV19[Year],$B76)</f>
        <v>18</v>
      </c>
      <c r="I76" s="46">
        <f>COUNTIFS(Prsv_CV19[Project Name],"*AZ Sub - FRP Wrap*",Prsv_CV19[Year],$B76)</f>
        <v>18</v>
      </c>
      <c r="J76" s="46">
        <f>COUNTIFS(Prsv_CV19[Project Name],"*AZ Sub - Conc Maj Repair*",Prsv_CV19[Year],$B76)</f>
        <v>0</v>
      </c>
      <c r="K76" s="46">
        <f>COUNTIFS(Prsv_CV19[Project Name],"*AZ Sub - Steel Maj Repair*",Prsv_CV19[Year],$B76)</f>
        <v>0</v>
      </c>
      <c r="L76" s="46">
        <f>COUNTIFS(Prsv_CV19[Project Name],"*AZ Bridge Replace - Conc*",Prsv_CV19[Year],$B76)</f>
        <v>0</v>
      </c>
      <c r="M76" s="46">
        <f>COUNTIFS(Prsv_CV19[Project Name],"*AZ Bridge Replace - Steel*",Prsv_CV19[Year],$B76)</f>
        <v>1</v>
      </c>
      <c r="N76" s="46">
        <f>COUNTIFS(Prsv_CV19[Project Name],"*AZ Culv*",Prsv_CV19[Year],$B76)</f>
        <v>0</v>
      </c>
      <c r="AB76" s="46">
        <v>2038</v>
      </c>
      <c r="AC76" s="1">
        <f>SUMIFS(Prsv_CV19[Cost],Prsv_CV19[Project Name],"*AZ Deck - Epoxy Overlay*",Prsv_CV19[Year],$B74)</f>
        <v>25953353</v>
      </c>
      <c r="AD76" s="1">
        <f>SUMIFS(Prsv_CV19[Cost],Prsv_CV19[Project Name],"*AZ Deck - Polyester Overlay*",Prsv_CV19[Year],$B74)</f>
        <v>2505556</v>
      </c>
      <c r="AE76" s="1">
        <f>SUMIFS(Prsv_CV19[Cost],Prsv_CV19[Project Name],"*Az Deck - Replace*",Prsv_CV19[Year],$B74)</f>
        <v>0</v>
      </c>
      <c r="AF76" s="1">
        <f>SUMIFS(Prsv_CV19[Cost],Prsv_CV19[Project Name],"*AZ Super - FRP Wrap*",Prsv_CV19[Year],$B74)</f>
        <v>0</v>
      </c>
      <c r="AG76" s="1">
        <f>SUMIFS(Prsv_CV19[Cost],Prsv_CV19[Project Name],"*AZ Super - Conc Maj Repair*",Prsv_CV19[Year],$B74)</f>
        <v>752067</v>
      </c>
      <c r="AH76" s="1">
        <f>SUMIFS(Prsv_CV19[Cost],Prsv_CV19[Project Name],"*AZ Super - Stl*",Prsv_CV19[Year],$B74)</f>
        <v>6505983</v>
      </c>
      <c r="AI76" s="1">
        <f>SUMIFS(Prsv_CV19[Cost],Prsv_CV19[Project Name],"*AZ Sub - FRP Wrap*",Prsv_CV19[Year],$B74)</f>
        <v>8728715</v>
      </c>
      <c r="AJ76" s="1">
        <f>SUMIFS(Prsv_CV19[Cost],Prsv_CV19[Project Name],"*AZ Sub - Conc Maj Repair*",Prsv_CV19[Year],$B74)</f>
        <v>2318280</v>
      </c>
      <c r="AK76" s="1">
        <f>SUMIFS(Prsv_CV19[Cost],Prsv_CV19[Project Name],"*AZ Sub - Steel Maj Repair*",Prsv_CV19[Year],$B74)</f>
        <v>0</v>
      </c>
      <c r="AL76" s="1">
        <f>SUMIFS(Prsv_CV19[Cost],Prsv_CV19[Project Name],"*AZ Bridge Replace - Conc*",Prsv_CV19[Year],$B74)</f>
        <v>0</v>
      </c>
      <c r="AM76" s="1">
        <f>SUMIFS(Prsv_CV19[Cost],Prsv_CV19[Project Name],"*AZ Bridge Replace - Steel*",Prsv_CV19[Year],$B74)</f>
        <v>0</v>
      </c>
      <c r="AN76" s="1">
        <f>SUMIFS(Prsv_CV19[Cost],Prsv_CV19[Project Name],"*AZ Culv*",Prsv_CV19[Year],$B74)</f>
        <v>0</v>
      </c>
    </row>
    <row r="77" spans="2:40" x14ac:dyDescent="0.25">
      <c r="B77" s="46">
        <v>2041</v>
      </c>
      <c r="C77" s="46">
        <f>COUNTIFS(Prsv_CV19[Project Name],"*AZ Deck - Epoxy Overlay*",Prsv_CV19[Year],$B77)</f>
        <v>25</v>
      </c>
      <c r="D77" s="46">
        <f>COUNTIFS(Prsv_CV19[Project Name],"*AZ Deck - Polyester Overlay*",Prsv_CV19[Year],$B77)</f>
        <v>0</v>
      </c>
      <c r="E77" s="46">
        <f>COUNTIFS(Prsv_CV19[Project Name],"*Az Deck - Replace*",Prsv_CV19[Year],$B77)</f>
        <v>0</v>
      </c>
      <c r="F77" s="46">
        <f>COUNTIFS(Prsv_CV19[Year],$B77,Prsv_CV19[Project Name],"*AZ Super - FRP Wrap*")</f>
        <v>1</v>
      </c>
      <c r="G77" s="46">
        <f>COUNTIFS(Prsv_CV19[Project Name],"*AZ Super - Conc Maj Repair*",Prsv_CV19[Year],$B77)</f>
        <v>3</v>
      </c>
      <c r="H77" s="46">
        <f>COUNTIFS(Prsv_CV19[Project Name],"*AZ Super - Stl*",Prsv_CV19[Year],$B77)</f>
        <v>14</v>
      </c>
      <c r="I77" s="46">
        <f>COUNTIFS(Prsv_CV19[Project Name],"*AZ Sub - FRP Wrap*",Prsv_CV19[Year],$B77)</f>
        <v>12</v>
      </c>
      <c r="J77" s="46">
        <f>COUNTIFS(Prsv_CV19[Project Name],"*AZ Sub - Conc Maj Repair*",Prsv_CV19[Year],$B77)</f>
        <v>2</v>
      </c>
      <c r="K77" s="46">
        <f>COUNTIFS(Prsv_CV19[Project Name],"*AZ Sub - Steel Maj Repair*",Prsv_CV19[Year],$B77)</f>
        <v>0</v>
      </c>
      <c r="L77" s="46">
        <f>COUNTIFS(Prsv_CV19[Project Name],"*AZ Bridge Replace - Conc*",Prsv_CV19[Year],$B77)</f>
        <v>1</v>
      </c>
      <c r="M77" s="46">
        <f>COUNTIFS(Prsv_CV19[Project Name],"*AZ Bridge Replace - Steel*",Prsv_CV19[Year],$B77)</f>
        <v>0</v>
      </c>
      <c r="N77" s="46">
        <f>COUNTIFS(Prsv_CV19[Project Name],"*AZ Culv*",Prsv_CV19[Year],$B77)</f>
        <v>0</v>
      </c>
      <c r="AB77" s="46">
        <v>2039</v>
      </c>
      <c r="AC77" s="1">
        <f>SUMIFS(Prsv_CV19[Cost],Prsv_CV19[Project Name],"*AZ Deck - Epoxy Overlay*",Prsv_CV19[Year],$B75)</f>
        <v>26841061</v>
      </c>
      <c r="AD77" s="1">
        <f>SUMIFS(Prsv_CV19[Cost],Prsv_CV19[Project Name],"*AZ Deck - Polyester Overlay*",Prsv_CV19[Year],$B75)</f>
        <v>0</v>
      </c>
      <c r="AE77" s="1">
        <f>SUMIFS(Prsv_CV19[Cost],Prsv_CV19[Project Name],"*Az Deck - Replace*",Prsv_CV19[Year],$B75)</f>
        <v>0</v>
      </c>
      <c r="AF77" s="1">
        <f>SUMIFS(Prsv_CV19[Cost],Prsv_CV19[Project Name],"*AZ Super - FRP Wrap*",Prsv_CV19[Year],$B75)</f>
        <v>1734025</v>
      </c>
      <c r="AG77" s="1">
        <f>SUMIFS(Prsv_CV19[Cost],Prsv_CV19[Project Name],"*AZ Super - Conc Maj Repair*",Prsv_CV19[Year],$B75)</f>
        <v>171282</v>
      </c>
      <c r="AH77" s="1">
        <f>SUMIFS(Prsv_CV19[Cost],Prsv_CV19[Project Name],"*AZ Super - Stl*",Prsv_CV19[Year],$B75)</f>
        <v>4810796</v>
      </c>
      <c r="AI77" s="1">
        <f>SUMIFS(Prsv_CV19[Cost],Prsv_CV19[Project Name],"*AZ Sub - FRP Wrap*",Prsv_CV19[Year],$B75)</f>
        <v>10166827</v>
      </c>
      <c r="AJ77" s="1">
        <f>SUMIFS(Prsv_CV19[Cost],Prsv_CV19[Project Name],"*AZ Sub - Conc Maj Repair*",Prsv_CV19[Year],$B75)</f>
        <v>3508239</v>
      </c>
      <c r="AK77" s="1">
        <f>SUMIFS(Prsv_CV19[Cost],Prsv_CV19[Project Name],"*AZ Sub - Steel Maj Repair*",Prsv_CV19[Year],$B75)</f>
        <v>0</v>
      </c>
      <c r="AL77" s="1">
        <f>SUMIFS(Prsv_CV19[Cost],Prsv_CV19[Project Name],"*AZ Bridge Replace - Conc*",Prsv_CV19[Year],$B75)</f>
        <v>0</v>
      </c>
      <c r="AM77" s="1">
        <f>SUMIFS(Prsv_CV19[Cost],Prsv_CV19[Project Name],"*AZ Bridge Replace - Steel*",Prsv_CV19[Year],$B75)</f>
        <v>0</v>
      </c>
      <c r="AN77" s="1">
        <f>SUMIFS(Prsv_CV19[Cost],Prsv_CV19[Project Name],"*AZ Culv*",Prsv_CV19[Year],$B75)</f>
        <v>0</v>
      </c>
    </row>
    <row r="78" spans="2:40" x14ac:dyDescent="0.25">
      <c r="B78" s="46">
        <v>2042</v>
      </c>
      <c r="C78" s="46">
        <f>COUNTIFS(Prsv_CV19[Project Name],"*AZ Deck - Epoxy Overlay*",Prsv_CV19[Year],$B78)</f>
        <v>13</v>
      </c>
      <c r="D78" s="46">
        <f>COUNTIFS(Prsv_CV19[Project Name],"*AZ Deck - Polyester Overlay*",Prsv_CV19[Year],$B78)</f>
        <v>0</v>
      </c>
      <c r="E78" s="46">
        <f>COUNTIFS(Prsv_CV19[Project Name],"*Az Deck - Replace*",Prsv_CV19[Year],$B78)</f>
        <v>0</v>
      </c>
      <c r="F78" s="46">
        <f>COUNTIFS(Prsv_CV19[Year],$B78,Prsv_CV19[Project Name],"*AZ Super - FRP Wrap*")</f>
        <v>1</v>
      </c>
      <c r="G78" s="46">
        <f>COUNTIFS(Prsv_CV19[Project Name],"*AZ Super - Conc Maj Repair*",Prsv_CV19[Year],$B78)</f>
        <v>9</v>
      </c>
      <c r="H78" s="46">
        <f>COUNTIFS(Prsv_CV19[Project Name],"*AZ Super - Stl*",Prsv_CV19[Year],$B78)</f>
        <v>11</v>
      </c>
      <c r="I78" s="46">
        <f>COUNTIFS(Prsv_CV19[Project Name],"*AZ Sub - FRP Wrap*",Prsv_CV19[Year],$B78)</f>
        <v>22</v>
      </c>
      <c r="J78" s="46">
        <f>COUNTIFS(Prsv_CV19[Project Name],"*AZ Sub - Conc Maj Repair*",Prsv_CV19[Year],$B78)</f>
        <v>2</v>
      </c>
      <c r="K78" s="46">
        <f>COUNTIFS(Prsv_CV19[Project Name],"*AZ Sub - Steel Maj Repair*",Prsv_CV19[Year],$B78)</f>
        <v>0</v>
      </c>
      <c r="L78" s="46">
        <f>COUNTIFS(Prsv_CV19[Project Name],"*AZ Bridge Replace - Conc*",Prsv_CV19[Year],$B78)</f>
        <v>0</v>
      </c>
      <c r="M78" s="46">
        <f>COUNTIFS(Prsv_CV19[Project Name],"*AZ Bridge Replace - Steel*",Prsv_CV19[Year],$B78)</f>
        <v>1</v>
      </c>
      <c r="N78" s="46">
        <f>COUNTIFS(Prsv_CV19[Project Name],"*AZ Culv*",Prsv_CV19[Year],$B78)</f>
        <v>0</v>
      </c>
      <c r="AB78" s="46">
        <v>2040</v>
      </c>
      <c r="AC78" s="1">
        <f>SUMIFS(Prsv_CV19[Cost],Prsv_CV19[Project Name],"*AZ Deck - Epoxy Overlay*",Prsv_CV19[Year],$B76)</f>
        <v>23315090</v>
      </c>
      <c r="AD78" s="1">
        <f>SUMIFS(Prsv_CV19[Cost],Prsv_CV19[Project Name],"*AZ Deck - Polyester Overlay*",Prsv_CV19[Year],$B76)</f>
        <v>0</v>
      </c>
      <c r="AE78" s="1">
        <f>SUMIFS(Prsv_CV19[Cost],Prsv_CV19[Project Name],"*Az Deck - Replace*",Prsv_CV19[Year],$B76)</f>
        <v>0</v>
      </c>
      <c r="AF78" s="1">
        <f>SUMIFS(Prsv_CV19[Cost],Prsv_CV19[Project Name],"*AZ Super - FRP Wrap*",Prsv_CV19[Year],$B76)</f>
        <v>0</v>
      </c>
      <c r="AG78" s="1">
        <f>SUMIFS(Prsv_CV19[Cost],Prsv_CV19[Project Name],"*AZ Super - Conc Maj Repair*",Prsv_CV19[Year],$B76)</f>
        <v>1910794</v>
      </c>
      <c r="AH78" s="1">
        <f>SUMIFS(Prsv_CV19[Cost],Prsv_CV19[Project Name],"*AZ Super - Stl*",Prsv_CV19[Year],$B76)</f>
        <v>8596514</v>
      </c>
      <c r="AI78" s="1">
        <f>SUMIFS(Prsv_CV19[Cost],Prsv_CV19[Project Name],"*AZ Sub - FRP Wrap*",Prsv_CV19[Year],$B76)</f>
        <v>7413798</v>
      </c>
      <c r="AJ78" s="1">
        <f>SUMIFS(Prsv_CV19[Cost],Prsv_CV19[Project Name],"*AZ Sub - Conc Maj Repair*",Prsv_CV19[Year],$B76)</f>
        <v>0</v>
      </c>
      <c r="AK78" s="1">
        <f>SUMIFS(Prsv_CV19[Cost],Prsv_CV19[Project Name],"*AZ Sub - Steel Maj Repair*",Prsv_CV19[Year],$B76)</f>
        <v>0</v>
      </c>
      <c r="AL78" s="1">
        <f>SUMIFS(Prsv_CV19[Cost],Prsv_CV19[Project Name],"*AZ Bridge Replace - Conc*",Prsv_CV19[Year],$B76)</f>
        <v>0</v>
      </c>
      <c r="AM78" s="1">
        <f>SUMIFS(Prsv_CV19[Cost],Prsv_CV19[Project Name],"*AZ Bridge Replace - Steel*",Prsv_CV19[Year],$B76)</f>
        <v>5676246</v>
      </c>
      <c r="AN78" s="1">
        <f>SUMIFS(Prsv_CV19[Cost],Prsv_CV19[Project Name],"*AZ Culv*",Prsv_CV19[Year],$B76)</f>
        <v>0</v>
      </c>
    </row>
    <row r="79" spans="2:40" x14ac:dyDescent="0.25">
      <c r="B79" s="46">
        <v>2043</v>
      </c>
      <c r="C79" s="46">
        <f>COUNTIFS(Prsv_CV19[Project Name],"*AZ Deck - Epoxy Overlay*",Prsv_CV19[Year],$B79)</f>
        <v>9</v>
      </c>
      <c r="D79" s="46">
        <f>COUNTIFS(Prsv_CV19[Project Name],"*AZ Deck - Polyester Overlay*",Prsv_CV19[Year],$B79)</f>
        <v>0</v>
      </c>
      <c r="E79" s="46">
        <f>COUNTIFS(Prsv_CV19[Project Name],"*Az Deck - Replace*",Prsv_CV19[Year],$B79)</f>
        <v>0</v>
      </c>
      <c r="F79" s="46">
        <f>COUNTIFS(Prsv_CV19[Year],$B79,Prsv_CV19[Project Name],"*AZ Super - FRP Wrap*")</f>
        <v>2</v>
      </c>
      <c r="G79" s="46">
        <f>COUNTIFS(Prsv_CV19[Project Name],"*AZ Super - Conc Maj Repair*",Prsv_CV19[Year],$B79)</f>
        <v>2</v>
      </c>
      <c r="H79" s="46">
        <f>COUNTIFS(Prsv_CV19[Project Name],"*AZ Super - Stl*",Prsv_CV19[Year],$B79)</f>
        <v>6</v>
      </c>
      <c r="I79" s="46">
        <f>COUNTIFS(Prsv_CV19[Project Name],"*AZ Sub - FRP Wrap*",Prsv_CV19[Year],$B79)</f>
        <v>26</v>
      </c>
      <c r="J79" s="46">
        <f>COUNTIFS(Prsv_CV19[Project Name],"*AZ Sub - Conc Maj Repair*",Prsv_CV19[Year],$B79)</f>
        <v>0</v>
      </c>
      <c r="K79" s="46">
        <f>COUNTIFS(Prsv_CV19[Project Name],"*AZ Sub - Steel Maj Repair*",Prsv_CV19[Year],$B79)</f>
        <v>0</v>
      </c>
      <c r="L79" s="46">
        <f>COUNTIFS(Prsv_CV19[Project Name],"*AZ Bridge Replace - Conc*",Prsv_CV19[Year],$B79)</f>
        <v>1</v>
      </c>
      <c r="M79" s="46">
        <f>COUNTIFS(Prsv_CV19[Project Name],"*AZ Bridge Replace - Steel*",Prsv_CV19[Year],$B79)</f>
        <v>0</v>
      </c>
      <c r="N79" s="46">
        <f>COUNTIFS(Prsv_CV19[Project Name],"*AZ Culv*",Prsv_CV19[Year],$B79)</f>
        <v>0</v>
      </c>
      <c r="AB79" s="46">
        <v>2041</v>
      </c>
      <c r="AC79" s="1">
        <f>SUMIFS(Prsv_CV19[Cost],Prsv_CV19[Project Name],"*AZ Deck - Epoxy Overlay*",Prsv_CV19[Year],$B77)</f>
        <v>26196446</v>
      </c>
      <c r="AD79" s="1">
        <f>SUMIFS(Prsv_CV19[Cost],Prsv_CV19[Project Name],"*AZ Deck - Polyester Overlay*",Prsv_CV19[Year],$B77)</f>
        <v>0</v>
      </c>
      <c r="AE79" s="1">
        <f>SUMIFS(Prsv_CV19[Cost],Prsv_CV19[Project Name],"*Az Deck - Replace*",Prsv_CV19[Year],$B77)</f>
        <v>0</v>
      </c>
      <c r="AF79" s="1">
        <f>SUMIFS(Prsv_CV19[Cost],Prsv_CV19[Project Name],"*AZ Super - FRP Wrap*",Prsv_CV19[Year],$B77)</f>
        <v>435309</v>
      </c>
      <c r="AG79" s="1">
        <f>SUMIFS(Prsv_CV19[Cost],Prsv_CV19[Project Name],"*AZ Super - Conc Maj Repair*",Prsv_CV19[Year],$B77)</f>
        <v>1456164</v>
      </c>
      <c r="AH79" s="1">
        <f>SUMIFS(Prsv_CV19[Cost],Prsv_CV19[Project Name],"*AZ Super - Stl*",Prsv_CV19[Year],$B77)</f>
        <v>5813830</v>
      </c>
      <c r="AI79" s="1">
        <f>SUMIFS(Prsv_CV19[Cost],Prsv_CV19[Project Name],"*AZ Sub - FRP Wrap*",Prsv_CV19[Year],$B77)</f>
        <v>5325205</v>
      </c>
      <c r="AJ79" s="1">
        <f>SUMIFS(Prsv_CV19[Cost],Prsv_CV19[Project Name],"*AZ Sub - Conc Maj Repair*",Prsv_CV19[Year],$B77)</f>
        <v>1911230</v>
      </c>
      <c r="AK79" s="1">
        <f>SUMIFS(Prsv_CV19[Cost],Prsv_CV19[Project Name],"*AZ Sub - Steel Maj Repair*",Prsv_CV19[Year],$B77)</f>
        <v>0</v>
      </c>
      <c r="AL79" s="1">
        <f>SUMIFS(Prsv_CV19[Cost],Prsv_CV19[Project Name],"*AZ Bridge Replace - Conc*",Prsv_CV19[Year],$B77)</f>
        <v>6707478</v>
      </c>
      <c r="AM79" s="1">
        <f>SUMIFS(Prsv_CV19[Cost],Prsv_CV19[Project Name],"*AZ Bridge Replace - Steel*",Prsv_CV19[Year],$B77)</f>
        <v>0</v>
      </c>
      <c r="AN79" s="1">
        <f>SUMIFS(Prsv_CV19[Cost],Prsv_CV19[Project Name],"*AZ Culv*",Prsv_CV19[Year],$B77)</f>
        <v>0</v>
      </c>
    </row>
    <row r="80" spans="2:40" x14ac:dyDescent="0.25">
      <c r="B80" s="46">
        <v>2044</v>
      </c>
      <c r="C80" s="46">
        <f>COUNTIFS(Prsv_CV19[Project Name],"*AZ Deck - Epoxy Overlay*",Prsv_CV19[Year],$B80)</f>
        <v>13</v>
      </c>
      <c r="D80" s="46">
        <f>COUNTIFS(Prsv_CV19[Project Name],"*AZ Deck - Polyester Overlay*",Prsv_CV19[Year],$B80)</f>
        <v>0</v>
      </c>
      <c r="E80" s="46">
        <f>COUNTIFS(Prsv_CV19[Project Name],"*Az Deck - Replace*",Prsv_CV19[Year],$B80)</f>
        <v>0</v>
      </c>
      <c r="F80" s="46">
        <f>COUNTIFS(Prsv_CV19[Year],$B80,Prsv_CV19[Project Name],"*AZ Super - FRP Wrap*")</f>
        <v>1</v>
      </c>
      <c r="G80" s="46">
        <f>COUNTIFS(Prsv_CV19[Project Name],"*AZ Super - Conc Maj Repair*",Prsv_CV19[Year],$B80)</f>
        <v>4</v>
      </c>
      <c r="H80" s="46">
        <f>COUNTIFS(Prsv_CV19[Project Name],"*AZ Super - Stl*",Prsv_CV19[Year],$B80)</f>
        <v>6</v>
      </c>
      <c r="I80" s="46">
        <f>COUNTIFS(Prsv_CV19[Project Name],"*AZ Sub - FRP Wrap*",Prsv_CV19[Year],$B80)</f>
        <v>18</v>
      </c>
      <c r="J80" s="46">
        <f>COUNTIFS(Prsv_CV19[Project Name],"*AZ Sub - Conc Maj Repair*",Prsv_CV19[Year],$B80)</f>
        <v>3</v>
      </c>
      <c r="K80" s="46">
        <f>COUNTIFS(Prsv_CV19[Project Name],"*AZ Sub - Steel Maj Repair*",Prsv_CV19[Year],$B80)</f>
        <v>0</v>
      </c>
      <c r="L80" s="46">
        <f>COUNTIFS(Prsv_CV19[Project Name],"*AZ Bridge Replace - Conc*",Prsv_CV19[Year],$B80)</f>
        <v>0</v>
      </c>
      <c r="M80" s="46">
        <f>COUNTIFS(Prsv_CV19[Project Name],"*AZ Bridge Replace - Steel*",Prsv_CV19[Year],$B80)</f>
        <v>1</v>
      </c>
      <c r="N80" s="46">
        <f>COUNTIFS(Prsv_CV19[Project Name],"*AZ Culv*",Prsv_CV19[Year],$B80)</f>
        <v>0</v>
      </c>
      <c r="AB80" s="46">
        <v>2042</v>
      </c>
      <c r="AC80" s="1">
        <f>SUMIFS(Prsv_CV19[Cost],Prsv_CV19[Project Name],"*AZ Deck - Epoxy Overlay*",Prsv_CV19[Year],$B78)</f>
        <v>15003033</v>
      </c>
      <c r="AD80" s="1">
        <f>SUMIFS(Prsv_CV19[Cost],Prsv_CV19[Project Name],"*AZ Deck - Polyester Overlay*",Prsv_CV19[Year],$B78)</f>
        <v>0</v>
      </c>
      <c r="AE80" s="1">
        <f>SUMIFS(Prsv_CV19[Cost],Prsv_CV19[Project Name],"*Az Deck - Replace*",Prsv_CV19[Year],$B78)</f>
        <v>0</v>
      </c>
      <c r="AF80" s="1">
        <f>SUMIFS(Prsv_CV19[Cost],Prsv_CV19[Project Name],"*AZ Super - FRP Wrap*",Prsv_CV19[Year],$B78)</f>
        <v>587937</v>
      </c>
      <c r="AG80" s="1">
        <f>SUMIFS(Prsv_CV19[Cost],Prsv_CV19[Project Name],"*AZ Super - Conc Maj Repair*",Prsv_CV19[Year],$B78)</f>
        <v>5808628</v>
      </c>
      <c r="AH80" s="1">
        <f>SUMIFS(Prsv_CV19[Cost],Prsv_CV19[Project Name],"*AZ Super - Stl*",Prsv_CV19[Year],$B78)</f>
        <v>5015746</v>
      </c>
      <c r="AI80" s="1">
        <f>SUMIFS(Prsv_CV19[Cost],Prsv_CV19[Project Name],"*AZ Sub - FRP Wrap*",Prsv_CV19[Year],$B78)</f>
        <v>12244824</v>
      </c>
      <c r="AJ80" s="1">
        <f>SUMIFS(Prsv_CV19[Cost],Prsv_CV19[Project Name],"*AZ Sub - Conc Maj Repair*",Prsv_CV19[Year],$B78)</f>
        <v>1977217</v>
      </c>
      <c r="AK80" s="1">
        <f>SUMIFS(Prsv_CV19[Cost],Prsv_CV19[Project Name],"*AZ Sub - Steel Maj Repair*",Prsv_CV19[Year],$B78)</f>
        <v>0</v>
      </c>
      <c r="AL80" s="1">
        <f>SUMIFS(Prsv_CV19[Cost],Prsv_CV19[Project Name],"*AZ Bridge Replace - Conc*",Prsv_CV19[Year],$B78)</f>
        <v>0</v>
      </c>
      <c r="AM80" s="1">
        <f>SUMIFS(Prsv_CV19[Cost],Prsv_CV19[Project Name],"*AZ Bridge Replace - Steel*",Prsv_CV19[Year],$B78)</f>
        <v>5245908</v>
      </c>
      <c r="AN80" s="1">
        <f>SUMIFS(Prsv_CV19[Cost],Prsv_CV19[Project Name],"*AZ Culv*",Prsv_CV19[Year],$B78)</f>
        <v>0</v>
      </c>
    </row>
    <row r="81" spans="1:40" x14ac:dyDescent="0.25">
      <c r="A81" s="7" t="s">
        <v>20</v>
      </c>
      <c r="C81" s="46">
        <f>SUM(C56:C80)</f>
        <v>1624</v>
      </c>
      <c r="D81" s="46">
        <f t="shared" ref="D81:N81" si="6">SUM(D56:D80)</f>
        <v>13</v>
      </c>
      <c r="E81" s="46">
        <f t="shared" si="6"/>
        <v>5</v>
      </c>
      <c r="F81" s="46">
        <f t="shared" si="6"/>
        <v>54</v>
      </c>
      <c r="G81" s="46">
        <f t="shared" si="6"/>
        <v>111</v>
      </c>
      <c r="H81" s="46">
        <f t="shared" si="6"/>
        <v>189</v>
      </c>
      <c r="I81" s="46">
        <f t="shared" si="6"/>
        <v>522</v>
      </c>
      <c r="J81" s="46">
        <f t="shared" si="6"/>
        <v>164</v>
      </c>
      <c r="K81" s="46">
        <f t="shared" si="6"/>
        <v>15</v>
      </c>
      <c r="L81" s="46">
        <f t="shared" si="6"/>
        <v>2</v>
      </c>
      <c r="M81" s="46">
        <f t="shared" si="6"/>
        <v>5</v>
      </c>
      <c r="N81" s="46">
        <f t="shared" si="6"/>
        <v>0</v>
      </c>
      <c r="O81" s="46">
        <f>SUM(C81:N81)</f>
        <v>2704</v>
      </c>
      <c r="Q81" s="46" t="s">
        <v>19</v>
      </c>
      <c r="R81" s="46">
        <f>SUM(C81,D81,F81,I81)</f>
        <v>2213</v>
      </c>
      <c r="AB81" s="46">
        <v>2043</v>
      </c>
      <c r="AC81" s="1">
        <f>SUMIFS(Prsv_CV19[Cost],Prsv_CV19[Project Name],"*AZ Deck - Epoxy Overlay*",Prsv_CV19[Year],$B79)</f>
        <v>12973864</v>
      </c>
      <c r="AD81" s="1">
        <f>SUMIFS(Prsv_CV19[Cost],Prsv_CV19[Project Name],"*AZ Deck - Polyester Overlay*",Prsv_CV19[Year],$B79)</f>
        <v>0</v>
      </c>
      <c r="AE81" s="1">
        <f>SUMIFS(Prsv_CV19[Cost],Prsv_CV19[Project Name],"*Az Deck - Replace*",Prsv_CV19[Year],$B79)</f>
        <v>0</v>
      </c>
      <c r="AF81" s="1">
        <f>SUMIFS(Prsv_CV19[Cost],Prsv_CV19[Project Name],"*AZ Super - FRP Wrap*",Prsv_CV19[Year],$B79)</f>
        <v>2994326</v>
      </c>
      <c r="AG81" s="1">
        <f>SUMIFS(Prsv_CV19[Cost],Prsv_CV19[Project Name],"*AZ Super - Conc Maj Repair*",Prsv_CV19[Year],$B79)</f>
        <v>1511214</v>
      </c>
      <c r="AH81" s="1">
        <f>SUMIFS(Prsv_CV19[Cost],Prsv_CV19[Project Name],"*AZ Super - Stl*",Prsv_CV19[Year],$B79)</f>
        <v>3855914</v>
      </c>
      <c r="AI81" s="1">
        <f>SUMIFS(Prsv_CV19[Cost],Prsv_CV19[Project Name],"*AZ Sub - FRP Wrap*",Prsv_CV19[Year],$B79)</f>
        <v>13972830</v>
      </c>
      <c r="AJ81" s="1">
        <f>SUMIFS(Prsv_CV19[Cost],Prsv_CV19[Project Name],"*AZ Sub - Conc Maj Repair*",Prsv_CV19[Year],$B79)</f>
        <v>0</v>
      </c>
      <c r="AK81" s="1">
        <f>SUMIFS(Prsv_CV19[Cost],Prsv_CV19[Project Name],"*AZ Sub - Steel Maj Repair*",Prsv_CV19[Year],$B79)</f>
        <v>0</v>
      </c>
      <c r="AL81" s="1">
        <f>SUMIFS(Prsv_CV19[Cost],Prsv_CV19[Project Name],"*AZ Bridge Replace - Conc*",Prsv_CV19[Year],$B79)</f>
        <v>8398005</v>
      </c>
      <c r="AM81" s="1">
        <f>SUMIFS(Prsv_CV19[Cost],Prsv_CV19[Project Name],"*AZ Bridge Replace - Steel*",Prsv_CV19[Year],$B79)</f>
        <v>0</v>
      </c>
      <c r="AN81" s="1">
        <f>SUMIFS(Prsv_CV19[Cost],Prsv_CV19[Project Name],"*AZ Culv*",Prsv_CV19[Year],$B79)</f>
        <v>0</v>
      </c>
    </row>
    <row r="82" spans="1:40" x14ac:dyDescent="0.25">
      <c r="Q82" s="46" t="s">
        <v>53</v>
      </c>
      <c r="R82" s="46">
        <f>SUM(E81,G81,H81,I81,J81,K81)</f>
        <v>1006</v>
      </c>
      <c r="AB82" s="46">
        <v>2044</v>
      </c>
      <c r="AC82" s="1">
        <f>SUMIFS(Prsv_CV19[Cost],Prsv_CV19[Project Name],"*AZ Deck - Epoxy Overlay*",Prsv_CV19[Year],$B80)</f>
        <v>17913693</v>
      </c>
      <c r="AD82" s="1">
        <f>SUMIFS(Prsv_CV19[Cost],Prsv_CV19[Project Name],"*AZ Deck - Polyester Overlay*",Prsv_CV19[Year],$B80)</f>
        <v>0</v>
      </c>
      <c r="AE82" s="1">
        <f>SUMIFS(Prsv_CV19[Cost],Prsv_CV19[Project Name],"*Az Deck - Replace*",Prsv_CV19[Year],$B80)</f>
        <v>0</v>
      </c>
      <c r="AF82" s="1">
        <f>SUMIFS(Prsv_CV19[Cost],Prsv_CV19[Project Name],"*AZ Super - FRP Wrap*",Prsv_CV19[Year],$B80)</f>
        <v>339558</v>
      </c>
      <c r="AG82" s="1">
        <f>SUMIFS(Prsv_CV19[Cost],Prsv_CV19[Project Name],"*AZ Super - Conc Maj Repair*",Prsv_CV19[Year],$B80)</f>
        <v>2544653</v>
      </c>
      <c r="AH82" s="1">
        <f>SUMIFS(Prsv_CV19[Cost],Prsv_CV19[Project Name],"*AZ Super - Stl*",Prsv_CV19[Year],$B80)</f>
        <v>3269098</v>
      </c>
      <c r="AI82" s="1">
        <f>SUMIFS(Prsv_CV19[Cost],Prsv_CV19[Project Name],"*AZ Sub - FRP Wrap*",Prsv_CV19[Year],$B80)</f>
        <v>8153128</v>
      </c>
      <c r="AJ82" s="1">
        <f>SUMIFS(Prsv_CV19[Cost],Prsv_CV19[Project Name],"*AZ Sub - Conc Maj Repair*",Prsv_CV19[Year],$B80)</f>
        <v>3956143</v>
      </c>
      <c r="AK82" s="1">
        <f>SUMIFS(Prsv_CV19[Cost],Prsv_CV19[Project Name],"*AZ Sub - Steel Maj Repair*",Prsv_CV19[Year],$B80)</f>
        <v>0</v>
      </c>
      <c r="AL82" s="1">
        <f>SUMIFS(Prsv_CV19[Cost],Prsv_CV19[Project Name],"*AZ Bridge Replace - Conc*",Prsv_CV19[Year],$B80)</f>
        <v>0</v>
      </c>
      <c r="AM82" s="1">
        <f>SUMIFS(Prsv_CV19[Cost],Prsv_CV19[Project Name],"*AZ Bridge Replace - Steel*",Prsv_CV19[Year],$B80)</f>
        <v>9250026</v>
      </c>
      <c r="AN82" s="1">
        <f>SUMIFS(Prsv_CV19[Cost],Prsv_CV19[Project Name],"*AZ Culv*",Prsv_CV19[Year],$B80)</f>
        <v>0</v>
      </c>
    </row>
    <row r="83" spans="1:40" x14ac:dyDescent="0.25">
      <c r="Q83" s="46" t="s">
        <v>54</v>
      </c>
      <c r="R83" s="46">
        <f>SUM(N81,M81,L81)</f>
        <v>7</v>
      </c>
      <c r="AC83" s="4">
        <f t="shared" ref="AC83:AN83" si="7">SUM(AC58:AC67)</f>
        <v>292934501</v>
      </c>
      <c r="AD83" s="4">
        <f t="shared" si="7"/>
        <v>4119019</v>
      </c>
      <c r="AE83" s="4">
        <f t="shared" si="7"/>
        <v>1851460</v>
      </c>
      <c r="AF83" s="4">
        <f t="shared" si="7"/>
        <v>13629166</v>
      </c>
      <c r="AG83" s="4">
        <f t="shared" si="7"/>
        <v>21140375</v>
      </c>
      <c r="AH83" s="4">
        <f t="shared" si="7"/>
        <v>17972169</v>
      </c>
      <c r="AI83" s="4">
        <f t="shared" si="7"/>
        <v>64069685</v>
      </c>
      <c r="AJ83" s="4">
        <f t="shared" si="7"/>
        <v>53150800</v>
      </c>
      <c r="AK83" s="4">
        <f t="shared" si="7"/>
        <v>6925223</v>
      </c>
      <c r="AL83" s="4">
        <f t="shared" si="7"/>
        <v>0</v>
      </c>
      <c r="AM83" s="4">
        <f t="shared" si="7"/>
        <v>5552408</v>
      </c>
      <c r="AN83" s="4">
        <f t="shared" si="7"/>
        <v>0</v>
      </c>
    </row>
    <row r="97" spans="3:3" x14ac:dyDescent="0.25">
      <c r="C97" s="1"/>
    </row>
    <row r="98" spans="3:3" x14ac:dyDescent="0.25">
      <c r="C98" s="1"/>
    </row>
  </sheetData>
  <mergeCells count="2">
    <mergeCell ref="H1:N1"/>
    <mergeCell ref="Q1:W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99"/>
  <sheetViews>
    <sheetView showGridLines="0" zoomScale="85" zoomScaleNormal="85" workbookViewId="0">
      <selection activeCell="A2" sqref="A2:K2580"/>
    </sheetView>
  </sheetViews>
  <sheetFormatPr defaultRowHeight="15" x14ac:dyDescent="0.25"/>
  <cols>
    <col min="1" max="1" width="58.28515625" style="46" customWidth="1"/>
    <col min="2" max="2" width="17.7109375" style="46" bestFit="1" customWidth="1"/>
    <col min="3" max="3" width="12.28515625" style="46" customWidth="1"/>
    <col min="4" max="4" width="8" style="46" bestFit="1" customWidth="1"/>
    <col min="5" max="5" width="8.7109375" style="46" customWidth="1"/>
    <col min="6" max="6" width="15.7109375" style="46" customWidth="1"/>
    <col min="7" max="7" width="18.28515625" style="46" customWidth="1"/>
    <col min="8" max="8" width="19.140625" style="46" customWidth="1"/>
    <col min="9" max="9" width="7.140625" style="46" customWidth="1"/>
    <col min="10" max="10" width="27.7109375" style="46" customWidth="1"/>
    <col min="11" max="11" width="9.42578125" style="46" bestFit="1" customWidth="1"/>
    <col min="12" max="12" width="9.140625" style="46"/>
    <col min="13" max="13" width="8.42578125" style="46" bestFit="1" customWidth="1"/>
    <col min="14" max="14" width="18" style="46" bestFit="1" customWidth="1"/>
    <col min="15" max="16384" width="9.140625" style="46"/>
  </cols>
  <sheetData>
    <row r="1" spans="1:14" x14ac:dyDescent="0.25">
      <c r="A1" s="47" t="s">
        <v>21</v>
      </c>
      <c r="B1" s="47" t="s">
        <v>4</v>
      </c>
      <c r="C1" s="47" t="s">
        <v>22</v>
      </c>
      <c r="D1" s="47" t="s">
        <v>23</v>
      </c>
      <c r="E1" s="47" t="s">
        <v>24</v>
      </c>
      <c r="F1" s="47" t="s">
        <v>25</v>
      </c>
      <c r="G1" s="47" t="s">
        <v>26</v>
      </c>
      <c r="H1" s="47" t="s">
        <v>27</v>
      </c>
      <c r="I1" s="47" t="s">
        <v>2</v>
      </c>
      <c r="J1" s="47" t="s">
        <v>28</v>
      </c>
      <c r="K1" s="47" t="s">
        <v>29</v>
      </c>
      <c r="M1" s="46">
        <f>SUBTOTAL(3,Prsv_CV19[Project Name])</f>
        <v>2579</v>
      </c>
    </row>
    <row r="2" spans="1:14" ht="20.100000000000001" customHeight="1" x14ac:dyDescent="0.25">
      <c r="A2" s="51" t="s">
        <v>3630</v>
      </c>
      <c r="B2" s="51" t="s">
        <v>34</v>
      </c>
      <c r="C2" s="51" t="s">
        <v>32</v>
      </c>
      <c r="D2" s="51">
        <v>51622910</v>
      </c>
      <c r="E2" s="51">
        <v>83.44</v>
      </c>
      <c r="F2" s="51">
        <v>6.92</v>
      </c>
      <c r="G2" s="51">
        <v>6.6E-3</v>
      </c>
      <c r="H2" s="51">
        <v>152.21709999999999</v>
      </c>
      <c r="I2" s="51">
        <v>2020</v>
      </c>
      <c r="J2" s="51" t="s">
        <v>52</v>
      </c>
      <c r="K2" s="51" t="s">
        <v>110</v>
      </c>
      <c r="N2" s="1">
        <f>SUM(Prsv_CV19[Cost])</f>
        <v>1381880773</v>
      </c>
    </row>
    <row r="3" spans="1:14" ht="20.100000000000001" customHeight="1" x14ac:dyDescent="0.25">
      <c r="A3" s="51" t="s">
        <v>3632</v>
      </c>
      <c r="B3" s="51" t="s">
        <v>34</v>
      </c>
      <c r="C3" s="51" t="s">
        <v>32</v>
      </c>
      <c r="D3" s="51">
        <v>89643018</v>
      </c>
      <c r="E3" s="51">
        <v>89.1</v>
      </c>
      <c r="F3" s="51">
        <v>18.510000000000002</v>
      </c>
      <c r="G3" s="51">
        <v>1.4E-3</v>
      </c>
      <c r="H3" s="51">
        <v>691.69</v>
      </c>
      <c r="I3" s="51">
        <v>2021</v>
      </c>
      <c r="J3" s="51" t="s">
        <v>52</v>
      </c>
      <c r="K3" s="51" t="s">
        <v>110</v>
      </c>
      <c r="N3" s="1">
        <f>SUMIF(Prsv_CV19[Frozen],"Program*",Prsv_CV19[Cost])</f>
        <v>251265928</v>
      </c>
    </row>
    <row r="4" spans="1:14" ht="20.100000000000001" customHeight="1" x14ac:dyDescent="0.25">
      <c r="A4" s="51" t="s">
        <v>378</v>
      </c>
      <c r="B4" s="51" t="s">
        <v>79</v>
      </c>
      <c r="C4" s="51" t="s">
        <v>31</v>
      </c>
      <c r="D4" s="51">
        <v>161331</v>
      </c>
      <c r="E4" s="51">
        <v>81.42</v>
      </c>
      <c r="F4" s="51">
        <v>9.74</v>
      </c>
      <c r="G4" s="51">
        <v>6.0400000000000002E-2</v>
      </c>
      <c r="H4" s="51">
        <v>16.563800000000001</v>
      </c>
      <c r="I4" s="51">
        <v>2022</v>
      </c>
      <c r="J4" s="51" t="s">
        <v>32</v>
      </c>
      <c r="K4" s="51" t="s">
        <v>33</v>
      </c>
    </row>
    <row r="5" spans="1:14" ht="20.100000000000001" customHeight="1" x14ac:dyDescent="0.25">
      <c r="A5" s="51" t="s">
        <v>214</v>
      </c>
      <c r="B5" s="51" t="s">
        <v>79</v>
      </c>
      <c r="C5" s="51" t="s">
        <v>31</v>
      </c>
      <c r="D5" s="51">
        <v>131764</v>
      </c>
      <c r="E5" s="51">
        <v>87.22</v>
      </c>
      <c r="F5" s="51">
        <v>6.77</v>
      </c>
      <c r="G5" s="51">
        <v>5.1400000000000001E-2</v>
      </c>
      <c r="H5" s="51">
        <v>19.462900000000001</v>
      </c>
      <c r="I5" s="51">
        <v>2022</v>
      </c>
      <c r="J5" s="51" t="s">
        <v>32</v>
      </c>
      <c r="K5" s="51" t="s">
        <v>33</v>
      </c>
    </row>
    <row r="6" spans="1:14" ht="20.100000000000001" customHeight="1" x14ac:dyDescent="0.25">
      <c r="A6" s="51" t="s">
        <v>3344</v>
      </c>
      <c r="B6" s="51" t="s">
        <v>75</v>
      </c>
      <c r="C6" s="51" t="s">
        <v>31</v>
      </c>
      <c r="D6" s="51">
        <v>245216</v>
      </c>
      <c r="E6" s="51">
        <v>76.45</v>
      </c>
      <c r="F6" s="51">
        <v>18.2</v>
      </c>
      <c r="G6" s="51">
        <v>7.4200000000000002E-2</v>
      </c>
      <c r="H6" s="51">
        <v>13.4734</v>
      </c>
      <c r="I6" s="51">
        <v>2022</v>
      </c>
      <c r="J6" s="51" t="s">
        <v>32</v>
      </c>
      <c r="K6" s="51" t="s">
        <v>33</v>
      </c>
    </row>
    <row r="7" spans="1:14" ht="20.100000000000001" customHeight="1" x14ac:dyDescent="0.25">
      <c r="A7" s="51" t="s">
        <v>149</v>
      </c>
      <c r="B7" s="51" t="s">
        <v>79</v>
      </c>
      <c r="C7" s="51" t="s">
        <v>31</v>
      </c>
      <c r="D7" s="51">
        <v>270911</v>
      </c>
      <c r="E7" s="51">
        <v>87.48</v>
      </c>
      <c r="F7" s="51">
        <v>12.23</v>
      </c>
      <c r="G7" s="51">
        <v>4.5100000000000001E-2</v>
      </c>
      <c r="H7" s="51">
        <v>22.151399999999999</v>
      </c>
      <c r="I7" s="51">
        <v>2022</v>
      </c>
      <c r="J7" s="51" t="s">
        <v>32</v>
      </c>
      <c r="K7" s="51" t="s">
        <v>33</v>
      </c>
    </row>
    <row r="8" spans="1:14" ht="20.100000000000001" customHeight="1" x14ac:dyDescent="0.25">
      <c r="A8" s="51" t="s">
        <v>441</v>
      </c>
      <c r="B8" s="51" t="s">
        <v>75</v>
      </c>
      <c r="C8" s="51" t="s">
        <v>31</v>
      </c>
      <c r="D8" s="51">
        <v>62084</v>
      </c>
      <c r="E8" s="51">
        <v>78.819999999999993</v>
      </c>
      <c r="F8" s="51">
        <v>3.92</v>
      </c>
      <c r="G8" s="51">
        <v>6.3100000000000003E-2</v>
      </c>
      <c r="H8" s="51">
        <v>15.8377</v>
      </c>
      <c r="I8" s="51">
        <v>2022</v>
      </c>
      <c r="J8" s="51" t="s">
        <v>32</v>
      </c>
      <c r="K8" s="51" t="s">
        <v>33</v>
      </c>
    </row>
    <row r="9" spans="1:14" ht="20.100000000000001" customHeight="1" x14ac:dyDescent="0.25">
      <c r="A9" s="51" t="s">
        <v>325</v>
      </c>
      <c r="B9" s="51" t="s">
        <v>79</v>
      </c>
      <c r="C9" s="51" t="s">
        <v>31</v>
      </c>
      <c r="D9" s="51">
        <v>154170</v>
      </c>
      <c r="E9" s="51">
        <v>81.31</v>
      </c>
      <c r="F9" s="51">
        <v>11.54</v>
      </c>
      <c r="G9" s="51">
        <v>7.4899999999999994E-2</v>
      </c>
      <c r="H9" s="51">
        <v>13.3596</v>
      </c>
      <c r="I9" s="51">
        <v>2022</v>
      </c>
      <c r="J9" s="51" t="s">
        <v>32</v>
      </c>
      <c r="K9" s="51" t="s">
        <v>33</v>
      </c>
    </row>
    <row r="10" spans="1:14" ht="20.100000000000001" customHeight="1" x14ac:dyDescent="0.25">
      <c r="A10" s="51" t="s">
        <v>389</v>
      </c>
      <c r="B10" s="51" t="s">
        <v>79</v>
      </c>
      <c r="C10" s="51" t="s">
        <v>31</v>
      </c>
      <c r="D10" s="51">
        <v>189944</v>
      </c>
      <c r="E10" s="51">
        <v>87.32</v>
      </c>
      <c r="F10" s="51">
        <v>8.4499999999999993</v>
      </c>
      <c r="G10" s="51">
        <v>4.4499999999999998E-2</v>
      </c>
      <c r="H10" s="51">
        <v>22.4785</v>
      </c>
      <c r="I10" s="51">
        <v>2022</v>
      </c>
      <c r="J10" s="51" t="s">
        <v>32</v>
      </c>
      <c r="K10" s="51" t="s">
        <v>33</v>
      </c>
    </row>
    <row r="11" spans="1:14" ht="20.100000000000001" customHeight="1" x14ac:dyDescent="0.25">
      <c r="A11" s="51" t="s">
        <v>302</v>
      </c>
      <c r="B11" s="51" t="s">
        <v>79</v>
      </c>
      <c r="C11" s="51" t="s">
        <v>31</v>
      </c>
      <c r="D11" s="51">
        <v>514643</v>
      </c>
      <c r="E11" s="51">
        <v>79.22</v>
      </c>
      <c r="F11" s="51">
        <v>11.88</v>
      </c>
      <c r="G11" s="51">
        <v>2.3099999999999999E-2</v>
      </c>
      <c r="H11" s="51">
        <v>43.320099999999996</v>
      </c>
      <c r="I11" s="51">
        <v>2022</v>
      </c>
      <c r="J11" s="51" t="s">
        <v>32</v>
      </c>
      <c r="K11" s="51" t="s">
        <v>33</v>
      </c>
    </row>
    <row r="12" spans="1:14" ht="20.100000000000001" customHeight="1" x14ac:dyDescent="0.25">
      <c r="A12" s="51" t="s">
        <v>80</v>
      </c>
      <c r="B12" s="51" t="s">
        <v>75</v>
      </c>
      <c r="C12" s="51" t="s">
        <v>31</v>
      </c>
      <c r="D12" s="51">
        <v>107830</v>
      </c>
      <c r="E12" s="51">
        <v>89.95</v>
      </c>
      <c r="F12" s="51">
        <v>17.190000000000001</v>
      </c>
      <c r="G12" s="51">
        <v>0.15939999999999999</v>
      </c>
      <c r="H12" s="51">
        <v>6.2728000000000002</v>
      </c>
      <c r="I12" s="51">
        <v>2022</v>
      </c>
      <c r="J12" s="51" t="s">
        <v>32</v>
      </c>
      <c r="K12" s="51" t="s">
        <v>33</v>
      </c>
    </row>
    <row r="13" spans="1:14" ht="20.100000000000001" customHeight="1" x14ac:dyDescent="0.25">
      <c r="A13" s="51" t="s">
        <v>306</v>
      </c>
      <c r="B13" s="51" t="s">
        <v>79</v>
      </c>
      <c r="C13" s="51" t="s">
        <v>31</v>
      </c>
      <c r="D13" s="51">
        <v>161108</v>
      </c>
      <c r="E13" s="51">
        <v>86.04</v>
      </c>
      <c r="F13" s="51">
        <v>11.44</v>
      </c>
      <c r="G13" s="51">
        <v>7.0999999999999994E-2</v>
      </c>
      <c r="H13" s="51">
        <v>14.0829</v>
      </c>
      <c r="I13" s="51">
        <v>2022</v>
      </c>
      <c r="J13" s="51" t="s">
        <v>32</v>
      </c>
      <c r="K13" s="51" t="s">
        <v>33</v>
      </c>
    </row>
    <row r="14" spans="1:14" ht="20.100000000000001" customHeight="1" x14ac:dyDescent="0.25">
      <c r="A14" s="51" t="s">
        <v>371</v>
      </c>
      <c r="B14" s="51" t="s">
        <v>79</v>
      </c>
      <c r="C14" s="51" t="s">
        <v>31</v>
      </c>
      <c r="D14" s="51">
        <v>270848</v>
      </c>
      <c r="E14" s="51">
        <v>85.59</v>
      </c>
      <c r="F14" s="51">
        <v>10.85</v>
      </c>
      <c r="G14" s="51">
        <v>4.0099999999999997E-2</v>
      </c>
      <c r="H14" s="51">
        <v>24.962900000000001</v>
      </c>
      <c r="I14" s="51">
        <v>2022</v>
      </c>
      <c r="J14" s="51" t="s">
        <v>32</v>
      </c>
      <c r="K14" s="51" t="s">
        <v>33</v>
      </c>
    </row>
    <row r="15" spans="1:14" ht="20.100000000000001" customHeight="1" x14ac:dyDescent="0.25">
      <c r="A15" s="51" t="s">
        <v>3844</v>
      </c>
      <c r="B15" s="51" t="s">
        <v>34</v>
      </c>
      <c r="C15" s="51" t="s">
        <v>32</v>
      </c>
      <c r="D15" s="51">
        <v>30000000</v>
      </c>
      <c r="E15" s="51">
        <v>98.67</v>
      </c>
      <c r="F15" s="51">
        <v>47.53</v>
      </c>
      <c r="G15" s="51">
        <v>1.6000000000000001E-3</v>
      </c>
      <c r="H15" s="51">
        <v>631.18029999999999</v>
      </c>
      <c r="I15" s="51">
        <v>2022</v>
      </c>
      <c r="J15" s="51" t="s">
        <v>52</v>
      </c>
      <c r="K15" s="51" t="s">
        <v>110</v>
      </c>
    </row>
    <row r="16" spans="1:14" ht="20.100000000000001" customHeight="1" x14ac:dyDescent="0.25">
      <c r="A16" s="51" t="s">
        <v>418</v>
      </c>
      <c r="B16" s="51" t="s">
        <v>79</v>
      </c>
      <c r="C16" s="51" t="s">
        <v>31</v>
      </c>
      <c r="D16" s="51">
        <v>85869</v>
      </c>
      <c r="E16" s="51">
        <v>90.76</v>
      </c>
      <c r="F16" s="51">
        <v>3.16</v>
      </c>
      <c r="G16" s="51">
        <v>3.6799999999999999E-2</v>
      </c>
      <c r="H16" s="51">
        <v>27.1738</v>
      </c>
      <c r="I16" s="51">
        <v>2022</v>
      </c>
      <c r="J16" s="51" t="s">
        <v>32</v>
      </c>
      <c r="K16" s="51" t="s">
        <v>33</v>
      </c>
    </row>
    <row r="17" spans="1:11" ht="20.100000000000001" customHeight="1" x14ac:dyDescent="0.25">
      <c r="A17" s="51" t="s">
        <v>157</v>
      </c>
      <c r="B17" s="51" t="s">
        <v>34</v>
      </c>
      <c r="C17" s="51" t="s">
        <v>31</v>
      </c>
      <c r="D17" s="51">
        <v>220582</v>
      </c>
      <c r="E17" s="51">
        <v>81.77</v>
      </c>
      <c r="F17" s="51">
        <v>8.61</v>
      </c>
      <c r="G17" s="51">
        <v>3.9E-2</v>
      </c>
      <c r="H17" s="51">
        <v>25.619299999999999</v>
      </c>
      <c r="I17" s="51">
        <v>2022</v>
      </c>
      <c r="J17" s="51" t="s">
        <v>32</v>
      </c>
      <c r="K17" s="51" t="s">
        <v>33</v>
      </c>
    </row>
    <row r="18" spans="1:11" ht="20.100000000000001" customHeight="1" x14ac:dyDescent="0.25">
      <c r="A18" s="51" t="s">
        <v>392</v>
      </c>
      <c r="B18" s="51" t="s">
        <v>79</v>
      </c>
      <c r="C18" s="51" t="s">
        <v>31</v>
      </c>
      <c r="D18" s="51">
        <v>133101</v>
      </c>
      <c r="E18" s="51">
        <v>77.06</v>
      </c>
      <c r="F18" s="51">
        <v>10.02</v>
      </c>
      <c r="G18" s="51">
        <v>7.5300000000000006E-2</v>
      </c>
      <c r="H18" s="51">
        <v>13.2835</v>
      </c>
      <c r="I18" s="51">
        <v>2022</v>
      </c>
      <c r="J18" s="51" t="s">
        <v>32</v>
      </c>
      <c r="K18" s="51" t="s">
        <v>33</v>
      </c>
    </row>
    <row r="19" spans="1:11" ht="20.100000000000001" customHeight="1" x14ac:dyDescent="0.25">
      <c r="A19" s="51" t="s">
        <v>176</v>
      </c>
      <c r="B19" s="51" t="s">
        <v>79</v>
      </c>
      <c r="C19" s="51" t="s">
        <v>31</v>
      </c>
      <c r="D19" s="51">
        <v>115086</v>
      </c>
      <c r="E19" s="51">
        <v>87.35</v>
      </c>
      <c r="F19" s="51">
        <v>11.44</v>
      </c>
      <c r="G19" s="51">
        <v>9.9400000000000002E-2</v>
      </c>
      <c r="H19" s="51">
        <v>10.06</v>
      </c>
      <c r="I19" s="51">
        <v>2022</v>
      </c>
      <c r="J19" s="51" t="s">
        <v>32</v>
      </c>
      <c r="K19" s="51" t="s">
        <v>33</v>
      </c>
    </row>
    <row r="20" spans="1:11" ht="20.100000000000001" customHeight="1" x14ac:dyDescent="0.25">
      <c r="A20" s="51" t="s">
        <v>223</v>
      </c>
      <c r="B20" s="51" t="s">
        <v>79</v>
      </c>
      <c r="C20" s="51" t="s">
        <v>31</v>
      </c>
      <c r="D20" s="51">
        <v>125112</v>
      </c>
      <c r="E20" s="51">
        <v>87.97</v>
      </c>
      <c r="F20" s="51">
        <v>7.3</v>
      </c>
      <c r="G20" s="51">
        <v>5.8299999999999998E-2</v>
      </c>
      <c r="H20" s="51">
        <v>17.1386</v>
      </c>
      <c r="I20" s="51">
        <v>2022</v>
      </c>
      <c r="J20" s="51" t="s">
        <v>32</v>
      </c>
      <c r="K20" s="51" t="s">
        <v>33</v>
      </c>
    </row>
    <row r="21" spans="1:11" ht="20.100000000000001" customHeight="1" x14ac:dyDescent="0.25">
      <c r="A21" s="51" t="s">
        <v>104</v>
      </c>
      <c r="B21" s="51" t="s">
        <v>79</v>
      </c>
      <c r="C21" s="51" t="s">
        <v>31</v>
      </c>
      <c r="D21" s="51">
        <v>51783</v>
      </c>
      <c r="E21" s="51">
        <v>90.7</v>
      </c>
      <c r="F21" s="51">
        <v>10.89</v>
      </c>
      <c r="G21" s="51">
        <v>0.21029999999999999</v>
      </c>
      <c r="H21" s="51">
        <v>4.7550999999999997</v>
      </c>
      <c r="I21" s="51">
        <v>2022</v>
      </c>
      <c r="J21" s="51" t="s">
        <v>32</v>
      </c>
      <c r="K21" s="51" t="s">
        <v>33</v>
      </c>
    </row>
    <row r="22" spans="1:11" ht="20.100000000000001" customHeight="1" x14ac:dyDescent="0.25">
      <c r="A22" s="51" t="s">
        <v>471</v>
      </c>
      <c r="B22" s="51" t="s">
        <v>79</v>
      </c>
      <c r="C22" s="51" t="s">
        <v>31</v>
      </c>
      <c r="D22" s="51">
        <v>188352</v>
      </c>
      <c r="E22" s="51">
        <v>87.63</v>
      </c>
      <c r="F22" s="51">
        <v>13.15</v>
      </c>
      <c r="G22" s="51">
        <v>6.9800000000000001E-2</v>
      </c>
      <c r="H22" s="51">
        <v>14.323399999999999</v>
      </c>
      <c r="I22" s="51">
        <v>2022</v>
      </c>
      <c r="J22" s="51" t="s">
        <v>32</v>
      </c>
      <c r="K22" s="51" t="s">
        <v>33</v>
      </c>
    </row>
    <row r="23" spans="1:11" ht="20.100000000000001" customHeight="1" x14ac:dyDescent="0.25">
      <c r="A23" s="51" t="s">
        <v>445</v>
      </c>
      <c r="B23" s="51" t="s">
        <v>79</v>
      </c>
      <c r="C23" s="51" t="s">
        <v>31</v>
      </c>
      <c r="D23" s="51">
        <v>154361</v>
      </c>
      <c r="E23" s="51">
        <v>75.900000000000006</v>
      </c>
      <c r="F23" s="51">
        <v>7.2</v>
      </c>
      <c r="G23" s="51">
        <v>4.6600000000000003E-2</v>
      </c>
      <c r="H23" s="51">
        <v>21.439</v>
      </c>
      <c r="I23" s="51">
        <v>2022</v>
      </c>
      <c r="J23" s="51" t="s">
        <v>32</v>
      </c>
      <c r="K23" s="51" t="s">
        <v>33</v>
      </c>
    </row>
    <row r="24" spans="1:11" ht="20.100000000000001" customHeight="1" x14ac:dyDescent="0.25">
      <c r="A24" s="51" t="s">
        <v>319</v>
      </c>
      <c r="B24" s="51" t="s">
        <v>75</v>
      </c>
      <c r="C24" s="51" t="s">
        <v>31</v>
      </c>
      <c r="D24" s="51">
        <v>383834</v>
      </c>
      <c r="E24" s="51">
        <v>86.64</v>
      </c>
      <c r="F24" s="51">
        <v>20.21</v>
      </c>
      <c r="G24" s="51">
        <v>5.2699999999999997E-2</v>
      </c>
      <c r="H24" s="51">
        <v>18.9923</v>
      </c>
      <c r="I24" s="51">
        <v>2022</v>
      </c>
      <c r="J24" s="51" t="s">
        <v>32</v>
      </c>
      <c r="K24" s="51" t="s">
        <v>33</v>
      </c>
    </row>
    <row r="25" spans="1:11" ht="20.100000000000001" customHeight="1" x14ac:dyDescent="0.25">
      <c r="A25" s="51" t="s">
        <v>508</v>
      </c>
      <c r="B25" s="51" t="s">
        <v>79</v>
      </c>
      <c r="C25" s="51" t="s">
        <v>31</v>
      </c>
      <c r="D25" s="51">
        <v>105156</v>
      </c>
      <c r="E25" s="51">
        <v>87.15</v>
      </c>
      <c r="F25" s="51">
        <v>6.51</v>
      </c>
      <c r="G25" s="51">
        <v>6.1899999999999997E-2</v>
      </c>
      <c r="H25" s="51">
        <v>16.153099999999998</v>
      </c>
      <c r="I25" s="51">
        <v>2022</v>
      </c>
      <c r="J25" s="51" t="s">
        <v>32</v>
      </c>
      <c r="K25" s="51" t="s">
        <v>33</v>
      </c>
    </row>
    <row r="26" spans="1:11" ht="20.100000000000001" customHeight="1" x14ac:dyDescent="0.25">
      <c r="A26" s="51" t="s">
        <v>1622</v>
      </c>
      <c r="B26" s="51" t="s">
        <v>79</v>
      </c>
      <c r="C26" s="51" t="s">
        <v>31</v>
      </c>
      <c r="D26" s="51">
        <v>134437</v>
      </c>
      <c r="E26" s="51">
        <v>85.96</v>
      </c>
      <c r="F26" s="51">
        <v>9.82</v>
      </c>
      <c r="G26" s="51">
        <v>7.2999999999999995E-2</v>
      </c>
      <c r="H26" s="51">
        <v>13.690099999999999</v>
      </c>
      <c r="I26" s="51">
        <v>2022</v>
      </c>
      <c r="J26" s="51" t="s">
        <v>32</v>
      </c>
      <c r="K26" s="51" t="s">
        <v>33</v>
      </c>
    </row>
    <row r="27" spans="1:11" ht="20.100000000000001" customHeight="1" x14ac:dyDescent="0.25">
      <c r="A27" s="51" t="s">
        <v>108</v>
      </c>
      <c r="B27" s="51" t="s">
        <v>75</v>
      </c>
      <c r="C27" s="51" t="s">
        <v>31</v>
      </c>
      <c r="D27" s="51">
        <v>100998</v>
      </c>
      <c r="E27" s="51">
        <v>85.51</v>
      </c>
      <c r="F27" s="51">
        <v>10.91</v>
      </c>
      <c r="G27" s="51">
        <v>0.108</v>
      </c>
      <c r="H27" s="51">
        <v>9.2573000000000008</v>
      </c>
      <c r="I27" s="51">
        <v>2022</v>
      </c>
      <c r="J27" s="51" t="s">
        <v>32</v>
      </c>
      <c r="K27" s="51" t="s">
        <v>33</v>
      </c>
    </row>
    <row r="28" spans="1:11" ht="20.100000000000001" customHeight="1" x14ac:dyDescent="0.25">
      <c r="A28" s="51" t="s">
        <v>241</v>
      </c>
      <c r="B28" s="51" t="s">
        <v>79</v>
      </c>
      <c r="C28" s="51" t="s">
        <v>31</v>
      </c>
      <c r="D28" s="51">
        <v>130841</v>
      </c>
      <c r="E28" s="51">
        <v>87.09</v>
      </c>
      <c r="F28" s="51">
        <v>9.16</v>
      </c>
      <c r="G28" s="51">
        <v>7.0000000000000007E-2</v>
      </c>
      <c r="H28" s="51">
        <v>14.283899999999999</v>
      </c>
      <c r="I28" s="51">
        <v>2022</v>
      </c>
      <c r="J28" s="51" t="s">
        <v>32</v>
      </c>
      <c r="K28" s="51" t="s">
        <v>33</v>
      </c>
    </row>
    <row r="29" spans="1:11" ht="20.100000000000001" customHeight="1" x14ac:dyDescent="0.25">
      <c r="A29" s="51" t="s">
        <v>3004</v>
      </c>
      <c r="B29" s="51" t="s">
        <v>75</v>
      </c>
      <c r="C29" s="51" t="s">
        <v>31</v>
      </c>
      <c r="D29" s="51">
        <v>126290</v>
      </c>
      <c r="E29" s="51">
        <v>84.32</v>
      </c>
      <c r="F29" s="51">
        <v>5.77</v>
      </c>
      <c r="G29" s="51">
        <v>4.5699999999999998E-2</v>
      </c>
      <c r="H29" s="51">
        <v>21.8873</v>
      </c>
      <c r="I29" s="51">
        <v>2022</v>
      </c>
      <c r="J29" s="51" t="s">
        <v>32</v>
      </c>
      <c r="K29" s="51" t="s">
        <v>33</v>
      </c>
    </row>
    <row r="30" spans="1:11" ht="20.100000000000001" customHeight="1" x14ac:dyDescent="0.25">
      <c r="A30" s="51" t="s">
        <v>1653</v>
      </c>
      <c r="B30" s="51" t="s">
        <v>79</v>
      </c>
      <c r="C30" s="51" t="s">
        <v>31</v>
      </c>
      <c r="D30" s="51">
        <v>127181</v>
      </c>
      <c r="E30" s="51">
        <v>84.29</v>
      </c>
      <c r="F30" s="51">
        <v>9.65</v>
      </c>
      <c r="G30" s="51">
        <v>7.5899999999999995E-2</v>
      </c>
      <c r="H30" s="51">
        <v>13.1793</v>
      </c>
      <c r="I30" s="51">
        <v>2022</v>
      </c>
      <c r="J30" s="51" t="s">
        <v>32</v>
      </c>
      <c r="K30" s="51" t="s">
        <v>33</v>
      </c>
    </row>
    <row r="31" spans="1:11" ht="20.100000000000001" customHeight="1" x14ac:dyDescent="0.25">
      <c r="A31" s="51" t="s">
        <v>107</v>
      </c>
      <c r="B31" s="51" t="s">
        <v>79</v>
      </c>
      <c r="C31" s="51" t="s">
        <v>31</v>
      </c>
      <c r="D31" s="51">
        <v>112731</v>
      </c>
      <c r="E31" s="51">
        <v>87.57</v>
      </c>
      <c r="F31" s="51">
        <v>11.83</v>
      </c>
      <c r="G31" s="51">
        <v>0.10489999999999999</v>
      </c>
      <c r="H31" s="51">
        <v>9.5292999999999992</v>
      </c>
      <c r="I31" s="51">
        <v>2022</v>
      </c>
      <c r="J31" s="51" t="s">
        <v>32</v>
      </c>
      <c r="K31" s="51" t="s">
        <v>33</v>
      </c>
    </row>
    <row r="32" spans="1:11" ht="20.100000000000001" customHeight="1" x14ac:dyDescent="0.25">
      <c r="A32" s="51" t="s">
        <v>1742</v>
      </c>
      <c r="B32" s="51" t="s">
        <v>34</v>
      </c>
      <c r="C32" s="51" t="s">
        <v>31</v>
      </c>
      <c r="D32" s="51">
        <v>426800</v>
      </c>
      <c r="E32" s="51">
        <v>87</v>
      </c>
      <c r="F32" s="51">
        <v>28.59</v>
      </c>
      <c r="G32" s="51">
        <v>6.7000000000000004E-2</v>
      </c>
      <c r="H32" s="51">
        <v>14.9283</v>
      </c>
      <c r="I32" s="51">
        <v>2022</v>
      </c>
      <c r="J32" s="51" t="s">
        <v>32</v>
      </c>
      <c r="K32" s="51" t="s">
        <v>33</v>
      </c>
    </row>
    <row r="33" spans="1:11" ht="20.100000000000001" customHeight="1" x14ac:dyDescent="0.25">
      <c r="A33" s="51" t="s">
        <v>106</v>
      </c>
      <c r="B33" s="51" t="s">
        <v>75</v>
      </c>
      <c r="C33" s="51" t="s">
        <v>31</v>
      </c>
      <c r="D33" s="51">
        <v>82114</v>
      </c>
      <c r="E33" s="51">
        <v>83.24</v>
      </c>
      <c r="F33" s="51">
        <v>7.88</v>
      </c>
      <c r="G33" s="51">
        <v>9.6000000000000002E-2</v>
      </c>
      <c r="H33" s="51">
        <v>10.420500000000001</v>
      </c>
      <c r="I33" s="51">
        <v>2022</v>
      </c>
      <c r="J33" s="51" t="s">
        <v>32</v>
      </c>
      <c r="K33" s="51" t="s">
        <v>33</v>
      </c>
    </row>
    <row r="34" spans="1:11" ht="20.100000000000001" customHeight="1" x14ac:dyDescent="0.25">
      <c r="A34" s="51" t="s">
        <v>224</v>
      </c>
      <c r="B34" s="51" t="s">
        <v>75</v>
      </c>
      <c r="C34" s="51" t="s">
        <v>31</v>
      </c>
      <c r="D34" s="51">
        <v>375548</v>
      </c>
      <c r="E34" s="51">
        <v>84.01</v>
      </c>
      <c r="F34" s="51">
        <v>16.57</v>
      </c>
      <c r="G34" s="51">
        <v>4.41E-2</v>
      </c>
      <c r="H34" s="51">
        <v>22.664300000000001</v>
      </c>
      <c r="I34" s="51">
        <v>2022</v>
      </c>
      <c r="J34" s="51" t="s">
        <v>32</v>
      </c>
      <c r="K34" s="51" t="s">
        <v>33</v>
      </c>
    </row>
    <row r="35" spans="1:11" ht="20.100000000000001" customHeight="1" x14ac:dyDescent="0.25">
      <c r="A35" s="51" t="s">
        <v>377</v>
      </c>
      <c r="B35" s="51" t="s">
        <v>79</v>
      </c>
      <c r="C35" s="51" t="s">
        <v>31</v>
      </c>
      <c r="D35" s="51">
        <v>243222</v>
      </c>
      <c r="E35" s="51">
        <v>86.72</v>
      </c>
      <c r="F35" s="51">
        <v>10.66</v>
      </c>
      <c r="G35" s="51">
        <v>4.3799999999999999E-2</v>
      </c>
      <c r="H35" s="51">
        <v>22.816299999999998</v>
      </c>
      <c r="I35" s="51">
        <v>2022</v>
      </c>
      <c r="J35" s="51" t="s">
        <v>32</v>
      </c>
      <c r="K35" s="51" t="s">
        <v>33</v>
      </c>
    </row>
    <row r="36" spans="1:11" ht="20.100000000000001" customHeight="1" x14ac:dyDescent="0.25">
      <c r="A36" s="51" t="s">
        <v>127</v>
      </c>
      <c r="B36" s="51" t="s">
        <v>79</v>
      </c>
      <c r="C36" s="51" t="s">
        <v>31</v>
      </c>
      <c r="D36" s="51">
        <v>57034</v>
      </c>
      <c r="E36" s="51">
        <v>86.39</v>
      </c>
      <c r="F36" s="51">
        <v>3.96</v>
      </c>
      <c r="G36" s="51">
        <v>6.9400000000000003E-2</v>
      </c>
      <c r="H36" s="51">
        <v>14.4025</v>
      </c>
      <c r="I36" s="51">
        <v>2022</v>
      </c>
      <c r="J36" s="51" t="s">
        <v>32</v>
      </c>
      <c r="K36" s="51" t="s">
        <v>33</v>
      </c>
    </row>
    <row r="37" spans="1:11" ht="20.100000000000001" customHeight="1" x14ac:dyDescent="0.25">
      <c r="A37" s="51" t="s">
        <v>331</v>
      </c>
      <c r="B37" s="51" t="s">
        <v>79</v>
      </c>
      <c r="C37" s="51" t="s">
        <v>31</v>
      </c>
      <c r="D37" s="51">
        <v>266265</v>
      </c>
      <c r="E37" s="51">
        <v>87.53</v>
      </c>
      <c r="F37" s="51">
        <v>11.41</v>
      </c>
      <c r="G37" s="51">
        <v>4.2900000000000001E-2</v>
      </c>
      <c r="H37" s="51">
        <v>23.336099999999998</v>
      </c>
      <c r="I37" s="51">
        <v>2022</v>
      </c>
      <c r="J37" s="51" t="s">
        <v>32</v>
      </c>
      <c r="K37" s="51" t="s">
        <v>33</v>
      </c>
    </row>
    <row r="38" spans="1:11" ht="20.100000000000001" customHeight="1" x14ac:dyDescent="0.25">
      <c r="A38" s="51" t="s">
        <v>160</v>
      </c>
      <c r="B38" s="51" t="s">
        <v>79</v>
      </c>
      <c r="C38" s="51" t="s">
        <v>31</v>
      </c>
      <c r="D38" s="51">
        <v>243126</v>
      </c>
      <c r="E38" s="51">
        <v>83.64</v>
      </c>
      <c r="F38" s="51">
        <v>10.63</v>
      </c>
      <c r="G38" s="51">
        <v>4.3700000000000003E-2</v>
      </c>
      <c r="H38" s="51">
        <v>22.871700000000001</v>
      </c>
      <c r="I38" s="51">
        <v>2022</v>
      </c>
      <c r="J38" s="51" t="s">
        <v>32</v>
      </c>
      <c r="K38" s="51" t="s">
        <v>33</v>
      </c>
    </row>
    <row r="39" spans="1:11" ht="20.100000000000001" customHeight="1" x14ac:dyDescent="0.25">
      <c r="A39" s="51" t="s">
        <v>451</v>
      </c>
      <c r="B39" s="51" t="s">
        <v>79</v>
      </c>
      <c r="C39" s="51" t="s">
        <v>31</v>
      </c>
      <c r="D39" s="51">
        <v>115150</v>
      </c>
      <c r="E39" s="51">
        <v>82.13</v>
      </c>
      <c r="F39" s="51">
        <v>11.45</v>
      </c>
      <c r="G39" s="51">
        <v>9.9400000000000002E-2</v>
      </c>
      <c r="H39" s="51">
        <v>10.056800000000001</v>
      </c>
      <c r="I39" s="51">
        <v>2022</v>
      </c>
      <c r="J39" s="51" t="s">
        <v>32</v>
      </c>
      <c r="K39" s="51" t="s">
        <v>33</v>
      </c>
    </row>
    <row r="40" spans="1:11" ht="20.100000000000001" customHeight="1" x14ac:dyDescent="0.25">
      <c r="A40" s="51" t="s">
        <v>374</v>
      </c>
      <c r="B40" s="51" t="s">
        <v>79</v>
      </c>
      <c r="C40" s="51" t="s">
        <v>31</v>
      </c>
      <c r="D40" s="51">
        <v>200574</v>
      </c>
      <c r="E40" s="51">
        <v>86.64</v>
      </c>
      <c r="F40" s="51">
        <v>9.42</v>
      </c>
      <c r="G40" s="51">
        <v>4.7E-2</v>
      </c>
      <c r="H40" s="51">
        <v>21.292300000000001</v>
      </c>
      <c r="I40" s="51">
        <v>2022</v>
      </c>
      <c r="J40" s="51" t="s">
        <v>32</v>
      </c>
      <c r="K40" s="51" t="s">
        <v>33</v>
      </c>
    </row>
    <row r="41" spans="1:11" ht="20.100000000000001" customHeight="1" x14ac:dyDescent="0.25">
      <c r="A41" s="51" t="s">
        <v>468</v>
      </c>
      <c r="B41" s="51" t="s">
        <v>34</v>
      </c>
      <c r="C41" s="51" t="s">
        <v>31</v>
      </c>
      <c r="D41" s="51">
        <v>232337</v>
      </c>
      <c r="E41" s="51">
        <v>84.14</v>
      </c>
      <c r="F41" s="51">
        <v>9.1999999999999993</v>
      </c>
      <c r="G41" s="51">
        <v>3.9600000000000003E-2</v>
      </c>
      <c r="H41" s="51">
        <v>25.254000000000001</v>
      </c>
      <c r="I41" s="51">
        <v>2022</v>
      </c>
      <c r="J41" s="51" t="s">
        <v>32</v>
      </c>
      <c r="K41" s="51" t="s">
        <v>33</v>
      </c>
    </row>
    <row r="42" spans="1:11" ht="20.100000000000001" customHeight="1" x14ac:dyDescent="0.25">
      <c r="A42" s="51" t="s">
        <v>500</v>
      </c>
      <c r="B42" s="51" t="s">
        <v>79</v>
      </c>
      <c r="C42" s="51" t="s">
        <v>31</v>
      </c>
      <c r="D42" s="51">
        <v>160408</v>
      </c>
      <c r="E42" s="51">
        <v>77.08</v>
      </c>
      <c r="F42" s="51">
        <v>11.52</v>
      </c>
      <c r="G42" s="51">
        <v>7.1800000000000003E-2</v>
      </c>
      <c r="H42" s="51">
        <v>13.924300000000001</v>
      </c>
      <c r="I42" s="51">
        <v>2022</v>
      </c>
      <c r="J42" s="51" t="s">
        <v>32</v>
      </c>
      <c r="K42" s="51" t="s">
        <v>33</v>
      </c>
    </row>
    <row r="43" spans="1:11" ht="20.100000000000001" customHeight="1" x14ac:dyDescent="0.25">
      <c r="A43" s="51" t="s">
        <v>1714</v>
      </c>
      <c r="B43" s="51" t="s">
        <v>75</v>
      </c>
      <c r="C43" s="51" t="s">
        <v>31</v>
      </c>
      <c r="D43" s="51">
        <v>182178</v>
      </c>
      <c r="E43" s="51">
        <v>86.05</v>
      </c>
      <c r="F43" s="51">
        <v>9.66</v>
      </c>
      <c r="G43" s="51">
        <v>5.2999999999999999E-2</v>
      </c>
      <c r="H43" s="51">
        <v>18.859000000000002</v>
      </c>
      <c r="I43" s="51">
        <v>2022</v>
      </c>
      <c r="J43" s="51" t="s">
        <v>32</v>
      </c>
      <c r="K43" s="51" t="s">
        <v>33</v>
      </c>
    </row>
    <row r="44" spans="1:11" ht="20.100000000000001" customHeight="1" x14ac:dyDescent="0.25">
      <c r="A44" s="51" t="s">
        <v>1815</v>
      </c>
      <c r="B44" s="51" t="s">
        <v>79</v>
      </c>
      <c r="C44" s="51" t="s">
        <v>31</v>
      </c>
      <c r="D44" s="51">
        <v>139561</v>
      </c>
      <c r="E44" s="51">
        <v>78.08</v>
      </c>
      <c r="F44" s="51">
        <v>7.29</v>
      </c>
      <c r="G44" s="51">
        <v>5.2200000000000003E-2</v>
      </c>
      <c r="H44" s="51">
        <v>19.144200000000001</v>
      </c>
      <c r="I44" s="51">
        <v>2022</v>
      </c>
      <c r="J44" s="51" t="s">
        <v>32</v>
      </c>
      <c r="K44" s="51" t="s">
        <v>33</v>
      </c>
    </row>
    <row r="45" spans="1:11" ht="20.100000000000001" customHeight="1" x14ac:dyDescent="0.25">
      <c r="A45" s="51" t="s">
        <v>3007</v>
      </c>
      <c r="B45" s="51" t="s">
        <v>75</v>
      </c>
      <c r="C45" s="51" t="s">
        <v>31</v>
      </c>
      <c r="D45" s="51">
        <v>184342</v>
      </c>
      <c r="E45" s="51">
        <v>85.55</v>
      </c>
      <c r="F45" s="51">
        <v>6.76</v>
      </c>
      <c r="G45" s="51">
        <v>3.6700000000000003E-2</v>
      </c>
      <c r="H45" s="51">
        <v>27.269500000000001</v>
      </c>
      <c r="I45" s="51">
        <v>2022</v>
      </c>
      <c r="J45" s="51" t="s">
        <v>32</v>
      </c>
      <c r="K45" s="51" t="s">
        <v>33</v>
      </c>
    </row>
    <row r="46" spans="1:11" ht="20.100000000000001" customHeight="1" x14ac:dyDescent="0.25">
      <c r="A46" s="51" t="s">
        <v>408</v>
      </c>
      <c r="B46" s="51" t="s">
        <v>79</v>
      </c>
      <c r="C46" s="51" t="s">
        <v>31</v>
      </c>
      <c r="D46" s="51">
        <v>85965</v>
      </c>
      <c r="E46" s="51">
        <v>75.69</v>
      </c>
      <c r="F46" s="51">
        <v>2.91</v>
      </c>
      <c r="G46" s="51">
        <v>3.39E-2</v>
      </c>
      <c r="H46" s="51">
        <v>29.5411</v>
      </c>
      <c r="I46" s="51">
        <v>2022</v>
      </c>
      <c r="J46" s="51" t="s">
        <v>32</v>
      </c>
      <c r="K46" s="51" t="s">
        <v>33</v>
      </c>
    </row>
    <row r="47" spans="1:11" ht="20.100000000000001" customHeight="1" x14ac:dyDescent="0.25">
      <c r="A47" s="51" t="s">
        <v>493</v>
      </c>
      <c r="B47" s="51" t="s">
        <v>75</v>
      </c>
      <c r="C47" s="51" t="s">
        <v>31</v>
      </c>
      <c r="D47" s="51">
        <v>372652</v>
      </c>
      <c r="E47" s="51">
        <v>85.95</v>
      </c>
      <c r="F47" s="51">
        <v>16.600000000000001</v>
      </c>
      <c r="G47" s="51">
        <v>4.4499999999999998E-2</v>
      </c>
      <c r="H47" s="51">
        <v>22.448899999999998</v>
      </c>
      <c r="I47" s="51">
        <v>2022</v>
      </c>
      <c r="J47" s="51" t="s">
        <v>32</v>
      </c>
      <c r="K47" s="51" t="s">
        <v>33</v>
      </c>
    </row>
    <row r="48" spans="1:11" ht="20.100000000000001" customHeight="1" x14ac:dyDescent="0.25">
      <c r="A48" s="51" t="s">
        <v>129</v>
      </c>
      <c r="B48" s="51" t="s">
        <v>79</v>
      </c>
      <c r="C48" s="51" t="s">
        <v>31</v>
      </c>
      <c r="D48" s="51">
        <v>123743</v>
      </c>
      <c r="E48" s="51">
        <v>87.81</v>
      </c>
      <c r="F48" s="51">
        <v>12.18</v>
      </c>
      <c r="G48" s="51">
        <v>9.8400000000000001E-2</v>
      </c>
      <c r="H48" s="51">
        <v>10.159599999999999</v>
      </c>
      <c r="I48" s="51">
        <v>2022</v>
      </c>
      <c r="J48" s="51" t="s">
        <v>32</v>
      </c>
      <c r="K48" s="51" t="s">
        <v>33</v>
      </c>
    </row>
    <row r="49" spans="1:11" ht="20.100000000000001" customHeight="1" x14ac:dyDescent="0.25">
      <c r="A49" s="51" t="s">
        <v>1760</v>
      </c>
      <c r="B49" s="51" t="s">
        <v>75</v>
      </c>
      <c r="C49" s="51" t="s">
        <v>31</v>
      </c>
      <c r="D49" s="51">
        <v>287621</v>
      </c>
      <c r="E49" s="51">
        <v>83.95</v>
      </c>
      <c r="F49" s="51">
        <v>18.07</v>
      </c>
      <c r="G49" s="51">
        <v>6.2799999999999995E-2</v>
      </c>
      <c r="H49" s="51">
        <v>15.917</v>
      </c>
      <c r="I49" s="51">
        <v>2022</v>
      </c>
      <c r="J49" s="51" t="s">
        <v>32</v>
      </c>
      <c r="K49" s="51" t="s">
        <v>33</v>
      </c>
    </row>
    <row r="50" spans="1:11" ht="20.100000000000001" customHeight="1" x14ac:dyDescent="0.25">
      <c r="A50" s="51" t="s">
        <v>126</v>
      </c>
      <c r="B50" s="51" t="s">
        <v>75</v>
      </c>
      <c r="C50" s="51" t="s">
        <v>31</v>
      </c>
      <c r="D50" s="51">
        <v>160329</v>
      </c>
      <c r="E50" s="51">
        <v>86.8</v>
      </c>
      <c r="F50" s="51">
        <v>16.649999999999999</v>
      </c>
      <c r="G50" s="51">
        <v>0.1038</v>
      </c>
      <c r="H50" s="51">
        <v>9.6293000000000006</v>
      </c>
      <c r="I50" s="51">
        <v>2022</v>
      </c>
      <c r="J50" s="51" t="s">
        <v>32</v>
      </c>
      <c r="K50" s="51" t="s">
        <v>33</v>
      </c>
    </row>
    <row r="51" spans="1:11" ht="20.100000000000001" customHeight="1" x14ac:dyDescent="0.25">
      <c r="A51" s="51" t="s">
        <v>1621</v>
      </c>
      <c r="B51" s="51" t="s">
        <v>34</v>
      </c>
      <c r="C51" s="51" t="s">
        <v>31</v>
      </c>
      <c r="D51" s="51">
        <v>325527</v>
      </c>
      <c r="E51" s="51">
        <v>81.48</v>
      </c>
      <c r="F51" s="51">
        <v>10.78</v>
      </c>
      <c r="G51" s="51">
        <v>3.3099999999999997E-2</v>
      </c>
      <c r="H51" s="51">
        <v>30.197299999999998</v>
      </c>
      <c r="I51" s="51">
        <v>2022</v>
      </c>
      <c r="J51" s="51" t="s">
        <v>32</v>
      </c>
      <c r="K51" s="51" t="s">
        <v>33</v>
      </c>
    </row>
    <row r="52" spans="1:11" ht="20.100000000000001" customHeight="1" x14ac:dyDescent="0.25">
      <c r="A52" s="51" t="s">
        <v>245</v>
      </c>
      <c r="B52" s="51" t="s">
        <v>79</v>
      </c>
      <c r="C52" s="51" t="s">
        <v>31</v>
      </c>
      <c r="D52" s="51">
        <v>81286</v>
      </c>
      <c r="E52" s="51">
        <v>90.35</v>
      </c>
      <c r="F52" s="51">
        <v>4.01</v>
      </c>
      <c r="G52" s="51">
        <v>4.9299999999999997E-2</v>
      </c>
      <c r="H52" s="51">
        <v>20.270900000000001</v>
      </c>
      <c r="I52" s="51">
        <v>2022</v>
      </c>
      <c r="J52" s="51" t="s">
        <v>32</v>
      </c>
      <c r="K52" s="51" t="s">
        <v>33</v>
      </c>
    </row>
    <row r="53" spans="1:11" ht="20.100000000000001" customHeight="1" x14ac:dyDescent="0.25">
      <c r="A53" s="51" t="s">
        <v>494</v>
      </c>
      <c r="B53" s="51" t="s">
        <v>79</v>
      </c>
      <c r="C53" s="51" t="s">
        <v>31</v>
      </c>
      <c r="D53" s="51">
        <v>198282</v>
      </c>
      <c r="E53" s="51">
        <v>78.819999999999993</v>
      </c>
      <c r="F53" s="51">
        <v>8.11</v>
      </c>
      <c r="G53" s="51">
        <v>4.0899999999999999E-2</v>
      </c>
      <c r="H53" s="51">
        <v>24.449100000000001</v>
      </c>
      <c r="I53" s="51">
        <v>2022</v>
      </c>
      <c r="J53" s="51" t="s">
        <v>32</v>
      </c>
      <c r="K53" s="51" t="s">
        <v>33</v>
      </c>
    </row>
    <row r="54" spans="1:11" ht="20.100000000000001" customHeight="1" x14ac:dyDescent="0.25">
      <c r="A54" s="51" t="s">
        <v>416</v>
      </c>
      <c r="B54" s="51" t="s">
        <v>79</v>
      </c>
      <c r="C54" s="51" t="s">
        <v>31</v>
      </c>
      <c r="D54" s="51">
        <v>174921</v>
      </c>
      <c r="E54" s="51">
        <v>88</v>
      </c>
      <c r="F54" s="51">
        <v>12.4</v>
      </c>
      <c r="G54" s="51">
        <v>7.0900000000000005E-2</v>
      </c>
      <c r="H54" s="51">
        <v>14.1065</v>
      </c>
      <c r="I54" s="51">
        <v>2022</v>
      </c>
      <c r="J54" s="51" t="s">
        <v>32</v>
      </c>
      <c r="K54" s="51" t="s">
        <v>33</v>
      </c>
    </row>
    <row r="55" spans="1:11" ht="20.100000000000001" customHeight="1" x14ac:dyDescent="0.25">
      <c r="A55" s="51" t="s">
        <v>390</v>
      </c>
      <c r="B55" s="51" t="s">
        <v>79</v>
      </c>
      <c r="C55" s="51" t="s">
        <v>31</v>
      </c>
      <c r="D55" s="51">
        <v>201560</v>
      </c>
      <c r="E55" s="51">
        <v>86.04</v>
      </c>
      <c r="F55" s="51">
        <v>11.55</v>
      </c>
      <c r="G55" s="51">
        <v>5.7299999999999997E-2</v>
      </c>
      <c r="H55" s="51">
        <v>17.4511</v>
      </c>
      <c r="I55" s="51">
        <v>2022</v>
      </c>
      <c r="J55" s="51" t="s">
        <v>32</v>
      </c>
      <c r="K55" s="51" t="s">
        <v>33</v>
      </c>
    </row>
    <row r="56" spans="1:11" ht="20.100000000000001" customHeight="1" x14ac:dyDescent="0.25">
      <c r="A56" s="51" t="s">
        <v>152</v>
      </c>
      <c r="B56" s="51" t="s">
        <v>79</v>
      </c>
      <c r="C56" s="51" t="s">
        <v>31</v>
      </c>
      <c r="D56" s="51">
        <v>220975</v>
      </c>
      <c r="E56" s="51">
        <v>80.3</v>
      </c>
      <c r="F56" s="51">
        <v>12.23</v>
      </c>
      <c r="G56" s="51">
        <v>5.5300000000000002E-2</v>
      </c>
      <c r="H56" s="51">
        <v>18.068300000000001</v>
      </c>
      <c r="I56" s="51">
        <v>2022</v>
      </c>
      <c r="J56" s="51" t="s">
        <v>32</v>
      </c>
      <c r="K56" s="51" t="s">
        <v>33</v>
      </c>
    </row>
    <row r="57" spans="1:11" ht="20.100000000000001" customHeight="1" x14ac:dyDescent="0.25">
      <c r="A57" s="51" t="s">
        <v>461</v>
      </c>
      <c r="B57" s="51" t="s">
        <v>79</v>
      </c>
      <c r="C57" s="51" t="s">
        <v>31</v>
      </c>
      <c r="D57" s="51">
        <v>138256</v>
      </c>
      <c r="E57" s="51">
        <v>83.9</v>
      </c>
      <c r="F57" s="51">
        <v>9.9700000000000006</v>
      </c>
      <c r="G57" s="51">
        <v>7.2099999999999997E-2</v>
      </c>
      <c r="H57" s="51">
        <v>13.8673</v>
      </c>
      <c r="I57" s="51">
        <v>2022</v>
      </c>
      <c r="J57" s="51" t="s">
        <v>32</v>
      </c>
      <c r="K57" s="51" t="s">
        <v>33</v>
      </c>
    </row>
    <row r="58" spans="1:11" ht="20.100000000000001" customHeight="1" x14ac:dyDescent="0.25">
      <c r="A58" s="51" t="s">
        <v>1759</v>
      </c>
      <c r="B58" s="51" t="s">
        <v>75</v>
      </c>
      <c r="C58" s="51" t="s">
        <v>31</v>
      </c>
      <c r="D58" s="51">
        <v>173775</v>
      </c>
      <c r="E58" s="51">
        <v>88</v>
      </c>
      <c r="F58" s="51">
        <v>14.07</v>
      </c>
      <c r="G58" s="51">
        <v>8.1000000000000003E-2</v>
      </c>
      <c r="H58" s="51">
        <v>12.3508</v>
      </c>
      <c r="I58" s="51">
        <v>2022</v>
      </c>
      <c r="J58" s="51" t="s">
        <v>32</v>
      </c>
      <c r="K58" s="51" t="s">
        <v>33</v>
      </c>
    </row>
    <row r="59" spans="1:11" ht="20.100000000000001" customHeight="1" x14ac:dyDescent="0.25">
      <c r="A59" s="51" t="s">
        <v>503</v>
      </c>
      <c r="B59" s="51" t="s">
        <v>79</v>
      </c>
      <c r="C59" s="51" t="s">
        <v>31</v>
      </c>
      <c r="D59" s="51">
        <v>107384</v>
      </c>
      <c r="E59" s="51">
        <v>90.2</v>
      </c>
      <c r="F59" s="51">
        <v>6.51</v>
      </c>
      <c r="G59" s="51">
        <v>6.0600000000000001E-2</v>
      </c>
      <c r="H59" s="51">
        <v>16.4953</v>
      </c>
      <c r="I59" s="51">
        <v>2022</v>
      </c>
      <c r="J59" s="51" t="s">
        <v>32</v>
      </c>
      <c r="K59" s="51" t="s">
        <v>33</v>
      </c>
    </row>
    <row r="60" spans="1:11" ht="20.100000000000001" customHeight="1" x14ac:dyDescent="0.25">
      <c r="A60" s="51" t="s">
        <v>357</v>
      </c>
      <c r="B60" s="51" t="s">
        <v>79</v>
      </c>
      <c r="C60" s="51" t="s">
        <v>31</v>
      </c>
      <c r="D60" s="51">
        <v>133196</v>
      </c>
      <c r="E60" s="51">
        <v>88.67</v>
      </c>
      <c r="F60" s="51">
        <v>9.4499999999999993</v>
      </c>
      <c r="G60" s="51">
        <v>7.0900000000000005E-2</v>
      </c>
      <c r="H60" s="51">
        <v>14.094799999999999</v>
      </c>
      <c r="I60" s="51">
        <v>2022</v>
      </c>
      <c r="J60" s="51" t="s">
        <v>32</v>
      </c>
      <c r="K60" s="51" t="s">
        <v>33</v>
      </c>
    </row>
    <row r="61" spans="1:11" ht="20.100000000000001" customHeight="1" x14ac:dyDescent="0.25">
      <c r="A61" s="51" t="s">
        <v>1709</v>
      </c>
      <c r="B61" s="51" t="s">
        <v>75</v>
      </c>
      <c r="C61" s="51" t="s">
        <v>31</v>
      </c>
      <c r="D61" s="51">
        <v>145640</v>
      </c>
      <c r="E61" s="51">
        <v>86.16</v>
      </c>
      <c r="F61" s="51">
        <v>5.63</v>
      </c>
      <c r="G61" s="51">
        <v>3.8699999999999998E-2</v>
      </c>
      <c r="H61" s="51">
        <v>25.868600000000001</v>
      </c>
      <c r="I61" s="51">
        <v>2022</v>
      </c>
      <c r="J61" s="51" t="s">
        <v>32</v>
      </c>
      <c r="K61" s="51" t="s">
        <v>33</v>
      </c>
    </row>
    <row r="62" spans="1:11" ht="20.100000000000001" customHeight="1" x14ac:dyDescent="0.25">
      <c r="A62" s="51" t="s">
        <v>202</v>
      </c>
      <c r="B62" s="51" t="s">
        <v>79</v>
      </c>
      <c r="C62" s="51" t="s">
        <v>31</v>
      </c>
      <c r="D62" s="51">
        <v>123743</v>
      </c>
      <c r="E62" s="51">
        <v>85.84</v>
      </c>
      <c r="F62" s="51">
        <v>9.83</v>
      </c>
      <c r="G62" s="51">
        <v>7.9399999999999998E-2</v>
      </c>
      <c r="H62" s="51">
        <v>12.5883</v>
      </c>
      <c r="I62" s="51">
        <v>2022</v>
      </c>
      <c r="J62" s="51" t="s">
        <v>32</v>
      </c>
      <c r="K62" s="51" t="s">
        <v>33</v>
      </c>
    </row>
    <row r="63" spans="1:11" ht="20.100000000000001" customHeight="1" x14ac:dyDescent="0.25">
      <c r="A63" s="51" t="s">
        <v>348</v>
      </c>
      <c r="B63" s="51" t="s">
        <v>79</v>
      </c>
      <c r="C63" s="51" t="s">
        <v>31</v>
      </c>
      <c r="D63" s="51">
        <v>222025</v>
      </c>
      <c r="E63" s="51">
        <v>85.01</v>
      </c>
      <c r="F63" s="51">
        <v>9.94</v>
      </c>
      <c r="G63" s="51">
        <v>4.48E-2</v>
      </c>
      <c r="H63" s="51">
        <v>22.336500000000001</v>
      </c>
      <c r="I63" s="51">
        <v>2022</v>
      </c>
      <c r="J63" s="51" t="s">
        <v>32</v>
      </c>
      <c r="K63" s="51" t="s">
        <v>33</v>
      </c>
    </row>
    <row r="64" spans="1:11" ht="20.100000000000001" customHeight="1" x14ac:dyDescent="0.25">
      <c r="A64" s="51" t="s">
        <v>248</v>
      </c>
      <c r="B64" s="51" t="s">
        <v>79</v>
      </c>
      <c r="C64" s="51" t="s">
        <v>31</v>
      </c>
      <c r="D64" s="51">
        <v>55061</v>
      </c>
      <c r="E64" s="51">
        <v>85.9</v>
      </c>
      <c r="F64" s="51">
        <v>2.7</v>
      </c>
      <c r="G64" s="51">
        <v>4.9000000000000002E-2</v>
      </c>
      <c r="H64" s="51">
        <v>20.392900000000001</v>
      </c>
      <c r="I64" s="51">
        <v>2022</v>
      </c>
      <c r="J64" s="51" t="s">
        <v>32</v>
      </c>
      <c r="K64" s="51" t="s">
        <v>33</v>
      </c>
    </row>
    <row r="65" spans="1:11" ht="20.100000000000001" customHeight="1" x14ac:dyDescent="0.25">
      <c r="A65" s="51" t="s">
        <v>423</v>
      </c>
      <c r="B65" s="51" t="s">
        <v>79</v>
      </c>
      <c r="C65" s="51" t="s">
        <v>31</v>
      </c>
      <c r="D65" s="51">
        <v>182210</v>
      </c>
      <c r="E65" s="51">
        <v>87.35</v>
      </c>
      <c r="F65" s="51">
        <v>12.07</v>
      </c>
      <c r="G65" s="51">
        <v>6.6199999999999995E-2</v>
      </c>
      <c r="H65" s="51">
        <v>15.0961</v>
      </c>
      <c r="I65" s="51">
        <v>2022</v>
      </c>
      <c r="J65" s="51" t="s">
        <v>32</v>
      </c>
      <c r="K65" s="51" t="s">
        <v>33</v>
      </c>
    </row>
    <row r="66" spans="1:11" ht="20.100000000000001" customHeight="1" x14ac:dyDescent="0.25">
      <c r="A66" s="51" t="s">
        <v>1651</v>
      </c>
      <c r="B66" s="51" t="s">
        <v>75</v>
      </c>
      <c r="C66" s="51" t="s">
        <v>31</v>
      </c>
      <c r="D66" s="51">
        <v>93062</v>
      </c>
      <c r="E66" s="51">
        <v>80.959999999999994</v>
      </c>
      <c r="F66" s="51">
        <v>6.16</v>
      </c>
      <c r="G66" s="51">
        <v>6.6199999999999995E-2</v>
      </c>
      <c r="H66" s="51">
        <v>15.1075</v>
      </c>
      <c r="I66" s="51">
        <v>2022</v>
      </c>
      <c r="J66" s="51" t="s">
        <v>32</v>
      </c>
      <c r="K66" s="51" t="s">
        <v>33</v>
      </c>
    </row>
    <row r="67" spans="1:11" ht="20.100000000000001" customHeight="1" x14ac:dyDescent="0.25">
      <c r="A67" s="51" t="s">
        <v>398</v>
      </c>
      <c r="B67" s="51" t="s">
        <v>79</v>
      </c>
      <c r="C67" s="51" t="s">
        <v>31</v>
      </c>
      <c r="D67" s="51">
        <v>195386</v>
      </c>
      <c r="E67" s="51">
        <v>85.78</v>
      </c>
      <c r="F67" s="51">
        <v>7.01</v>
      </c>
      <c r="G67" s="51">
        <v>3.5900000000000001E-2</v>
      </c>
      <c r="H67" s="51">
        <v>27.872499999999999</v>
      </c>
      <c r="I67" s="51">
        <v>2022</v>
      </c>
      <c r="J67" s="51" t="s">
        <v>32</v>
      </c>
      <c r="K67" s="51" t="s">
        <v>33</v>
      </c>
    </row>
    <row r="68" spans="1:11" ht="20.100000000000001" customHeight="1" x14ac:dyDescent="0.25">
      <c r="A68" s="51" t="s">
        <v>251</v>
      </c>
      <c r="B68" s="51" t="s">
        <v>79</v>
      </c>
      <c r="C68" s="51" t="s">
        <v>31</v>
      </c>
      <c r="D68" s="51">
        <v>61426</v>
      </c>
      <c r="E68" s="51">
        <v>87.38</v>
      </c>
      <c r="F68" s="51">
        <v>3.92</v>
      </c>
      <c r="G68" s="51">
        <v>6.3799999999999996E-2</v>
      </c>
      <c r="H68" s="51">
        <v>15.6699</v>
      </c>
      <c r="I68" s="51">
        <v>2022</v>
      </c>
      <c r="J68" s="51" t="s">
        <v>32</v>
      </c>
      <c r="K68" s="51" t="s">
        <v>33</v>
      </c>
    </row>
    <row r="69" spans="1:11" ht="20.100000000000001" customHeight="1" x14ac:dyDescent="0.25">
      <c r="A69" s="51" t="s">
        <v>336</v>
      </c>
      <c r="B69" s="51" t="s">
        <v>79</v>
      </c>
      <c r="C69" s="51" t="s">
        <v>31</v>
      </c>
      <c r="D69" s="51">
        <v>250224</v>
      </c>
      <c r="E69" s="51">
        <v>74.2</v>
      </c>
      <c r="F69" s="51">
        <v>11.2</v>
      </c>
      <c r="G69" s="51">
        <v>4.48E-2</v>
      </c>
      <c r="H69" s="51">
        <v>22.3414</v>
      </c>
      <c r="I69" s="51">
        <v>2022</v>
      </c>
      <c r="J69" s="51" t="s">
        <v>32</v>
      </c>
      <c r="K69" s="51" t="s">
        <v>33</v>
      </c>
    </row>
    <row r="70" spans="1:11" ht="20.100000000000001" customHeight="1" x14ac:dyDescent="0.25">
      <c r="A70" s="51" t="s">
        <v>295</v>
      </c>
      <c r="B70" s="51" t="s">
        <v>79</v>
      </c>
      <c r="C70" s="51" t="s">
        <v>31</v>
      </c>
      <c r="D70" s="51">
        <v>94112</v>
      </c>
      <c r="E70" s="51">
        <v>89.66</v>
      </c>
      <c r="F70" s="51">
        <v>4.1399999999999997</v>
      </c>
      <c r="G70" s="51">
        <v>4.3999999999999997E-2</v>
      </c>
      <c r="H70" s="51">
        <v>22.732500000000002</v>
      </c>
      <c r="I70" s="51">
        <v>2022</v>
      </c>
      <c r="J70" s="51" t="s">
        <v>32</v>
      </c>
      <c r="K70" s="51" t="s">
        <v>33</v>
      </c>
    </row>
    <row r="71" spans="1:11" ht="20.100000000000001" customHeight="1" x14ac:dyDescent="0.25">
      <c r="A71" s="51" t="s">
        <v>361</v>
      </c>
      <c r="B71" s="51" t="s">
        <v>34</v>
      </c>
      <c r="C71" s="51" t="s">
        <v>31</v>
      </c>
      <c r="D71" s="51">
        <v>211925</v>
      </c>
      <c r="E71" s="51">
        <v>82.21</v>
      </c>
      <c r="F71" s="51">
        <v>9.92</v>
      </c>
      <c r="G71" s="51">
        <v>4.6800000000000001E-2</v>
      </c>
      <c r="H71" s="51">
        <v>21.363399999999999</v>
      </c>
      <c r="I71" s="51">
        <v>2022</v>
      </c>
      <c r="J71" s="51" t="s">
        <v>32</v>
      </c>
      <c r="K71" s="51" t="s">
        <v>33</v>
      </c>
    </row>
    <row r="72" spans="1:11" ht="20.100000000000001" customHeight="1" x14ac:dyDescent="0.25">
      <c r="A72" s="51" t="s">
        <v>137</v>
      </c>
      <c r="B72" s="51" t="s">
        <v>34</v>
      </c>
      <c r="C72" s="51" t="s">
        <v>31</v>
      </c>
      <c r="D72" s="51">
        <v>130448</v>
      </c>
      <c r="E72" s="51">
        <v>85.71</v>
      </c>
      <c r="F72" s="51">
        <v>9.2200000000000006</v>
      </c>
      <c r="G72" s="51">
        <v>7.0699999999999999E-2</v>
      </c>
      <c r="H72" s="51">
        <v>14.148400000000001</v>
      </c>
      <c r="I72" s="51">
        <v>2022</v>
      </c>
      <c r="J72" s="51" t="s">
        <v>32</v>
      </c>
      <c r="K72" s="51" t="s">
        <v>33</v>
      </c>
    </row>
    <row r="73" spans="1:11" ht="20.100000000000001" customHeight="1" x14ac:dyDescent="0.25">
      <c r="A73" s="51" t="s">
        <v>193</v>
      </c>
      <c r="B73" s="51" t="s">
        <v>79</v>
      </c>
      <c r="C73" s="51" t="s">
        <v>31</v>
      </c>
      <c r="D73" s="51">
        <v>191599</v>
      </c>
      <c r="E73" s="51">
        <v>83.32</v>
      </c>
      <c r="F73" s="51">
        <v>7.99</v>
      </c>
      <c r="G73" s="51">
        <v>4.1700000000000001E-2</v>
      </c>
      <c r="H73" s="51">
        <v>23.979800000000001</v>
      </c>
      <c r="I73" s="51">
        <v>2022</v>
      </c>
      <c r="J73" s="51" t="s">
        <v>32</v>
      </c>
      <c r="K73" s="51" t="s">
        <v>33</v>
      </c>
    </row>
    <row r="74" spans="1:11" ht="20.100000000000001" customHeight="1" x14ac:dyDescent="0.25">
      <c r="A74" s="51" t="s">
        <v>109</v>
      </c>
      <c r="B74" s="51" t="s">
        <v>79</v>
      </c>
      <c r="C74" s="51" t="s">
        <v>31</v>
      </c>
      <c r="D74" s="51">
        <v>125112</v>
      </c>
      <c r="E74" s="51">
        <v>87.99</v>
      </c>
      <c r="F74" s="51">
        <v>12.34</v>
      </c>
      <c r="G74" s="51">
        <v>9.8599999999999993E-2</v>
      </c>
      <c r="H74" s="51">
        <v>10.1387</v>
      </c>
      <c r="I74" s="51">
        <v>2022</v>
      </c>
      <c r="J74" s="51" t="s">
        <v>32</v>
      </c>
      <c r="K74" s="51" t="s">
        <v>33</v>
      </c>
    </row>
    <row r="75" spans="1:11" ht="20.100000000000001" customHeight="1" x14ac:dyDescent="0.25">
      <c r="A75" s="51" t="s">
        <v>119</v>
      </c>
      <c r="B75" s="51" t="s">
        <v>79</v>
      </c>
      <c r="C75" s="51" t="s">
        <v>31</v>
      </c>
      <c r="D75" s="51">
        <v>82496</v>
      </c>
      <c r="E75" s="51">
        <v>86.3</v>
      </c>
      <c r="F75" s="51">
        <v>6.87</v>
      </c>
      <c r="G75" s="51">
        <v>8.3299999999999999E-2</v>
      </c>
      <c r="H75" s="51">
        <v>12.008100000000001</v>
      </c>
      <c r="I75" s="51">
        <v>2022</v>
      </c>
      <c r="J75" s="51" t="s">
        <v>32</v>
      </c>
      <c r="K75" s="51" t="s">
        <v>33</v>
      </c>
    </row>
    <row r="76" spans="1:11" ht="20.100000000000001" customHeight="1" x14ac:dyDescent="0.25">
      <c r="A76" s="51" t="s">
        <v>329</v>
      </c>
      <c r="B76" s="51" t="s">
        <v>75</v>
      </c>
      <c r="C76" s="51" t="s">
        <v>31</v>
      </c>
      <c r="D76" s="51">
        <v>331876</v>
      </c>
      <c r="E76" s="51">
        <v>76.47</v>
      </c>
      <c r="F76" s="51">
        <v>17.61</v>
      </c>
      <c r="G76" s="51">
        <v>5.3100000000000001E-2</v>
      </c>
      <c r="H76" s="51">
        <v>18.8459</v>
      </c>
      <c r="I76" s="51">
        <v>2022</v>
      </c>
      <c r="J76" s="51" t="s">
        <v>32</v>
      </c>
      <c r="K76" s="51" t="s">
        <v>33</v>
      </c>
    </row>
    <row r="77" spans="1:11" ht="20.100000000000001" customHeight="1" x14ac:dyDescent="0.25">
      <c r="A77" s="51" t="s">
        <v>367</v>
      </c>
      <c r="B77" s="51" t="s">
        <v>79</v>
      </c>
      <c r="C77" s="51" t="s">
        <v>31</v>
      </c>
      <c r="D77" s="51">
        <v>92680</v>
      </c>
      <c r="E77" s="51">
        <v>89.7</v>
      </c>
      <c r="F77" s="51">
        <v>4.24</v>
      </c>
      <c r="G77" s="51">
        <v>4.5699999999999998E-2</v>
      </c>
      <c r="H77" s="51">
        <v>21.858499999999999</v>
      </c>
      <c r="I77" s="51">
        <v>2022</v>
      </c>
      <c r="J77" s="51" t="s">
        <v>32</v>
      </c>
      <c r="K77" s="51" t="s">
        <v>33</v>
      </c>
    </row>
    <row r="78" spans="1:11" ht="20.100000000000001" customHeight="1" x14ac:dyDescent="0.25">
      <c r="A78" s="51" t="s">
        <v>324</v>
      </c>
      <c r="B78" s="51" t="s">
        <v>79</v>
      </c>
      <c r="C78" s="51" t="s">
        <v>31</v>
      </c>
      <c r="D78" s="51">
        <v>89784</v>
      </c>
      <c r="E78" s="51">
        <v>89.08</v>
      </c>
      <c r="F78" s="51">
        <v>3.46</v>
      </c>
      <c r="G78" s="51">
        <v>3.85E-2</v>
      </c>
      <c r="H78" s="51">
        <v>25.949100000000001</v>
      </c>
      <c r="I78" s="51">
        <v>2022</v>
      </c>
      <c r="J78" s="51" t="s">
        <v>32</v>
      </c>
      <c r="K78" s="51" t="s">
        <v>33</v>
      </c>
    </row>
    <row r="79" spans="1:11" ht="20.100000000000001" customHeight="1" x14ac:dyDescent="0.25">
      <c r="A79" s="51" t="s">
        <v>161</v>
      </c>
      <c r="B79" s="51" t="s">
        <v>79</v>
      </c>
      <c r="C79" s="51" t="s">
        <v>31</v>
      </c>
      <c r="D79" s="51">
        <v>109485</v>
      </c>
      <c r="E79" s="51">
        <v>88.92</v>
      </c>
      <c r="F79" s="51">
        <v>10.28</v>
      </c>
      <c r="G79" s="51">
        <v>9.3899999999999997E-2</v>
      </c>
      <c r="H79" s="51">
        <v>10.6503</v>
      </c>
      <c r="I79" s="51">
        <v>2022</v>
      </c>
      <c r="J79" s="51" t="s">
        <v>32</v>
      </c>
      <c r="K79" s="51" t="s">
        <v>33</v>
      </c>
    </row>
    <row r="80" spans="1:11" ht="20.100000000000001" customHeight="1" x14ac:dyDescent="0.25">
      <c r="A80" s="51" t="s">
        <v>1832</v>
      </c>
      <c r="B80" s="51" t="s">
        <v>79</v>
      </c>
      <c r="C80" s="51" t="s">
        <v>31</v>
      </c>
      <c r="D80" s="51">
        <v>141025</v>
      </c>
      <c r="E80" s="51">
        <v>83.9</v>
      </c>
      <c r="F80" s="51">
        <v>11.89</v>
      </c>
      <c r="G80" s="51">
        <v>8.43E-2</v>
      </c>
      <c r="H80" s="51">
        <v>11.860799999999999</v>
      </c>
      <c r="I80" s="51">
        <v>2022</v>
      </c>
      <c r="J80" s="51" t="s">
        <v>32</v>
      </c>
      <c r="K80" s="51" t="s">
        <v>33</v>
      </c>
    </row>
    <row r="81" spans="1:11" ht="20.100000000000001" customHeight="1" x14ac:dyDescent="0.25">
      <c r="A81" s="51" t="s">
        <v>315</v>
      </c>
      <c r="B81" s="51" t="s">
        <v>79</v>
      </c>
      <c r="C81" s="51" t="s">
        <v>31</v>
      </c>
      <c r="D81" s="51">
        <v>209804</v>
      </c>
      <c r="E81" s="51">
        <v>84.7</v>
      </c>
      <c r="F81" s="51">
        <v>9.89</v>
      </c>
      <c r="G81" s="51">
        <v>4.7100000000000003E-2</v>
      </c>
      <c r="H81" s="51">
        <v>21.213699999999999</v>
      </c>
      <c r="I81" s="51">
        <v>2022</v>
      </c>
      <c r="J81" s="51" t="s">
        <v>32</v>
      </c>
      <c r="K81" s="51" t="s">
        <v>33</v>
      </c>
    </row>
    <row r="82" spans="1:11" ht="20.100000000000001" customHeight="1" x14ac:dyDescent="0.25">
      <c r="A82" s="51" t="s">
        <v>89</v>
      </c>
      <c r="B82" s="51" t="s">
        <v>75</v>
      </c>
      <c r="C82" s="51" t="s">
        <v>31</v>
      </c>
      <c r="D82" s="51">
        <v>161920</v>
      </c>
      <c r="E82" s="51">
        <v>84.32</v>
      </c>
      <c r="F82" s="51">
        <v>17.850000000000001</v>
      </c>
      <c r="G82" s="51">
        <v>0.11020000000000001</v>
      </c>
      <c r="H82" s="51">
        <v>9.0710999999999995</v>
      </c>
      <c r="I82" s="51">
        <v>2022</v>
      </c>
      <c r="J82" s="51" t="s">
        <v>32</v>
      </c>
      <c r="K82" s="51" t="s">
        <v>33</v>
      </c>
    </row>
    <row r="83" spans="1:11" ht="20.100000000000001" customHeight="1" x14ac:dyDescent="0.25">
      <c r="A83" s="51" t="s">
        <v>499</v>
      </c>
      <c r="B83" s="51" t="s">
        <v>79</v>
      </c>
      <c r="C83" s="51" t="s">
        <v>31</v>
      </c>
      <c r="D83" s="51">
        <v>123743</v>
      </c>
      <c r="E83" s="51">
        <v>87.77</v>
      </c>
      <c r="F83" s="51">
        <v>6.87</v>
      </c>
      <c r="G83" s="51">
        <v>5.5500000000000001E-2</v>
      </c>
      <c r="H83" s="51">
        <v>18.0121</v>
      </c>
      <c r="I83" s="51">
        <v>2022</v>
      </c>
      <c r="J83" s="51" t="s">
        <v>32</v>
      </c>
      <c r="K83" s="51" t="s">
        <v>33</v>
      </c>
    </row>
    <row r="84" spans="1:11" ht="20.100000000000001" customHeight="1" x14ac:dyDescent="0.25">
      <c r="A84" s="51" t="s">
        <v>420</v>
      </c>
      <c r="B84" s="51" t="s">
        <v>79</v>
      </c>
      <c r="C84" s="51" t="s">
        <v>31</v>
      </c>
      <c r="D84" s="51">
        <v>243827</v>
      </c>
      <c r="E84" s="51">
        <v>86.65</v>
      </c>
      <c r="F84" s="51">
        <v>10.36</v>
      </c>
      <c r="G84" s="51">
        <v>4.2500000000000003E-2</v>
      </c>
      <c r="H84" s="51">
        <v>23.535399999999999</v>
      </c>
      <c r="I84" s="51">
        <v>2022</v>
      </c>
      <c r="J84" s="51" t="s">
        <v>32</v>
      </c>
      <c r="K84" s="51" t="s">
        <v>33</v>
      </c>
    </row>
    <row r="85" spans="1:11" ht="20.100000000000001" customHeight="1" x14ac:dyDescent="0.25">
      <c r="A85" s="51" t="s">
        <v>465</v>
      </c>
      <c r="B85" s="51" t="s">
        <v>79</v>
      </c>
      <c r="C85" s="51" t="s">
        <v>31</v>
      </c>
      <c r="D85" s="51">
        <v>251497</v>
      </c>
      <c r="E85" s="51">
        <v>82.16</v>
      </c>
      <c r="F85" s="51">
        <v>10.49</v>
      </c>
      <c r="G85" s="51">
        <v>4.1700000000000001E-2</v>
      </c>
      <c r="H85" s="51">
        <v>23.974900000000002</v>
      </c>
      <c r="I85" s="51">
        <v>2022</v>
      </c>
      <c r="J85" s="51" t="s">
        <v>32</v>
      </c>
      <c r="K85" s="51" t="s">
        <v>33</v>
      </c>
    </row>
    <row r="86" spans="1:11" ht="20.100000000000001" customHeight="1" x14ac:dyDescent="0.25">
      <c r="A86" s="51" t="s">
        <v>90</v>
      </c>
      <c r="B86" s="51" t="s">
        <v>79</v>
      </c>
      <c r="C86" s="51" t="s">
        <v>31</v>
      </c>
      <c r="D86" s="51">
        <v>70592</v>
      </c>
      <c r="E86" s="51">
        <v>87.71</v>
      </c>
      <c r="F86" s="51">
        <v>11.53</v>
      </c>
      <c r="G86" s="51">
        <v>0.1633</v>
      </c>
      <c r="H86" s="51">
        <v>6.1224999999999996</v>
      </c>
      <c r="I86" s="51">
        <v>2022</v>
      </c>
      <c r="J86" s="51" t="s">
        <v>32</v>
      </c>
      <c r="K86" s="51" t="s">
        <v>33</v>
      </c>
    </row>
    <row r="87" spans="1:11" ht="20.100000000000001" customHeight="1" x14ac:dyDescent="0.25">
      <c r="A87" s="51" t="s">
        <v>341</v>
      </c>
      <c r="B87" s="51" t="s">
        <v>79</v>
      </c>
      <c r="C87" s="51" t="s">
        <v>31</v>
      </c>
      <c r="D87" s="51">
        <v>161108</v>
      </c>
      <c r="E87" s="51">
        <v>86.2</v>
      </c>
      <c r="F87" s="51">
        <v>11.44</v>
      </c>
      <c r="G87" s="51">
        <v>7.0999999999999994E-2</v>
      </c>
      <c r="H87" s="51">
        <v>14.0829</v>
      </c>
      <c r="I87" s="51">
        <v>2022</v>
      </c>
      <c r="J87" s="51" t="s">
        <v>32</v>
      </c>
      <c r="K87" s="51" t="s">
        <v>33</v>
      </c>
    </row>
    <row r="88" spans="1:11" ht="20.100000000000001" customHeight="1" x14ac:dyDescent="0.25">
      <c r="A88" s="51" t="s">
        <v>121</v>
      </c>
      <c r="B88" s="51" t="s">
        <v>79</v>
      </c>
      <c r="C88" s="51" t="s">
        <v>31</v>
      </c>
      <c r="D88" s="51">
        <v>139530</v>
      </c>
      <c r="E88" s="51">
        <v>82.64</v>
      </c>
      <c r="F88" s="51">
        <v>10.73</v>
      </c>
      <c r="G88" s="51">
        <v>7.6899999999999996E-2</v>
      </c>
      <c r="H88" s="51">
        <v>13.0037</v>
      </c>
      <c r="I88" s="51">
        <v>2022</v>
      </c>
      <c r="J88" s="51" t="s">
        <v>32</v>
      </c>
      <c r="K88" s="51" t="s">
        <v>33</v>
      </c>
    </row>
    <row r="89" spans="1:11" ht="20.100000000000001" customHeight="1" x14ac:dyDescent="0.25">
      <c r="A89" s="51" t="s">
        <v>76</v>
      </c>
      <c r="B89" s="51" t="s">
        <v>75</v>
      </c>
      <c r="C89" s="51" t="s">
        <v>31</v>
      </c>
      <c r="D89" s="51">
        <v>84787</v>
      </c>
      <c r="E89" s="51">
        <v>87.76</v>
      </c>
      <c r="F89" s="51">
        <v>10.36</v>
      </c>
      <c r="G89" s="51">
        <v>0.1222</v>
      </c>
      <c r="H89" s="51">
        <v>8.1841000000000008</v>
      </c>
      <c r="I89" s="51">
        <v>2022</v>
      </c>
      <c r="J89" s="51" t="s">
        <v>32</v>
      </c>
      <c r="K89" s="51" t="s">
        <v>33</v>
      </c>
    </row>
    <row r="90" spans="1:11" ht="20.100000000000001" customHeight="1" x14ac:dyDescent="0.25">
      <c r="A90" s="51" t="s">
        <v>174</v>
      </c>
      <c r="B90" s="51" t="s">
        <v>79</v>
      </c>
      <c r="C90" s="51" t="s">
        <v>31</v>
      </c>
      <c r="D90" s="51">
        <v>116519</v>
      </c>
      <c r="E90" s="51">
        <v>79.760000000000005</v>
      </c>
      <c r="F90" s="51">
        <v>7.22</v>
      </c>
      <c r="G90" s="51">
        <v>6.2E-2</v>
      </c>
      <c r="H90" s="51">
        <v>16.138300000000001</v>
      </c>
      <c r="I90" s="51">
        <v>2022</v>
      </c>
      <c r="J90" s="51" t="s">
        <v>32</v>
      </c>
      <c r="K90" s="51" t="s">
        <v>33</v>
      </c>
    </row>
    <row r="91" spans="1:11" ht="20.100000000000001" customHeight="1" x14ac:dyDescent="0.25">
      <c r="A91" s="51" t="s">
        <v>335</v>
      </c>
      <c r="B91" s="51" t="s">
        <v>79</v>
      </c>
      <c r="C91" s="51" t="s">
        <v>31</v>
      </c>
      <c r="D91" s="51">
        <v>120433</v>
      </c>
      <c r="E91" s="51">
        <v>87.72</v>
      </c>
      <c r="F91" s="51">
        <v>6.82</v>
      </c>
      <c r="G91" s="51">
        <v>5.6599999999999998E-2</v>
      </c>
      <c r="H91" s="51">
        <v>17.658899999999999</v>
      </c>
      <c r="I91" s="51">
        <v>2022</v>
      </c>
      <c r="J91" s="51" t="s">
        <v>32</v>
      </c>
      <c r="K91" s="51" t="s">
        <v>33</v>
      </c>
    </row>
    <row r="92" spans="1:11" ht="20.100000000000001" customHeight="1" x14ac:dyDescent="0.25">
      <c r="A92" s="51" t="s">
        <v>177</v>
      </c>
      <c r="B92" s="51" t="s">
        <v>79</v>
      </c>
      <c r="C92" s="51" t="s">
        <v>31</v>
      </c>
      <c r="D92" s="51">
        <v>138256</v>
      </c>
      <c r="E92" s="51">
        <v>88.04</v>
      </c>
      <c r="F92" s="51">
        <v>7.07</v>
      </c>
      <c r="G92" s="51">
        <v>5.11E-2</v>
      </c>
      <c r="H92" s="51">
        <v>19.555399999999999</v>
      </c>
      <c r="I92" s="51">
        <v>2022</v>
      </c>
      <c r="J92" s="51" t="s">
        <v>32</v>
      </c>
      <c r="K92" s="51" t="s">
        <v>33</v>
      </c>
    </row>
    <row r="93" spans="1:11" ht="20.100000000000001" customHeight="1" x14ac:dyDescent="0.25">
      <c r="A93" s="51" t="s">
        <v>273</v>
      </c>
      <c r="B93" s="51" t="s">
        <v>79</v>
      </c>
      <c r="C93" s="51" t="s">
        <v>31</v>
      </c>
      <c r="D93" s="51">
        <v>143922</v>
      </c>
      <c r="E93" s="51">
        <v>87.29</v>
      </c>
      <c r="F93" s="51">
        <v>7.29</v>
      </c>
      <c r="G93" s="51">
        <v>5.0700000000000002E-2</v>
      </c>
      <c r="H93" s="51">
        <v>19.7423</v>
      </c>
      <c r="I93" s="51">
        <v>2022</v>
      </c>
      <c r="J93" s="51" t="s">
        <v>32</v>
      </c>
      <c r="K93" s="51" t="s">
        <v>33</v>
      </c>
    </row>
    <row r="94" spans="1:11" ht="20.100000000000001" customHeight="1" x14ac:dyDescent="0.25">
      <c r="A94" s="51" t="s">
        <v>383</v>
      </c>
      <c r="B94" s="51" t="s">
        <v>75</v>
      </c>
      <c r="C94" s="51" t="s">
        <v>31</v>
      </c>
      <c r="D94" s="51">
        <v>223744</v>
      </c>
      <c r="E94" s="51">
        <v>84.5</v>
      </c>
      <c r="F94" s="51">
        <v>16.47</v>
      </c>
      <c r="G94" s="51">
        <v>7.3599999999999999E-2</v>
      </c>
      <c r="H94" s="51">
        <v>13.584899999999999</v>
      </c>
      <c r="I94" s="51">
        <v>2022</v>
      </c>
      <c r="J94" s="51" t="s">
        <v>32</v>
      </c>
      <c r="K94" s="51" t="s">
        <v>33</v>
      </c>
    </row>
    <row r="95" spans="1:11" ht="20.100000000000001" customHeight="1" x14ac:dyDescent="0.25">
      <c r="A95" s="51" t="s">
        <v>164</v>
      </c>
      <c r="B95" s="51" t="s">
        <v>79</v>
      </c>
      <c r="C95" s="51" t="s">
        <v>31</v>
      </c>
      <c r="D95" s="51">
        <v>201847</v>
      </c>
      <c r="E95" s="51">
        <v>82</v>
      </c>
      <c r="F95" s="51">
        <v>10.68</v>
      </c>
      <c r="G95" s="51">
        <v>5.2900000000000003E-2</v>
      </c>
      <c r="H95" s="51">
        <v>18.8995</v>
      </c>
      <c r="I95" s="51">
        <v>2022</v>
      </c>
      <c r="J95" s="51" t="s">
        <v>32</v>
      </c>
      <c r="K95" s="51" t="s">
        <v>33</v>
      </c>
    </row>
    <row r="96" spans="1:11" ht="20.100000000000001" customHeight="1" x14ac:dyDescent="0.25">
      <c r="A96" s="51" t="s">
        <v>498</v>
      </c>
      <c r="B96" s="51" t="s">
        <v>79</v>
      </c>
      <c r="C96" s="51" t="s">
        <v>31</v>
      </c>
      <c r="D96" s="51">
        <v>165437</v>
      </c>
      <c r="E96" s="51">
        <v>72.16</v>
      </c>
      <c r="F96" s="51">
        <v>11.15</v>
      </c>
      <c r="G96" s="51">
        <v>6.7400000000000002E-2</v>
      </c>
      <c r="H96" s="51">
        <v>14.837400000000001</v>
      </c>
      <c r="I96" s="51">
        <v>2022</v>
      </c>
      <c r="J96" s="51" t="s">
        <v>32</v>
      </c>
      <c r="K96" s="51" t="s">
        <v>33</v>
      </c>
    </row>
    <row r="97" spans="1:11" ht="20.100000000000001" customHeight="1" x14ac:dyDescent="0.25">
      <c r="A97" s="51" t="s">
        <v>311</v>
      </c>
      <c r="B97" s="51" t="s">
        <v>79</v>
      </c>
      <c r="C97" s="51" t="s">
        <v>31</v>
      </c>
      <c r="D97" s="51">
        <v>138256</v>
      </c>
      <c r="E97" s="51">
        <v>84.99</v>
      </c>
      <c r="F97" s="51">
        <v>10.1</v>
      </c>
      <c r="G97" s="51">
        <v>7.3099999999999998E-2</v>
      </c>
      <c r="H97" s="51">
        <v>13.688800000000001</v>
      </c>
      <c r="I97" s="51">
        <v>2022</v>
      </c>
      <c r="J97" s="51" t="s">
        <v>32</v>
      </c>
      <c r="K97" s="51" t="s">
        <v>33</v>
      </c>
    </row>
    <row r="98" spans="1:11" ht="20.100000000000001" customHeight="1" x14ac:dyDescent="0.25">
      <c r="A98" s="51" t="s">
        <v>473</v>
      </c>
      <c r="B98" s="51" t="s">
        <v>79</v>
      </c>
      <c r="C98" s="51" t="s">
        <v>31</v>
      </c>
      <c r="D98" s="51">
        <v>170497</v>
      </c>
      <c r="E98" s="51">
        <v>85.07</v>
      </c>
      <c r="F98" s="51">
        <v>11.56</v>
      </c>
      <c r="G98" s="51">
        <v>6.7799999999999999E-2</v>
      </c>
      <c r="H98" s="51">
        <v>14.748900000000001</v>
      </c>
      <c r="I98" s="51">
        <v>2022</v>
      </c>
      <c r="J98" s="51" t="s">
        <v>32</v>
      </c>
      <c r="K98" s="51" t="s">
        <v>33</v>
      </c>
    </row>
    <row r="99" spans="1:11" ht="20.100000000000001" customHeight="1" x14ac:dyDescent="0.25">
      <c r="A99" s="51" t="s">
        <v>1816</v>
      </c>
      <c r="B99" s="51" t="s">
        <v>79</v>
      </c>
      <c r="C99" s="51" t="s">
        <v>31</v>
      </c>
      <c r="D99" s="51">
        <v>139561</v>
      </c>
      <c r="E99" s="51">
        <v>75.5</v>
      </c>
      <c r="F99" s="51">
        <v>7.25</v>
      </c>
      <c r="G99" s="51">
        <v>5.1900000000000002E-2</v>
      </c>
      <c r="H99" s="51">
        <v>19.2498</v>
      </c>
      <c r="I99" s="51">
        <v>2022</v>
      </c>
      <c r="J99" s="51" t="s">
        <v>32</v>
      </c>
      <c r="K99" s="51" t="s">
        <v>33</v>
      </c>
    </row>
    <row r="100" spans="1:11" ht="20.100000000000001" customHeight="1" x14ac:dyDescent="0.25">
      <c r="A100" s="51" t="s">
        <v>407</v>
      </c>
      <c r="B100" s="51" t="s">
        <v>75</v>
      </c>
      <c r="C100" s="51" t="s">
        <v>31</v>
      </c>
      <c r="D100" s="51">
        <v>404044</v>
      </c>
      <c r="E100" s="51">
        <v>85.16</v>
      </c>
      <c r="F100" s="51">
        <v>22.38</v>
      </c>
      <c r="G100" s="51">
        <v>5.5399999999999998E-2</v>
      </c>
      <c r="H100" s="51">
        <v>18.053799999999999</v>
      </c>
      <c r="I100" s="51">
        <v>2022</v>
      </c>
      <c r="J100" s="51" t="s">
        <v>32</v>
      </c>
      <c r="K100" s="51" t="s">
        <v>33</v>
      </c>
    </row>
    <row r="101" spans="1:11" ht="20.100000000000001" customHeight="1" x14ac:dyDescent="0.25">
      <c r="A101" s="51" t="s">
        <v>1696</v>
      </c>
      <c r="B101" s="51" t="s">
        <v>75</v>
      </c>
      <c r="C101" s="51" t="s">
        <v>31</v>
      </c>
      <c r="D101" s="51">
        <v>117590</v>
      </c>
      <c r="E101" s="51">
        <v>69.94</v>
      </c>
      <c r="F101" s="51">
        <v>6.13</v>
      </c>
      <c r="G101" s="51">
        <v>5.21E-2</v>
      </c>
      <c r="H101" s="51">
        <v>19.182700000000001</v>
      </c>
      <c r="I101" s="51">
        <v>2022</v>
      </c>
      <c r="J101" s="51" t="s">
        <v>32</v>
      </c>
      <c r="K101" s="51" t="s">
        <v>33</v>
      </c>
    </row>
    <row r="102" spans="1:11" ht="20.100000000000001" customHeight="1" x14ac:dyDescent="0.25">
      <c r="A102" s="51" t="s">
        <v>258</v>
      </c>
      <c r="B102" s="51" t="s">
        <v>79</v>
      </c>
      <c r="C102" s="51" t="s">
        <v>31</v>
      </c>
      <c r="D102" s="51">
        <v>134055</v>
      </c>
      <c r="E102" s="51">
        <v>80.13</v>
      </c>
      <c r="F102" s="51">
        <v>10.29</v>
      </c>
      <c r="G102" s="51">
        <v>7.6799999999999993E-2</v>
      </c>
      <c r="H102" s="51">
        <v>13.027699999999999</v>
      </c>
      <c r="I102" s="51">
        <v>2022</v>
      </c>
      <c r="J102" s="51" t="s">
        <v>32</v>
      </c>
      <c r="K102" s="51" t="s">
        <v>33</v>
      </c>
    </row>
    <row r="103" spans="1:11" ht="20.100000000000001" customHeight="1" x14ac:dyDescent="0.25">
      <c r="A103" s="51" t="s">
        <v>1677</v>
      </c>
      <c r="B103" s="51" t="s">
        <v>75</v>
      </c>
      <c r="C103" s="51" t="s">
        <v>31</v>
      </c>
      <c r="D103" s="51">
        <v>106939</v>
      </c>
      <c r="E103" s="51">
        <v>87.28</v>
      </c>
      <c r="F103" s="51">
        <v>6.1</v>
      </c>
      <c r="G103" s="51">
        <v>5.7000000000000002E-2</v>
      </c>
      <c r="H103" s="51">
        <v>17.530899999999999</v>
      </c>
      <c r="I103" s="51">
        <v>2022</v>
      </c>
      <c r="J103" s="51" t="s">
        <v>32</v>
      </c>
      <c r="K103" s="51" t="s">
        <v>33</v>
      </c>
    </row>
    <row r="104" spans="1:11" ht="20.100000000000001" customHeight="1" x14ac:dyDescent="0.25">
      <c r="A104" s="51" t="s">
        <v>394</v>
      </c>
      <c r="B104" s="51" t="s">
        <v>79</v>
      </c>
      <c r="C104" s="51" t="s">
        <v>31</v>
      </c>
      <c r="D104" s="51">
        <v>115150</v>
      </c>
      <c r="E104" s="51">
        <v>82.17</v>
      </c>
      <c r="F104" s="51">
        <v>11.43</v>
      </c>
      <c r="G104" s="51">
        <v>9.9299999999999999E-2</v>
      </c>
      <c r="H104" s="51">
        <v>10.074400000000001</v>
      </c>
      <c r="I104" s="51">
        <v>2022</v>
      </c>
      <c r="J104" s="51" t="s">
        <v>32</v>
      </c>
      <c r="K104" s="51" t="s">
        <v>33</v>
      </c>
    </row>
    <row r="105" spans="1:11" ht="20.100000000000001" customHeight="1" x14ac:dyDescent="0.25">
      <c r="A105" s="51" t="s">
        <v>428</v>
      </c>
      <c r="B105" s="51" t="s">
        <v>79</v>
      </c>
      <c r="C105" s="51" t="s">
        <v>31</v>
      </c>
      <c r="D105" s="51">
        <v>151274</v>
      </c>
      <c r="E105" s="51">
        <v>85.78</v>
      </c>
      <c r="F105" s="51">
        <v>6.82</v>
      </c>
      <c r="G105" s="51">
        <v>4.5100000000000001E-2</v>
      </c>
      <c r="H105" s="51">
        <v>22.180900000000001</v>
      </c>
      <c r="I105" s="51">
        <v>2022</v>
      </c>
      <c r="J105" s="51" t="s">
        <v>32</v>
      </c>
      <c r="K105" s="51" t="s">
        <v>33</v>
      </c>
    </row>
    <row r="106" spans="1:11" ht="20.100000000000001" customHeight="1" x14ac:dyDescent="0.25">
      <c r="A106" s="51" t="s">
        <v>230</v>
      </c>
      <c r="B106" s="51" t="s">
        <v>75</v>
      </c>
      <c r="C106" s="51" t="s">
        <v>31</v>
      </c>
      <c r="D106" s="51">
        <v>304998</v>
      </c>
      <c r="E106" s="51">
        <v>87.46</v>
      </c>
      <c r="F106" s="51">
        <v>13.44</v>
      </c>
      <c r="G106" s="51">
        <v>4.41E-2</v>
      </c>
      <c r="H106" s="51">
        <v>22.693300000000001</v>
      </c>
      <c r="I106" s="51">
        <v>2022</v>
      </c>
      <c r="J106" s="51" t="s">
        <v>32</v>
      </c>
      <c r="K106" s="51" t="s">
        <v>33</v>
      </c>
    </row>
    <row r="107" spans="1:11" ht="20.100000000000001" customHeight="1" x14ac:dyDescent="0.25">
      <c r="A107" s="51" t="s">
        <v>151</v>
      </c>
      <c r="B107" s="51" t="s">
        <v>79</v>
      </c>
      <c r="C107" s="51" t="s">
        <v>31</v>
      </c>
      <c r="D107" s="51">
        <v>148568</v>
      </c>
      <c r="E107" s="51">
        <v>81.400000000000006</v>
      </c>
      <c r="F107" s="51">
        <v>6.96</v>
      </c>
      <c r="G107" s="51">
        <v>4.6800000000000001E-2</v>
      </c>
      <c r="H107" s="51">
        <v>21.346</v>
      </c>
      <c r="I107" s="51">
        <v>2022</v>
      </c>
      <c r="J107" s="51" t="s">
        <v>32</v>
      </c>
      <c r="K107" s="51" t="s">
        <v>33</v>
      </c>
    </row>
    <row r="108" spans="1:11" ht="20.100000000000001" customHeight="1" x14ac:dyDescent="0.25">
      <c r="A108" s="51" t="s">
        <v>307</v>
      </c>
      <c r="B108" s="51" t="s">
        <v>34</v>
      </c>
      <c r="C108" s="51" t="s">
        <v>31</v>
      </c>
      <c r="D108" s="51">
        <v>566521</v>
      </c>
      <c r="E108" s="51">
        <v>84.73</v>
      </c>
      <c r="F108" s="51">
        <v>21.74</v>
      </c>
      <c r="G108" s="51">
        <v>3.8399999999999997E-2</v>
      </c>
      <c r="H108" s="51">
        <v>26.058900000000001</v>
      </c>
      <c r="I108" s="51">
        <v>2022</v>
      </c>
      <c r="J108" s="51" t="s">
        <v>32</v>
      </c>
      <c r="K108" s="51" t="s">
        <v>33</v>
      </c>
    </row>
    <row r="109" spans="1:11" ht="20.100000000000001" customHeight="1" x14ac:dyDescent="0.25">
      <c r="A109" s="51" t="s">
        <v>296</v>
      </c>
      <c r="B109" s="51" t="s">
        <v>75</v>
      </c>
      <c r="C109" s="51" t="s">
        <v>31</v>
      </c>
      <c r="D109" s="51">
        <v>322248</v>
      </c>
      <c r="E109" s="51">
        <v>89.74</v>
      </c>
      <c r="F109" s="51">
        <v>16.21</v>
      </c>
      <c r="G109" s="51">
        <v>5.0299999999999997E-2</v>
      </c>
      <c r="H109" s="51">
        <v>19.8796</v>
      </c>
      <c r="I109" s="51">
        <v>2022</v>
      </c>
      <c r="J109" s="51" t="s">
        <v>32</v>
      </c>
      <c r="K109" s="51" t="s">
        <v>33</v>
      </c>
    </row>
    <row r="110" spans="1:11" ht="20.100000000000001" customHeight="1" x14ac:dyDescent="0.25">
      <c r="A110" s="51" t="s">
        <v>113</v>
      </c>
      <c r="B110" s="51" t="s">
        <v>75</v>
      </c>
      <c r="C110" s="51" t="s">
        <v>31</v>
      </c>
      <c r="D110" s="51">
        <v>55379</v>
      </c>
      <c r="E110" s="51">
        <v>86.67</v>
      </c>
      <c r="F110" s="51">
        <v>10.37</v>
      </c>
      <c r="G110" s="51">
        <v>0.18729999999999999</v>
      </c>
      <c r="H110" s="51">
        <v>5.3403</v>
      </c>
      <c r="I110" s="51">
        <v>2022</v>
      </c>
      <c r="J110" s="51" t="s">
        <v>32</v>
      </c>
      <c r="K110" s="51" t="s">
        <v>33</v>
      </c>
    </row>
    <row r="111" spans="1:11" ht="20.100000000000001" customHeight="1" x14ac:dyDescent="0.25">
      <c r="A111" s="51" t="s">
        <v>414</v>
      </c>
      <c r="B111" s="51" t="s">
        <v>75</v>
      </c>
      <c r="C111" s="51" t="s">
        <v>31</v>
      </c>
      <c r="D111" s="51">
        <v>310791</v>
      </c>
      <c r="E111" s="51">
        <v>87.86</v>
      </c>
      <c r="F111" s="51">
        <v>17.14</v>
      </c>
      <c r="G111" s="51">
        <v>5.5100000000000003E-2</v>
      </c>
      <c r="H111" s="51">
        <v>18.1325</v>
      </c>
      <c r="I111" s="51">
        <v>2022</v>
      </c>
      <c r="J111" s="51" t="s">
        <v>32</v>
      </c>
      <c r="K111" s="51" t="s">
        <v>33</v>
      </c>
    </row>
    <row r="112" spans="1:11" ht="20.100000000000001" customHeight="1" x14ac:dyDescent="0.25">
      <c r="A112" s="51" t="s">
        <v>412</v>
      </c>
      <c r="B112" s="51" t="s">
        <v>75</v>
      </c>
      <c r="C112" s="51" t="s">
        <v>31</v>
      </c>
      <c r="D112" s="51">
        <v>162318</v>
      </c>
      <c r="E112" s="51">
        <v>87.3</v>
      </c>
      <c r="F112" s="51">
        <v>6.18</v>
      </c>
      <c r="G112" s="51">
        <v>3.8100000000000002E-2</v>
      </c>
      <c r="H112" s="51">
        <v>26.265000000000001</v>
      </c>
      <c r="I112" s="51">
        <v>2022</v>
      </c>
      <c r="J112" s="51" t="s">
        <v>32</v>
      </c>
      <c r="K112" s="51" t="s">
        <v>33</v>
      </c>
    </row>
    <row r="113" spans="1:11" ht="20.100000000000001" customHeight="1" x14ac:dyDescent="0.25">
      <c r="A113" s="51" t="s">
        <v>472</v>
      </c>
      <c r="B113" s="51" t="s">
        <v>75</v>
      </c>
      <c r="C113" s="51" t="s">
        <v>31</v>
      </c>
      <c r="D113" s="51">
        <v>464913</v>
      </c>
      <c r="E113" s="51">
        <v>86.09</v>
      </c>
      <c r="F113" s="51">
        <v>17.670000000000002</v>
      </c>
      <c r="G113" s="51">
        <v>3.7999999999999999E-2</v>
      </c>
      <c r="H113" s="51">
        <v>26.3109</v>
      </c>
      <c r="I113" s="51">
        <v>2022</v>
      </c>
      <c r="J113" s="51" t="s">
        <v>32</v>
      </c>
      <c r="K113" s="51" t="s">
        <v>33</v>
      </c>
    </row>
    <row r="114" spans="1:11" ht="20.100000000000001" customHeight="1" x14ac:dyDescent="0.25">
      <c r="A114" s="51" t="s">
        <v>3340</v>
      </c>
      <c r="B114" s="51" t="s">
        <v>75</v>
      </c>
      <c r="C114" s="51" t="s">
        <v>31</v>
      </c>
      <c r="D114" s="51">
        <v>149640</v>
      </c>
      <c r="E114" s="51">
        <v>89.93</v>
      </c>
      <c r="F114" s="51">
        <v>13.39</v>
      </c>
      <c r="G114" s="51">
        <v>8.9499999999999996E-2</v>
      </c>
      <c r="H114" s="51">
        <v>11.1755</v>
      </c>
      <c r="I114" s="51">
        <v>2022</v>
      </c>
      <c r="J114" s="51" t="s">
        <v>32</v>
      </c>
      <c r="K114" s="51" t="s">
        <v>33</v>
      </c>
    </row>
    <row r="115" spans="1:11" ht="20.100000000000001" customHeight="1" x14ac:dyDescent="0.25">
      <c r="A115" s="51" t="s">
        <v>222</v>
      </c>
      <c r="B115" s="51" t="s">
        <v>79</v>
      </c>
      <c r="C115" s="51" t="s">
        <v>31</v>
      </c>
      <c r="D115" s="51">
        <v>343191</v>
      </c>
      <c r="E115" s="51">
        <v>64.23</v>
      </c>
      <c r="F115" s="51">
        <v>11.61</v>
      </c>
      <c r="G115" s="51">
        <v>3.3799999999999997E-2</v>
      </c>
      <c r="H115" s="51">
        <v>29.559899999999999</v>
      </c>
      <c r="I115" s="51">
        <v>2022</v>
      </c>
      <c r="J115" s="51" t="s">
        <v>32</v>
      </c>
      <c r="K115" s="51" t="s">
        <v>33</v>
      </c>
    </row>
    <row r="116" spans="1:11" ht="20.100000000000001" customHeight="1" x14ac:dyDescent="0.25">
      <c r="A116" s="51" t="s">
        <v>1720</v>
      </c>
      <c r="B116" s="51" t="s">
        <v>75</v>
      </c>
      <c r="C116" s="51" t="s">
        <v>31</v>
      </c>
      <c r="D116" s="51">
        <v>155358</v>
      </c>
      <c r="E116" s="51">
        <v>82.41</v>
      </c>
      <c r="F116" s="51">
        <v>6.36</v>
      </c>
      <c r="G116" s="51">
        <v>4.0899999999999999E-2</v>
      </c>
      <c r="H116" s="51">
        <v>24.427399999999999</v>
      </c>
      <c r="I116" s="51">
        <v>2022</v>
      </c>
      <c r="J116" s="51" t="s">
        <v>32</v>
      </c>
      <c r="K116" s="51" t="s">
        <v>33</v>
      </c>
    </row>
    <row r="117" spans="1:11" ht="20.100000000000001" customHeight="1" x14ac:dyDescent="0.25">
      <c r="A117" s="51" t="s">
        <v>3631</v>
      </c>
      <c r="B117" s="51" t="s">
        <v>79</v>
      </c>
      <c r="C117" s="51" t="s">
        <v>31</v>
      </c>
      <c r="D117" s="51">
        <v>245959</v>
      </c>
      <c r="E117" s="51">
        <v>70.73</v>
      </c>
      <c r="F117" s="51">
        <v>15.47</v>
      </c>
      <c r="G117" s="51">
        <v>6.2899999999999998E-2</v>
      </c>
      <c r="H117" s="51">
        <v>15.899100000000001</v>
      </c>
      <c r="I117" s="51">
        <v>2022</v>
      </c>
      <c r="J117" s="51" t="s">
        <v>32</v>
      </c>
      <c r="K117" s="51" t="s">
        <v>33</v>
      </c>
    </row>
    <row r="118" spans="1:11" ht="20.100000000000001" customHeight="1" x14ac:dyDescent="0.25">
      <c r="A118" s="51" t="s">
        <v>334</v>
      </c>
      <c r="B118" s="51" t="s">
        <v>79</v>
      </c>
      <c r="C118" s="51" t="s">
        <v>31</v>
      </c>
      <c r="D118" s="51">
        <v>165437</v>
      </c>
      <c r="E118" s="51">
        <v>85.94</v>
      </c>
      <c r="F118" s="51">
        <v>10.210000000000001</v>
      </c>
      <c r="G118" s="51">
        <v>6.1699999999999998E-2</v>
      </c>
      <c r="H118" s="51">
        <v>16.203399999999998</v>
      </c>
      <c r="I118" s="51">
        <v>2022</v>
      </c>
      <c r="J118" s="51" t="s">
        <v>32</v>
      </c>
      <c r="K118" s="51" t="s">
        <v>33</v>
      </c>
    </row>
    <row r="119" spans="1:11" ht="20.100000000000001" customHeight="1" x14ac:dyDescent="0.25">
      <c r="A119" s="51" t="s">
        <v>432</v>
      </c>
      <c r="B119" s="51" t="s">
        <v>75</v>
      </c>
      <c r="C119" s="51" t="s">
        <v>31</v>
      </c>
      <c r="D119" s="51">
        <v>121452</v>
      </c>
      <c r="E119" s="51">
        <v>77.599999999999994</v>
      </c>
      <c r="F119" s="51">
        <v>11.15</v>
      </c>
      <c r="G119" s="51">
        <v>9.1800000000000007E-2</v>
      </c>
      <c r="H119" s="51">
        <v>10.8925</v>
      </c>
      <c r="I119" s="51">
        <v>2022</v>
      </c>
      <c r="J119" s="51" t="s">
        <v>32</v>
      </c>
      <c r="K119" s="51" t="s">
        <v>33</v>
      </c>
    </row>
    <row r="120" spans="1:11" ht="20.100000000000001" customHeight="1" x14ac:dyDescent="0.25">
      <c r="A120" s="51" t="s">
        <v>1670</v>
      </c>
      <c r="B120" s="51" t="s">
        <v>75</v>
      </c>
      <c r="C120" s="51" t="s">
        <v>31</v>
      </c>
      <c r="D120" s="51">
        <v>182178</v>
      </c>
      <c r="E120" s="51">
        <v>85.63</v>
      </c>
      <c r="F120" s="51">
        <v>10.19</v>
      </c>
      <c r="G120" s="51">
        <v>5.5899999999999998E-2</v>
      </c>
      <c r="H120" s="51">
        <v>17.8781</v>
      </c>
      <c r="I120" s="51">
        <v>2022</v>
      </c>
      <c r="J120" s="51" t="s">
        <v>32</v>
      </c>
      <c r="K120" s="51" t="s">
        <v>33</v>
      </c>
    </row>
    <row r="121" spans="1:11" ht="20.100000000000001" customHeight="1" x14ac:dyDescent="0.25">
      <c r="A121" s="51" t="s">
        <v>185</v>
      </c>
      <c r="B121" s="51" t="s">
        <v>79</v>
      </c>
      <c r="C121" s="51" t="s">
        <v>31</v>
      </c>
      <c r="D121" s="51">
        <v>151497</v>
      </c>
      <c r="E121" s="51">
        <v>84.54</v>
      </c>
      <c r="F121" s="51">
        <v>10.15</v>
      </c>
      <c r="G121" s="51">
        <v>6.7000000000000004E-2</v>
      </c>
      <c r="H121" s="51">
        <v>14.925800000000001</v>
      </c>
      <c r="I121" s="51">
        <v>2022</v>
      </c>
      <c r="J121" s="51" t="s">
        <v>32</v>
      </c>
      <c r="K121" s="51" t="s">
        <v>33</v>
      </c>
    </row>
    <row r="122" spans="1:11" ht="20.100000000000001" customHeight="1" x14ac:dyDescent="0.25">
      <c r="A122" s="51" t="s">
        <v>256</v>
      </c>
      <c r="B122" s="51" t="s">
        <v>75</v>
      </c>
      <c r="C122" s="51" t="s">
        <v>31</v>
      </c>
      <c r="D122" s="51">
        <v>404362</v>
      </c>
      <c r="E122" s="51">
        <v>79.599999999999994</v>
      </c>
      <c r="F122" s="51">
        <v>21.3</v>
      </c>
      <c r="G122" s="51">
        <v>5.2699999999999997E-2</v>
      </c>
      <c r="H122" s="51">
        <v>18.984100000000002</v>
      </c>
      <c r="I122" s="51">
        <v>2022</v>
      </c>
      <c r="J122" s="51" t="s">
        <v>32</v>
      </c>
      <c r="K122" s="51" t="s">
        <v>33</v>
      </c>
    </row>
    <row r="123" spans="1:11" ht="20.100000000000001" customHeight="1" x14ac:dyDescent="0.25">
      <c r="A123" s="51" t="s">
        <v>95</v>
      </c>
      <c r="B123" s="51" t="s">
        <v>79</v>
      </c>
      <c r="C123" s="51" t="s">
        <v>31</v>
      </c>
      <c r="D123" s="51">
        <v>57225</v>
      </c>
      <c r="E123" s="51">
        <v>88.94</v>
      </c>
      <c r="F123" s="51">
        <v>10.039999999999999</v>
      </c>
      <c r="G123" s="51">
        <v>0.1754</v>
      </c>
      <c r="H123" s="51">
        <v>5.6997</v>
      </c>
      <c r="I123" s="51">
        <v>2022</v>
      </c>
      <c r="J123" s="51" t="s">
        <v>32</v>
      </c>
      <c r="K123" s="51" t="s">
        <v>33</v>
      </c>
    </row>
    <row r="124" spans="1:11" ht="20.100000000000001" customHeight="1" x14ac:dyDescent="0.25">
      <c r="A124" s="51" t="s">
        <v>77</v>
      </c>
      <c r="B124" s="51" t="s">
        <v>75</v>
      </c>
      <c r="C124" s="51" t="s">
        <v>31</v>
      </c>
      <c r="D124" s="51">
        <v>155077</v>
      </c>
      <c r="E124" s="51">
        <v>79.12</v>
      </c>
      <c r="F124" s="51">
        <v>24.36</v>
      </c>
      <c r="G124" s="51">
        <v>0.15709999999999999</v>
      </c>
      <c r="H124" s="51">
        <v>6.3661000000000003</v>
      </c>
      <c r="I124" s="51">
        <v>2022</v>
      </c>
      <c r="J124" s="51" t="s">
        <v>32</v>
      </c>
      <c r="K124" s="51" t="s">
        <v>33</v>
      </c>
    </row>
    <row r="125" spans="1:11" ht="20.100000000000001" customHeight="1" x14ac:dyDescent="0.25">
      <c r="A125" s="51" t="s">
        <v>3233</v>
      </c>
      <c r="B125" s="51" t="s">
        <v>75</v>
      </c>
      <c r="C125" s="51" t="s">
        <v>31</v>
      </c>
      <c r="D125" s="51">
        <v>242474</v>
      </c>
      <c r="E125" s="51">
        <v>84.63</v>
      </c>
      <c r="F125" s="51">
        <v>9.1199999999999992</v>
      </c>
      <c r="G125" s="51">
        <v>3.7600000000000001E-2</v>
      </c>
      <c r="H125" s="51">
        <v>26.5871</v>
      </c>
      <c r="I125" s="51">
        <v>2022</v>
      </c>
      <c r="J125" s="51" t="s">
        <v>32</v>
      </c>
      <c r="K125" s="51" t="s">
        <v>33</v>
      </c>
    </row>
    <row r="126" spans="1:11" ht="20.100000000000001" customHeight="1" x14ac:dyDescent="0.25">
      <c r="A126" s="51" t="s">
        <v>120</v>
      </c>
      <c r="B126" s="51" t="s">
        <v>79</v>
      </c>
      <c r="C126" s="51" t="s">
        <v>31</v>
      </c>
      <c r="D126" s="51">
        <v>63495</v>
      </c>
      <c r="E126" s="51">
        <v>90.24</v>
      </c>
      <c r="F126" s="51">
        <v>3.96</v>
      </c>
      <c r="G126" s="51">
        <v>6.2399999999999997E-2</v>
      </c>
      <c r="H126" s="51">
        <v>16.034099999999999</v>
      </c>
      <c r="I126" s="51">
        <v>2022</v>
      </c>
      <c r="J126" s="51" t="s">
        <v>32</v>
      </c>
      <c r="K126" s="51" t="s">
        <v>33</v>
      </c>
    </row>
    <row r="127" spans="1:11" ht="20.100000000000001" customHeight="1" x14ac:dyDescent="0.25">
      <c r="A127" s="51" t="s">
        <v>308</v>
      </c>
      <c r="B127" s="51" t="s">
        <v>79</v>
      </c>
      <c r="C127" s="51" t="s">
        <v>31</v>
      </c>
      <c r="D127" s="51">
        <v>164100</v>
      </c>
      <c r="E127" s="51">
        <v>86.78</v>
      </c>
      <c r="F127" s="51">
        <v>9.4600000000000009</v>
      </c>
      <c r="G127" s="51">
        <v>5.7599999999999998E-2</v>
      </c>
      <c r="H127" s="51">
        <v>17.346699999999998</v>
      </c>
      <c r="I127" s="51">
        <v>2022</v>
      </c>
      <c r="J127" s="51" t="s">
        <v>32</v>
      </c>
      <c r="K127" s="51" t="s">
        <v>33</v>
      </c>
    </row>
    <row r="128" spans="1:11" ht="20.100000000000001" customHeight="1" x14ac:dyDescent="0.25">
      <c r="A128" s="51" t="s">
        <v>437</v>
      </c>
      <c r="B128" s="51" t="s">
        <v>34</v>
      </c>
      <c r="C128" s="51" t="s">
        <v>31</v>
      </c>
      <c r="D128" s="51">
        <v>315299</v>
      </c>
      <c r="E128" s="51">
        <v>81.91</v>
      </c>
      <c r="F128" s="51">
        <v>14.71</v>
      </c>
      <c r="G128" s="51">
        <v>4.6699999999999998E-2</v>
      </c>
      <c r="H128" s="51">
        <v>21.4344</v>
      </c>
      <c r="I128" s="51">
        <v>2022</v>
      </c>
      <c r="J128" s="51" t="s">
        <v>32</v>
      </c>
      <c r="K128" s="51" t="s">
        <v>33</v>
      </c>
    </row>
    <row r="129" spans="1:11" ht="20.100000000000001" customHeight="1" x14ac:dyDescent="0.25">
      <c r="A129" s="51" t="s">
        <v>277</v>
      </c>
      <c r="B129" s="51" t="s">
        <v>79</v>
      </c>
      <c r="C129" s="51" t="s">
        <v>31</v>
      </c>
      <c r="D129" s="51">
        <v>92617</v>
      </c>
      <c r="E129" s="51">
        <v>89.39</v>
      </c>
      <c r="F129" s="51">
        <v>4.17</v>
      </c>
      <c r="G129" s="51">
        <v>4.4999999999999998E-2</v>
      </c>
      <c r="H129" s="51">
        <v>22.2102</v>
      </c>
      <c r="I129" s="51">
        <v>2022</v>
      </c>
      <c r="J129" s="51" t="s">
        <v>32</v>
      </c>
      <c r="K129" s="51" t="s">
        <v>33</v>
      </c>
    </row>
    <row r="130" spans="1:11" ht="20.100000000000001" customHeight="1" x14ac:dyDescent="0.25">
      <c r="A130" s="51" t="s">
        <v>424</v>
      </c>
      <c r="B130" s="51" t="s">
        <v>79</v>
      </c>
      <c r="C130" s="51" t="s">
        <v>31</v>
      </c>
      <c r="D130" s="51">
        <v>264037</v>
      </c>
      <c r="E130" s="51">
        <v>77.63</v>
      </c>
      <c r="F130" s="51">
        <v>9.89</v>
      </c>
      <c r="G130" s="51">
        <v>3.7499999999999999E-2</v>
      </c>
      <c r="H130" s="51">
        <v>26.697399999999998</v>
      </c>
      <c r="I130" s="51">
        <v>2022</v>
      </c>
      <c r="J130" s="51" t="s">
        <v>32</v>
      </c>
      <c r="K130" s="51" t="s">
        <v>33</v>
      </c>
    </row>
    <row r="131" spans="1:11" ht="20.100000000000001" customHeight="1" x14ac:dyDescent="0.25">
      <c r="A131" s="51" t="s">
        <v>484</v>
      </c>
      <c r="B131" s="51" t="s">
        <v>79</v>
      </c>
      <c r="C131" s="51" t="s">
        <v>31</v>
      </c>
      <c r="D131" s="51">
        <v>160504</v>
      </c>
      <c r="E131" s="51">
        <v>78.400000000000006</v>
      </c>
      <c r="F131" s="51">
        <v>11.27</v>
      </c>
      <c r="G131" s="51">
        <v>7.0199999999999999E-2</v>
      </c>
      <c r="H131" s="51">
        <v>14.2417</v>
      </c>
      <c r="I131" s="51">
        <v>2022</v>
      </c>
      <c r="J131" s="51" t="s">
        <v>32</v>
      </c>
      <c r="K131" s="51" t="s">
        <v>33</v>
      </c>
    </row>
    <row r="132" spans="1:11" ht="20.100000000000001" customHeight="1" x14ac:dyDescent="0.25">
      <c r="A132" s="51" t="s">
        <v>231</v>
      </c>
      <c r="B132" s="51" t="s">
        <v>79</v>
      </c>
      <c r="C132" s="51" t="s">
        <v>31</v>
      </c>
      <c r="D132" s="51">
        <v>447806</v>
      </c>
      <c r="E132" s="51">
        <v>78.5</v>
      </c>
      <c r="F132" s="51">
        <v>12.85</v>
      </c>
      <c r="G132" s="51">
        <v>2.87E-2</v>
      </c>
      <c r="H132" s="51">
        <v>34.848700000000001</v>
      </c>
      <c r="I132" s="51">
        <v>2022</v>
      </c>
      <c r="J132" s="51" t="s">
        <v>32</v>
      </c>
      <c r="K132" s="51" t="s">
        <v>33</v>
      </c>
    </row>
    <row r="133" spans="1:11" ht="20.100000000000001" customHeight="1" x14ac:dyDescent="0.25">
      <c r="A133" s="51" t="s">
        <v>376</v>
      </c>
      <c r="B133" s="51" t="s">
        <v>79</v>
      </c>
      <c r="C133" s="51" t="s">
        <v>31</v>
      </c>
      <c r="D133" s="51">
        <v>67473</v>
      </c>
      <c r="E133" s="51">
        <v>82.91</v>
      </c>
      <c r="F133" s="51">
        <v>3.31</v>
      </c>
      <c r="G133" s="51">
        <v>4.9099999999999998E-2</v>
      </c>
      <c r="H133" s="51">
        <v>20.384699999999999</v>
      </c>
      <c r="I133" s="51">
        <v>2022</v>
      </c>
      <c r="J133" s="51" t="s">
        <v>32</v>
      </c>
      <c r="K133" s="51" t="s">
        <v>33</v>
      </c>
    </row>
    <row r="134" spans="1:11" ht="20.100000000000001" customHeight="1" x14ac:dyDescent="0.25">
      <c r="A134" s="51" t="s">
        <v>103</v>
      </c>
      <c r="B134" s="51" t="s">
        <v>79</v>
      </c>
      <c r="C134" s="51" t="s">
        <v>31</v>
      </c>
      <c r="D134" s="51">
        <v>158276</v>
      </c>
      <c r="E134" s="51">
        <v>79.19</v>
      </c>
      <c r="F134" s="51">
        <v>12.84</v>
      </c>
      <c r="G134" s="51">
        <v>8.1100000000000005E-2</v>
      </c>
      <c r="H134" s="51">
        <v>12.3268</v>
      </c>
      <c r="I134" s="51">
        <v>2022</v>
      </c>
      <c r="J134" s="51" t="s">
        <v>32</v>
      </c>
      <c r="K134" s="51" t="s">
        <v>33</v>
      </c>
    </row>
    <row r="135" spans="1:11" ht="20.100000000000001" customHeight="1" x14ac:dyDescent="0.25">
      <c r="A135" s="51" t="s">
        <v>391</v>
      </c>
      <c r="B135" s="51" t="s">
        <v>79</v>
      </c>
      <c r="C135" s="51" t="s">
        <v>31</v>
      </c>
      <c r="D135" s="51">
        <v>201592</v>
      </c>
      <c r="E135" s="51">
        <v>86.76</v>
      </c>
      <c r="F135" s="51">
        <v>6.96</v>
      </c>
      <c r="G135" s="51">
        <v>3.4500000000000003E-2</v>
      </c>
      <c r="H135" s="51">
        <v>28.964400000000001</v>
      </c>
      <c r="I135" s="51">
        <v>2022</v>
      </c>
      <c r="J135" s="51" t="s">
        <v>32</v>
      </c>
      <c r="K135" s="51" t="s">
        <v>33</v>
      </c>
    </row>
    <row r="136" spans="1:11" ht="20.100000000000001" customHeight="1" x14ac:dyDescent="0.25">
      <c r="A136" s="51" t="s">
        <v>417</v>
      </c>
      <c r="B136" s="51" t="s">
        <v>79</v>
      </c>
      <c r="C136" s="51" t="s">
        <v>31</v>
      </c>
      <c r="D136" s="51">
        <v>113877</v>
      </c>
      <c r="E136" s="51">
        <v>87.91</v>
      </c>
      <c r="F136" s="51">
        <v>9.23</v>
      </c>
      <c r="G136" s="51">
        <v>8.1100000000000005E-2</v>
      </c>
      <c r="H136" s="51">
        <v>12.3377</v>
      </c>
      <c r="I136" s="51">
        <v>2022</v>
      </c>
      <c r="J136" s="51" t="s">
        <v>32</v>
      </c>
      <c r="K136" s="51" t="s">
        <v>33</v>
      </c>
    </row>
    <row r="137" spans="1:11" ht="20.100000000000001" customHeight="1" x14ac:dyDescent="0.25">
      <c r="A137" s="51" t="s">
        <v>165</v>
      </c>
      <c r="B137" s="51" t="s">
        <v>79</v>
      </c>
      <c r="C137" s="51" t="s">
        <v>31</v>
      </c>
      <c r="D137" s="51">
        <v>135456</v>
      </c>
      <c r="E137" s="51">
        <v>89.58</v>
      </c>
      <c r="F137" s="51">
        <v>9.66</v>
      </c>
      <c r="G137" s="51">
        <v>7.1300000000000002E-2</v>
      </c>
      <c r="H137" s="51">
        <v>14.0223</v>
      </c>
      <c r="I137" s="51">
        <v>2022</v>
      </c>
      <c r="J137" s="51" t="s">
        <v>32</v>
      </c>
      <c r="K137" s="51" t="s">
        <v>33</v>
      </c>
    </row>
    <row r="138" spans="1:11" ht="20.100000000000001" customHeight="1" x14ac:dyDescent="0.25">
      <c r="A138" s="51" t="s">
        <v>404</v>
      </c>
      <c r="B138" s="51" t="s">
        <v>79</v>
      </c>
      <c r="C138" s="51" t="s">
        <v>31</v>
      </c>
      <c r="D138" s="51">
        <v>226131</v>
      </c>
      <c r="E138" s="51">
        <v>79.38</v>
      </c>
      <c r="F138" s="51">
        <v>10.92</v>
      </c>
      <c r="G138" s="51">
        <v>4.8300000000000003E-2</v>
      </c>
      <c r="H138" s="51">
        <v>20.707999999999998</v>
      </c>
      <c r="I138" s="51">
        <v>2022</v>
      </c>
      <c r="J138" s="51" t="s">
        <v>32</v>
      </c>
      <c r="K138" s="51" t="s">
        <v>33</v>
      </c>
    </row>
    <row r="139" spans="1:11" ht="20.100000000000001" customHeight="1" x14ac:dyDescent="0.25">
      <c r="A139" s="51" t="s">
        <v>3244</v>
      </c>
      <c r="B139" s="51" t="s">
        <v>75</v>
      </c>
      <c r="C139" s="51" t="s">
        <v>31</v>
      </c>
      <c r="D139" s="51">
        <v>52133</v>
      </c>
      <c r="E139" s="51">
        <v>86.22</v>
      </c>
      <c r="F139" s="51">
        <v>10.77</v>
      </c>
      <c r="G139" s="51">
        <v>0.20660000000000001</v>
      </c>
      <c r="H139" s="51">
        <v>4.8404999999999996</v>
      </c>
      <c r="I139" s="51">
        <v>2022</v>
      </c>
      <c r="J139" s="51" t="s">
        <v>32</v>
      </c>
      <c r="K139" s="51" t="s">
        <v>33</v>
      </c>
    </row>
    <row r="140" spans="1:11" ht="20.100000000000001" customHeight="1" x14ac:dyDescent="0.25">
      <c r="A140" s="51" t="s">
        <v>3224</v>
      </c>
      <c r="B140" s="51" t="s">
        <v>75</v>
      </c>
      <c r="C140" s="51" t="s">
        <v>31</v>
      </c>
      <c r="D140" s="51">
        <v>61957</v>
      </c>
      <c r="E140" s="51">
        <v>76.44</v>
      </c>
      <c r="F140" s="51">
        <v>6.46</v>
      </c>
      <c r="G140" s="51">
        <v>0.1043</v>
      </c>
      <c r="H140" s="51">
        <v>9.5907999999999998</v>
      </c>
      <c r="I140" s="51">
        <v>2022</v>
      </c>
      <c r="J140" s="51" t="s">
        <v>32</v>
      </c>
      <c r="K140" s="51" t="s">
        <v>33</v>
      </c>
    </row>
    <row r="141" spans="1:11" ht="20.100000000000001" customHeight="1" x14ac:dyDescent="0.25">
      <c r="A141" s="51" t="s">
        <v>354</v>
      </c>
      <c r="B141" s="51" t="s">
        <v>75</v>
      </c>
      <c r="C141" s="51" t="s">
        <v>31</v>
      </c>
      <c r="D141" s="51">
        <v>405237</v>
      </c>
      <c r="E141" s="51">
        <v>78.760000000000005</v>
      </c>
      <c r="F141" s="51">
        <v>22.18</v>
      </c>
      <c r="G141" s="51">
        <v>5.4699999999999999E-2</v>
      </c>
      <c r="H141" s="51">
        <v>18.270399999999999</v>
      </c>
      <c r="I141" s="51">
        <v>2022</v>
      </c>
      <c r="J141" s="51" t="s">
        <v>32</v>
      </c>
      <c r="K141" s="51" t="s">
        <v>33</v>
      </c>
    </row>
    <row r="142" spans="1:11" ht="20.100000000000001" customHeight="1" x14ac:dyDescent="0.25">
      <c r="A142" s="51" t="s">
        <v>123</v>
      </c>
      <c r="B142" s="51" t="s">
        <v>79</v>
      </c>
      <c r="C142" s="51" t="s">
        <v>31</v>
      </c>
      <c r="D142" s="51">
        <v>130491</v>
      </c>
      <c r="E142" s="51">
        <v>84.97</v>
      </c>
      <c r="F142" s="51">
        <v>11.19</v>
      </c>
      <c r="G142" s="51">
        <v>8.5800000000000001E-2</v>
      </c>
      <c r="H142" s="51">
        <v>11.6614</v>
      </c>
      <c r="I142" s="51">
        <v>2022</v>
      </c>
      <c r="J142" s="51" t="s">
        <v>32</v>
      </c>
      <c r="K142" s="51" t="s">
        <v>33</v>
      </c>
    </row>
    <row r="143" spans="1:11" ht="20.100000000000001" customHeight="1" x14ac:dyDescent="0.25">
      <c r="A143" s="51" t="s">
        <v>218</v>
      </c>
      <c r="B143" s="51" t="s">
        <v>75</v>
      </c>
      <c r="C143" s="51" t="s">
        <v>31</v>
      </c>
      <c r="D143" s="51">
        <v>505254</v>
      </c>
      <c r="E143" s="51">
        <v>87.94</v>
      </c>
      <c r="F143" s="51">
        <v>20.68</v>
      </c>
      <c r="G143" s="51">
        <v>4.0899999999999999E-2</v>
      </c>
      <c r="H143" s="51">
        <v>24.431999999999999</v>
      </c>
      <c r="I143" s="51">
        <v>2022</v>
      </c>
      <c r="J143" s="51" t="s">
        <v>32</v>
      </c>
      <c r="K143" s="51" t="s">
        <v>33</v>
      </c>
    </row>
    <row r="144" spans="1:11" ht="20.100000000000001" customHeight="1" x14ac:dyDescent="0.25">
      <c r="A144" s="51" t="s">
        <v>99</v>
      </c>
      <c r="B144" s="51" t="s">
        <v>75</v>
      </c>
      <c r="C144" s="51" t="s">
        <v>31</v>
      </c>
      <c r="D144" s="51">
        <v>184756</v>
      </c>
      <c r="E144" s="51">
        <v>89.86</v>
      </c>
      <c r="F144" s="51">
        <v>17.53</v>
      </c>
      <c r="G144" s="51">
        <v>9.4899999999999998E-2</v>
      </c>
      <c r="H144" s="51">
        <v>10.539400000000001</v>
      </c>
      <c r="I144" s="51">
        <v>2022</v>
      </c>
      <c r="J144" s="51" t="s">
        <v>32</v>
      </c>
      <c r="K144" s="51" t="s">
        <v>33</v>
      </c>
    </row>
    <row r="145" spans="1:11" ht="20.100000000000001" customHeight="1" x14ac:dyDescent="0.25">
      <c r="A145" s="51" t="s">
        <v>1686</v>
      </c>
      <c r="B145" s="51" t="s">
        <v>75</v>
      </c>
      <c r="C145" s="51" t="s">
        <v>31</v>
      </c>
      <c r="D145" s="51">
        <v>145853</v>
      </c>
      <c r="E145" s="51">
        <v>85.54</v>
      </c>
      <c r="F145" s="51">
        <v>5.49</v>
      </c>
      <c r="G145" s="51">
        <v>3.7600000000000001E-2</v>
      </c>
      <c r="H145" s="51">
        <v>26.5669</v>
      </c>
      <c r="I145" s="51">
        <v>2022</v>
      </c>
      <c r="J145" s="51" t="s">
        <v>32</v>
      </c>
      <c r="K145" s="51" t="s">
        <v>33</v>
      </c>
    </row>
    <row r="146" spans="1:11" ht="20.100000000000001" customHeight="1" x14ac:dyDescent="0.25">
      <c r="A146" s="51" t="s">
        <v>384</v>
      </c>
      <c r="B146" s="51" t="s">
        <v>79</v>
      </c>
      <c r="C146" s="51" t="s">
        <v>31</v>
      </c>
      <c r="D146" s="51">
        <v>276608</v>
      </c>
      <c r="E146" s="51">
        <v>86.28</v>
      </c>
      <c r="F146" s="51">
        <v>11.44</v>
      </c>
      <c r="G146" s="51">
        <v>4.1399999999999999E-2</v>
      </c>
      <c r="H146" s="51">
        <v>24.179099999999998</v>
      </c>
      <c r="I146" s="51">
        <v>2022</v>
      </c>
      <c r="J146" s="51" t="s">
        <v>32</v>
      </c>
      <c r="K146" s="51" t="s">
        <v>33</v>
      </c>
    </row>
    <row r="147" spans="1:11" ht="20.100000000000001" customHeight="1" x14ac:dyDescent="0.25">
      <c r="A147" s="51" t="s">
        <v>105</v>
      </c>
      <c r="B147" s="51" t="s">
        <v>79</v>
      </c>
      <c r="C147" s="51" t="s">
        <v>31</v>
      </c>
      <c r="D147" s="51">
        <v>103629</v>
      </c>
      <c r="E147" s="51">
        <v>87.29</v>
      </c>
      <c r="F147" s="51">
        <v>11.17</v>
      </c>
      <c r="G147" s="51">
        <v>0.10780000000000001</v>
      </c>
      <c r="H147" s="51">
        <v>9.2774000000000001</v>
      </c>
      <c r="I147" s="51">
        <v>2022</v>
      </c>
      <c r="J147" s="51" t="s">
        <v>32</v>
      </c>
      <c r="K147" s="51" t="s">
        <v>33</v>
      </c>
    </row>
    <row r="148" spans="1:11" ht="20.100000000000001" customHeight="1" x14ac:dyDescent="0.25">
      <c r="A148" s="51" t="s">
        <v>339</v>
      </c>
      <c r="B148" s="51" t="s">
        <v>79</v>
      </c>
      <c r="C148" s="51" t="s">
        <v>31</v>
      </c>
      <c r="D148" s="51">
        <v>115150</v>
      </c>
      <c r="E148" s="51">
        <v>84.33</v>
      </c>
      <c r="F148" s="51">
        <v>7.15</v>
      </c>
      <c r="G148" s="51">
        <v>6.2100000000000002E-2</v>
      </c>
      <c r="H148" s="51">
        <v>16.104900000000001</v>
      </c>
      <c r="I148" s="51">
        <v>2022</v>
      </c>
      <c r="J148" s="51" t="s">
        <v>32</v>
      </c>
      <c r="K148" s="51" t="s">
        <v>33</v>
      </c>
    </row>
    <row r="149" spans="1:11" ht="20.100000000000001" customHeight="1" x14ac:dyDescent="0.25">
      <c r="A149" s="51" t="s">
        <v>293</v>
      </c>
      <c r="B149" s="51" t="s">
        <v>79</v>
      </c>
      <c r="C149" s="51" t="s">
        <v>31</v>
      </c>
      <c r="D149" s="51">
        <v>60089</v>
      </c>
      <c r="E149" s="51">
        <v>84.66</v>
      </c>
      <c r="F149" s="51">
        <v>4.08</v>
      </c>
      <c r="G149" s="51">
        <v>6.7900000000000002E-2</v>
      </c>
      <c r="H149" s="51">
        <v>14.7278</v>
      </c>
      <c r="I149" s="51">
        <v>2022</v>
      </c>
      <c r="J149" s="51" t="s">
        <v>32</v>
      </c>
      <c r="K149" s="51" t="s">
        <v>33</v>
      </c>
    </row>
    <row r="150" spans="1:11" ht="20.100000000000001" customHeight="1" x14ac:dyDescent="0.25">
      <c r="A150" s="51" t="s">
        <v>168</v>
      </c>
      <c r="B150" s="51" t="s">
        <v>79</v>
      </c>
      <c r="C150" s="51" t="s">
        <v>31</v>
      </c>
      <c r="D150" s="51">
        <v>120943</v>
      </c>
      <c r="E150" s="51">
        <v>80.02</v>
      </c>
      <c r="F150" s="51">
        <v>8.5399999999999991</v>
      </c>
      <c r="G150" s="51">
        <v>7.0599999999999996E-2</v>
      </c>
      <c r="H150" s="51">
        <v>14.161899999999999</v>
      </c>
      <c r="I150" s="51">
        <v>2022</v>
      </c>
      <c r="J150" s="51" t="s">
        <v>32</v>
      </c>
      <c r="K150" s="51" t="s">
        <v>33</v>
      </c>
    </row>
    <row r="151" spans="1:11" ht="20.100000000000001" customHeight="1" x14ac:dyDescent="0.25">
      <c r="A151" s="51" t="s">
        <v>134</v>
      </c>
      <c r="B151" s="51" t="s">
        <v>79</v>
      </c>
      <c r="C151" s="51" t="s">
        <v>31</v>
      </c>
      <c r="D151" s="51">
        <v>127945</v>
      </c>
      <c r="E151" s="51">
        <v>86.7</v>
      </c>
      <c r="F151" s="51">
        <v>11.17</v>
      </c>
      <c r="G151" s="51">
        <v>8.7300000000000003E-2</v>
      </c>
      <c r="H151" s="51">
        <v>11.4543</v>
      </c>
      <c r="I151" s="51">
        <v>2022</v>
      </c>
      <c r="J151" s="51" t="s">
        <v>32</v>
      </c>
      <c r="K151" s="51" t="s">
        <v>33</v>
      </c>
    </row>
    <row r="152" spans="1:11" ht="20.100000000000001" customHeight="1" x14ac:dyDescent="0.25">
      <c r="A152" s="51" t="s">
        <v>380</v>
      </c>
      <c r="B152" s="51" t="s">
        <v>79</v>
      </c>
      <c r="C152" s="51" t="s">
        <v>31</v>
      </c>
      <c r="D152" s="51">
        <v>220116</v>
      </c>
      <c r="E152" s="51">
        <v>89.61</v>
      </c>
      <c r="F152" s="51">
        <v>10.220000000000001</v>
      </c>
      <c r="G152" s="51">
        <v>4.6399999999999997E-2</v>
      </c>
      <c r="H152" s="51">
        <v>21.537700000000001</v>
      </c>
      <c r="I152" s="51">
        <v>2022</v>
      </c>
      <c r="J152" s="51" t="s">
        <v>32</v>
      </c>
      <c r="K152" s="51" t="s">
        <v>33</v>
      </c>
    </row>
    <row r="153" spans="1:11" ht="20.100000000000001" customHeight="1" x14ac:dyDescent="0.25">
      <c r="A153" s="51" t="s">
        <v>209</v>
      </c>
      <c r="B153" s="51" t="s">
        <v>79</v>
      </c>
      <c r="C153" s="51" t="s">
        <v>31</v>
      </c>
      <c r="D153" s="51">
        <v>140834</v>
      </c>
      <c r="E153" s="51">
        <v>86.77</v>
      </c>
      <c r="F153" s="51">
        <v>6.02</v>
      </c>
      <c r="G153" s="51">
        <v>4.2700000000000002E-2</v>
      </c>
      <c r="H153" s="51">
        <v>23.394400000000001</v>
      </c>
      <c r="I153" s="51">
        <v>2022</v>
      </c>
      <c r="J153" s="51" t="s">
        <v>32</v>
      </c>
      <c r="K153" s="51" t="s">
        <v>33</v>
      </c>
    </row>
    <row r="154" spans="1:11" ht="20.100000000000001" customHeight="1" x14ac:dyDescent="0.25">
      <c r="A154" s="51" t="s">
        <v>492</v>
      </c>
      <c r="B154" s="51" t="s">
        <v>75</v>
      </c>
      <c r="C154" s="51" t="s">
        <v>31</v>
      </c>
      <c r="D154" s="51">
        <v>100998</v>
      </c>
      <c r="E154" s="51">
        <v>88.18</v>
      </c>
      <c r="F154" s="51">
        <v>10.82</v>
      </c>
      <c r="G154" s="51">
        <v>0.1071</v>
      </c>
      <c r="H154" s="51">
        <v>9.3344000000000005</v>
      </c>
      <c r="I154" s="51">
        <v>2022</v>
      </c>
      <c r="J154" s="51" t="s">
        <v>32</v>
      </c>
      <c r="K154" s="51" t="s">
        <v>33</v>
      </c>
    </row>
    <row r="155" spans="1:11" ht="20.100000000000001" customHeight="1" x14ac:dyDescent="0.25">
      <c r="A155" s="51" t="s">
        <v>268</v>
      </c>
      <c r="B155" s="51" t="s">
        <v>79</v>
      </c>
      <c r="C155" s="51" t="s">
        <v>31</v>
      </c>
      <c r="D155" s="51">
        <v>62572</v>
      </c>
      <c r="E155" s="51">
        <v>88.02</v>
      </c>
      <c r="F155" s="51">
        <v>2.58</v>
      </c>
      <c r="G155" s="51">
        <v>4.1200000000000001E-2</v>
      </c>
      <c r="H155" s="51">
        <v>24.252700000000001</v>
      </c>
      <c r="I155" s="51">
        <v>2022</v>
      </c>
      <c r="J155" s="51" t="s">
        <v>32</v>
      </c>
      <c r="K155" s="51" t="s">
        <v>33</v>
      </c>
    </row>
    <row r="156" spans="1:11" ht="20.100000000000001" customHeight="1" x14ac:dyDescent="0.25">
      <c r="A156" s="51" t="s">
        <v>133</v>
      </c>
      <c r="B156" s="51" t="s">
        <v>79</v>
      </c>
      <c r="C156" s="51" t="s">
        <v>31</v>
      </c>
      <c r="D156" s="51">
        <v>51560</v>
      </c>
      <c r="E156" s="51">
        <v>83.77</v>
      </c>
      <c r="F156" s="51">
        <v>4.01</v>
      </c>
      <c r="G156" s="51">
        <v>7.7799999999999994E-2</v>
      </c>
      <c r="H156" s="51">
        <v>12.857799999999999</v>
      </c>
      <c r="I156" s="51">
        <v>2022</v>
      </c>
      <c r="J156" s="51" t="s">
        <v>32</v>
      </c>
      <c r="K156" s="51" t="s">
        <v>33</v>
      </c>
    </row>
    <row r="157" spans="1:11" ht="20.100000000000001" customHeight="1" x14ac:dyDescent="0.25">
      <c r="A157" s="51" t="s">
        <v>347</v>
      </c>
      <c r="B157" s="51" t="s">
        <v>79</v>
      </c>
      <c r="C157" s="51" t="s">
        <v>31</v>
      </c>
      <c r="D157" s="51">
        <v>146436</v>
      </c>
      <c r="E157" s="51">
        <v>88.16</v>
      </c>
      <c r="F157" s="51">
        <v>12.25</v>
      </c>
      <c r="G157" s="51">
        <v>8.3699999999999997E-2</v>
      </c>
      <c r="H157" s="51">
        <v>11.954000000000001</v>
      </c>
      <c r="I157" s="51">
        <v>2022</v>
      </c>
      <c r="J157" s="51" t="s">
        <v>32</v>
      </c>
      <c r="K157" s="51" t="s">
        <v>33</v>
      </c>
    </row>
    <row r="158" spans="1:11" ht="20.100000000000001" customHeight="1" x14ac:dyDescent="0.25">
      <c r="A158" s="51" t="s">
        <v>182</v>
      </c>
      <c r="B158" s="51" t="s">
        <v>79</v>
      </c>
      <c r="C158" s="51" t="s">
        <v>31</v>
      </c>
      <c r="D158" s="51">
        <v>201560</v>
      </c>
      <c r="E158" s="51">
        <v>86.04</v>
      </c>
      <c r="F158" s="51">
        <v>11.55</v>
      </c>
      <c r="G158" s="51">
        <v>5.7299999999999997E-2</v>
      </c>
      <c r="H158" s="51">
        <v>17.4511</v>
      </c>
      <c r="I158" s="51">
        <v>2022</v>
      </c>
      <c r="J158" s="51" t="s">
        <v>32</v>
      </c>
      <c r="K158" s="51" t="s">
        <v>33</v>
      </c>
    </row>
    <row r="159" spans="1:11" ht="20.100000000000001" customHeight="1" x14ac:dyDescent="0.25">
      <c r="A159" s="51" t="s">
        <v>305</v>
      </c>
      <c r="B159" s="51" t="s">
        <v>79</v>
      </c>
      <c r="C159" s="51" t="s">
        <v>31</v>
      </c>
      <c r="D159" s="51">
        <v>129027</v>
      </c>
      <c r="E159" s="51">
        <v>84.76</v>
      </c>
      <c r="F159" s="51">
        <v>10.3</v>
      </c>
      <c r="G159" s="51">
        <v>7.9799999999999996E-2</v>
      </c>
      <c r="H159" s="51">
        <v>12.526899999999999</v>
      </c>
      <c r="I159" s="51">
        <v>2022</v>
      </c>
      <c r="J159" s="51" t="s">
        <v>32</v>
      </c>
      <c r="K159" s="51" t="s">
        <v>33</v>
      </c>
    </row>
    <row r="160" spans="1:11" ht="20.100000000000001" customHeight="1" x14ac:dyDescent="0.25">
      <c r="A160" s="51" t="s">
        <v>298</v>
      </c>
      <c r="B160" s="51" t="s">
        <v>79</v>
      </c>
      <c r="C160" s="51" t="s">
        <v>31</v>
      </c>
      <c r="D160" s="51">
        <v>59071</v>
      </c>
      <c r="E160" s="51">
        <v>87.8</v>
      </c>
      <c r="F160" s="51">
        <v>2.78</v>
      </c>
      <c r="G160" s="51">
        <v>4.7100000000000003E-2</v>
      </c>
      <c r="H160" s="51">
        <v>21.2485</v>
      </c>
      <c r="I160" s="51">
        <v>2022</v>
      </c>
      <c r="J160" s="51" t="s">
        <v>32</v>
      </c>
      <c r="K160" s="51" t="s">
        <v>33</v>
      </c>
    </row>
    <row r="161" spans="1:11" ht="20.100000000000001" customHeight="1" x14ac:dyDescent="0.25">
      <c r="A161" s="51" t="s">
        <v>309</v>
      </c>
      <c r="B161" s="51" t="s">
        <v>79</v>
      </c>
      <c r="C161" s="51" t="s">
        <v>31</v>
      </c>
      <c r="D161" s="51">
        <v>148728</v>
      </c>
      <c r="E161" s="51">
        <v>89.19</v>
      </c>
      <c r="F161" s="51">
        <v>10.5</v>
      </c>
      <c r="G161" s="51">
        <v>7.0599999999999996E-2</v>
      </c>
      <c r="H161" s="51">
        <v>14.1645</v>
      </c>
      <c r="I161" s="51">
        <v>2022</v>
      </c>
      <c r="J161" s="51" t="s">
        <v>32</v>
      </c>
      <c r="K161" s="51" t="s">
        <v>33</v>
      </c>
    </row>
    <row r="162" spans="1:11" ht="20.100000000000001" customHeight="1" x14ac:dyDescent="0.25">
      <c r="A162" s="51" t="s">
        <v>219</v>
      </c>
      <c r="B162" s="51" t="s">
        <v>79</v>
      </c>
      <c r="C162" s="51" t="s">
        <v>31</v>
      </c>
      <c r="D162" s="51">
        <v>118333</v>
      </c>
      <c r="E162" s="51">
        <v>89.19</v>
      </c>
      <c r="F162" s="51">
        <v>6.73</v>
      </c>
      <c r="G162" s="51">
        <v>5.6899999999999999E-2</v>
      </c>
      <c r="H162" s="51">
        <v>17.582899999999999</v>
      </c>
      <c r="I162" s="51">
        <v>2022</v>
      </c>
      <c r="J162" s="51" t="s">
        <v>32</v>
      </c>
      <c r="K162" s="51" t="s">
        <v>33</v>
      </c>
    </row>
    <row r="163" spans="1:11" ht="20.100000000000001" customHeight="1" x14ac:dyDescent="0.25">
      <c r="A163" s="51" t="s">
        <v>449</v>
      </c>
      <c r="B163" s="51" t="s">
        <v>79</v>
      </c>
      <c r="C163" s="51" t="s">
        <v>31</v>
      </c>
      <c r="D163" s="51">
        <v>140357</v>
      </c>
      <c r="E163" s="51">
        <v>90.75</v>
      </c>
      <c r="F163" s="51">
        <v>6.27</v>
      </c>
      <c r="G163" s="51">
        <v>4.4699999999999997E-2</v>
      </c>
      <c r="H163" s="51">
        <v>22.3855</v>
      </c>
      <c r="I163" s="51">
        <v>2022</v>
      </c>
      <c r="J163" s="51" t="s">
        <v>32</v>
      </c>
      <c r="K163" s="51" t="s">
        <v>33</v>
      </c>
    </row>
    <row r="164" spans="1:11" ht="20.100000000000001" customHeight="1" x14ac:dyDescent="0.25">
      <c r="A164" s="51" t="s">
        <v>210</v>
      </c>
      <c r="B164" s="51" t="s">
        <v>34</v>
      </c>
      <c r="C164" s="51" t="s">
        <v>31</v>
      </c>
      <c r="D164" s="51">
        <v>211925</v>
      </c>
      <c r="E164" s="51">
        <v>86.8</v>
      </c>
      <c r="F164" s="51">
        <v>9.92</v>
      </c>
      <c r="G164" s="51">
        <v>4.6800000000000001E-2</v>
      </c>
      <c r="H164" s="51">
        <v>21.363399999999999</v>
      </c>
      <c r="I164" s="51">
        <v>2022</v>
      </c>
      <c r="J164" s="51" t="s">
        <v>32</v>
      </c>
      <c r="K164" s="51" t="s">
        <v>33</v>
      </c>
    </row>
    <row r="165" spans="1:11" ht="20.100000000000001" customHeight="1" x14ac:dyDescent="0.25">
      <c r="A165" s="51" t="s">
        <v>247</v>
      </c>
      <c r="B165" s="51" t="s">
        <v>79</v>
      </c>
      <c r="C165" s="51" t="s">
        <v>31</v>
      </c>
      <c r="D165" s="51">
        <v>165437</v>
      </c>
      <c r="E165" s="51">
        <v>81.209999999999994</v>
      </c>
      <c r="F165" s="51">
        <v>10.210000000000001</v>
      </c>
      <c r="G165" s="51">
        <v>6.1699999999999998E-2</v>
      </c>
      <c r="H165" s="51">
        <v>16.203399999999998</v>
      </c>
      <c r="I165" s="51">
        <v>2022</v>
      </c>
      <c r="J165" s="51" t="s">
        <v>32</v>
      </c>
      <c r="K165" s="51" t="s">
        <v>33</v>
      </c>
    </row>
    <row r="166" spans="1:11" ht="20.100000000000001" customHeight="1" x14ac:dyDescent="0.25">
      <c r="A166" s="51" t="s">
        <v>375</v>
      </c>
      <c r="B166" s="51" t="s">
        <v>79</v>
      </c>
      <c r="C166" s="51" t="s">
        <v>31</v>
      </c>
      <c r="D166" s="51">
        <v>318397</v>
      </c>
      <c r="E166" s="51">
        <v>82.66</v>
      </c>
      <c r="F166" s="51">
        <v>12.56</v>
      </c>
      <c r="G166" s="51">
        <v>3.9399999999999998E-2</v>
      </c>
      <c r="H166" s="51">
        <v>25.350100000000001</v>
      </c>
      <c r="I166" s="51">
        <v>2022</v>
      </c>
      <c r="J166" s="51" t="s">
        <v>32</v>
      </c>
      <c r="K166" s="51" t="s">
        <v>33</v>
      </c>
    </row>
    <row r="167" spans="1:11" ht="20.100000000000001" customHeight="1" x14ac:dyDescent="0.25">
      <c r="A167" s="51" t="s">
        <v>93</v>
      </c>
      <c r="B167" s="51" t="s">
        <v>79</v>
      </c>
      <c r="C167" s="51" t="s">
        <v>31</v>
      </c>
      <c r="D167" s="51">
        <v>70698</v>
      </c>
      <c r="E167" s="51">
        <v>88.13</v>
      </c>
      <c r="F167" s="51">
        <v>9.6</v>
      </c>
      <c r="G167" s="51">
        <v>0.1358</v>
      </c>
      <c r="H167" s="51">
        <v>7.3643999999999998</v>
      </c>
      <c r="I167" s="51">
        <v>2022</v>
      </c>
      <c r="J167" s="51" t="s">
        <v>32</v>
      </c>
      <c r="K167" s="51" t="s">
        <v>33</v>
      </c>
    </row>
    <row r="168" spans="1:11" ht="20.100000000000001" customHeight="1" x14ac:dyDescent="0.25">
      <c r="A168" s="51" t="s">
        <v>136</v>
      </c>
      <c r="B168" s="51" t="s">
        <v>75</v>
      </c>
      <c r="C168" s="51" t="s">
        <v>31</v>
      </c>
      <c r="D168" s="51">
        <v>167951</v>
      </c>
      <c r="E168" s="51">
        <v>80.760000000000005</v>
      </c>
      <c r="F168" s="51">
        <v>14.32</v>
      </c>
      <c r="G168" s="51">
        <v>8.5300000000000001E-2</v>
      </c>
      <c r="H168" s="51">
        <v>11.728400000000001</v>
      </c>
      <c r="I168" s="51">
        <v>2022</v>
      </c>
      <c r="J168" s="51" t="s">
        <v>32</v>
      </c>
      <c r="K168" s="51" t="s">
        <v>33</v>
      </c>
    </row>
    <row r="169" spans="1:11" ht="20.100000000000001" customHeight="1" x14ac:dyDescent="0.25">
      <c r="A169" s="51" t="s">
        <v>381</v>
      </c>
      <c r="B169" s="51" t="s">
        <v>75</v>
      </c>
      <c r="C169" s="51" t="s">
        <v>31</v>
      </c>
      <c r="D169" s="51">
        <v>596035</v>
      </c>
      <c r="E169" s="51">
        <v>68.709999999999994</v>
      </c>
      <c r="F169" s="51">
        <v>16.670000000000002</v>
      </c>
      <c r="G169" s="51">
        <v>2.8000000000000001E-2</v>
      </c>
      <c r="H169" s="51">
        <v>35.754899999999999</v>
      </c>
      <c r="I169" s="51">
        <v>2022</v>
      </c>
      <c r="J169" s="51" t="s">
        <v>32</v>
      </c>
      <c r="K169" s="51" t="s">
        <v>33</v>
      </c>
    </row>
    <row r="170" spans="1:11" ht="20.100000000000001" customHeight="1" x14ac:dyDescent="0.25">
      <c r="A170" s="51" t="s">
        <v>426</v>
      </c>
      <c r="B170" s="51" t="s">
        <v>75</v>
      </c>
      <c r="C170" s="51" t="s">
        <v>31</v>
      </c>
      <c r="D170" s="51">
        <v>384948</v>
      </c>
      <c r="E170" s="51">
        <v>86.6</v>
      </c>
      <c r="F170" s="51">
        <v>15.87</v>
      </c>
      <c r="G170" s="51">
        <v>4.1200000000000001E-2</v>
      </c>
      <c r="H170" s="51">
        <v>24.2563</v>
      </c>
      <c r="I170" s="51">
        <v>2022</v>
      </c>
      <c r="J170" s="51" t="s">
        <v>32</v>
      </c>
      <c r="K170" s="51" t="s">
        <v>33</v>
      </c>
    </row>
    <row r="171" spans="1:11" ht="20.100000000000001" customHeight="1" x14ac:dyDescent="0.25">
      <c r="A171" s="51" t="s">
        <v>421</v>
      </c>
      <c r="B171" s="51" t="s">
        <v>79</v>
      </c>
      <c r="C171" s="51" t="s">
        <v>31</v>
      </c>
      <c r="D171" s="51">
        <v>153756</v>
      </c>
      <c r="E171" s="51">
        <v>88.07</v>
      </c>
      <c r="F171" s="51">
        <v>8.4</v>
      </c>
      <c r="G171" s="51">
        <v>5.4600000000000003E-2</v>
      </c>
      <c r="H171" s="51">
        <v>18.304300000000001</v>
      </c>
      <c r="I171" s="51">
        <v>2022</v>
      </c>
      <c r="J171" s="51" t="s">
        <v>32</v>
      </c>
      <c r="K171" s="51" t="s">
        <v>33</v>
      </c>
    </row>
    <row r="172" spans="1:11" ht="20.100000000000001" customHeight="1" x14ac:dyDescent="0.25">
      <c r="A172" s="51" t="s">
        <v>146</v>
      </c>
      <c r="B172" s="51" t="s">
        <v>79</v>
      </c>
      <c r="C172" s="51" t="s">
        <v>31</v>
      </c>
      <c r="D172" s="51">
        <v>136888</v>
      </c>
      <c r="E172" s="51">
        <v>88.31</v>
      </c>
      <c r="F172" s="51">
        <v>7.09</v>
      </c>
      <c r="G172" s="51">
        <v>5.1799999999999999E-2</v>
      </c>
      <c r="H172" s="51">
        <v>19.307200000000002</v>
      </c>
      <c r="I172" s="51">
        <v>2022</v>
      </c>
      <c r="J172" s="51" t="s">
        <v>32</v>
      </c>
      <c r="K172" s="51" t="s">
        <v>33</v>
      </c>
    </row>
    <row r="173" spans="1:11" ht="20.100000000000001" customHeight="1" x14ac:dyDescent="0.25">
      <c r="A173" s="51" t="s">
        <v>118</v>
      </c>
      <c r="B173" s="51" t="s">
        <v>34</v>
      </c>
      <c r="C173" s="51" t="s">
        <v>31</v>
      </c>
      <c r="D173" s="51">
        <v>148187</v>
      </c>
      <c r="E173" s="51">
        <v>73.209999999999994</v>
      </c>
      <c r="F173" s="51">
        <v>11.17</v>
      </c>
      <c r="G173" s="51">
        <v>7.5399999999999995E-2</v>
      </c>
      <c r="H173" s="51">
        <v>13.266500000000001</v>
      </c>
      <c r="I173" s="51">
        <v>2022</v>
      </c>
      <c r="J173" s="51" t="s">
        <v>32</v>
      </c>
      <c r="K173" s="51" t="s">
        <v>33</v>
      </c>
    </row>
    <row r="174" spans="1:11" ht="20.100000000000001" customHeight="1" x14ac:dyDescent="0.25">
      <c r="A174" s="51" t="s">
        <v>333</v>
      </c>
      <c r="B174" s="51" t="s">
        <v>75</v>
      </c>
      <c r="C174" s="51" t="s">
        <v>31</v>
      </c>
      <c r="D174" s="51">
        <v>231032</v>
      </c>
      <c r="E174" s="51">
        <v>85.67</v>
      </c>
      <c r="F174" s="51">
        <v>14.23</v>
      </c>
      <c r="G174" s="51">
        <v>6.1600000000000002E-2</v>
      </c>
      <c r="H174" s="51">
        <v>16.235600000000002</v>
      </c>
      <c r="I174" s="51">
        <v>2022</v>
      </c>
      <c r="J174" s="51" t="s">
        <v>32</v>
      </c>
      <c r="K174" s="51" t="s">
        <v>33</v>
      </c>
    </row>
    <row r="175" spans="1:11" ht="20.100000000000001" customHeight="1" x14ac:dyDescent="0.25">
      <c r="A175" s="51" t="s">
        <v>125</v>
      </c>
      <c r="B175" s="51" t="s">
        <v>79</v>
      </c>
      <c r="C175" s="51" t="s">
        <v>31</v>
      </c>
      <c r="D175" s="51">
        <v>137493</v>
      </c>
      <c r="E175" s="51">
        <v>79.92</v>
      </c>
      <c r="F175" s="51">
        <v>10.89</v>
      </c>
      <c r="G175" s="51">
        <v>7.9200000000000007E-2</v>
      </c>
      <c r="H175" s="51">
        <v>12.6256</v>
      </c>
      <c r="I175" s="51">
        <v>2022</v>
      </c>
      <c r="J175" s="51" t="s">
        <v>32</v>
      </c>
      <c r="K175" s="51" t="s">
        <v>33</v>
      </c>
    </row>
    <row r="176" spans="1:11" ht="20.100000000000001" customHeight="1" x14ac:dyDescent="0.25">
      <c r="A176" s="51" t="s">
        <v>369</v>
      </c>
      <c r="B176" s="51" t="s">
        <v>79</v>
      </c>
      <c r="C176" s="51" t="s">
        <v>31</v>
      </c>
      <c r="D176" s="51">
        <v>179250</v>
      </c>
      <c r="E176" s="51">
        <v>79.12</v>
      </c>
      <c r="F176" s="51">
        <v>11.01</v>
      </c>
      <c r="G176" s="51">
        <v>6.1400000000000003E-2</v>
      </c>
      <c r="H176" s="51">
        <v>16.2806</v>
      </c>
      <c r="I176" s="51">
        <v>2022</v>
      </c>
      <c r="J176" s="51" t="s">
        <v>32</v>
      </c>
      <c r="K176" s="51" t="s">
        <v>33</v>
      </c>
    </row>
    <row r="177" spans="1:11" ht="20.100000000000001" customHeight="1" x14ac:dyDescent="0.25">
      <c r="A177" s="51" t="s">
        <v>368</v>
      </c>
      <c r="B177" s="51" t="s">
        <v>79</v>
      </c>
      <c r="C177" s="51" t="s">
        <v>31</v>
      </c>
      <c r="D177" s="51">
        <v>123743</v>
      </c>
      <c r="E177" s="51">
        <v>86.06</v>
      </c>
      <c r="F177" s="51">
        <v>6.56</v>
      </c>
      <c r="G177" s="51">
        <v>5.2999999999999999E-2</v>
      </c>
      <c r="H177" s="51">
        <v>18.863299999999999</v>
      </c>
      <c r="I177" s="51">
        <v>2022</v>
      </c>
      <c r="J177" s="51" t="s">
        <v>32</v>
      </c>
      <c r="K177" s="51" t="s">
        <v>33</v>
      </c>
    </row>
    <row r="178" spans="1:11" ht="20.100000000000001" customHeight="1" x14ac:dyDescent="0.25">
      <c r="A178" s="51" t="s">
        <v>456</v>
      </c>
      <c r="B178" s="51" t="s">
        <v>79</v>
      </c>
      <c r="C178" s="51" t="s">
        <v>31</v>
      </c>
      <c r="D178" s="51">
        <v>213877</v>
      </c>
      <c r="E178" s="51">
        <v>80.2</v>
      </c>
      <c r="F178" s="51">
        <v>10.81</v>
      </c>
      <c r="G178" s="51">
        <v>5.0500000000000003E-2</v>
      </c>
      <c r="H178" s="51">
        <v>19.7851</v>
      </c>
      <c r="I178" s="51">
        <v>2022</v>
      </c>
      <c r="J178" s="51" t="s">
        <v>32</v>
      </c>
      <c r="K178" s="51" t="s">
        <v>33</v>
      </c>
    </row>
    <row r="179" spans="1:11" ht="20.100000000000001" customHeight="1" x14ac:dyDescent="0.25">
      <c r="A179" s="51" t="s">
        <v>1716</v>
      </c>
      <c r="B179" s="51" t="s">
        <v>75</v>
      </c>
      <c r="C179" s="51" t="s">
        <v>31</v>
      </c>
      <c r="D179" s="51">
        <v>197455</v>
      </c>
      <c r="E179" s="51">
        <v>69.88</v>
      </c>
      <c r="F179" s="51">
        <v>6.28</v>
      </c>
      <c r="G179" s="51">
        <v>3.1800000000000002E-2</v>
      </c>
      <c r="H179" s="51">
        <v>31.441800000000001</v>
      </c>
      <c r="I179" s="51">
        <v>2022</v>
      </c>
      <c r="J179" s="51" t="s">
        <v>32</v>
      </c>
      <c r="K179" s="51" t="s">
        <v>33</v>
      </c>
    </row>
    <row r="180" spans="1:11" ht="20.100000000000001" customHeight="1" x14ac:dyDescent="0.25">
      <c r="A180" s="51" t="s">
        <v>458</v>
      </c>
      <c r="B180" s="51" t="s">
        <v>79</v>
      </c>
      <c r="C180" s="51" t="s">
        <v>31</v>
      </c>
      <c r="D180" s="51">
        <v>138256</v>
      </c>
      <c r="E180" s="51">
        <v>85.9</v>
      </c>
      <c r="F180" s="51">
        <v>10.1</v>
      </c>
      <c r="G180" s="51">
        <v>7.3099999999999998E-2</v>
      </c>
      <c r="H180" s="51">
        <v>13.688800000000001</v>
      </c>
      <c r="I180" s="51">
        <v>2022</v>
      </c>
      <c r="J180" s="51" t="s">
        <v>32</v>
      </c>
      <c r="K180" s="51" t="s">
        <v>33</v>
      </c>
    </row>
    <row r="181" spans="1:11" ht="20.100000000000001" customHeight="1" x14ac:dyDescent="0.25">
      <c r="A181" s="51" t="s">
        <v>452</v>
      </c>
      <c r="B181" s="51" t="s">
        <v>79</v>
      </c>
      <c r="C181" s="51" t="s">
        <v>31</v>
      </c>
      <c r="D181" s="51">
        <v>64609</v>
      </c>
      <c r="E181" s="51">
        <v>88.06</v>
      </c>
      <c r="F181" s="51">
        <v>2.88</v>
      </c>
      <c r="G181" s="51">
        <v>4.4600000000000001E-2</v>
      </c>
      <c r="H181" s="51">
        <v>22.433599999999998</v>
      </c>
      <c r="I181" s="51">
        <v>2022</v>
      </c>
      <c r="J181" s="51" t="s">
        <v>32</v>
      </c>
      <c r="K181" s="51" t="s">
        <v>33</v>
      </c>
    </row>
    <row r="182" spans="1:11" ht="20.100000000000001" customHeight="1" x14ac:dyDescent="0.25">
      <c r="A182" s="51" t="s">
        <v>488</v>
      </c>
      <c r="B182" s="51" t="s">
        <v>34</v>
      </c>
      <c r="C182" s="51" t="s">
        <v>31</v>
      </c>
      <c r="D182" s="51">
        <v>266753</v>
      </c>
      <c r="E182" s="51">
        <v>80.19</v>
      </c>
      <c r="F182" s="51">
        <v>10.64</v>
      </c>
      <c r="G182" s="51">
        <v>3.9899999999999998E-2</v>
      </c>
      <c r="H182" s="51">
        <v>25.070699999999999</v>
      </c>
      <c r="I182" s="51">
        <v>2022</v>
      </c>
      <c r="J182" s="51" t="s">
        <v>32</v>
      </c>
      <c r="K182" s="51" t="s">
        <v>33</v>
      </c>
    </row>
    <row r="183" spans="1:11" ht="20.100000000000001" customHeight="1" x14ac:dyDescent="0.25">
      <c r="A183" s="51" t="s">
        <v>238</v>
      </c>
      <c r="B183" s="51" t="s">
        <v>79</v>
      </c>
      <c r="C183" s="51" t="s">
        <v>31</v>
      </c>
      <c r="D183" s="51">
        <v>205825</v>
      </c>
      <c r="E183" s="51">
        <v>89.67</v>
      </c>
      <c r="F183" s="51">
        <v>9.98</v>
      </c>
      <c r="G183" s="51">
        <v>4.8500000000000001E-2</v>
      </c>
      <c r="H183" s="51">
        <v>20.623799999999999</v>
      </c>
      <c r="I183" s="51">
        <v>2022</v>
      </c>
      <c r="J183" s="51" t="s">
        <v>32</v>
      </c>
      <c r="K183" s="51" t="s">
        <v>33</v>
      </c>
    </row>
    <row r="184" spans="1:11" ht="20.100000000000001" customHeight="1" x14ac:dyDescent="0.25">
      <c r="A184" s="51" t="s">
        <v>291</v>
      </c>
      <c r="B184" s="51" t="s">
        <v>79</v>
      </c>
      <c r="C184" s="51" t="s">
        <v>31</v>
      </c>
      <c r="D184" s="51">
        <v>138256</v>
      </c>
      <c r="E184" s="51">
        <v>84.51</v>
      </c>
      <c r="F184" s="51">
        <v>10</v>
      </c>
      <c r="G184" s="51">
        <v>7.2300000000000003E-2</v>
      </c>
      <c r="H184" s="51">
        <v>13.8256</v>
      </c>
      <c r="I184" s="51">
        <v>2022</v>
      </c>
      <c r="J184" s="51" t="s">
        <v>32</v>
      </c>
      <c r="K184" s="51" t="s">
        <v>33</v>
      </c>
    </row>
    <row r="185" spans="1:11" ht="20.100000000000001" customHeight="1" x14ac:dyDescent="0.25">
      <c r="A185" s="51" t="s">
        <v>3342</v>
      </c>
      <c r="B185" s="51" t="s">
        <v>75</v>
      </c>
      <c r="C185" s="51" t="s">
        <v>31</v>
      </c>
      <c r="D185" s="51">
        <v>88272</v>
      </c>
      <c r="E185" s="51">
        <v>77.489999999999995</v>
      </c>
      <c r="F185" s="51">
        <v>9.76</v>
      </c>
      <c r="G185" s="51">
        <v>0.1106</v>
      </c>
      <c r="H185" s="51">
        <v>9.0442999999999998</v>
      </c>
      <c r="I185" s="51">
        <v>2022</v>
      </c>
      <c r="J185" s="51" t="s">
        <v>32</v>
      </c>
      <c r="K185" s="51" t="s">
        <v>33</v>
      </c>
    </row>
    <row r="186" spans="1:11" ht="20.100000000000001" customHeight="1" x14ac:dyDescent="0.25">
      <c r="A186" s="51" t="s">
        <v>130</v>
      </c>
      <c r="B186" s="51" t="s">
        <v>34</v>
      </c>
      <c r="C186" s="51" t="s">
        <v>31</v>
      </c>
      <c r="D186" s="51">
        <v>107660</v>
      </c>
      <c r="E186" s="51">
        <v>88.79</v>
      </c>
      <c r="F186" s="51">
        <v>9.2200000000000006</v>
      </c>
      <c r="G186" s="51">
        <v>8.5599999999999996E-2</v>
      </c>
      <c r="H186" s="51">
        <v>11.6768</v>
      </c>
      <c r="I186" s="51">
        <v>2022</v>
      </c>
      <c r="J186" s="51" t="s">
        <v>32</v>
      </c>
      <c r="K186" s="51" t="s">
        <v>33</v>
      </c>
    </row>
    <row r="187" spans="1:11" ht="20.100000000000001" customHeight="1" x14ac:dyDescent="0.25">
      <c r="A187" s="51" t="s">
        <v>304</v>
      </c>
      <c r="B187" s="51" t="s">
        <v>75</v>
      </c>
      <c r="C187" s="51" t="s">
        <v>31</v>
      </c>
      <c r="D187" s="51">
        <v>280078</v>
      </c>
      <c r="E187" s="51">
        <v>83.75</v>
      </c>
      <c r="F187" s="51">
        <v>20.02</v>
      </c>
      <c r="G187" s="51">
        <v>7.1499999999999994E-2</v>
      </c>
      <c r="H187" s="51">
        <v>13.9899</v>
      </c>
      <c r="I187" s="51">
        <v>2022</v>
      </c>
      <c r="J187" s="51" t="s">
        <v>32</v>
      </c>
      <c r="K187" s="51" t="s">
        <v>33</v>
      </c>
    </row>
    <row r="188" spans="1:11" ht="20.100000000000001" customHeight="1" x14ac:dyDescent="0.25">
      <c r="A188" s="51" t="s">
        <v>482</v>
      </c>
      <c r="B188" s="51" t="s">
        <v>79</v>
      </c>
      <c r="C188" s="51" t="s">
        <v>31</v>
      </c>
      <c r="D188" s="51">
        <v>125112</v>
      </c>
      <c r="E188" s="51">
        <v>87.97</v>
      </c>
      <c r="F188" s="51">
        <v>7.3</v>
      </c>
      <c r="G188" s="51">
        <v>5.8299999999999998E-2</v>
      </c>
      <c r="H188" s="51">
        <v>17.1386</v>
      </c>
      <c r="I188" s="51">
        <v>2022</v>
      </c>
      <c r="J188" s="51" t="s">
        <v>32</v>
      </c>
      <c r="K188" s="51" t="s">
        <v>33</v>
      </c>
    </row>
    <row r="189" spans="1:11" ht="20.100000000000001" customHeight="1" x14ac:dyDescent="0.25">
      <c r="A189" s="51" t="s">
        <v>300</v>
      </c>
      <c r="B189" s="51" t="s">
        <v>34</v>
      </c>
      <c r="C189" s="51" t="s">
        <v>31</v>
      </c>
      <c r="D189" s="51">
        <v>229749</v>
      </c>
      <c r="E189" s="51">
        <v>83.77</v>
      </c>
      <c r="F189" s="51">
        <v>8.9600000000000009</v>
      </c>
      <c r="G189" s="51">
        <v>3.9E-2</v>
      </c>
      <c r="H189" s="51">
        <v>25.6416</v>
      </c>
      <c r="I189" s="51">
        <v>2022</v>
      </c>
      <c r="J189" s="51" t="s">
        <v>32</v>
      </c>
      <c r="K189" s="51" t="s">
        <v>33</v>
      </c>
    </row>
    <row r="190" spans="1:11" ht="20.100000000000001" customHeight="1" x14ac:dyDescent="0.25">
      <c r="A190" s="51" t="s">
        <v>366</v>
      </c>
      <c r="B190" s="51" t="s">
        <v>79</v>
      </c>
      <c r="C190" s="51" t="s">
        <v>31</v>
      </c>
      <c r="D190" s="51">
        <v>139721</v>
      </c>
      <c r="E190" s="51">
        <v>87.7</v>
      </c>
      <c r="F190" s="51">
        <v>10.44</v>
      </c>
      <c r="G190" s="51">
        <v>7.4700000000000003E-2</v>
      </c>
      <c r="H190" s="51">
        <v>13.3832</v>
      </c>
      <c r="I190" s="51">
        <v>2022</v>
      </c>
      <c r="J190" s="51" t="s">
        <v>32</v>
      </c>
      <c r="K190" s="51" t="s">
        <v>33</v>
      </c>
    </row>
    <row r="191" spans="1:11" ht="20.100000000000001" customHeight="1" x14ac:dyDescent="0.25">
      <c r="A191" s="51" t="s">
        <v>97</v>
      </c>
      <c r="B191" s="51" t="s">
        <v>75</v>
      </c>
      <c r="C191" s="51" t="s">
        <v>31</v>
      </c>
      <c r="D191" s="51">
        <v>62381</v>
      </c>
      <c r="E191" s="51">
        <v>76.16</v>
      </c>
      <c r="F191" s="51">
        <v>11.4</v>
      </c>
      <c r="G191" s="51">
        <v>0.1827</v>
      </c>
      <c r="H191" s="51">
        <v>5.4720000000000004</v>
      </c>
      <c r="I191" s="51">
        <v>2022</v>
      </c>
      <c r="J191" s="51" t="s">
        <v>32</v>
      </c>
      <c r="K191" s="51" t="s">
        <v>33</v>
      </c>
    </row>
    <row r="192" spans="1:11" ht="20.100000000000001" customHeight="1" x14ac:dyDescent="0.25">
      <c r="A192" s="51" t="s">
        <v>82</v>
      </c>
      <c r="B192" s="51" t="s">
        <v>75</v>
      </c>
      <c r="C192" s="51" t="s">
        <v>31</v>
      </c>
      <c r="D192" s="51">
        <v>58816</v>
      </c>
      <c r="E192" s="51">
        <v>79.27</v>
      </c>
      <c r="F192" s="51">
        <v>10.53</v>
      </c>
      <c r="G192" s="51">
        <v>0.17899999999999999</v>
      </c>
      <c r="H192" s="51">
        <v>5.5856000000000003</v>
      </c>
      <c r="I192" s="51">
        <v>2022</v>
      </c>
      <c r="J192" s="51" t="s">
        <v>32</v>
      </c>
      <c r="K192" s="51" t="s">
        <v>33</v>
      </c>
    </row>
    <row r="193" spans="1:11" ht="20.100000000000001" customHeight="1" x14ac:dyDescent="0.25">
      <c r="A193" s="51" t="s">
        <v>236</v>
      </c>
      <c r="B193" s="51" t="s">
        <v>79</v>
      </c>
      <c r="C193" s="51" t="s">
        <v>31</v>
      </c>
      <c r="D193" s="51">
        <v>239498</v>
      </c>
      <c r="E193" s="51">
        <v>82.35</v>
      </c>
      <c r="F193" s="51">
        <v>7.84</v>
      </c>
      <c r="G193" s="51">
        <v>3.27E-2</v>
      </c>
      <c r="H193" s="51">
        <v>30.548200000000001</v>
      </c>
      <c r="I193" s="51">
        <v>2022</v>
      </c>
      <c r="J193" s="51" t="s">
        <v>32</v>
      </c>
      <c r="K193" s="51" t="s">
        <v>33</v>
      </c>
    </row>
    <row r="194" spans="1:11" ht="20.100000000000001" customHeight="1" x14ac:dyDescent="0.25">
      <c r="A194" s="51" t="s">
        <v>166</v>
      </c>
      <c r="B194" s="51" t="s">
        <v>79</v>
      </c>
      <c r="C194" s="51" t="s">
        <v>31</v>
      </c>
      <c r="D194" s="51">
        <v>97454</v>
      </c>
      <c r="E194" s="51">
        <v>85.8</v>
      </c>
      <c r="F194" s="51">
        <v>6.59</v>
      </c>
      <c r="G194" s="51">
        <v>6.7599999999999993E-2</v>
      </c>
      <c r="H194" s="51">
        <v>14.7882</v>
      </c>
      <c r="I194" s="51">
        <v>2022</v>
      </c>
      <c r="J194" s="51" t="s">
        <v>32</v>
      </c>
      <c r="K194" s="51" t="s">
        <v>33</v>
      </c>
    </row>
    <row r="195" spans="1:11" ht="20.100000000000001" customHeight="1" x14ac:dyDescent="0.25">
      <c r="A195" s="51" t="s">
        <v>140</v>
      </c>
      <c r="B195" s="51" t="s">
        <v>79</v>
      </c>
      <c r="C195" s="51" t="s">
        <v>31</v>
      </c>
      <c r="D195" s="51">
        <v>129027</v>
      </c>
      <c r="E195" s="51">
        <v>84.94</v>
      </c>
      <c r="F195" s="51">
        <v>11.52</v>
      </c>
      <c r="G195" s="51">
        <v>8.9300000000000004E-2</v>
      </c>
      <c r="H195" s="51">
        <v>11.200200000000001</v>
      </c>
      <c r="I195" s="51">
        <v>2022</v>
      </c>
      <c r="J195" s="51" t="s">
        <v>32</v>
      </c>
      <c r="K195" s="51" t="s">
        <v>33</v>
      </c>
    </row>
    <row r="196" spans="1:11" ht="20.100000000000001" customHeight="1" x14ac:dyDescent="0.25">
      <c r="A196" s="51" t="s">
        <v>507</v>
      </c>
      <c r="B196" s="51" t="s">
        <v>75</v>
      </c>
      <c r="C196" s="51" t="s">
        <v>31</v>
      </c>
      <c r="D196" s="51">
        <v>188193</v>
      </c>
      <c r="E196" s="51">
        <v>71.94</v>
      </c>
      <c r="F196" s="51">
        <v>10.39</v>
      </c>
      <c r="G196" s="51">
        <v>5.5199999999999999E-2</v>
      </c>
      <c r="H196" s="51">
        <v>18.1129</v>
      </c>
      <c r="I196" s="51">
        <v>2022</v>
      </c>
      <c r="J196" s="51" t="s">
        <v>32</v>
      </c>
      <c r="K196" s="51" t="s">
        <v>33</v>
      </c>
    </row>
    <row r="197" spans="1:11" ht="20.100000000000001" customHeight="1" x14ac:dyDescent="0.25">
      <c r="A197" s="51" t="s">
        <v>128</v>
      </c>
      <c r="B197" s="51" t="s">
        <v>79</v>
      </c>
      <c r="C197" s="51" t="s">
        <v>31</v>
      </c>
      <c r="D197" s="51">
        <v>131636</v>
      </c>
      <c r="E197" s="51">
        <v>87.01</v>
      </c>
      <c r="F197" s="51">
        <v>10.029999999999999</v>
      </c>
      <c r="G197" s="51">
        <v>7.6200000000000004E-2</v>
      </c>
      <c r="H197" s="51">
        <v>13.1243</v>
      </c>
      <c r="I197" s="51">
        <v>2022</v>
      </c>
      <c r="J197" s="51" t="s">
        <v>32</v>
      </c>
      <c r="K197" s="51" t="s">
        <v>33</v>
      </c>
    </row>
    <row r="198" spans="1:11" ht="20.100000000000001" customHeight="1" x14ac:dyDescent="0.25">
      <c r="A198" s="51" t="s">
        <v>1700</v>
      </c>
      <c r="B198" s="51" t="s">
        <v>75</v>
      </c>
      <c r="C198" s="51" t="s">
        <v>31</v>
      </c>
      <c r="D198" s="51">
        <v>126035</v>
      </c>
      <c r="E198" s="51">
        <v>86.79</v>
      </c>
      <c r="F198" s="51">
        <v>6.65</v>
      </c>
      <c r="G198" s="51">
        <v>5.28E-2</v>
      </c>
      <c r="H198" s="51">
        <v>18.9526</v>
      </c>
      <c r="I198" s="51">
        <v>2022</v>
      </c>
      <c r="J198" s="51" t="s">
        <v>32</v>
      </c>
      <c r="K198" s="51" t="s">
        <v>33</v>
      </c>
    </row>
    <row r="199" spans="1:11" ht="20.100000000000001" customHeight="1" x14ac:dyDescent="0.25">
      <c r="A199" s="51" t="s">
        <v>1675</v>
      </c>
      <c r="B199" s="51" t="s">
        <v>75</v>
      </c>
      <c r="C199" s="51" t="s">
        <v>31</v>
      </c>
      <c r="D199" s="51">
        <v>97518</v>
      </c>
      <c r="E199" s="51">
        <v>86.72</v>
      </c>
      <c r="F199" s="51">
        <v>6.32</v>
      </c>
      <c r="G199" s="51">
        <v>6.4799999999999996E-2</v>
      </c>
      <c r="H199" s="51">
        <v>15.430099999999999</v>
      </c>
      <c r="I199" s="51">
        <v>2022</v>
      </c>
      <c r="J199" s="51" t="s">
        <v>32</v>
      </c>
      <c r="K199" s="51" t="s">
        <v>33</v>
      </c>
    </row>
    <row r="200" spans="1:11" ht="20.100000000000001" customHeight="1" x14ac:dyDescent="0.25">
      <c r="A200" s="51" t="s">
        <v>3241</v>
      </c>
      <c r="B200" s="51" t="s">
        <v>75</v>
      </c>
      <c r="C200" s="51" t="s">
        <v>31</v>
      </c>
      <c r="D200" s="51">
        <v>300765</v>
      </c>
      <c r="E200" s="51">
        <v>82.76</v>
      </c>
      <c r="F200" s="51">
        <v>12.28</v>
      </c>
      <c r="G200" s="51">
        <v>4.0800000000000003E-2</v>
      </c>
      <c r="H200" s="51">
        <v>24.4923</v>
      </c>
      <c r="I200" s="51">
        <v>2022</v>
      </c>
      <c r="J200" s="51" t="s">
        <v>32</v>
      </c>
      <c r="K200" s="51" t="s">
        <v>33</v>
      </c>
    </row>
    <row r="201" spans="1:11" ht="20.100000000000001" customHeight="1" x14ac:dyDescent="0.25">
      <c r="A201" s="51" t="s">
        <v>320</v>
      </c>
      <c r="B201" s="51" t="s">
        <v>79</v>
      </c>
      <c r="C201" s="51" t="s">
        <v>31</v>
      </c>
      <c r="D201" s="51">
        <v>207194</v>
      </c>
      <c r="E201" s="51">
        <v>76.95</v>
      </c>
      <c r="F201" s="51">
        <v>10.79</v>
      </c>
      <c r="G201" s="51">
        <v>5.21E-2</v>
      </c>
      <c r="H201" s="51">
        <v>19.202400000000001</v>
      </c>
      <c r="I201" s="51">
        <v>2022</v>
      </c>
      <c r="J201" s="51" t="s">
        <v>32</v>
      </c>
      <c r="K201" s="51" t="s">
        <v>33</v>
      </c>
    </row>
    <row r="202" spans="1:11" ht="20.100000000000001" customHeight="1" x14ac:dyDescent="0.25">
      <c r="A202" s="51" t="s">
        <v>144</v>
      </c>
      <c r="B202" s="51" t="s">
        <v>79</v>
      </c>
      <c r="C202" s="51" t="s">
        <v>31</v>
      </c>
      <c r="D202" s="51">
        <v>131764</v>
      </c>
      <c r="E202" s="51">
        <v>87.32</v>
      </c>
      <c r="F202" s="51">
        <v>6.89</v>
      </c>
      <c r="G202" s="51">
        <v>5.2299999999999999E-2</v>
      </c>
      <c r="H202" s="51">
        <v>19.123899999999999</v>
      </c>
      <c r="I202" s="51">
        <v>2022</v>
      </c>
      <c r="J202" s="51" t="s">
        <v>32</v>
      </c>
      <c r="K202" s="51" t="s">
        <v>33</v>
      </c>
    </row>
    <row r="203" spans="1:11" ht="20.100000000000001" customHeight="1" x14ac:dyDescent="0.25">
      <c r="A203" s="51" t="s">
        <v>495</v>
      </c>
      <c r="B203" s="51" t="s">
        <v>79</v>
      </c>
      <c r="C203" s="51" t="s">
        <v>31</v>
      </c>
      <c r="D203" s="51">
        <v>84405</v>
      </c>
      <c r="E203" s="51">
        <v>75.88</v>
      </c>
      <c r="F203" s="51">
        <v>3.84</v>
      </c>
      <c r="G203" s="51">
        <v>4.5499999999999999E-2</v>
      </c>
      <c r="H203" s="51">
        <v>21.980499999999999</v>
      </c>
      <c r="I203" s="51">
        <v>2022</v>
      </c>
      <c r="J203" s="51" t="s">
        <v>32</v>
      </c>
      <c r="K203" s="51" t="s">
        <v>33</v>
      </c>
    </row>
    <row r="204" spans="1:11" ht="20.100000000000001" customHeight="1" x14ac:dyDescent="0.25">
      <c r="A204" s="51" t="s">
        <v>287</v>
      </c>
      <c r="B204" s="51" t="s">
        <v>79</v>
      </c>
      <c r="C204" s="51" t="s">
        <v>31</v>
      </c>
      <c r="D204" s="51">
        <v>129472</v>
      </c>
      <c r="E204" s="51">
        <v>82.79</v>
      </c>
      <c r="F204" s="51">
        <v>12.28</v>
      </c>
      <c r="G204" s="51">
        <v>9.4799999999999995E-2</v>
      </c>
      <c r="H204" s="51">
        <v>10.5433</v>
      </c>
      <c r="I204" s="51">
        <v>2022</v>
      </c>
      <c r="J204" s="51" t="s">
        <v>32</v>
      </c>
      <c r="K204" s="51" t="s">
        <v>33</v>
      </c>
    </row>
    <row r="205" spans="1:11" ht="20.100000000000001" customHeight="1" x14ac:dyDescent="0.25">
      <c r="A205" s="51" t="s">
        <v>310</v>
      </c>
      <c r="B205" s="51" t="s">
        <v>75</v>
      </c>
      <c r="C205" s="51" t="s">
        <v>31</v>
      </c>
      <c r="D205" s="51">
        <v>199126</v>
      </c>
      <c r="E205" s="51">
        <v>81.36</v>
      </c>
      <c r="F205" s="51">
        <v>9.7200000000000006</v>
      </c>
      <c r="G205" s="51">
        <v>4.8800000000000003E-2</v>
      </c>
      <c r="H205" s="51">
        <v>20.4862</v>
      </c>
      <c r="I205" s="51">
        <v>2022</v>
      </c>
      <c r="J205" s="51" t="s">
        <v>32</v>
      </c>
      <c r="K205" s="51" t="s">
        <v>33</v>
      </c>
    </row>
    <row r="206" spans="1:11" ht="20.100000000000001" customHeight="1" x14ac:dyDescent="0.25">
      <c r="A206" s="51" t="s">
        <v>208</v>
      </c>
      <c r="B206" s="51" t="s">
        <v>79</v>
      </c>
      <c r="C206" s="51" t="s">
        <v>31</v>
      </c>
      <c r="D206" s="51">
        <v>319161</v>
      </c>
      <c r="E206" s="51">
        <v>86.51</v>
      </c>
      <c r="F206" s="51">
        <v>11.23</v>
      </c>
      <c r="G206" s="51">
        <v>3.5200000000000002E-2</v>
      </c>
      <c r="H206" s="51">
        <v>28.420400000000001</v>
      </c>
      <c r="I206" s="51">
        <v>2022</v>
      </c>
      <c r="J206" s="51" t="s">
        <v>32</v>
      </c>
      <c r="K206" s="51" t="s">
        <v>33</v>
      </c>
    </row>
    <row r="207" spans="1:11" ht="20.100000000000001" customHeight="1" x14ac:dyDescent="0.25">
      <c r="A207" s="51" t="s">
        <v>431</v>
      </c>
      <c r="B207" s="51" t="s">
        <v>34</v>
      </c>
      <c r="C207" s="51" t="s">
        <v>31</v>
      </c>
      <c r="D207" s="51">
        <v>187779</v>
      </c>
      <c r="E207" s="51">
        <v>76.069999999999993</v>
      </c>
      <c r="F207" s="51">
        <v>8.9499999999999993</v>
      </c>
      <c r="G207" s="51">
        <v>4.7699999999999999E-2</v>
      </c>
      <c r="H207" s="51">
        <v>20.980899999999998</v>
      </c>
      <c r="I207" s="51">
        <v>2022</v>
      </c>
      <c r="J207" s="51" t="s">
        <v>32</v>
      </c>
      <c r="K207" s="51" t="s">
        <v>33</v>
      </c>
    </row>
    <row r="208" spans="1:11" ht="20.100000000000001" customHeight="1" x14ac:dyDescent="0.25">
      <c r="A208" s="51" t="s">
        <v>415</v>
      </c>
      <c r="B208" s="51" t="s">
        <v>79</v>
      </c>
      <c r="C208" s="51" t="s">
        <v>31</v>
      </c>
      <c r="D208" s="51">
        <v>293604</v>
      </c>
      <c r="E208" s="51">
        <v>84.58</v>
      </c>
      <c r="F208" s="51">
        <v>11.15</v>
      </c>
      <c r="G208" s="51">
        <v>3.7999999999999999E-2</v>
      </c>
      <c r="H208" s="51">
        <v>26.3322</v>
      </c>
      <c r="I208" s="51">
        <v>2022</v>
      </c>
      <c r="J208" s="51" t="s">
        <v>32</v>
      </c>
      <c r="K208" s="51" t="s">
        <v>33</v>
      </c>
    </row>
    <row r="209" spans="1:11" ht="20.100000000000001" customHeight="1" x14ac:dyDescent="0.25">
      <c r="A209" s="51" t="s">
        <v>501</v>
      </c>
      <c r="B209" s="51" t="s">
        <v>79</v>
      </c>
      <c r="C209" s="51" t="s">
        <v>31</v>
      </c>
      <c r="D209" s="51">
        <v>238798</v>
      </c>
      <c r="E209" s="51">
        <v>71.42</v>
      </c>
      <c r="F209" s="51">
        <v>11.6</v>
      </c>
      <c r="G209" s="51">
        <v>4.8599999999999997E-2</v>
      </c>
      <c r="H209" s="51">
        <v>20.585999999999999</v>
      </c>
      <c r="I209" s="51">
        <v>2022</v>
      </c>
      <c r="J209" s="51" t="s">
        <v>32</v>
      </c>
      <c r="K209" s="51" t="s">
        <v>33</v>
      </c>
    </row>
    <row r="210" spans="1:11" ht="20.100000000000001" customHeight="1" x14ac:dyDescent="0.25">
      <c r="A210" s="51" t="s">
        <v>225</v>
      </c>
      <c r="B210" s="51" t="s">
        <v>34</v>
      </c>
      <c r="C210" s="51" t="s">
        <v>31</v>
      </c>
      <c r="D210" s="51">
        <v>248251</v>
      </c>
      <c r="E210" s="51">
        <v>74.709999999999994</v>
      </c>
      <c r="F210" s="51">
        <v>8.9700000000000006</v>
      </c>
      <c r="G210" s="51">
        <v>3.61E-2</v>
      </c>
      <c r="H210" s="51">
        <v>27.675699999999999</v>
      </c>
      <c r="I210" s="51">
        <v>2022</v>
      </c>
      <c r="J210" s="51" t="s">
        <v>32</v>
      </c>
      <c r="K210" s="51" t="s">
        <v>33</v>
      </c>
    </row>
    <row r="211" spans="1:11" ht="20.100000000000001" customHeight="1" x14ac:dyDescent="0.25">
      <c r="A211" s="51" t="s">
        <v>159</v>
      </c>
      <c r="B211" s="51" t="s">
        <v>79</v>
      </c>
      <c r="C211" s="51" t="s">
        <v>31</v>
      </c>
      <c r="D211" s="51">
        <v>149109</v>
      </c>
      <c r="E211" s="51">
        <v>83.06</v>
      </c>
      <c r="F211" s="51">
        <v>10.77</v>
      </c>
      <c r="G211" s="51">
        <v>7.22E-2</v>
      </c>
      <c r="H211" s="51">
        <v>13.844900000000001</v>
      </c>
      <c r="I211" s="51">
        <v>2022</v>
      </c>
      <c r="J211" s="51" t="s">
        <v>32</v>
      </c>
      <c r="K211" s="51" t="s">
        <v>33</v>
      </c>
    </row>
    <row r="212" spans="1:11" ht="20.100000000000001" customHeight="1" x14ac:dyDescent="0.25">
      <c r="A212" s="51" t="s">
        <v>98</v>
      </c>
      <c r="B212" s="51" t="s">
        <v>79</v>
      </c>
      <c r="C212" s="51" t="s">
        <v>31</v>
      </c>
      <c r="D212" s="51">
        <v>114068</v>
      </c>
      <c r="E212" s="51">
        <v>89.69</v>
      </c>
      <c r="F212" s="51">
        <v>12.93</v>
      </c>
      <c r="G212" s="51">
        <v>0.1134</v>
      </c>
      <c r="H212" s="51">
        <v>8.8219999999999992</v>
      </c>
      <c r="I212" s="51">
        <v>2022</v>
      </c>
      <c r="J212" s="51" t="s">
        <v>32</v>
      </c>
      <c r="K212" s="51" t="s">
        <v>33</v>
      </c>
    </row>
    <row r="213" spans="1:11" ht="20.100000000000001" customHeight="1" x14ac:dyDescent="0.25">
      <c r="A213" s="51" t="s">
        <v>3288</v>
      </c>
      <c r="B213" s="51" t="s">
        <v>75</v>
      </c>
      <c r="C213" s="51" t="s">
        <v>31</v>
      </c>
      <c r="D213" s="51">
        <v>515608</v>
      </c>
      <c r="E213" s="51">
        <v>86.96</v>
      </c>
      <c r="F213" s="51">
        <v>17.61</v>
      </c>
      <c r="G213" s="51">
        <v>3.4200000000000001E-2</v>
      </c>
      <c r="H213" s="51">
        <v>29.279299999999999</v>
      </c>
      <c r="I213" s="51">
        <v>2022</v>
      </c>
      <c r="J213" s="51" t="s">
        <v>32</v>
      </c>
      <c r="K213" s="51" t="s">
        <v>33</v>
      </c>
    </row>
    <row r="214" spans="1:11" ht="20.100000000000001" customHeight="1" x14ac:dyDescent="0.25">
      <c r="A214" s="51" t="s">
        <v>317</v>
      </c>
      <c r="B214" s="51" t="s">
        <v>75</v>
      </c>
      <c r="C214" s="51" t="s">
        <v>31</v>
      </c>
      <c r="D214" s="51">
        <v>177213</v>
      </c>
      <c r="E214" s="51">
        <v>87.88</v>
      </c>
      <c r="F214" s="51">
        <v>8.0500000000000007</v>
      </c>
      <c r="G214" s="51">
        <v>4.5400000000000003E-2</v>
      </c>
      <c r="H214" s="51">
        <v>22.013999999999999</v>
      </c>
      <c r="I214" s="51">
        <v>2022</v>
      </c>
      <c r="J214" s="51" t="s">
        <v>32</v>
      </c>
      <c r="K214" s="51" t="s">
        <v>33</v>
      </c>
    </row>
    <row r="215" spans="1:11" ht="20.100000000000001" customHeight="1" x14ac:dyDescent="0.25">
      <c r="A215" s="51" t="s">
        <v>359</v>
      </c>
      <c r="B215" s="51" t="s">
        <v>79</v>
      </c>
      <c r="C215" s="51" t="s">
        <v>31</v>
      </c>
      <c r="D215" s="51">
        <v>153533</v>
      </c>
      <c r="E215" s="51">
        <v>80.86</v>
      </c>
      <c r="F215" s="51">
        <v>10.82</v>
      </c>
      <c r="G215" s="51">
        <v>7.0499999999999993E-2</v>
      </c>
      <c r="H215" s="51">
        <v>14.1898</v>
      </c>
      <c r="I215" s="51">
        <v>2022</v>
      </c>
      <c r="J215" s="51" t="s">
        <v>32</v>
      </c>
      <c r="K215" s="51" t="s">
        <v>33</v>
      </c>
    </row>
    <row r="216" spans="1:11" ht="20.100000000000001" customHeight="1" x14ac:dyDescent="0.25">
      <c r="A216" s="51" t="s">
        <v>190</v>
      </c>
      <c r="B216" s="51" t="s">
        <v>34</v>
      </c>
      <c r="C216" s="51" t="s">
        <v>31</v>
      </c>
      <c r="D216" s="51">
        <v>381924</v>
      </c>
      <c r="E216" s="51">
        <v>86.68</v>
      </c>
      <c r="F216" s="51">
        <v>19.59</v>
      </c>
      <c r="G216" s="51">
        <v>5.1299999999999998E-2</v>
      </c>
      <c r="H216" s="51">
        <v>19.495899999999999</v>
      </c>
      <c r="I216" s="51">
        <v>2022</v>
      </c>
      <c r="J216" s="51" t="s">
        <v>32</v>
      </c>
      <c r="K216" s="51" t="s">
        <v>33</v>
      </c>
    </row>
    <row r="217" spans="1:11" ht="20.100000000000001" customHeight="1" x14ac:dyDescent="0.25">
      <c r="A217" s="51" t="s">
        <v>158</v>
      </c>
      <c r="B217" s="51" t="s">
        <v>79</v>
      </c>
      <c r="C217" s="51" t="s">
        <v>31</v>
      </c>
      <c r="D217" s="51">
        <v>125112</v>
      </c>
      <c r="E217" s="51">
        <v>88.23</v>
      </c>
      <c r="F217" s="51">
        <v>7.29</v>
      </c>
      <c r="G217" s="51">
        <v>5.8299999999999998E-2</v>
      </c>
      <c r="H217" s="51">
        <v>17.162099999999999</v>
      </c>
      <c r="I217" s="51">
        <v>2022</v>
      </c>
      <c r="J217" s="51" t="s">
        <v>32</v>
      </c>
      <c r="K217" s="51" t="s">
        <v>33</v>
      </c>
    </row>
    <row r="218" spans="1:11" ht="20.100000000000001" customHeight="1" x14ac:dyDescent="0.25">
      <c r="A218" s="51" t="s">
        <v>1691</v>
      </c>
      <c r="B218" s="51" t="s">
        <v>75</v>
      </c>
      <c r="C218" s="51" t="s">
        <v>31</v>
      </c>
      <c r="D218" s="51">
        <v>140039</v>
      </c>
      <c r="E218" s="51">
        <v>84.93</v>
      </c>
      <c r="F218" s="51">
        <v>5.3</v>
      </c>
      <c r="G218" s="51">
        <v>3.78E-2</v>
      </c>
      <c r="H218" s="51">
        <v>26.4224</v>
      </c>
      <c r="I218" s="51">
        <v>2022</v>
      </c>
      <c r="J218" s="51" t="s">
        <v>32</v>
      </c>
      <c r="K218" s="51" t="s">
        <v>33</v>
      </c>
    </row>
    <row r="219" spans="1:11" ht="20.100000000000001" customHeight="1" x14ac:dyDescent="0.25">
      <c r="A219" s="51" t="s">
        <v>201</v>
      </c>
      <c r="B219" s="51" t="s">
        <v>79</v>
      </c>
      <c r="C219" s="51" t="s">
        <v>31</v>
      </c>
      <c r="D219" s="51">
        <v>123743</v>
      </c>
      <c r="E219" s="51">
        <v>87.65</v>
      </c>
      <c r="F219" s="51">
        <v>6.57</v>
      </c>
      <c r="G219" s="51">
        <v>5.3100000000000001E-2</v>
      </c>
      <c r="H219" s="51">
        <v>18.834599999999998</v>
      </c>
      <c r="I219" s="51">
        <v>2022</v>
      </c>
      <c r="J219" s="51" t="s">
        <v>32</v>
      </c>
      <c r="K219" s="51" t="s">
        <v>33</v>
      </c>
    </row>
    <row r="220" spans="1:11" ht="20.100000000000001" customHeight="1" x14ac:dyDescent="0.25">
      <c r="A220" s="51" t="s">
        <v>207</v>
      </c>
      <c r="B220" s="51" t="s">
        <v>75</v>
      </c>
      <c r="C220" s="51" t="s">
        <v>31</v>
      </c>
      <c r="D220" s="51">
        <v>568112</v>
      </c>
      <c r="E220" s="51">
        <v>87.58</v>
      </c>
      <c r="F220" s="51">
        <v>17.3</v>
      </c>
      <c r="G220" s="51">
        <v>3.0499999999999999E-2</v>
      </c>
      <c r="H220" s="51">
        <v>32.838799999999999</v>
      </c>
      <c r="I220" s="51">
        <v>2022</v>
      </c>
      <c r="J220" s="51" t="s">
        <v>32</v>
      </c>
      <c r="K220" s="51" t="s">
        <v>33</v>
      </c>
    </row>
    <row r="221" spans="1:11" ht="20.100000000000001" customHeight="1" x14ac:dyDescent="0.25">
      <c r="A221" s="51" t="s">
        <v>360</v>
      </c>
      <c r="B221" s="51" t="s">
        <v>79</v>
      </c>
      <c r="C221" s="51" t="s">
        <v>31</v>
      </c>
      <c r="D221" s="51">
        <v>194336</v>
      </c>
      <c r="E221" s="51">
        <v>89.91</v>
      </c>
      <c r="F221" s="51">
        <v>11.93</v>
      </c>
      <c r="G221" s="51">
        <v>6.1400000000000003E-2</v>
      </c>
      <c r="H221" s="51">
        <v>16.2897</v>
      </c>
      <c r="I221" s="51">
        <v>2022</v>
      </c>
      <c r="J221" s="51" t="s">
        <v>32</v>
      </c>
      <c r="K221" s="51" t="s">
        <v>33</v>
      </c>
    </row>
    <row r="222" spans="1:11" ht="20.100000000000001" customHeight="1" x14ac:dyDescent="0.25">
      <c r="A222" s="51" t="s">
        <v>163</v>
      </c>
      <c r="B222" s="51" t="s">
        <v>79</v>
      </c>
      <c r="C222" s="51" t="s">
        <v>31</v>
      </c>
      <c r="D222" s="51">
        <v>172534</v>
      </c>
      <c r="E222" s="51">
        <v>80.14</v>
      </c>
      <c r="F222" s="51">
        <v>9.84</v>
      </c>
      <c r="G222" s="51">
        <v>5.7000000000000002E-2</v>
      </c>
      <c r="H222" s="51">
        <v>17.533999999999999</v>
      </c>
      <c r="I222" s="51">
        <v>2022</v>
      </c>
      <c r="J222" s="51" t="s">
        <v>32</v>
      </c>
      <c r="K222" s="51" t="s">
        <v>33</v>
      </c>
    </row>
    <row r="223" spans="1:11" ht="20.100000000000001" customHeight="1" x14ac:dyDescent="0.25">
      <c r="A223" s="51" t="s">
        <v>280</v>
      </c>
      <c r="B223" s="51" t="s">
        <v>34</v>
      </c>
      <c r="C223" s="51" t="s">
        <v>31</v>
      </c>
      <c r="D223" s="51">
        <v>201571</v>
      </c>
      <c r="E223" s="51">
        <v>79.66</v>
      </c>
      <c r="F223" s="51">
        <v>8.8800000000000008</v>
      </c>
      <c r="G223" s="51">
        <v>4.41E-2</v>
      </c>
      <c r="H223" s="51">
        <v>22.699400000000001</v>
      </c>
      <c r="I223" s="51">
        <v>2022</v>
      </c>
      <c r="J223" s="51" t="s">
        <v>32</v>
      </c>
      <c r="K223" s="51" t="s">
        <v>33</v>
      </c>
    </row>
    <row r="224" spans="1:11" ht="20.100000000000001" customHeight="1" x14ac:dyDescent="0.25">
      <c r="A224" s="51" t="s">
        <v>155</v>
      </c>
      <c r="B224" s="51" t="s">
        <v>79</v>
      </c>
      <c r="C224" s="51" t="s">
        <v>31</v>
      </c>
      <c r="D224" s="51">
        <v>113654</v>
      </c>
      <c r="E224" s="51">
        <v>87.39</v>
      </c>
      <c r="F224" s="51">
        <v>6.85</v>
      </c>
      <c r="G224" s="51">
        <v>6.0299999999999999E-2</v>
      </c>
      <c r="H224" s="51">
        <v>16.591899999999999</v>
      </c>
      <c r="I224" s="51">
        <v>2022</v>
      </c>
      <c r="J224" s="51" t="s">
        <v>32</v>
      </c>
      <c r="K224" s="51" t="s">
        <v>33</v>
      </c>
    </row>
    <row r="225" spans="1:11" ht="20.100000000000001" customHeight="1" x14ac:dyDescent="0.25">
      <c r="A225" s="51" t="s">
        <v>212</v>
      </c>
      <c r="B225" s="51" t="s">
        <v>79</v>
      </c>
      <c r="C225" s="51" t="s">
        <v>31</v>
      </c>
      <c r="D225" s="51">
        <v>185360</v>
      </c>
      <c r="E225" s="51">
        <v>90.43</v>
      </c>
      <c r="F225" s="51">
        <v>10.41</v>
      </c>
      <c r="G225" s="51">
        <v>5.62E-2</v>
      </c>
      <c r="H225" s="51">
        <v>17.806000000000001</v>
      </c>
      <c r="I225" s="51">
        <v>2022</v>
      </c>
      <c r="J225" s="51" t="s">
        <v>32</v>
      </c>
      <c r="K225" s="51" t="s">
        <v>33</v>
      </c>
    </row>
    <row r="226" spans="1:11" ht="20.100000000000001" customHeight="1" x14ac:dyDescent="0.25">
      <c r="A226" s="51" t="s">
        <v>483</v>
      </c>
      <c r="B226" s="51" t="s">
        <v>79</v>
      </c>
      <c r="C226" s="51" t="s">
        <v>31</v>
      </c>
      <c r="D226" s="51">
        <v>202101</v>
      </c>
      <c r="E226" s="51">
        <v>80.34</v>
      </c>
      <c r="F226" s="51">
        <v>10.029999999999999</v>
      </c>
      <c r="G226" s="51">
        <v>4.9599999999999998E-2</v>
      </c>
      <c r="H226" s="51">
        <v>20.149699999999999</v>
      </c>
      <c r="I226" s="51">
        <v>2022</v>
      </c>
      <c r="J226" s="51" t="s">
        <v>32</v>
      </c>
      <c r="K226" s="51" t="s">
        <v>33</v>
      </c>
    </row>
    <row r="227" spans="1:11" ht="20.100000000000001" customHeight="1" x14ac:dyDescent="0.25">
      <c r="A227" s="51" t="s">
        <v>470</v>
      </c>
      <c r="B227" s="51" t="s">
        <v>79</v>
      </c>
      <c r="C227" s="51" t="s">
        <v>31</v>
      </c>
      <c r="D227" s="51">
        <v>193381</v>
      </c>
      <c r="E227" s="51">
        <v>79.84</v>
      </c>
      <c r="F227" s="51">
        <v>12.23</v>
      </c>
      <c r="G227" s="51">
        <v>6.3200000000000006E-2</v>
      </c>
      <c r="H227" s="51">
        <v>15.811999999999999</v>
      </c>
      <c r="I227" s="51">
        <v>2022</v>
      </c>
      <c r="J227" s="51" t="s">
        <v>32</v>
      </c>
      <c r="K227" s="51" t="s">
        <v>33</v>
      </c>
    </row>
    <row r="228" spans="1:11" ht="20.100000000000001" customHeight="1" x14ac:dyDescent="0.25">
      <c r="A228" s="51" t="s">
        <v>312</v>
      </c>
      <c r="B228" s="51" t="s">
        <v>79</v>
      </c>
      <c r="C228" s="51" t="s">
        <v>31</v>
      </c>
      <c r="D228" s="51">
        <v>139911</v>
      </c>
      <c r="E228" s="51">
        <v>84.12</v>
      </c>
      <c r="F228" s="51">
        <v>9.94</v>
      </c>
      <c r="G228" s="51">
        <v>7.0999999999999994E-2</v>
      </c>
      <c r="H228" s="51">
        <v>14.0756</v>
      </c>
      <c r="I228" s="51">
        <v>2022</v>
      </c>
      <c r="J228" s="51" t="s">
        <v>32</v>
      </c>
      <c r="K228" s="51" t="s">
        <v>33</v>
      </c>
    </row>
    <row r="229" spans="1:11" ht="20.100000000000001" customHeight="1" x14ac:dyDescent="0.25">
      <c r="A229" s="51" t="s">
        <v>141</v>
      </c>
      <c r="B229" s="51" t="s">
        <v>79</v>
      </c>
      <c r="C229" s="51" t="s">
        <v>31</v>
      </c>
      <c r="D229" s="51">
        <v>193858</v>
      </c>
      <c r="E229" s="51">
        <v>88.54</v>
      </c>
      <c r="F229" s="51">
        <v>6.98</v>
      </c>
      <c r="G229" s="51">
        <v>3.5999999999999997E-2</v>
      </c>
      <c r="H229" s="51">
        <v>27.773399999999999</v>
      </c>
      <c r="I229" s="51">
        <v>2022</v>
      </c>
      <c r="J229" s="51" t="s">
        <v>32</v>
      </c>
      <c r="K229" s="51" t="s">
        <v>33</v>
      </c>
    </row>
    <row r="230" spans="1:11" ht="20.100000000000001" customHeight="1" x14ac:dyDescent="0.25">
      <c r="A230" s="51" t="s">
        <v>453</v>
      </c>
      <c r="B230" s="51" t="s">
        <v>79</v>
      </c>
      <c r="C230" s="51" t="s">
        <v>31</v>
      </c>
      <c r="D230" s="51">
        <v>222948</v>
      </c>
      <c r="E230" s="51">
        <v>82.57</v>
      </c>
      <c r="F230" s="51">
        <v>11.27</v>
      </c>
      <c r="G230" s="51">
        <v>5.0500000000000003E-2</v>
      </c>
      <c r="H230" s="51">
        <v>19.782399999999999</v>
      </c>
      <c r="I230" s="51">
        <v>2022</v>
      </c>
      <c r="J230" s="51" t="s">
        <v>32</v>
      </c>
      <c r="K230" s="51" t="s">
        <v>33</v>
      </c>
    </row>
    <row r="231" spans="1:11" ht="20.100000000000001" customHeight="1" x14ac:dyDescent="0.25">
      <c r="A231" s="51" t="s">
        <v>172</v>
      </c>
      <c r="B231" s="51" t="s">
        <v>79</v>
      </c>
      <c r="C231" s="51" t="s">
        <v>31</v>
      </c>
      <c r="D231" s="51">
        <v>179504</v>
      </c>
      <c r="E231" s="51">
        <v>88.5</v>
      </c>
      <c r="F231" s="51">
        <v>10.56</v>
      </c>
      <c r="G231" s="51">
        <v>5.8799999999999998E-2</v>
      </c>
      <c r="H231" s="51">
        <v>16.9985</v>
      </c>
      <c r="I231" s="51">
        <v>2022</v>
      </c>
      <c r="J231" s="51" t="s">
        <v>32</v>
      </c>
      <c r="K231" s="51" t="s">
        <v>33</v>
      </c>
    </row>
    <row r="232" spans="1:11" ht="20.100000000000001" customHeight="1" x14ac:dyDescent="0.25">
      <c r="A232" s="51" t="s">
        <v>459</v>
      </c>
      <c r="B232" s="51" t="s">
        <v>34</v>
      </c>
      <c r="C232" s="51" t="s">
        <v>31</v>
      </c>
      <c r="D232" s="51">
        <v>267092</v>
      </c>
      <c r="E232" s="51">
        <v>77.67</v>
      </c>
      <c r="F232" s="51">
        <v>9.52</v>
      </c>
      <c r="G232" s="51">
        <v>3.56E-2</v>
      </c>
      <c r="H232" s="51">
        <v>28.055900000000001</v>
      </c>
      <c r="I232" s="51">
        <v>2022</v>
      </c>
      <c r="J232" s="51" t="s">
        <v>32</v>
      </c>
      <c r="K232" s="51" t="s">
        <v>33</v>
      </c>
    </row>
    <row r="233" spans="1:11" ht="20.100000000000001" customHeight="1" x14ac:dyDescent="0.25">
      <c r="A233" s="51" t="s">
        <v>220</v>
      </c>
      <c r="B233" s="51" t="s">
        <v>75</v>
      </c>
      <c r="C233" s="51" t="s">
        <v>31</v>
      </c>
      <c r="D233" s="51">
        <v>307926</v>
      </c>
      <c r="E233" s="51">
        <v>82.01</v>
      </c>
      <c r="F233" s="51">
        <v>16.75</v>
      </c>
      <c r="G233" s="51">
        <v>5.4399999999999997E-2</v>
      </c>
      <c r="H233" s="51">
        <v>18.383700000000001</v>
      </c>
      <c r="I233" s="51">
        <v>2022</v>
      </c>
      <c r="J233" s="51" t="s">
        <v>32</v>
      </c>
      <c r="K233" s="51" t="s">
        <v>33</v>
      </c>
    </row>
    <row r="234" spans="1:11" ht="20.100000000000001" customHeight="1" x14ac:dyDescent="0.25">
      <c r="A234" s="51" t="s">
        <v>460</v>
      </c>
      <c r="B234" s="51" t="s">
        <v>79</v>
      </c>
      <c r="C234" s="51" t="s">
        <v>31</v>
      </c>
      <c r="D234" s="51">
        <v>140357</v>
      </c>
      <c r="E234" s="51">
        <v>90.75</v>
      </c>
      <c r="F234" s="51">
        <v>6.27</v>
      </c>
      <c r="G234" s="51">
        <v>4.4699999999999997E-2</v>
      </c>
      <c r="H234" s="51">
        <v>22.3855</v>
      </c>
      <c r="I234" s="51">
        <v>2022</v>
      </c>
      <c r="J234" s="51" t="s">
        <v>32</v>
      </c>
      <c r="K234" s="51" t="s">
        <v>33</v>
      </c>
    </row>
    <row r="235" spans="1:11" ht="20.100000000000001" customHeight="1" x14ac:dyDescent="0.25">
      <c r="A235" s="51" t="s">
        <v>3287</v>
      </c>
      <c r="B235" s="51" t="s">
        <v>75</v>
      </c>
      <c r="C235" s="51" t="s">
        <v>31</v>
      </c>
      <c r="D235" s="51">
        <v>464913</v>
      </c>
      <c r="E235" s="51">
        <v>82.54</v>
      </c>
      <c r="F235" s="51">
        <v>17.53</v>
      </c>
      <c r="G235" s="51">
        <v>3.7699999999999997E-2</v>
      </c>
      <c r="H235" s="51">
        <v>26.521000000000001</v>
      </c>
      <c r="I235" s="51">
        <v>2022</v>
      </c>
      <c r="J235" s="51" t="s">
        <v>32</v>
      </c>
      <c r="K235" s="51" t="s">
        <v>33</v>
      </c>
    </row>
    <row r="236" spans="1:11" ht="20.100000000000001" customHeight="1" x14ac:dyDescent="0.25">
      <c r="A236" s="51" t="s">
        <v>297</v>
      </c>
      <c r="B236" s="51" t="s">
        <v>34</v>
      </c>
      <c r="C236" s="51" t="s">
        <v>31</v>
      </c>
      <c r="D236" s="51">
        <v>320816</v>
      </c>
      <c r="E236" s="51">
        <v>85.24</v>
      </c>
      <c r="F236" s="51">
        <v>16.54</v>
      </c>
      <c r="G236" s="51">
        <v>5.16E-2</v>
      </c>
      <c r="H236" s="51">
        <v>19.3964</v>
      </c>
      <c r="I236" s="51">
        <v>2022</v>
      </c>
      <c r="J236" s="51" t="s">
        <v>32</v>
      </c>
      <c r="K236" s="51" t="s">
        <v>33</v>
      </c>
    </row>
    <row r="237" spans="1:11" ht="20.100000000000001" customHeight="1" x14ac:dyDescent="0.25">
      <c r="A237" s="51" t="s">
        <v>116</v>
      </c>
      <c r="B237" s="51" t="s">
        <v>79</v>
      </c>
      <c r="C237" s="51" t="s">
        <v>31</v>
      </c>
      <c r="D237" s="51">
        <v>118524</v>
      </c>
      <c r="E237" s="51">
        <v>88.15</v>
      </c>
      <c r="F237" s="51">
        <v>12.36</v>
      </c>
      <c r="G237" s="51">
        <v>0.1043</v>
      </c>
      <c r="H237" s="51">
        <v>9.5892999999999997</v>
      </c>
      <c r="I237" s="51">
        <v>2022</v>
      </c>
      <c r="J237" s="51" t="s">
        <v>32</v>
      </c>
      <c r="K237" s="51" t="s">
        <v>33</v>
      </c>
    </row>
    <row r="238" spans="1:11" ht="20.100000000000001" customHeight="1" x14ac:dyDescent="0.25">
      <c r="A238" s="51" t="s">
        <v>491</v>
      </c>
      <c r="B238" s="51" t="s">
        <v>75</v>
      </c>
      <c r="C238" s="51" t="s">
        <v>31</v>
      </c>
      <c r="D238" s="51">
        <v>660729</v>
      </c>
      <c r="E238" s="51">
        <v>75.06</v>
      </c>
      <c r="F238" s="51">
        <v>22.86</v>
      </c>
      <c r="G238" s="51">
        <v>3.4599999999999999E-2</v>
      </c>
      <c r="H238" s="51">
        <v>28.903300000000002</v>
      </c>
      <c r="I238" s="51">
        <v>2022</v>
      </c>
      <c r="J238" s="51" t="s">
        <v>32</v>
      </c>
      <c r="K238" s="51" t="s">
        <v>33</v>
      </c>
    </row>
    <row r="239" spans="1:11" ht="20.100000000000001" customHeight="1" x14ac:dyDescent="0.25">
      <c r="A239" s="51" t="s">
        <v>86</v>
      </c>
      <c r="B239" s="51" t="s">
        <v>79</v>
      </c>
      <c r="C239" s="51" t="s">
        <v>31</v>
      </c>
      <c r="D239" s="51">
        <v>75080</v>
      </c>
      <c r="E239" s="51">
        <v>79.349999999999994</v>
      </c>
      <c r="F239" s="51">
        <v>11.43</v>
      </c>
      <c r="G239" s="51">
        <v>0.1522</v>
      </c>
      <c r="H239" s="51">
        <v>6.5686999999999998</v>
      </c>
      <c r="I239" s="51">
        <v>2022</v>
      </c>
      <c r="J239" s="51" t="s">
        <v>32</v>
      </c>
      <c r="K239" s="51" t="s">
        <v>33</v>
      </c>
    </row>
    <row r="240" spans="1:11" ht="20.100000000000001" customHeight="1" x14ac:dyDescent="0.25">
      <c r="A240" s="51" t="s">
        <v>1623</v>
      </c>
      <c r="B240" s="51" t="s">
        <v>75</v>
      </c>
      <c r="C240" s="51" t="s">
        <v>31</v>
      </c>
      <c r="D240" s="51">
        <v>266726</v>
      </c>
      <c r="E240" s="51">
        <v>84.46</v>
      </c>
      <c r="F240" s="51">
        <v>9.8000000000000007</v>
      </c>
      <c r="G240" s="51">
        <v>3.6700000000000003E-2</v>
      </c>
      <c r="H240" s="51">
        <v>27.216999999999999</v>
      </c>
      <c r="I240" s="51">
        <v>2022</v>
      </c>
      <c r="J240" s="51" t="s">
        <v>32</v>
      </c>
      <c r="K240" s="51" t="s">
        <v>33</v>
      </c>
    </row>
    <row r="241" spans="1:11" ht="20.100000000000001" customHeight="1" x14ac:dyDescent="0.25">
      <c r="A241" s="51" t="s">
        <v>286</v>
      </c>
      <c r="B241" s="51" t="s">
        <v>79</v>
      </c>
      <c r="C241" s="51" t="s">
        <v>31</v>
      </c>
      <c r="D241" s="51">
        <v>180395</v>
      </c>
      <c r="E241" s="51">
        <v>82.3</v>
      </c>
      <c r="F241" s="51">
        <v>10.56</v>
      </c>
      <c r="G241" s="51">
        <v>5.8500000000000003E-2</v>
      </c>
      <c r="H241" s="51">
        <v>17.082899999999999</v>
      </c>
      <c r="I241" s="51">
        <v>2022</v>
      </c>
      <c r="J241" s="51" t="s">
        <v>32</v>
      </c>
      <c r="K241" s="51" t="s">
        <v>33</v>
      </c>
    </row>
    <row r="242" spans="1:11" ht="20.100000000000001" customHeight="1" x14ac:dyDescent="0.25">
      <c r="A242" s="51" t="s">
        <v>264</v>
      </c>
      <c r="B242" s="51" t="s">
        <v>79</v>
      </c>
      <c r="C242" s="51" t="s">
        <v>31</v>
      </c>
      <c r="D242" s="51">
        <v>230077</v>
      </c>
      <c r="E242" s="51">
        <v>75.510000000000005</v>
      </c>
      <c r="F242" s="51">
        <v>12.08</v>
      </c>
      <c r="G242" s="51">
        <v>5.2499999999999998E-2</v>
      </c>
      <c r="H242" s="51">
        <v>19.046099999999999</v>
      </c>
      <c r="I242" s="51">
        <v>2022</v>
      </c>
      <c r="J242" s="51" t="s">
        <v>32</v>
      </c>
      <c r="K242" s="51" t="s">
        <v>33</v>
      </c>
    </row>
    <row r="243" spans="1:11" ht="20.100000000000001" customHeight="1" x14ac:dyDescent="0.25">
      <c r="A243" s="51" t="s">
        <v>138</v>
      </c>
      <c r="B243" s="51" t="s">
        <v>79</v>
      </c>
      <c r="C243" s="51" t="s">
        <v>31</v>
      </c>
      <c r="D243" s="51">
        <v>54997</v>
      </c>
      <c r="E243" s="51">
        <v>84.96</v>
      </c>
      <c r="F243" s="51">
        <v>3.59</v>
      </c>
      <c r="G243" s="51">
        <v>6.5299999999999997E-2</v>
      </c>
      <c r="H243" s="51">
        <v>15.3195</v>
      </c>
      <c r="I243" s="51">
        <v>2022</v>
      </c>
      <c r="J243" s="51" t="s">
        <v>32</v>
      </c>
      <c r="K243" s="51" t="s">
        <v>33</v>
      </c>
    </row>
    <row r="244" spans="1:11" ht="20.100000000000001" customHeight="1" x14ac:dyDescent="0.25">
      <c r="A244" s="51" t="s">
        <v>203</v>
      </c>
      <c r="B244" s="51" t="s">
        <v>79</v>
      </c>
      <c r="C244" s="51" t="s">
        <v>31</v>
      </c>
      <c r="D244" s="51">
        <v>245068</v>
      </c>
      <c r="E244" s="51">
        <v>86.16</v>
      </c>
      <c r="F244" s="51">
        <v>12.16</v>
      </c>
      <c r="G244" s="51">
        <v>4.9599999999999998E-2</v>
      </c>
      <c r="H244" s="51">
        <v>20.153600000000001</v>
      </c>
      <c r="I244" s="51">
        <v>2022</v>
      </c>
      <c r="J244" s="51" t="s">
        <v>32</v>
      </c>
      <c r="K244" s="51" t="s">
        <v>33</v>
      </c>
    </row>
    <row r="245" spans="1:11" ht="20.100000000000001" customHeight="1" x14ac:dyDescent="0.25">
      <c r="A245" s="51" t="s">
        <v>356</v>
      </c>
      <c r="B245" s="51" t="s">
        <v>79</v>
      </c>
      <c r="C245" s="51" t="s">
        <v>31</v>
      </c>
      <c r="D245" s="51">
        <v>288798</v>
      </c>
      <c r="E245" s="51">
        <v>79.959999999999994</v>
      </c>
      <c r="F245" s="51">
        <v>9.7100000000000009</v>
      </c>
      <c r="G245" s="51">
        <v>3.3599999999999998E-2</v>
      </c>
      <c r="H245" s="51">
        <v>29.7423</v>
      </c>
      <c r="I245" s="51">
        <v>2022</v>
      </c>
      <c r="J245" s="51" t="s">
        <v>32</v>
      </c>
      <c r="K245" s="51" t="s">
        <v>33</v>
      </c>
    </row>
    <row r="246" spans="1:11" ht="20.100000000000001" customHeight="1" x14ac:dyDescent="0.25">
      <c r="A246" s="51" t="s">
        <v>328</v>
      </c>
      <c r="B246" s="51" t="s">
        <v>79</v>
      </c>
      <c r="C246" s="51" t="s">
        <v>31</v>
      </c>
      <c r="D246" s="51">
        <v>139911</v>
      </c>
      <c r="E246" s="51">
        <v>74.23</v>
      </c>
      <c r="F246" s="51">
        <v>9.9499999999999993</v>
      </c>
      <c r="G246" s="51">
        <v>7.1099999999999997E-2</v>
      </c>
      <c r="H246" s="51">
        <v>14.061500000000001</v>
      </c>
      <c r="I246" s="51">
        <v>2022</v>
      </c>
      <c r="J246" s="51" t="s">
        <v>32</v>
      </c>
      <c r="K246" s="51" t="s">
        <v>33</v>
      </c>
    </row>
    <row r="247" spans="1:11" ht="20.100000000000001" customHeight="1" x14ac:dyDescent="0.25">
      <c r="A247" s="51" t="s">
        <v>156</v>
      </c>
      <c r="B247" s="51" t="s">
        <v>79</v>
      </c>
      <c r="C247" s="51" t="s">
        <v>31</v>
      </c>
      <c r="D247" s="51">
        <v>135042</v>
      </c>
      <c r="E247" s="51">
        <v>83.05</v>
      </c>
      <c r="F247" s="51">
        <v>10.29</v>
      </c>
      <c r="G247" s="51">
        <v>7.6200000000000004E-2</v>
      </c>
      <c r="H247" s="51">
        <v>13.1236</v>
      </c>
      <c r="I247" s="51">
        <v>2022</v>
      </c>
      <c r="J247" s="51" t="s">
        <v>32</v>
      </c>
      <c r="K247" s="51" t="s">
        <v>33</v>
      </c>
    </row>
    <row r="248" spans="1:11" ht="20.100000000000001" customHeight="1" x14ac:dyDescent="0.25">
      <c r="A248" s="51" t="s">
        <v>186</v>
      </c>
      <c r="B248" s="51" t="s">
        <v>79</v>
      </c>
      <c r="C248" s="51" t="s">
        <v>31</v>
      </c>
      <c r="D248" s="51">
        <v>133705</v>
      </c>
      <c r="E248" s="51">
        <v>90.47</v>
      </c>
      <c r="F248" s="51">
        <v>9.65</v>
      </c>
      <c r="G248" s="51">
        <v>7.22E-2</v>
      </c>
      <c r="H248" s="51">
        <v>13.855499999999999</v>
      </c>
      <c r="I248" s="51">
        <v>2022</v>
      </c>
      <c r="J248" s="51" t="s">
        <v>32</v>
      </c>
      <c r="K248" s="51" t="s">
        <v>33</v>
      </c>
    </row>
    <row r="249" spans="1:11" ht="20.100000000000001" customHeight="1" x14ac:dyDescent="0.25">
      <c r="A249" s="51" t="s">
        <v>435</v>
      </c>
      <c r="B249" s="51" t="s">
        <v>79</v>
      </c>
      <c r="C249" s="51" t="s">
        <v>31</v>
      </c>
      <c r="D249" s="51">
        <v>211904</v>
      </c>
      <c r="E249" s="51">
        <v>87.6</v>
      </c>
      <c r="F249" s="51">
        <v>10.43</v>
      </c>
      <c r="G249" s="51">
        <v>4.9200000000000001E-2</v>
      </c>
      <c r="H249" s="51">
        <v>20.316800000000001</v>
      </c>
      <c r="I249" s="51">
        <v>2022</v>
      </c>
      <c r="J249" s="51" t="s">
        <v>32</v>
      </c>
      <c r="K249" s="51" t="s">
        <v>33</v>
      </c>
    </row>
    <row r="250" spans="1:11" ht="20.100000000000001" customHeight="1" x14ac:dyDescent="0.25">
      <c r="A250" s="51" t="s">
        <v>299</v>
      </c>
      <c r="B250" s="51" t="s">
        <v>79</v>
      </c>
      <c r="C250" s="51" t="s">
        <v>31</v>
      </c>
      <c r="D250" s="51">
        <v>114577</v>
      </c>
      <c r="E250" s="51">
        <v>84.72</v>
      </c>
      <c r="F250" s="51">
        <v>8.2899999999999991</v>
      </c>
      <c r="G250" s="51">
        <v>7.2400000000000006E-2</v>
      </c>
      <c r="H250" s="51">
        <v>13.821099999999999</v>
      </c>
      <c r="I250" s="51">
        <v>2022</v>
      </c>
      <c r="J250" s="51" t="s">
        <v>32</v>
      </c>
      <c r="K250" s="51" t="s">
        <v>33</v>
      </c>
    </row>
    <row r="251" spans="1:11" ht="20.100000000000001" customHeight="1" x14ac:dyDescent="0.25">
      <c r="A251" s="51" t="s">
        <v>102</v>
      </c>
      <c r="B251" s="51" t="s">
        <v>79</v>
      </c>
      <c r="C251" s="51" t="s">
        <v>31</v>
      </c>
      <c r="D251" s="51">
        <v>89498</v>
      </c>
      <c r="E251" s="51">
        <v>86.8</v>
      </c>
      <c r="F251" s="51">
        <v>11.48</v>
      </c>
      <c r="G251" s="51">
        <v>0.1283</v>
      </c>
      <c r="H251" s="51">
        <v>7.7960000000000003</v>
      </c>
      <c r="I251" s="51">
        <v>2022</v>
      </c>
      <c r="J251" s="51" t="s">
        <v>32</v>
      </c>
      <c r="K251" s="51" t="s">
        <v>33</v>
      </c>
    </row>
    <row r="252" spans="1:11" ht="20.100000000000001" customHeight="1" x14ac:dyDescent="0.25">
      <c r="A252" s="51" t="s">
        <v>3005</v>
      </c>
      <c r="B252" s="51" t="s">
        <v>75</v>
      </c>
      <c r="C252" s="51" t="s">
        <v>31</v>
      </c>
      <c r="D252" s="51">
        <v>235265</v>
      </c>
      <c r="E252" s="51">
        <v>85.15</v>
      </c>
      <c r="F252" s="51">
        <v>11.01</v>
      </c>
      <c r="G252" s="51">
        <v>4.6800000000000001E-2</v>
      </c>
      <c r="H252" s="51">
        <v>21.368300000000001</v>
      </c>
      <c r="I252" s="51">
        <v>2022</v>
      </c>
      <c r="J252" s="51" t="s">
        <v>32</v>
      </c>
      <c r="K252" s="51" t="s">
        <v>33</v>
      </c>
    </row>
    <row r="253" spans="1:11" ht="20.100000000000001" customHeight="1" x14ac:dyDescent="0.25">
      <c r="A253" s="51" t="s">
        <v>259</v>
      </c>
      <c r="B253" s="51" t="s">
        <v>79</v>
      </c>
      <c r="C253" s="51" t="s">
        <v>31</v>
      </c>
      <c r="D253" s="51">
        <v>193858</v>
      </c>
      <c r="E253" s="51">
        <v>86.71</v>
      </c>
      <c r="F253" s="51">
        <v>10.82</v>
      </c>
      <c r="G253" s="51">
        <v>5.5800000000000002E-2</v>
      </c>
      <c r="H253" s="51">
        <v>17.916699999999999</v>
      </c>
      <c r="I253" s="51">
        <v>2022</v>
      </c>
      <c r="J253" s="51" t="s">
        <v>32</v>
      </c>
      <c r="K253" s="51" t="s">
        <v>33</v>
      </c>
    </row>
    <row r="254" spans="1:11" ht="20.100000000000001" customHeight="1" x14ac:dyDescent="0.25">
      <c r="A254" s="51" t="s">
        <v>85</v>
      </c>
      <c r="B254" s="51" t="s">
        <v>79</v>
      </c>
      <c r="C254" s="51" t="s">
        <v>31</v>
      </c>
      <c r="D254" s="51">
        <v>64832</v>
      </c>
      <c r="E254" s="51">
        <v>81.95</v>
      </c>
      <c r="F254" s="51">
        <v>11.48</v>
      </c>
      <c r="G254" s="51">
        <v>0.17710000000000001</v>
      </c>
      <c r="H254" s="51">
        <v>5.6474000000000002</v>
      </c>
      <c r="I254" s="51">
        <v>2022</v>
      </c>
      <c r="J254" s="51" t="s">
        <v>32</v>
      </c>
      <c r="K254" s="51" t="s">
        <v>33</v>
      </c>
    </row>
    <row r="255" spans="1:11" ht="20.100000000000001" customHeight="1" x14ac:dyDescent="0.25">
      <c r="A255" s="51" t="s">
        <v>74</v>
      </c>
      <c r="B255" s="51" t="s">
        <v>75</v>
      </c>
      <c r="C255" s="51" t="s">
        <v>31</v>
      </c>
      <c r="D255" s="51">
        <v>83928</v>
      </c>
      <c r="E255" s="51">
        <v>77.78</v>
      </c>
      <c r="F255" s="51">
        <v>11.41</v>
      </c>
      <c r="G255" s="51">
        <v>0.13600000000000001</v>
      </c>
      <c r="H255" s="51">
        <v>7.3555999999999999</v>
      </c>
      <c r="I255" s="51">
        <v>2022</v>
      </c>
      <c r="J255" s="51" t="s">
        <v>32</v>
      </c>
      <c r="K255" s="51" t="s">
        <v>33</v>
      </c>
    </row>
    <row r="256" spans="1:11" ht="20.100000000000001" customHeight="1" x14ac:dyDescent="0.25">
      <c r="A256" s="51" t="s">
        <v>3341</v>
      </c>
      <c r="B256" s="51" t="s">
        <v>75</v>
      </c>
      <c r="C256" s="51" t="s">
        <v>31</v>
      </c>
      <c r="D256" s="51">
        <v>254277</v>
      </c>
      <c r="E256" s="51">
        <v>86.65</v>
      </c>
      <c r="F256" s="51">
        <v>17.37</v>
      </c>
      <c r="G256" s="51">
        <v>6.83E-2</v>
      </c>
      <c r="H256" s="51">
        <v>14.6388</v>
      </c>
      <c r="I256" s="51">
        <v>2022</v>
      </c>
      <c r="J256" s="51" t="s">
        <v>32</v>
      </c>
      <c r="K256" s="51" t="s">
        <v>33</v>
      </c>
    </row>
    <row r="257" spans="1:11" ht="20.100000000000001" customHeight="1" x14ac:dyDescent="0.25">
      <c r="A257" s="51" t="s">
        <v>365</v>
      </c>
      <c r="B257" s="51" t="s">
        <v>79</v>
      </c>
      <c r="C257" s="51" t="s">
        <v>31</v>
      </c>
      <c r="D257" s="51">
        <v>302293</v>
      </c>
      <c r="E257" s="51">
        <v>87.21</v>
      </c>
      <c r="F257" s="51">
        <v>11.45</v>
      </c>
      <c r="G257" s="51">
        <v>3.7900000000000003E-2</v>
      </c>
      <c r="H257" s="51">
        <v>26.4011</v>
      </c>
      <c r="I257" s="51">
        <v>2022</v>
      </c>
      <c r="J257" s="51" t="s">
        <v>32</v>
      </c>
      <c r="K257" s="51" t="s">
        <v>33</v>
      </c>
    </row>
    <row r="258" spans="1:11" ht="20.100000000000001" customHeight="1" x14ac:dyDescent="0.25">
      <c r="A258" s="51" t="s">
        <v>3008</v>
      </c>
      <c r="B258" s="51" t="s">
        <v>75</v>
      </c>
      <c r="C258" s="51" t="s">
        <v>31</v>
      </c>
      <c r="D258" s="51">
        <v>184342</v>
      </c>
      <c r="E258" s="51">
        <v>85.57</v>
      </c>
      <c r="F258" s="51">
        <v>6.76</v>
      </c>
      <c r="G258" s="51">
        <v>3.6700000000000003E-2</v>
      </c>
      <c r="H258" s="51">
        <v>27.269500000000001</v>
      </c>
      <c r="I258" s="51">
        <v>2022</v>
      </c>
      <c r="J258" s="51" t="s">
        <v>32</v>
      </c>
      <c r="K258" s="51" t="s">
        <v>33</v>
      </c>
    </row>
    <row r="259" spans="1:11" ht="20.100000000000001" customHeight="1" x14ac:dyDescent="0.25">
      <c r="A259" s="51" t="s">
        <v>83</v>
      </c>
      <c r="B259" s="51" t="s">
        <v>79</v>
      </c>
      <c r="C259" s="51" t="s">
        <v>31</v>
      </c>
      <c r="D259" s="51">
        <v>106079</v>
      </c>
      <c r="E259" s="51">
        <v>87.84</v>
      </c>
      <c r="F259" s="51">
        <v>11.46</v>
      </c>
      <c r="G259" s="51">
        <v>0.108</v>
      </c>
      <c r="H259" s="51">
        <v>9.2565000000000008</v>
      </c>
      <c r="I259" s="51">
        <v>2022</v>
      </c>
      <c r="J259" s="51" t="s">
        <v>32</v>
      </c>
      <c r="K259" s="51" t="s">
        <v>33</v>
      </c>
    </row>
    <row r="260" spans="1:11" ht="20.100000000000001" customHeight="1" x14ac:dyDescent="0.25">
      <c r="A260" s="51" t="s">
        <v>115</v>
      </c>
      <c r="B260" s="51" t="s">
        <v>79</v>
      </c>
      <c r="C260" s="51" t="s">
        <v>31</v>
      </c>
      <c r="D260" s="51">
        <v>123743</v>
      </c>
      <c r="E260" s="51">
        <v>87.81</v>
      </c>
      <c r="F260" s="51">
        <v>12.18</v>
      </c>
      <c r="G260" s="51">
        <v>9.8400000000000001E-2</v>
      </c>
      <c r="H260" s="51">
        <v>10.159599999999999</v>
      </c>
      <c r="I260" s="51">
        <v>2022</v>
      </c>
      <c r="J260" s="51" t="s">
        <v>32</v>
      </c>
      <c r="K260" s="51" t="s">
        <v>33</v>
      </c>
    </row>
    <row r="261" spans="1:11" ht="20.100000000000001" customHeight="1" x14ac:dyDescent="0.25">
      <c r="A261" s="51" t="s">
        <v>226</v>
      </c>
      <c r="B261" s="51" t="s">
        <v>79</v>
      </c>
      <c r="C261" s="51" t="s">
        <v>31</v>
      </c>
      <c r="D261" s="51">
        <v>240962</v>
      </c>
      <c r="E261" s="51">
        <v>88.31</v>
      </c>
      <c r="F261" s="51">
        <v>11.44</v>
      </c>
      <c r="G261" s="51">
        <v>4.7500000000000001E-2</v>
      </c>
      <c r="H261" s="51">
        <v>21.063099999999999</v>
      </c>
      <c r="I261" s="51">
        <v>2022</v>
      </c>
      <c r="J261" s="51" t="s">
        <v>32</v>
      </c>
      <c r="K261" s="51" t="s">
        <v>33</v>
      </c>
    </row>
    <row r="262" spans="1:11" ht="20.100000000000001" customHeight="1" x14ac:dyDescent="0.25">
      <c r="A262" s="51" t="s">
        <v>497</v>
      </c>
      <c r="B262" s="51" t="s">
        <v>79</v>
      </c>
      <c r="C262" s="51" t="s">
        <v>31</v>
      </c>
      <c r="D262" s="51">
        <v>180905</v>
      </c>
      <c r="E262" s="51">
        <v>81.27</v>
      </c>
      <c r="F262" s="51">
        <v>7.18</v>
      </c>
      <c r="G262" s="51">
        <v>3.9699999999999999E-2</v>
      </c>
      <c r="H262" s="51">
        <v>25.195599999999999</v>
      </c>
      <c r="I262" s="51">
        <v>2022</v>
      </c>
      <c r="J262" s="51" t="s">
        <v>32</v>
      </c>
      <c r="K262" s="51" t="s">
        <v>33</v>
      </c>
    </row>
    <row r="263" spans="1:11" ht="20.100000000000001" customHeight="1" x14ac:dyDescent="0.25">
      <c r="A263" s="51" t="s">
        <v>3881</v>
      </c>
      <c r="B263" s="51" t="s">
        <v>75</v>
      </c>
      <c r="C263" s="51" t="s">
        <v>31</v>
      </c>
      <c r="D263" s="51">
        <v>530238</v>
      </c>
      <c r="E263" s="51">
        <v>73.680000000000007</v>
      </c>
      <c r="F263" s="51">
        <v>16.690000000000001</v>
      </c>
      <c r="G263" s="51">
        <v>3.15E-2</v>
      </c>
      <c r="H263" s="51">
        <v>31.7698</v>
      </c>
      <c r="I263" s="51">
        <v>2022</v>
      </c>
      <c r="J263" s="51" t="s">
        <v>32</v>
      </c>
      <c r="K263" s="51" t="s">
        <v>33</v>
      </c>
    </row>
    <row r="264" spans="1:11" ht="20.100000000000001" customHeight="1" x14ac:dyDescent="0.25">
      <c r="A264" s="51" t="s">
        <v>87</v>
      </c>
      <c r="B264" s="51" t="s">
        <v>75</v>
      </c>
      <c r="C264" s="51" t="s">
        <v>31</v>
      </c>
      <c r="D264" s="51">
        <v>90325</v>
      </c>
      <c r="E264" s="51">
        <v>86.37</v>
      </c>
      <c r="F264" s="51">
        <v>15.09</v>
      </c>
      <c r="G264" s="51">
        <v>0.1671</v>
      </c>
      <c r="H264" s="51">
        <v>5.9858000000000002</v>
      </c>
      <c r="I264" s="51">
        <v>2022</v>
      </c>
      <c r="J264" s="51" t="s">
        <v>32</v>
      </c>
      <c r="K264" s="51" t="s">
        <v>33</v>
      </c>
    </row>
    <row r="265" spans="1:11" ht="20.100000000000001" customHeight="1" x14ac:dyDescent="0.25">
      <c r="A265" s="51" t="s">
        <v>1669</v>
      </c>
      <c r="B265" s="51" t="s">
        <v>75</v>
      </c>
      <c r="C265" s="51" t="s">
        <v>31</v>
      </c>
      <c r="D265" s="51">
        <v>188193</v>
      </c>
      <c r="E265" s="51">
        <v>80.989999999999995</v>
      </c>
      <c r="F265" s="51">
        <v>9.67</v>
      </c>
      <c r="G265" s="51">
        <v>5.1400000000000001E-2</v>
      </c>
      <c r="H265" s="51">
        <v>19.461500000000001</v>
      </c>
      <c r="I265" s="51">
        <v>2022</v>
      </c>
      <c r="J265" s="51" t="s">
        <v>32</v>
      </c>
      <c r="K265" s="51" t="s">
        <v>33</v>
      </c>
    </row>
    <row r="266" spans="1:11" ht="20.100000000000001" customHeight="1" x14ac:dyDescent="0.25">
      <c r="A266" s="51" t="s">
        <v>1388</v>
      </c>
      <c r="B266" s="51" t="s">
        <v>79</v>
      </c>
      <c r="C266" s="51" t="s">
        <v>31</v>
      </c>
      <c r="D266" s="51">
        <v>189371</v>
      </c>
      <c r="E266" s="51">
        <v>81.099999999999994</v>
      </c>
      <c r="F266" s="51">
        <v>10.38</v>
      </c>
      <c r="G266" s="51">
        <v>5.4800000000000001E-2</v>
      </c>
      <c r="H266" s="51">
        <v>18.2438</v>
      </c>
      <c r="I266" s="51">
        <v>2022</v>
      </c>
      <c r="J266" s="51" t="s">
        <v>32</v>
      </c>
      <c r="K266" s="51" t="s">
        <v>33</v>
      </c>
    </row>
    <row r="267" spans="1:11" ht="20.100000000000001" customHeight="1" x14ac:dyDescent="0.25">
      <c r="A267" s="51" t="s">
        <v>479</v>
      </c>
      <c r="B267" s="51" t="s">
        <v>79</v>
      </c>
      <c r="C267" s="51" t="s">
        <v>31</v>
      </c>
      <c r="D267" s="51">
        <v>127117</v>
      </c>
      <c r="E267" s="51">
        <v>83.29</v>
      </c>
      <c r="F267" s="51">
        <v>9.65</v>
      </c>
      <c r="G267" s="51">
        <v>7.5899999999999995E-2</v>
      </c>
      <c r="H267" s="51">
        <v>13.172800000000001</v>
      </c>
      <c r="I267" s="51">
        <v>2022</v>
      </c>
      <c r="J267" s="51" t="s">
        <v>32</v>
      </c>
      <c r="K267" s="51" t="s">
        <v>33</v>
      </c>
    </row>
    <row r="268" spans="1:11" ht="20.100000000000001" customHeight="1" x14ac:dyDescent="0.25">
      <c r="A268" s="51" t="s">
        <v>3238</v>
      </c>
      <c r="B268" s="51" t="s">
        <v>75</v>
      </c>
      <c r="C268" s="51" t="s">
        <v>31</v>
      </c>
      <c r="D268" s="51">
        <v>226672</v>
      </c>
      <c r="E268" s="51">
        <v>82.23</v>
      </c>
      <c r="F268" s="51">
        <v>9.32</v>
      </c>
      <c r="G268" s="51">
        <v>4.1099999999999998E-2</v>
      </c>
      <c r="H268" s="51">
        <v>24.321000000000002</v>
      </c>
      <c r="I268" s="51">
        <v>2022</v>
      </c>
      <c r="J268" s="51" t="s">
        <v>32</v>
      </c>
      <c r="K268" s="51" t="s">
        <v>33</v>
      </c>
    </row>
    <row r="269" spans="1:11" ht="20.100000000000001" customHeight="1" x14ac:dyDescent="0.25">
      <c r="A269" s="51" t="s">
        <v>430</v>
      </c>
      <c r="B269" s="51" t="s">
        <v>79</v>
      </c>
      <c r="C269" s="51" t="s">
        <v>31</v>
      </c>
      <c r="D269" s="51">
        <v>206239</v>
      </c>
      <c r="E269" s="51">
        <v>81.56</v>
      </c>
      <c r="F269" s="51">
        <v>10</v>
      </c>
      <c r="G269" s="51">
        <v>4.8500000000000001E-2</v>
      </c>
      <c r="H269" s="51">
        <v>20.623899999999999</v>
      </c>
      <c r="I269" s="51">
        <v>2022</v>
      </c>
      <c r="J269" s="51" t="s">
        <v>32</v>
      </c>
      <c r="K269" s="51" t="s">
        <v>33</v>
      </c>
    </row>
    <row r="270" spans="1:11" ht="20.100000000000001" customHeight="1" x14ac:dyDescent="0.25">
      <c r="A270" s="51" t="s">
        <v>422</v>
      </c>
      <c r="B270" s="51" t="s">
        <v>79</v>
      </c>
      <c r="C270" s="51" t="s">
        <v>31</v>
      </c>
      <c r="D270" s="51">
        <v>159708</v>
      </c>
      <c r="E270" s="51">
        <v>87.33</v>
      </c>
      <c r="F270" s="51">
        <v>11.53</v>
      </c>
      <c r="G270" s="51">
        <v>7.22E-2</v>
      </c>
      <c r="H270" s="51">
        <v>13.8515</v>
      </c>
      <c r="I270" s="51">
        <v>2022</v>
      </c>
      <c r="J270" s="51" t="s">
        <v>32</v>
      </c>
      <c r="K270" s="51" t="s">
        <v>33</v>
      </c>
    </row>
    <row r="271" spans="1:11" ht="20.100000000000001" customHeight="1" x14ac:dyDescent="0.25">
      <c r="A271" s="51" t="s">
        <v>467</v>
      </c>
      <c r="B271" s="51" t="s">
        <v>75</v>
      </c>
      <c r="C271" s="51" t="s">
        <v>31</v>
      </c>
      <c r="D271" s="51">
        <v>199126</v>
      </c>
      <c r="E271" s="51">
        <v>75.319999999999993</v>
      </c>
      <c r="F271" s="51">
        <v>10.41</v>
      </c>
      <c r="G271" s="51">
        <v>5.2299999999999999E-2</v>
      </c>
      <c r="H271" s="51">
        <v>19.128299999999999</v>
      </c>
      <c r="I271" s="51">
        <v>2022</v>
      </c>
      <c r="J271" s="51" t="s">
        <v>32</v>
      </c>
      <c r="K271" s="51" t="s">
        <v>33</v>
      </c>
    </row>
    <row r="272" spans="1:11" ht="20.100000000000001" customHeight="1" x14ac:dyDescent="0.25">
      <c r="A272" s="51" t="s">
        <v>250</v>
      </c>
      <c r="B272" s="51" t="s">
        <v>79</v>
      </c>
      <c r="C272" s="51" t="s">
        <v>31</v>
      </c>
      <c r="D272" s="51">
        <v>126099</v>
      </c>
      <c r="E272" s="51">
        <v>88.3</v>
      </c>
      <c r="F272" s="51">
        <v>6.54</v>
      </c>
      <c r="G272" s="51">
        <v>5.1900000000000002E-2</v>
      </c>
      <c r="H272" s="51">
        <v>19.281099999999999</v>
      </c>
      <c r="I272" s="51">
        <v>2022</v>
      </c>
      <c r="J272" s="51" t="s">
        <v>32</v>
      </c>
      <c r="K272" s="51" t="s">
        <v>33</v>
      </c>
    </row>
    <row r="273" spans="1:11" ht="20.100000000000001" customHeight="1" x14ac:dyDescent="0.25">
      <c r="A273" s="51" t="s">
        <v>444</v>
      </c>
      <c r="B273" s="51" t="s">
        <v>79</v>
      </c>
      <c r="C273" s="51" t="s">
        <v>31</v>
      </c>
      <c r="D273" s="51">
        <v>195227</v>
      </c>
      <c r="E273" s="51">
        <v>87.88</v>
      </c>
      <c r="F273" s="51">
        <v>10.06</v>
      </c>
      <c r="G273" s="51">
        <v>5.1499999999999997E-2</v>
      </c>
      <c r="H273" s="51">
        <v>19.406199999999998</v>
      </c>
      <c r="I273" s="51">
        <v>2022</v>
      </c>
      <c r="J273" s="51" t="s">
        <v>32</v>
      </c>
      <c r="K273" s="51" t="s">
        <v>33</v>
      </c>
    </row>
    <row r="274" spans="1:11" ht="20.100000000000001" customHeight="1" x14ac:dyDescent="0.25">
      <c r="A274" s="51" t="s">
        <v>1688</v>
      </c>
      <c r="B274" s="51" t="s">
        <v>75</v>
      </c>
      <c r="C274" s="51" t="s">
        <v>31</v>
      </c>
      <c r="D274" s="51">
        <v>151709</v>
      </c>
      <c r="E274" s="51">
        <v>74.37</v>
      </c>
      <c r="F274" s="51">
        <v>7.15</v>
      </c>
      <c r="G274" s="51">
        <v>4.7100000000000003E-2</v>
      </c>
      <c r="H274" s="51">
        <v>21.218</v>
      </c>
      <c r="I274" s="51">
        <v>2022</v>
      </c>
      <c r="J274" s="51" t="s">
        <v>32</v>
      </c>
      <c r="K274" s="51" t="s">
        <v>33</v>
      </c>
    </row>
    <row r="275" spans="1:11" ht="20.100000000000001" customHeight="1" x14ac:dyDescent="0.25">
      <c r="A275" s="51" t="s">
        <v>314</v>
      </c>
      <c r="B275" s="51" t="s">
        <v>79</v>
      </c>
      <c r="C275" s="51" t="s">
        <v>31</v>
      </c>
      <c r="D275" s="51">
        <v>266265</v>
      </c>
      <c r="E275" s="51">
        <v>83.47</v>
      </c>
      <c r="F275" s="51">
        <v>11.42</v>
      </c>
      <c r="G275" s="51">
        <v>4.2900000000000001E-2</v>
      </c>
      <c r="H275" s="51">
        <v>23.3156</v>
      </c>
      <c r="I275" s="51">
        <v>2022</v>
      </c>
      <c r="J275" s="51" t="s">
        <v>32</v>
      </c>
      <c r="K275" s="51" t="s">
        <v>33</v>
      </c>
    </row>
    <row r="276" spans="1:11" ht="20.100000000000001" customHeight="1" x14ac:dyDescent="0.25">
      <c r="A276" s="51" t="s">
        <v>135</v>
      </c>
      <c r="B276" s="51" t="s">
        <v>79</v>
      </c>
      <c r="C276" s="51" t="s">
        <v>31</v>
      </c>
      <c r="D276" s="51">
        <v>116328</v>
      </c>
      <c r="E276" s="51">
        <v>89.72</v>
      </c>
      <c r="F276" s="51">
        <v>11.18</v>
      </c>
      <c r="G276" s="51">
        <v>9.6100000000000005E-2</v>
      </c>
      <c r="H276" s="51">
        <v>10.404999999999999</v>
      </c>
      <c r="I276" s="51">
        <v>2022</v>
      </c>
      <c r="J276" s="51" t="s">
        <v>32</v>
      </c>
      <c r="K276" s="51" t="s">
        <v>33</v>
      </c>
    </row>
    <row r="277" spans="1:11" ht="20.100000000000001" customHeight="1" x14ac:dyDescent="0.25">
      <c r="A277" s="51" t="s">
        <v>180</v>
      </c>
      <c r="B277" s="51" t="s">
        <v>75</v>
      </c>
      <c r="C277" s="51" t="s">
        <v>31</v>
      </c>
      <c r="D277" s="51">
        <v>248107</v>
      </c>
      <c r="E277" s="51">
        <v>84.48</v>
      </c>
      <c r="F277" s="51">
        <v>12.16</v>
      </c>
      <c r="G277" s="51">
        <v>4.9000000000000002E-2</v>
      </c>
      <c r="H277" s="51">
        <v>20.403600000000001</v>
      </c>
      <c r="I277" s="51">
        <v>2022</v>
      </c>
      <c r="J277" s="51" t="s">
        <v>32</v>
      </c>
      <c r="K277" s="51" t="s">
        <v>33</v>
      </c>
    </row>
    <row r="278" spans="1:11" ht="20.100000000000001" customHeight="1" x14ac:dyDescent="0.25">
      <c r="A278" s="51" t="s">
        <v>100</v>
      </c>
      <c r="B278" s="51" t="s">
        <v>79</v>
      </c>
      <c r="C278" s="51" t="s">
        <v>31</v>
      </c>
      <c r="D278" s="51">
        <v>51783</v>
      </c>
      <c r="E278" s="51">
        <v>90.72</v>
      </c>
      <c r="F278" s="51">
        <v>7.07</v>
      </c>
      <c r="G278" s="51">
        <v>0.13650000000000001</v>
      </c>
      <c r="H278" s="51">
        <v>7.3243</v>
      </c>
      <c r="I278" s="51">
        <v>2022</v>
      </c>
      <c r="J278" s="51" t="s">
        <v>32</v>
      </c>
      <c r="K278" s="51" t="s">
        <v>33</v>
      </c>
    </row>
    <row r="279" spans="1:11" ht="20.100000000000001" customHeight="1" x14ac:dyDescent="0.25">
      <c r="A279" s="51" t="s">
        <v>215</v>
      </c>
      <c r="B279" s="51" t="s">
        <v>79</v>
      </c>
      <c r="C279" s="51" t="s">
        <v>31</v>
      </c>
      <c r="D279" s="51">
        <v>121006</v>
      </c>
      <c r="E279" s="51">
        <v>85.79</v>
      </c>
      <c r="F279" s="51">
        <v>9.83</v>
      </c>
      <c r="G279" s="51">
        <v>8.1199999999999994E-2</v>
      </c>
      <c r="H279" s="51">
        <v>12.309900000000001</v>
      </c>
      <c r="I279" s="51">
        <v>2022</v>
      </c>
      <c r="J279" s="51" t="s">
        <v>32</v>
      </c>
      <c r="K279" s="51" t="s">
        <v>33</v>
      </c>
    </row>
    <row r="280" spans="1:11" ht="20.100000000000001" customHeight="1" x14ac:dyDescent="0.25">
      <c r="A280" s="51" t="s">
        <v>410</v>
      </c>
      <c r="B280" s="51" t="s">
        <v>79</v>
      </c>
      <c r="C280" s="51" t="s">
        <v>31</v>
      </c>
      <c r="D280" s="51">
        <v>100828</v>
      </c>
      <c r="E280" s="51">
        <v>83.06</v>
      </c>
      <c r="F280" s="51">
        <v>3.58</v>
      </c>
      <c r="G280" s="51">
        <v>3.5499999999999997E-2</v>
      </c>
      <c r="H280" s="51">
        <v>28.164200000000001</v>
      </c>
      <c r="I280" s="51">
        <v>2022</v>
      </c>
      <c r="J280" s="51" t="s">
        <v>32</v>
      </c>
      <c r="K280" s="51" t="s">
        <v>33</v>
      </c>
    </row>
    <row r="281" spans="1:11" ht="20.100000000000001" customHeight="1" x14ac:dyDescent="0.25">
      <c r="A281" s="51" t="s">
        <v>345</v>
      </c>
      <c r="B281" s="51" t="s">
        <v>79</v>
      </c>
      <c r="C281" s="51" t="s">
        <v>31</v>
      </c>
      <c r="D281" s="51">
        <v>57129</v>
      </c>
      <c r="E281" s="51">
        <v>86.72</v>
      </c>
      <c r="F281" s="51">
        <v>2.5499999999999998</v>
      </c>
      <c r="G281" s="51">
        <v>4.4600000000000001E-2</v>
      </c>
      <c r="H281" s="51">
        <v>22.403700000000001</v>
      </c>
      <c r="I281" s="51">
        <v>2022</v>
      </c>
      <c r="J281" s="51" t="s">
        <v>32</v>
      </c>
      <c r="K281" s="51" t="s">
        <v>33</v>
      </c>
    </row>
    <row r="282" spans="1:11" ht="20.100000000000001" customHeight="1" x14ac:dyDescent="0.25">
      <c r="A282" s="51" t="s">
        <v>142</v>
      </c>
      <c r="B282" s="51" t="s">
        <v>79</v>
      </c>
      <c r="C282" s="51" t="s">
        <v>31</v>
      </c>
      <c r="D282" s="51">
        <v>191726</v>
      </c>
      <c r="E282" s="51">
        <v>80.180000000000007</v>
      </c>
      <c r="F282" s="51">
        <v>12.29</v>
      </c>
      <c r="G282" s="51">
        <v>6.4100000000000004E-2</v>
      </c>
      <c r="H282" s="51">
        <v>15.600199999999999</v>
      </c>
      <c r="I282" s="51">
        <v>2022</v>
      </c>
      <c r="J282" s="51" t="s">
        <v>32</v>
      </c>
      <c r="K282" s="51" t="s">
        <v>33</v>
      </c>
    </row>
    <row r="283" spans="1:11" ht="20.100000000000001" customHeight="1" x14ac:dyDescent="0.25">
      <c r="A283" s="51" t="s">
        <v>433</v>
      </c>
      <c r="B283" s="51" t="s">
        <v>79</v>
      </c>
      <c r="C283" s="51" t="s">
        <v>31</v>
      </c>
      <c r="D283" s="51">
        <v>113877</v>
      </c>
      <c r="E283" s="51">
        <v>87.91</v>
      </c>
      <c r="F283" s="51">
        <v>9.2799999999999994</v>
      </c>
      <c r="G283" s="51">
        <v>8.1500000000000003E-2</v>
      </c>
      <c r="H283" s="51">
        <v>12.2712</v>
      </c>
      <c r="I283" s="51">
        <v>2022</v>
      </c>
      <c r="J283" s="51" t="s">
        <v>32</v>
      </c>
      <c r="K283" s="51" t="s">
        <v>33</v>
      </c>
    </row>
    <row r="284" spans="1:11" ht="20.100000000000001" customHeight="1" x14ac:dyDescent="0.25">
      <c r="A284" s="51" t="s">
        <v>117</v>
      </c>
      <c r="B284" s="51" t="s">
        <v>79</v>
      </c>
      <c r="C284" s="51" t="s">
        <v>31</v>
      </c>
      <c r="D284" s="51">
        <v>71483</v>
      </c>
      <c r="E284" s="51">
        <v>83.95</v>
      </c>
      <c r="F284" s="51">
        <v>6.57</v>
      </c>
      <c r="G284" s="51">
        <v>9.1899999999999996E-2</v>
      </c>
      <c r="H284" s="51">
        <v>10.8803</v>
      </c>
      <c r="I284" s="51">
        <v>2022</v>
      </c>
      <c r="J284" s="51" t="s">
        <v>32</v>
      </c>
      <c r="K284" s="51" t="s">
        <v>33</v>
      </c>
    </row>
    <row r="285" spans="1:11" ht="20.100000000000001" customHeight="1" x14ac:dyDescent="0.25">
      <c r="A285" s="51" t="s">
        <v>261</v>
      </c>
      <c r="B285" s="51" t="s">
        <v>79</v>
      </c>
      <c r="C285" s="51" t="s">
        <v>31</v>
      </c>
      <c r="D285" s="51">
        <v>159835</v>
      </c>
      <c r="E285" s="51">
        <v>81.739999999999995</v>
      </c>
      <c r="F285" s="51">
        <v>11.4</v>
      </c>
      <c r="G285" s="51">
        <v>7.1300000000000002E-2</v>
      </c>
      <c r="H285" s="51">
        <v>14.0206</v>
      </c>
      <c r="I285" s="51">
        <v>2022</v>
      </c>
      <c r="J285" s="51" t="s">
        <v>32</v>
      </c>
      <c r="K285" s="51" t="s">
        <v>33</v>
      </c>
    </row>
    <row r="286" spans="1:11" ht="20.100000000000001" customHeight="1" x14ac:dyDescent="0.25">
      <c r="A286" s="51" t="s">
        <v>490</v>
      </c>
      <c r="B286" s="51" t="s">
        <v>79</v>
      </c>
      <c r="C286" s="51" t="s">
        <v>31</v>
      </c>
      <c r="D286" s="51">
        <v>164100</v>
      </c>
      <c r="E286" s="51">
        <v>81.260000000000005</v>
      </c>
      <c r="F286" s="51">
        <v>11.44</v>
      </c>
      <c r="G286" s="51">
        <v>6.9699999999999998E-2</v>
      </c>
      <c r="H286" s="51">
        <v>14.3444</v>
      </c>
      <c r="I286" s="51">
        <v>2022</v>
      </c>
      <c r="J286" s="51" t="s">
        <v>32</v>
      </c>
      <c r="K286" s="51" t="s">
        <v>33</v>
      </c>
    </row>
    <row r="287" spans="1:11" ht="20.100000000000001" customHeight="1" x14ac:dyDescent="0.25">
      <c r="A287" s="51" t="s">
        <v>204</v>
      </c>
      <c r="B287" s="51" t="s">
        <v>79</v>
      </c>
      <c r="C287" s="51" t="s">
        <v>31</v>
      </c>
      <c r="D287" s="51">
        <v>60089</v>
      </c>
      <c r="E287" s="51">
        <v>89.09</v>
      </c>
      <c r="F287" s="51">
        <v>3.06</v>
      </c>
      <c r="G287" s="51">
        <v>5.0900000000000001E-2</v>
      </c>
      <c r="H287" s="51">
        <v>19.6371</v>
      </c>
      <c r="I287" s="51">
        <v>2022</v>
      </c>
      <c r="J287" s="51" t="s">
        <v>32</v>
      </c>
      <c r="K287" s="51" t="s">
        <v>33</v>
      </c>
    </row>
    <row r="288" spans="1:11" ht="20.100000000000001" customHeight="1" x14ac:dyDescent="0.25">
      <c r="A288" s="51" t="s">
        <v>199</v>
      </c>
      <c r="B288" s="51" t="s">
        <v>79</v>
      </c>
      <c r="C288" s="51" t="s">
        <v>31</v>
      </c>
      <c r="D288" s="51">
        <v>176003</v>
      </c>
      <c r="E288" s="51">
        <v>82.4</v>
      </c>
      <c r="F288" s="51">
        <v>10.87</v>
      </c>
      <c r="G288" s="51">
        <v>6.1800000000000001E-2</v>
      </c>
      <c r="H288" s="51">
        <v>16.191700000000001</v>
      </c>
      <c r="I288" s="51">
        <v>2022</v>
      </c>
      <c r="J288" s="51" t="s">
        <v>32</v>
      </c>
      <c r="K288" s="51" t="s">
        <v>33</v>
      </c>
    </row>
    <row r="289" spans="1:11" ht="20.100000000000001" customHeight="1" x14ac:dyDescent="0.25">
      <c r="A289" s="51" t="s">
        <v>227</v>
      </c>
      <c r="B289" s="51" t="s">
        <v>79</v>
      </c>
      <c r="C289" s="51" t="s">
        <v>31</v>
      </c>
      <c r="D289" s="51">
        <v>193349</v>
      </c>
      <c r="E289" s="51">
        <v>78.8</v>
      </c>
      <c r="F289" s="51">
        <v>6.95</v>
      </c>
      <c r="G289" s="51">
        <v>3.5900000000000001E-2</v>
      </c>
      <c r="H289" s="51">
        <v>27.82</v>
      </c>
      <c r="I289" s="51">
        <v>2022</v>
      </c>
      <c r="J289" s="51" t="s">
        <v>32</v>
      </c>
      <c r="K289" s="51" t="s">
        <v>33</v>
      </c>
    </row>
    <row r="290" spans="1:11" ht="20.100000000000001" customHeight="1" x14ac:dyDescent="0.25">
      <c r="A290" s="51" t="s">
        <v>321</v>
      </c>
      <c r="B290" s="51" t="s">
        <v>79</v>
      </c>
      <c r="C290" s="51" t="s">
        <v>31</v>
      </c>
      <c r="D290" s="51">
        <v>164641</v>
      </c>
      <c r="E290" s="51">
        <v>88.04</v>
      </c>
      <c r="F290" s="51">
        <v>11.53</v>
      </c>
      <c r="G290" s="51">
        <v>7.0000000000000007E-2</v>
      </c>
      <c r="H290" s="51">
        <v>14.279400000000001</v>
      </c>
      <c r="I290" s="51">
        <v>2022</v>
      </c>
      <c r="J290" s="51" t="s">
        <v>32</v>
      </c>
      <c r="K290" s="51" t="s">
        <v>33</v>
      </c>
    </row>
    <row r="291" spans="1:11" ht="20.100000000000001" customHeight="1" x14ac:dyDescent="0.25">
      <c r="A291" s="51" t="s">
        <v>252</v>
      </c>
      <c r="B291" s="51" t="s">
        <v>79</v>
      </c>
      <c r="C291" s="51" t="s">
        <v>31</v>
      </c>
      <c r="D291" s="51">
        <v>287207</v>
      </c>
      <c r="E291" s="51">
        <v>87.04</v>
      </c>
      <c r="F291" s="51">
        <v>11.87</v>
      </c>
      <c r="G291" s="51">
        <v>4.1300000000000003E-2</v>
      </c>
      <c r="H291" s="51">
        <v>24.196000000000002</v>
      </c>
      <c r="I291" s="51">
        <v>2022</v>
      </c>
      <c r="J291" s="51" t="s">
        <v>32</v>
      </c>
      <c r="K291" s="51" t="s">
        <v>33</v>
      </c>
    </row>
    <row r="292" spans="1:11" ht="20.100000000000001" customHeight="1" x14ac:dyDescent="0.25">
      <c r="A292" s="51" t="s">
        <v>478</v>
      </c>
      <c r="B292" s="51" t="s">
        <v>79</v>
      </c>
      <c r="C292" s="51" t="s">
        <v>31</v>
      </c>
      <c r="D292" s="51">
        <v>69510</v>
      </c>
      <c r="E292" s="51">
        <v>86.77</v>
      </c>
      <c r="F292" s="51">
        <v>2.66</v>
      </c>
      <c r="G292" s="51">
        <v>3.8300000000000001E-2</v>
      </c>
      <c r="H292" s="51">
        <v>26.131599999999999</v>
      </c>
      <c r="I292" s="51">
        <v>2022</v>
      </c>
      <c r="J292" s="51" t="s">
        <v>32</v>
      </c>
      <c r="K292" s="51" t="s">
        <v>33</v>
      </c>
    </row>
    <row r="293" spans="1:11" ht="20.100000000000001" customHeight="1" x14ac:dyDescent="0.25">
      <c r="A293" s="51" t="s">
        <v>84</v>
      </c>
      <c r="B293" s="51" t="s">
        <v>79</v>
      </c>
      <c r="C293" s="51" t="s">
        <v>31</v>
      </c>
      <c r="D293" s="51">
        <v>82114</v>
      </c>
      <c r="E293" s="51">
        <v>76.900000000000006</v>
      </c>
      <c r="F293" s="51">
        <v>11.52</v>
      </c>
      <c r="G293" s="51">
        <v>0.14030000000000001</v>
      </c>
      <c r="H293" s="51">
        <v>7.1279000000000003</v>
      </c>
      <c r="I293" s="51">
        <v>2022</v>
      </c>
      <c r="J293" s="51" t="s">
        <v>32</v>
      </c>
      <c r="K293" s="51" t="s">
        <v>33</v>
      </c>
    </row>
    <row r="294" spans="1:11" ht="20.100000000000001" customHeight="1" x14ac:dyDescent="0.25">
      <c r="A294" s="51" t="s">
        <v>3232</v>
      </c>
      <c r="B294" s="51" t="s">
        <v>75</v>
      </c>
      <c r="C294" s="51" t="s">
        <v>31</v>
      </c>
      <c r="D294" s="51">
        <v>240517</v>
      </c>
      <c r="E294" s="51">
        <v>83.5</v>
      </c>
      <c r="F294" s="51">
        <v>10.55</v>
      </c>
      <c r="G294" s="51">
        <v>4.3900000000000002E-2</v>
      </c>
      <c r="H294" s="51">
        <v>22.797799999999999</v>
      </c>
      <c r="I294" s="51">
        <v>2022</v>
      </c>
      <c r="J294" s="51" t="s">
        <v>32</v>
      </c>
      <c r="K294" s="51" t="s">
        <v>33</v>
      </c>
    </row>
    <row r="295" spans="1:11" ht="20.100000000000001" customHeight="1" x14ac:dyDescent="0.25">
      <c r="A295" s="51" t="s">
        <v>167</v>
      </c>
      <c r="B295" s="51" t="s">
        <v>79</v>
      </c>
      <c r="C295" s="51" t="s">
        <v>31</v>
      </c>
      <c r="D295" s="51">
        <v>157353</v>
      </c>
      <c r="E295" s="51">
        <v>84.23</v>
      </c>
      <c r="F295" s="51">
        <v>7.59</v>
      </c>
      <c r="G295" s="51">
        <v>4.82E-2</v>
      </c>
      <c r="H295" s="51">
        <v>20.7316</v>
      </c>
      <c r="I295" s="51">
        <v>2022</v>
      </c>
      <c r="J295" s="51" t="s">
        <v>32</v>
      </c>
      <c r="K295" s="51" t="s">
        <v>33</v>
      </c>
    </row>
    <row r="296" spans="1:11" ht="20.100000000000001" customHeight="1" x14ac:dyDescent="0.25">
      <c r="A296" s="51" t="s">
        <v>1826</v>
      </c>
      <c r="B296" s="51" t="s">
        <v>75</v>
      </c>
      <c r="C296" s="51" t="s">
        <v>31</v>
      </c>
      <c r="D296" s="51">
        <v>328614</v>
      </c>
      <c r="E296" s="51">
        <v>86.58</v>
      </c>
      <c r="F296" s="51">
        <v>12.96</v>
      </c>
      <c r="G296" s="51">
        <v>3.9399999999999998E-2</v>
      </c>
      <c r="H296" s="51">
        <v>25.356000000000002</v>
      </c>
      <c r="I296" s="51">
        <v>2022</v>
      </c>
      <c r="J296" s="51" t="s">
        <v>32</v>
      </c>
      <c r="K296" s="51" t="s">
        <v>33</v>
      </c>
    </row>
    <row r="297" spans="1:11" ht="20.100000000000001" customHeight="1" x14ac:dyDescent="0.25">
      <c r="A297" s="51" t="s">
        <v>181</v>
      </c>
      <c r="B297" s="51" t="s">
        <v>79</v>
      </c>
      <c r="C297" s="51" t="s">
        <v>31</v>
      </c>
      <c r="D297" s="51">
        <v>77722</v>
      </c>
      <c r="E297" s="51">
        <v>87.83</v>
      </c>
      <c r="F297" s="51">
        <v>3.13</v>
      </c>
      <c r="G297" s="51">
        <v>4.0300000000000002E-2</v>
      </c>
      <c r="H297" s="51">
        <v>24.831199999999999</v>
      </c>
      <c r="I297" s="51">
        <v>2022</v>
      </c>
      <c r="J297" s="51" t="s">
        <v>32</v>
      </c>
      <c r="K297" s="51" t="s">
        <v>33</v>
      </c>
    </row>
    <row r="298" spans="1:11" ht="20.100000000000001" customHeight="1" x14ac:dyDescent="0.25">
      <c r="A298" s="51" t="s">
        <v>122</v>
      </c>
      <c r="B298" s="51" t="s">
        <v>79</v>
      </c>
      <c r="C298" s="51" t="s">
        <v>31</v>
      </c>
      <c r="D298" s="51">
        <v>169288</v>
      </c>
      <c r="E298" s="51">
        <v>70.8</v>
      </c>
      <c r="F298" s="51">
        <v>13.42</v>
      </c>
      <c r="G298" s="51">
        <v>7.9299999999999995E-2</v>
      </c>
      <c r="H298" s="51">
        <v>12.614599999999999</v>
      </c>
      <c r="I298" s="51">
        <v>2022</v>
      </c>
      <c r="J298" s="51" t="s">
        <v>32</v>
      </c>
      <c r="K298" s="51" t="s">
        <v>33</v>
      </c>
    </row>
    <row r="299" spans="1:11" ht="20.100000000000001" customHeight="1" x14ac:dyDescent="0.25">
      <c r="A299" s="51" t="s">
        <v>139</v>
      </c>
      <c r="B299" s="51" t="s">
        <v>34</v>
      </c>
      <c r="C299" s="51" t="s">
        <v>31</v>
      </c>
      <c r="D299" s="51">
        <v>50117</v>
      </c>
      <c r="E299" s="51">
        <v>89.47</v>
      </c>
      <c r="F299" s="51">
        <v>10.15</v>
      </c>
      <c r="G299" s="51">
        <v>0.20250000000000001</v>
      </c>
      <c r="H299" s="51">
        <v>4.9375999999999998</v>
      </c>
      <c r="I299" s="51">
        <v>2022</v>
      </c>
      <c r="J299" s="51" t="s">
        <v>32</v>
      </c>
      <c r="K299" s="51" t="s">
        <v>33</v>
      </c>
    </row>
    <row r="300" spans="1:11" ht="20.100000000000001" customHeight="1" x14ac:dyDescent="0.25">
      <c r="A300" s="51" t="s">
        <v>131</v>
      </c>
      <c r="B300" s="51" t="s">
        <v>79</v>
      </c>
      <c r="C300" s="51" t="s">
        <v>31</v>
      </c>
      <c r="D300" s="51">
        <v>75144</v>
      </c>
      <c r="E300" s="51">
        <v>85.13</v>
      </c>
      <c r="F300" s="51">
        <v>10.18</v>
      </c>
      <c r="G300" s="51">
        <v>0.13550000000000001</v>
      </c>
      <c r="H300" s="51">
        <v>7.3815</v>
      </c>
      <c r="I300" s="51">
        <v>2022</v>
      </c>
      <c r="J300" s="51" t="s">
        <v>32</v>
      </c>
      <c r="K300" s="51" t="s">
        <v>33</v>
      </c>
    </row>
    <row r="301" spans="1:11" ht="20.100000000000001" customHeight="1" x14ac:dyDescent="0.25">
      <c r="A301" s="51" t="s">
        <v>274</v>
      </c>
      <c r="B301" s="51" t="s">
        <v>79</v>
      </c>
      <c r="C301" s="51" t="s">
        <v>31</v>
      </c>
      <c r="D301" s="51">
        <v>222789</v>
      </c>
      <c r="E301" s="51">
        <v>87.2</v>
      </c>
      <c r="F301" s="51">
        <v>11.47</v>
      </c>
      <c r="G301" s="51">
        <v>5.1499999999999997E-2</v>
      </c>
      <c r="H301" s="51">
        <v>19.4236</v>
      </c>
      <c r="I301" s="51">
        <v>2022</v>
      </c>
      <c r="J301" s="51" t="s">
        <v>32</v>
      </c>
      <c r="K301" s="51" t="s">
        <v>33</v>
      </c>
    </row>
    <row r="302" spans="1:11" ht="20.100000000000001" customHeight="1" x14ac:dyDescent="0.25">
      <c r="A302" s="51" t="s">
        <v>3636</v>
      </c>
      <c r="B302" s="51" t="s">
        <v>79</v>
      </c>
      <c r="C302" s="51" t="s">
        <v>31</v>
      </c>
      <c r="D302" s="51">
        <v>248887</v>
      </c>
      <c r="E302" s="51">
        <v>68.02</v>
      </c>
      <c r="F302" s="51">
        <v>10.77</v>
      </c>
      <c r="G302" s="51">
        <v>4.3299999999999998E-2</v>
      </c>
      <c r="H302" s="51">
        <v>23.109300000000001</v>
      </c>
      <c r="I302" s="51">
        <v>2022</v>
      </c>
      <c r="J302" s="51" t="s">
        <v>32</v>
      </c>
      <c r="K302" s="51" t="s">
        <v>33</v>
      </c>
    </row>
    <row r="303" spans="1:11" ht="20.100000000000001" customHeight="1" x14ac:dyDescent="0.25">
      <c r="A303" s="51" t="s">
        <v>409</v>
      </c>
      <c r="B303" s="51" t="s">
        <v>79</v>
      </c>
      <c r="C303" s="51" t="s">
        <v>31</v>
      </c>
      <c r="D303" s="51">
        <v>230300</v>
      </c>
      <c r="E303" s="51">
        <v>70.23</v>
      </c>
      <c r="F303" s="51">
        <v>10.85</v>
      </c>
      <c r="G303" s="51">
        <v>4.7100000000000003E-2</v>
      </c>
      <c r="H303" s="51">
        <v>21.2258</v>
      </c>
      <c r="I303" s="51">
        <v>2022</v>
      </c>
      <c r="J303" s="51" t="s">
        <v>32</v>
      </c>
      <c r="K303" s="51" t="s">
        <v>33</v>
      </c>
    </row>
    <row r="304" spans="1:11" ht="20.100000000000001" customHeight="1" x14ac:dyDescent="0.25">
      <c r="A304" s="51" t="s">
        <v>350</v>
      </c>
      <c r="B304" s="51" t="s">
        <v>79</v>
      </c>
      <c r="C304" s="51" t="s">
        <v>31</v>
      </c>
      <c r="D304" s="51">
        <v>176958</v>
      </c>
      <c r="E304" s="51">
        <v>82.19</v>
      </c>
      <c r="F304" s="51">
        <v>6.36</v>
      </c>
      <c r="G304" s="51">
        <v>3.5900000000000001E-2</v>
      </c>
      <c r="H304" s="51">
        <v>27.823599999999999</v>
      </c>
      <c r="I304" s="51">
        <v>2022</v>
      </c>
      <c r="J304" s="51" t="s">
        <v>32</v>
      </c>
      <c r="K304" s="51" t="s">
        <v>33</v>
      </c>
    </row>
    <row r="305" spans="1:11" ht="20.100000000000001" customHeight="1" x14ac:dyDescent="0.25">
      <c r="A305" s="51" t="s">
        <v>373</v>
      </c>
      <c r="B305" s="51" t="s">
        <v>79</v>
      </c>
      <c r="C305" s="51" t="s">
        <v>31</v>
      </c>
      <c r="D305" s="51">
        <v>126099</v>
      </c>
      <c r="E305" s="51">
        <v>88.3</v>
      </c>
      <c r="F305" s="51">
        <v>6.54</v>
      </c>
      <c r="G305" s="51">
        <v>5.1900000000000002E-2</v>
      </c>
      <c r="H305" s="51">
        <v>19.281099999999999</v>
      </c>
      <c r="I305" s="51">
        <v>2022</v>
      </c>
      <c r="J305" s="51" t="s">
        <v>32</v>
      </c>
      <c r="K305" s="51" t="s">
        <v>33</v>
      </c>
    </row>
    <row r="306" spans="1:11" ht="20.100000000000001" customHeight="1" x14ac:dyDescent="0.25">
      <c r="A306" s="51" t="s">
        <v>114</v>
      </c>
      <c r="B306" s="51" t="s">
        <v>75</v>
      </c>
      <c r="C306" s="51" t="s">
        <v>31</v>
      </c>
      <c r="D306" s="51">
        <v>62460</v>
      </c>
      <c r="E306" s="51">
        <v>83.77</v>
      </c>
      <c r="F306" s="51">
        <v>13.43</v>
      </c>
      <c r="G306" s="51">
        <v>0.215</v>
      </c>
      <c r="H306" s="51">
        <v>4.6508000000000003</v>
      </c>
      <c r="I306" s="51">
        <v>2022</v>
      </c>
      <c r="J306" s="51" t="s">
        <v>32</v>
      </c>
      <c r="K306" s="51" t="s">
        <v>33</v>
      </c>
    </row>
    <row r="307" spans="1:11" ht="20.100000000000001" customHeight="1" x14ac:dyDescent="0.25">
      <c r="A307" s="51" t="s">
        <v>506</v>
      </c>
      <c r="B307" s="51" t="s">
        <v>79</v>
      </c>
      <c r="C307" s="51" t="s">
        <v>31</v>
      </c>
      <c r="D307" s="51">
        <v>113654</v>
      </c>
      <c r="E307" s="51">
        <v>87.94</v>
      </c>
      <c r="F307" s="51">
        <v>6.98</v>
      </c>
      <c r="G307" s="51">
        <v>6.1400000000000003E-2</v>
      </c>
      <c r="H307" s="51">
        <v>16.282800000000002</v>
      </c>
      <c r="I307" s="51">
        <v>2022</v>
      </c>
      <c r="J307" s="51" t="s">
        <v>32</v>
      </c>
      <c r="K307" s="51" t="s">
        <v>33</v>
      </c>
    </row>
    <row r="308" spans="1:11" ht="20.100000000000001" customHeight="1" x14ac:dyDescent="0.25">
      <c r="A308" s="51" t="s">
        <v>81</v>
      </c>
      <c r="B308" s="51" t="s">
        <v>79</v>
      </c>
      <c r="C308" s="51" t="s">
        <v>31</v>
      </c>
      <c r="D308" s="51">
        <v>112731</v>
      </c>
      <c r="E308" s="51">
        <v>85.03</v>
      </c>
      <c r="F308" s="51">
        <v>11.83</v>
      </c>
      <c r="G308" s="51">
        <v>0.10489999999999999</v>
      </c>
      <c r="H308" s="51">
        <v>9.5292999999999992</v>
      </c>
      <c r="I308" s="51">
        <v>2022</v>
      </c>
      <c r="J308" s="51" t="s">
        <v>32</v>
      </c>
      <c r="K308" s="51" t="s">
        <v>33</v>
      </c>
    </row>
    <row r="309" spans="1:11" ht="20.100000000000001" customHeight="1" x14ac:dyDescent="0.25">
      <c r="A309" s="51" t="s">
        <v>2944</v>
      </c>
      <c r="B309" s="51" t="s">
        <v>75</v>
      </c>
      <c r="C309" s="51" t="s">
        <v>31</v>
      </c>
      <c r="D309" s="51">
        <v>112710</v>
      </c>
      <c r="E309" s="51">
        <v>74.010000000000005</v>
      </c>
      <c r="F309" s="51">
        <v>6.87</v>
      </c>
      <c r="G309" s="51">
        <v>6.0999999999999999E-2</v>
      </c>
      <c r="H309" s="51">
        <v>16.406099999999999</v>
      </c>
      <c r="I309" s="51">
        <v>2022</v>
      </c>
      <c r="J309" s="51" t="s">
        <v>32</v>
      </c>
      <c r="K309" s="51" t="s">
        <v>33</v>
      </c>
    </row>
    <row r="310" spans="1:11" ht="20.100000000000001" customHeight="1" x14ac:dyDescent="0.25">
      <c r="A310" s="51" t="s">
        <v>96</v>
      </c>
      <c r="B310" s="51" t="s">
        <v>79</v>
      </c>
      <c r="C310" s="51" t="s">
        <v>31</v>
      </c>
      <c r="D310" s="51">
        <v>74507</v>
      </c>
      <c r="E310" s="51">
        <v>83.43</v>
      </c>
      <c r="F310" s="51">
        <v>7.04</v>
      </c>
      <c r="G310" s="51">
        <v>9.4500000000000001E-2</v>
      </c>
      <c r="H310" s="51">
        <v>10.583399999999999</v>
      </c>
      <c r="I310" s="51">
        <v>2022</v>
      </c>
      <c r="J310" s="51" t="s">
        <v>32</v>
      </c>
      <c r="K310" s="51" t="s">
        <v>33</v>
      </c>
    </row>
    <row r="311" spans="1:11" ht="20.100000000000001" customHeight="1" x14ac:dyDescent="0.25">
      <c r="A311" s="51" t="s">
        <v>1657</v>
      </c>
      <c r="B311" s="51" t="s">
        <v>79</v>
      </c>
      <c r="C311" s="51" t="s">
        <v>31</v>
      </c>
      <c r="D311" s="51">
        <v>96818</v>
      </c>
      <c r="E311" s="51">
        <v>68.5</v>
      </c>
      <c r="F311" s="51">
        <v>9.59</v>
      </c>
      <c r="G311" s="51">
        <v>9.9099999999999994E-2</v>
      </c>
      <c r="H311" s="51">
        <v>10.095700000000001</v>
      </c>
      <c r="I311" s="51">
        <v>2022</v>
      </c>
      <c r="J311" s="51" t="s">
        <v>32</v>
      </c>
      <c r="K311" s="51" t="s">
        <v>33</v>
      </c>
    </row>
    <row r="312" spans="1:11" ht="20.100000000000001" customHeight="1" x14ac:dyDescent="0.25">
      <c r="A312" s="51" t="s">
        <v>92</v>
      </c>
      <c r="B312" s="51" t="s">
        <v>34</v>
      </c>
      <c r="C312" s="51" t="s">
        <v>31</v>
      </c>
      <c r="D312" s="51">
        <v>90134</v>
      </c>
      <c r="E312" s="51">
        <v>69.650000000000006</v>
      </c>
      <c r="F312" s="51">
        <v>11.17</v>
      </c>
      <c r="G312" s="51">
        <v>0.1239</v>
      </c>
      <c r="H312" s="51">
        <v>8.0693000000000001</v>
      </c>
      <c r="I312" s="51">
        <v>2022</v>
      </c>
      <c r="J312" s="51" t="s">
        <v>32</v>
      </c>
      <c r="K312" s="51" t="s">
        <v>33</v>
      </c>
    </row>
    <row r="313" spans="1:11" ht="20.100000000000001" customHeight="1" x14ac:dyDescent="0.25">
      <c r="A313" s="51" t="s">
        <v>385</v>
      </c>
      <c r="B313" s="51" t="s">
        <v>79</v>
      </c>
      <c r="C313" s="51" t="s">
        <v>31</v>
      </c>
      <c r="D313" s="51">
        <v>150128</v>
      </c>
      <c r="E313" s="51">
        <v>84.13</v>
      </c>
      <c r="F313" s="51">
        <v>9.9</v>
      </c>
      <c r="G313" s="51">
        <v>6.59E-2</v>
      </c>
      <c r="H313" s="51">
        <v>15.164400000000001</v>
      </c>
      <c r="I313" s="51">
        <v>2022</v>
      </c>
      <c r="J313" s="51" t="s">
        <v>32</v>
      </c>
      <c r="K313" s="51" t="s">
        <v>33</v>
      </c>
    </row>
    <row r="314" spans="1:11" ht="20.100000000000001" customHeight="1" x14ac:dyDescent="0.25">
      <c r="A314" s="51" t="s">
        <v>463</v>
      </c>
      <c r="B314" s="51" t="s">
        <v>75</v>
      </c>
      <c r="C314" s="51" t="s">
        <v>31</v>
      </c>
      <c r="D314" s="51">
        <v>358054</v>
      </c>
      <c r="E314" s="51">
        <v>89.33</v>
      </c>
      <c r="F314" s="51">
        <v>21.31</v>
      </c>
      <c r="G314" s="51">
        <v>5.9499999999999997E-2</v>
      </c>
      <c r="H314" s="51">
        <v>16.802099999999999</v>
      </c>
      <c r="I314" s="51">
        <v>2022</v>
      </c>
      <c r="J314" s="51" t="s">
        <v>32</v>
      </c>
      <c r="K314" s="51" t="s">
        <v>33</v>
      </c>
    </row>
    <row r="315" spans="1:11" ht="20.100000000000001" customHeight="1" x14ac:dyDescent="0.25">
      <c r="A315" s="51" t="s">
        <v>337</v>
      </c>
      <c r="B315" s="51" t="s">
        <v>79</v>
      </c>
      <c r="C315" s="51" t="s">
        <v>31</v>
      </c>
      <c r="D315" s="51">
        <v>50000</v>
      </c>
      <c r="E315" s="51">
        <v>88.26</v>
      </c>
      <c r="F315" s="51">
        <v>3.33</v>
      </c>
      <c r="G315" s="51">
        <v>6.6600000000000006E-2</v>
      </c>
      <c r="H315" s="51">
        <v>15.0151</v>
      </c>
      <c r="I315" s="51">
        <v>2022</v>
      </c>
      <c r="J315" s="51" t="s">
        <v>32</v>
      </c>
      <c r="K315" s="51" t="s">
        <v>33</v>
      </c>
    </row>
    <row r="316" spans="1:11" ht="20.100000000000001" customHeight="1" x14ac:dyDescent="0.25">
      <c r="A316" s="51" t="s">
        <v>502</v>
      </c>
      <c r="B316" s="51" t="s">
        <v>75</v>
      </c>
      <c r="C316" s="51" t="s">
        <v>31</v>
      </c>
      <c r="D316" s="51">
        <v>149375</v>
      </c>
      <c r="E316" s="51">
        <v>87.61</v>
      </c>
      <c r="F316" s="51">
        <v>5.73</v>
      </c>
      <c r="G316" s="51">
        <v>3.8399999999999997E-2</v>
      </c>
      <c r="H316" s="51">
        <v>26.068899999999999</v>
      </c>
      <c r="I316" s="51">
        <v>2022</v>
      </c>
      <c r="J316" s="51" t="s">
        <v>32</v>
      </c>
      <c r="K316" s="51" t="s">
        <v>33</v>
      </c>
    </row>
    <row r="317" spans="1:11" ht="20.100000000000001" customHeight="1" x14ac:dyDescent="0.25">
      <c r="A317" s="51" t="s">
        <v>154</v>
      </c>
      <c r="B317" s="51" t="s">
        <v>79</v>
      </c>
      <c r="C317" s="51" t="s">
        <v>31</v>
      </c>
      <c r="D317" s="51">
        <v>160504</v>
      </c>
      <c r="E317" s="51">
        <v>77.72</v>
      </c>
      <c r="F317" s="51">
        <v>11.14</v>
      </c>
      <c r="G317" s="51">
        <v>6.9400000000000003E-2</v>
      </c>
      <c r="H317" s="51">
        <v>14.4079</v>
      </c>
      <c r="I317" s="51">
        <v>2022</v>
      </c>
      <c r="J317" s="51" t="s">
        <v>32</v>
      </c>
      <c r="K317" s="51" t="s">
        <v>33</v>
      </c>
    </row>
    <row r="318" spans="1:11" ht="20.100000000000001" customHeight="1" x14ac:dyDescent="0.25">
      <c r="A318" s="51" t="s">
        <v>179</v>
      </c>
      <c r="B318" s="51" t="s">
        <v>79</v>
      </c>
      <c r="C318" s="51" t="s">
        <v>31</v>
      </c>
      <c r="D318" s="51">
        <v>162190</v>
      </c>
      <c r="E318" s="51">
        <v>88.54</v>
      </c>
      <c r="F318" s="51">
        <v>10.29</v>
      </c>
      <c r="G318" s="51">
        <v>6.3399999999999998E-2</v>
      </c>
      <c r="H318" s="51">
        <v>15.761900000000001</v>
      </c>
      <c r="I318" s="51">
        <v>2022</v>
      </c>
      <c r="J318" s="51" t="s">
        <v>32</v>
      </c>
      <c r="K318" s="51" t="s">
        <v>33</v>
      </c>
    </row>
    <row r="319" spans="1:11" ht="20.100000000000001" customHeight="1" x14ac:dyDescent="0.25">
      <c r="A319" s="51" t="s">
        <v>316</v>
      </c>
      <c r="B319" s="51" t="s">
        <v>79</v>
      </c>
      <c r="C319" s="51" t="s">
        <v>31</v>
      </c>
      <c r="D319" s="51">
        <v>123743</v>
      </c>
      <c r="E319" s="51">
        <v>86.76</v>
      </c>
      <c r="F319" s="51">
        <v>6.88</v>
      </c>
      <c r="G319" s="51">
        <v>5.5599999999999997E-2</v>
      </c>
      <c r="H319" s="51">
        <v>17.986000000000001</v>
      </c>
      <c r="I319" s="51">
        <v>2022</v>
      </c>
      <c r="J319" s="51" t="s">
        <v>32</v>
      </c>
      <c r="K319" s="51" t="s">
        <v>33</v>
      </c>
    </row>
    <row r="320" spans="1:11" ht="20.100000000000001" customHeight="1" x14ac:dyDescent="0.25">
      <c r="A320" s="51" t="s">
        <v>1695</v>
      </c>
      <c r="B320" s="51" t="s">
        <v>75</v>
      </c>
      <c r="C320" s="51" t="s">
        <v>31</v>
      </c>
      <c r="D320" s="51">
        <v>119585</v>
      </c>
      <c r="E320" s="51">
        <v>84.91</v>
      </c>
      <c r="F320" s="51">
        <v>5.93</v>
      </c>
      <c r="G320" s="51">
        <v>4.9599999999999998E-2</v>
      </c>
      <c r="H320" s="51">
        <v>20.166</v>
      </c>
      <c r="I320" s="51">
        <v>2022</v>
      </c>
      <c r="J320" s="51" t="s">
        <v>32</v>
      </c>
      <c r="K320" s="51" t="s">
        <v>33</v>
      </c>
    </row>
    <row r="321" spans="1:11" ht="20.100000000000001" customHeight="1" x14ac:dyDescent="0.25">
      <c r="A321" s="51" t="s">
        <v>3633</v>
      </c>
      <c r="B321" s="51" t="s">
        <v>79</v>
      </c>
      <c r="C321" s="51" t="s">
        <v>31</v>
      </c>
      <c r="D321" s="51">
        <v>191185</v>
      </c>
      <c r="E321" s="51">
        <v>77.25</v>
      </c>
      <c r="F321" s="51">
        <v>16.170000000000002</v>
      </c>
      <c r="G321" s="51">
        <v>8.4599999999999995E-2</v>
      </c>
      <c r="H321" s="51">
        <v>11.823399999999999</v>
      </c>
      <c r="I321" s="51">
        <v>2022</v>
      </c>
      <c r="J321" s="51" t="s">
        <v>32</v>
      </c>
      <c r="K321" s="51" t="s">
        <v>33</v>
      </c>
    </row>
    <row r="322" spans="1:11" ht="20.100000000000001" customHeight="1" x14ac:dyDescent="0.25">
      <c r="A322" s="51" t="s">
        <v>464</v>
      </c>
      <c r="B322" s="51" t="s">
        <v>34</v>
      </c>
      <c r="C322" s="51" t="s">
        <v>31</v>
      </c>
      <c r="D322" s="51">
        <v>187779</v>
      </c>
      <c r="E322" s="51">
        <v>76.180000000000007</v>
      </c>
      <c r="F322" s="51">
        <v>8.98</v>
      </c>
      <c r="G322" s="51">
        <v>4.7800000000000002E-2</v>
      </c>
      <c r="H322" s="51">
        <v>20.910799999999998</v>
      </c>
      <c r="I322" s="51">
        <v>2022</v>
      </c>
      <c r="J322" s="51" t="s">
        <v>32</v>
      </c>
      <c r="K322" s="51" t="s">
        <v>33</v>
      </c>
    </row>
    <row r="323" spans="1:11" ht="20.100000000000001" customHeight="1" x14ac:dyDescent="0.25">
      <c r="A323" s="51" t="s">
        <v>400</v>
      </c>
      <c r="B323" s="51" t="s">
        <v>79</v>
      </c>
      <c r="C323" s="51" t="s">
        <v>31</v>
      </c>
      <c r="D323" s="51">
        <v>269670</v>
      </c>
      <c r="E323" s="51">
        <v>71.27</v>
      </c>
      <c r="F323" s="51">
        <v>11.12</v>
      </c>
      <c r="G323" s="51">
        <v>4.1200000000000001E-2</v>
      </c>
      <c r="H323" s="51">
        <v>24.250900000000001</v>
      </c>
      <c r="I323" s="51">
        <v>2022</v>
      </c>
      <c r="J323" s="51" t="s">
        <v>32</v>
      </c>
      <c r="K323" s="51" t="s">
        <v>33</v>
      </c>
    </row>
    <row r="324" spans="1:11" ht="20.100000000000001" customHeight="1" x14ac:dyDescent="0.25">
      <c r="A324" s="51" t="s">
        <v>91</v>
      </c>
      <c r="B324" s="51" t="s">
        <v>79</v>
      </c>
      <c r="C324" s="51" t="s">
        <v>31</v>
      </c>
      <c r="D324" s="51">
        <v>103629</v>
      </c>
      <c r="E324" s="51">
        <v>87.66</v>
      </c>
      <c r="F324" s="51">
        <v>11.66</v>
      </c>
      <c r="G324" s="51">
        <v>0.1125</v>
      </c>
      <c r="H324" s="51">
        <v>8.8874999999999993</v>
      </c>
      <c r="I324" s="51">
        <v>2022</v>
      </c>
      <c r="J324" s="51" t="s">
        <v>32</v>
      </c>
      <c r="K324" s="51" t="s">
        <v>33</v>
      </c>
    </row>
    <row r="325" spans="1:11" ht="20.100000000000001" customHeight="1" x14ac:dyDescent="0.25">
      <c r="A325" s="51" t="s">
        <v>344</v>
      </c>
      <c r="B325" s="51" t="s">
        <v>79</v>
      </c>
      <c r="C325" s="51" t="s">
        <v>31</v>
      </c>
      <c r="D325" s="51">
        <v>88956</v>
      </c>
      <c r="E325" s="51">
        <v>88.28</v>
      </c>
      <c r="F325" s="51">
        <v>4.0599999999999996</v>
      </c>
      <c r="G325" s="51">
        <v>4.5600000000000002E-2</v>
      </c>
      <c r="H325" s="51">
        <v>21.910499999999999</v>
      </c>
      <c r="I325" s="51">
        <v>2022</v>
      </c>
      <c r="J325" s="51" t="s">
        <v>32</v>
      </c>
      <c r="K325" s="51" t="s">
        <v>33</v>
      </c>
    </row>
    <row r="326" spans="1:11" ht="20.100000000000001" customHeight="1" x14ac:dyDescent="0.25">
      <c r="A326" s="51" t="s">
        <v>434</v>
      </c>
      <c r="B326" s="51" t="s">
        <v>79</v>
      </c>
      <c r="C326" s="51" t="s">
        <v>31</v>
      </c>
      <c r="D326" s="51">
        <v>133355</v>
      </c>
      <c r="E326" s="51">
        <v>87.66</v>
      </c>
      <c r="F326" s="51">
        <v>10.46</v>
      </c>
      <c r="G326" s="51">
        <v>7.8399999999999997E-2</v>
      </c>
      <c r="H326" s="51">
        <v>12.7491</v>
      </c>
      <c r="I326" s="51">
        <v>2022</v>
      </c>
      <c r="J326" s="51" t="s">
        <v>32</v>
      </c>
      <c r="K326" s="51" t="s">
        <v>33</v>
      </c>
    </row>
    <row r="327" spans="1:11" ht="20.100000000000001" customHeight="1" x14ac:dyDescent="0.25">
      <c r="A327" s="51" t="s">
        <v>278</v>
      </c>
      <c r="B327" s="51" t="s">
        <v>79</v>
      </c>
      <c r="C327" s="51" t="s">
        <v>31</v>
      </c>
      <c r="D327" s="51">
        <v>201560</v>
      </c>
      <c r="E327" s="51">
        <v>86.26</v>
      </c>
      <c r="F327" s="51">
        <v>7.59</v>
      </c>
      <c r="G327" s="51">
        <v>3.7699999999999997E-2</v>
      </c>
      <c r="H327" s="51">
        <v>26.556000000000001</v>
      </c>
      <c r="I327" s="51">
        <v>2022</v>
      </c>
      <c r="J327" s="51" t="s">
        <v>32</v>
      </c>
      <c r="K327" s="51" t="s">
        <v>33</v>
      </c>
    </row>
    <row r="328" spans="1:11" ht="20.100000000000001" customHeight="1" x14ac:dyDescent="0.25">
      <c r="A328" s="51" t="s">
        <v>169</v>
      </c>
      <c r="B328" s="51" t="s">
        <v>79</v>
      </c>
      <c r="C328" s="51" t="s">
        <v>31</v>
      </c>
      <c r="D328" s="51">
        <v>129218</v>
      </c>
      <c r="E328" s="51">
        <v>88.07</v>
      </c>
      <c r="F328" s="51">
        <v>7.98</v>
      </c>
      <c r="G328" s="51">
        <v>6.1800000000000001E-2</v>
      </c>
      <c r="H328" s="51">
        <v>16.192699999999999</v>
      </c>
      <c r="I328" s="51">
        <v>2022</v>
      </c>
      <c r="J328" s="51" t="s">
        <v>32</v>
      </c>
      <c r="K328" s="51" t="s">
        <v>33</v>
      </c>
    </row>
    <row r="329" spans="1:11" ht="20.100000000000001" customHeight="1" x14ac:dyDescent="0.25">
      <c r="A329" s="51" t="s">
        <v>153</v>
      </c>
      <c r="B329" s="51" t="s">
        <v>79</v>
      </c>
      <c r="C329" s="51" t="s">
        <v>31</v>
      </c>
      <c r="D329" s="51">
        <v>169288</v>
      </c>
      <c r="E329" s="51">
        <v>87.52</v>
      </c>
      <c r="F329" s="51">
        <v>12.54</v>
      </c>
      <c r="G329" s="51">
        <v>7.4099999999999999E-2</v>
      </c>
      <c r="H329" s="51">
        <v>13.4998</v>
      </c>
      <c r="I329" s="51">
        <v>2022</v>
      </c>
      <c r="J329" s="51" t="s">
        <v>32</v>
      </c>
      <c r="K329" s="51" t="s">
        <v>33</v>
      </c>
    </row>
    <row r="330" spans="1:11" ht="20.100000000000001" customHeight="1" x14ac:dyDescent="0.25">
      <c r="A330" s="51" t="s">
        <v>1649</v>
      </c>
      <c r="B330" s="51" t="s">
        <v>79</v>
      </c>
      <c r="C330" s="51" t="s">
        <v>31</v>
      </c>
      <c r="D330" s="51">
        <v>139530</v>
      </c>
      <c r="E330" s="51">
        <v>82.71</v>
      </c>
      <c r="F330" s="51">
        <v>10.06</v>
      </c>
      <c r="G330" s="51">
        <v>7.2099999999999997E-2</v>
      </c>
      <c r="H330" s="51">
        <v>13.8697</v>
      </c>
      <c r="I330" s="51">
        <v>2022</v>
      </c>
      <c r="J330" s="51" t="s">
        <v>32</v>
      </c>
      <c r="K330" s="51" t="s">
        <v>33</v>
      </c>
    </row>
    <row r="331" spans="1:11" ht="20.100000000000001" customHeight="1" x14ac:dyDescent="0.25">
      <c r="A331" s="51" t="s">
        <v>187</v>
      </c>
      <c r="B331" s="51" t="s">
        <v>79</v>
      </c>
      <c r="C331" s="51" t="s">
        <v>31</v>
      </c>
      <c r="D331" s="51">
        <v>132114</v>
      </c>
      <c r="E331" s="51">
        <v>83.16</v>
      </c>
      <c r="F331" s="51">
        <v>8.9499999999999993</v>
      </c>
      <c r="G331" s="51">
        <v>6.7699999999999996E-2</v>
      </c>
      <c r="H331" s="51">
        <v>14.7613</v>
      </c>
      <c r="I331" s="51">
        <v>2022</v>
      </c>
      <c r="J331" s="51" t="s">
        <v>32</v>
      </c>
      <c r="K331" s="51" t="s">
        <v>33</v>
      </c>
    </row>
    <row r="332" spans="1:11" ht="20.100000000000001" customHeight="1" x14ac:dyDescent="0.25">
      <c r="A332" s="51" t="s">
        <v>263</v>
      </c>
      <c r="B332" s="51" t="s">
        <v>79</v>
      </c>
      <c r="C332" s="51" t="s">
        <v>31</v>
      </c>
      <c r="D332" s="51">
        <v>193381</v>
      </c>
      <c r="E332" s="51">
        <v>76.53</v>
      </c>
      <c r="F332" s="51">
        <v>12.23</v>
      </c>
      <c r="G332" s="51">
        <v>6.3200000000000006E-2</v>
      </c>
      <c r="H332" s="51">
        <v>15.811999999999999</v>
      </c>
      <c r="I332" s="51">
        <v>2022</v>
      </c>
      <c r="J332" s="51" t="s">
        <v>32</v>
      </c>
      <c r="K332" s="51" t="s">
        <v>33</v>
      </c>
    </row>
    <row r="333" spans="1:11" ht="20.100000000000001" customHeight="1" x14ac:dyDescent="0.25">
      <c r="A333" s="51" t="s">
        <v>217</v>
      </c>
      <c r="B333" s="51" t="s">
        <v>79</v>
      </c>
      <c r="C333" s="51" t="s">
        <v>31</v>
      </c>
      <c r="D333" s="51">
        <v>189944</v>
      </c>
      <c r="E333" s="51">
        <v>87.32</v>
      </c>
      <c r="F333" s="51">
        <v>8.49</v>
      </c>
      <c r="G333" s="51">
        <v>4.4699999999999997E-2</v>
      </c>
      <c r="H333" s="51">
        <v>22.372599999999998</v>
      </c>
      <c r="I333" s="51">
        <v>2022</v>
      </c>
      <c r="J333" s="51" t="s">
        <v>32</v>
      </c>
      <c r="K333" s="51" t="s">
        <v>33</v>
      </c>
    </row>
    <row r="334" spans="1:11" ht="20.100000000000001" customHeight="1" x14ac:dyDescent="0.25">
      <c r="A334" s="51" t="s">
        <v>288</v>
      </c>
      <c r="B334" s="51" t="s">
        <v>79</v>
      </c>
      <c r="C334" s="51" t="s">
        <v>31</v>
      </c>
      <c r="D334" s="51">
        <v>136888</v>
      </c>
      <c r="E334" s="51">
        <v>88.31</v>
      </c>
      <c r="F334" s="51">
        <v>7.1</v>
      </c>
      <c r="G334" s="51">
        <v>5.1900000000000002E-2</v>
      </c>
      <c r="H334" s="51">
        <v>19.28</v>
      </c>
      <c r="I334" s="51">
        <v>2022</v>
      </c>
      <c r="J334" s="51" t="s">
        <v>32</v>
      </c>
      <c r="K334" s="51" t="s">
        <v>33</v>
      </c>
    </row>
    <row r="335" spans="1:11" ht="20.100000000000001" customHeight="1" x14ac:dyDescent="0.25">
      <c r="A335" s="51" t="s">
        <v>485</v>
      </c>
      <c r="B335" s="51" t="s">
        <v>79</v>
      </c>
      <c r="C335" s="51" t="s">
        <v>31</v>
      </c>
      <c r="D335" s="51">
        <v>139020</v>
      </c>
      <c r="E335" s="51">
        <v>82.17</v>
      </c>
      <c r="F335" s="51">
        <v>11.61</v>
      </c>
      <c r="G335" s="51">
        <v>8.3500000000000005E-2</v>
      </c>
      <c r="H335" s="51">
        <v>11.9742</v>
      </c>
      <c r="I335" s="51">
        <v>2022</v>
      </c>
      <c r="J335" s="51" t="s">
        <v>32</v>
      </c>
      <c r="K335" s="51" t="s">
        <v>33</v>
      </c>
    </row>
    <row r="336" spans="1:11" ht="20.100000000000001" customHeight="1" x14ac:dyDescent="0.25">
      <c r="A336" s="51" t="s">
        <v>318</v>
      </c>
      <c r="B336" s="51" t="s">
        <v>79</v>
      </c>
      <c r="C336" s="51" t="s">
        <v>31</v>
      </c>
      <c r="D336" s="51">
        <v>125112</v>
      </c>
      <c r="E336" s="51">
        <v>87.77</v>
      </c>
      <c r="F336" s="51">
        <v>7.3</v>
      </c>
      <c r="G336" s="51">
        <v>5.8299999999999998E-2</v>
      </c>
      <c r="H336" s="51">
        <v>17.1386</v>
      </c>
      <c r="I336" s="51">
        <v>2022</v>
      </c>
      <c r="J336" s="51" t="s">
        <v>32</v>
      </c>
      <c r="K336" s="51" t="s">
        <v>33</v>
      </c>
    </row>
    <row r="337" spans="1:11" ht="20.100000000000001" customHeight="1" x14ac:dyDescent="0.25">
      <c r="A337" s="51" t="s">
        <v>2508</v>
      </c>
      <c r="B337" s="51" t="s">
        <v>75</v>
      </c>
      <c r="C337" s="51" t="s">
        <v>31</v>
      </c>
      <c r="D337" s="51">
        <v>118693</v>
      </c>
      <c r="E337" s="51">
        <v>76.489999999999995</v>
      </c>
      <c r="F337" s="51">
        <v>6.19</v>
      </c>
      <c r="G337" s="51">
        <v>5.2200000000000003E-2</v>
      </c>
      <c r="H337" s="51">
        <v>19.175000000000001</v>
      </c>
      <c r="I337" s="51">
        <v>2022</v>
      </c>
      <c r="J337" s="51" t="s">
        <v>32</v>
      </c>
      <c r="K337" s="51" t="s">
        <v>33</v>
      </c>
    </row>
    <row r="338" spans="1:11" ht="20.100000000000001" customHeight="1" x14ac:dyDescent="0.25">
      <c r="A338" s="51" t="s">
        <v>132</v>
      </c>
      <c r="B338" s="51" t="s">
        <v>79</v>
      </c>
      <c r="C338" s="51" t="s">
        <v>31</v>
      </c>
      <c r="D338" s="51">
        <v>65755</v>
      </c>
      <c r="E338" s="51">
        <v>82.97</v>
      </c>
      <c r="F338" s="51">
        <v>4</v>
      </c>
      <c r="G338" s="51">
        <v>6.08E-2</v>
      </c>
      <c r="H338" s="51">
        <v>16.438600000000001</v>
      </c>
      <c r="I338" s="51">
        <v>2022</v>
      </c>
      <c r="J338" s="51" t="s">
        <v>32</v>
      </c>
      <c r="K338" s="51" t="s">
        <v>33</v>
      </c>
    </row>
    <row r="339" spans="1:11" ht="20.100000000000001" customHeight="1" x14ac:dyDescent="0.25">
      <c r="A339" s="51" t="s">
        <v>173</v>
      </c>
      <c r="B339" s="51" t="s">
        <v>79</v>
      </c>
      <c r="C339" s="51" t="s">
        <v>31</v>
      </c>
      <c r="D339" s="51">
        <v>190516</v>
      </c>
      <c r="E339" s="51">
        <v>85.99</v>
      </c>
      <c r="F339" s="51">
        <v>6.25</v>
      </c>
      <c r="G339" s="51">
        <v>3.2800000000000003E-2</v>
      </c>
      <c r="H339" s="51">
        <v>30.482600000000001</v>
      </c>
      <c r="I339" s="51">
        <v>2022</v>
      </c>
      <c r="J339" s="51" t="s">
        <v>32</v>
      </c>
      <c r="K339" s="51" t="s">
        <v>33</v>
      </c>
    </row>
    <row r="340" spans="1:11" ht="20.100000000000001" customHeight="1" x14ac:dyDescent="0.25">
      <c r="A340" s="51" t="s">
        <v>213</v>
      </c>
      <c r="B340" s="51" t="s">
        <v>79</v>
      </c>
      <c r="C340" s="51" t="s">
        <v>31</v>
      </c>
      <c r="D340" s="51">
        <v>127117</v>
      </c>
      <c r="E340" s="51">
        <v>83.3</v>
      </c>
      <c r="F340" s="51">
        <v>6.89</v>
      </c>
      <c r="G340" s="51">
        <v>5.4199999999999998E-2</v>
      </c>
      <c r="H340" s="51">
        <v>18.4495</v>
      </c>
      <c r="I340" s="51">
        <v>2022</v>
      </c>
      <c r="J340" s="51" t="s">
        <v>32</v>
      </c>
      <c r="K340" s="51" t="s">
        <v>33</v>
      </c>
    </row>
    <row r="341" spans="1:11" ht="20.100000000000001" customHeight="1" x14ac:dyDescent="0.25">
      <c r="A341" s="51" t="s">
        <v>200</v>
      </c>
      <c r="B341" s="51" t="s">
        <v>75</v>
      </c>
      <c r="C341" s="51" t="s">
        <v>31</v>
      </c>
      <c r="D341" s="51">
        <v>100998</v>
      </c>
      <c r="E341" s="51">
        <v>85.53</v>
      </c>
      <c r="F341" s="51">
        <v>10.64</v>
      </c>
      <c r="G341" s="51">
        <v>0.1053</v>
      </c>
      <c r="H341" s="51">
        <v>9.4923000000000002</v>
      </c>
      <c r="I341" s="51">
        <v>2022</v>
      </c>
      <c r="J341" s="51" t="s">
        <v>32</v>
      </c>
      <c r="K341" s="51" t="s">
        <v>33</v>
      </c>
    </row>
    <row r="342" spans="1:11" ht="20.100000000000001" customHeight="1" x14ac:dyDescent="0.25">
      <c r="A342" s="51" t="s">
        <v>429</v>
      </c>
      <c r="B342" s="51" t="s">
        <v>79</v>
      </c>
      <c r="C342" s="51" t="s">
        <v>31</v>
      </c>
      <c r="D342" s="51">
        <v>181732</v>
      </c>
      <c r="E342" s="51">
        <v>74.86</v>
      </c>
      <c r="F342" s="51">
        <v>10.41</v>
      </c>
      <c r="G342" s="51">
        <v>5.7299999999999997E-2</v>
      </c>
      <c r="H342" s="51">
        <v>17.4575</v>
      </c>
      <c r="I342" s="51">
        <v>2022</v>
      </c>
      <c r="J342" s="51" t="s">
        <v>32</v>
      </c>
      <c r="K342" s="51" t="s">
        <v>33</v>
      </c>
    </row>
    <row r="343" spans="1:11" ht="20.100000000000001" customHeight="1" x14ac:dyDescent="0.25">
      <c r="A343" s="51" t="s">
        <v>88</v>
      </c>
      <c r="B343" s="51" t="s">
        <v>79</v>
      </c>
      <c r="C343" s="51" t="s">
        <v>31</v>
      </c>
      <c r="D343" s="51">
        <v>62349</v>
      </c>
      <c r="E343" s="51">
        <v>87.53</v>
      </c>
      <c r="F343" s="51">
        <v>11.53</v>
      </c>
      <c r="G343" s="51">
        <v>0.18490000000000001</v>
      </c>
      <c r="H343" s="51">
        <v>5.4076000000000004</v>
      </c>
      <c r="I343" s="51">
        <v>2022</v>
      </c>
      <c r="J343" s="51" t="s">
        <v>32</v>
      </c>
      <c r="K343" s="51" t="s">
        <v>33</v>
      </c>
    </row>
    <row r="344" spans="1:11" ht="20.100000000000001" customHeight="1" x14ac:dyDescent="0.25">
      <c r="A344" s="51" t="s">
        <v>372</v>
      </c>
      <c r="B344" s="51" t="s">
        <v>79</v>
      </c>
      <c r="C344" s="51" t="s">
        <v>31</v>
      </c>
      <c r="D344" s="51">
        <v>85551</v>
      </c>
      <c r="E344" s="51">
        <v>86.53</v>
      </c>
      <c r="F344" s="51">
        <v>5.0999999999999996</v>
      </c>
      <c r="G344" s="51">
        <v>5.96E-2</v>
      </c>
      <c r="H344" s="51">
        <v>16.774699999999999</v>
      </c>
      <c r="I344" s="51">
        <v>2022</v>
      </c>
      <c r="J344" s="51" t="s">
        <v>32</v>
      </c>
      <c r="K344" s="51" t="s">
        <v>33</v>
      </c>
    </row>
    <row r="345" spans="1:11" ht="20.100000000000001" customHeight="1" x14ac:dyDescent="0.25">
      <c r="A345" s="51" t="s">
        <v>462</v>
      </c>
      <c r="B345" s="51" t="s">
        <v>79</v>
      </c>
      <c r="C345" s="51" t="s">
        <v>31</v>
      </c>
      <c r="D345" s="51">
        <v>298887</v>
      </c>
      <c r="E345" s="51">
        <v>85.5</v>
      </c>
      <c r="F345" s="51">
        <v>11.08</v>
      </c>
      <c r="G345" s="51">
        <v>3.7100000000000001E-2</v>
      </c>
      <c r="H345" s="51">
        <v>26.9754</v>
      </c>
      <c r="I345" s="51">
        <v>2022</v>
      </c>
      <c r="J345" s="51" t="s">
        <v>32</v>
      </c>
      <c r="K345" s="51" t="s">
        <v>33</v>
      </c>
    </row>
    <row r="346" spans="1:11" ht="20.100000000000001" customHeight="1" x14ac:dyDescent="0.25">
      <c r="A346" s="51" t="s">
        <v>188</v>
      </c>
      <c r="B346" s="51" t="s">
        <v>79</v>
      </c>
      <c r="C346" s="51" t="s">
        <v>31</v>
      </c>
      <c r="D346" s="51">
        <v>290581</v>
      </c>
      <c r="E346" s="51">
        <v>79.66</v>
      </c>
      <c r="F346" s="51">
        <v>11.98</v>
      </c>
      <c r="G346" s="51">
        <v>4.1200000000000001E-2</v>
      </c>
      <c r="H346" s="51">
        <v>24.255500000000001</v>
      </c>
      <c r="I346" s="51">
        <v>2022</v>
      </c>
      <c r="J346" s="51" t="s">
        <v>32</v>
      </c>
      <c r="K346" s="51" t="s">
        <v>33</v>
      </c>
    </row>
    <row r="347" spans="1:11" ht="20.100000000000001" customHeight="1" x14ac:dyDescent="0.25">
      <c r="A347" s="51" t="s">
        <v>147</v>
      </c>
      <c r="B347" s="51" t="s">
        <v>79</v>
      </c>
      <c r="C347" s="51" t="s">
        <v>31</v>
      </c>
      <c r="D347" s="51">
        <v>155061</v>
      </c>
      <c r="E347" s="51">
        <v>81.7</v>
      </c>
      <c r="F347" s="51">
        <v>11.43</v>
      </c>
      <c r="G347" s="51">
        <v>7.3700000000000002E-2</v>
      </c>
      <c r="H347" s="51">
        <v>13.5662</v>
      </c>
      <c r="I347" s="51">
        <v>2022</v>
      </c>
      <c r="J347" s="51" t="s">
        <v>32</v>
      </c>
      <c r="K347" s="51" t="s">
        <v>33</v>
      </c>
    </row>
    <row r="348" spans="1:11" ht="20.100000000000001" customHeight="1" x14ac:dyDescent="0.25">
      <c r="A348" s="51" t="s">
        <v>382</v>
      </c>
      <c r="B348" s="51" t="s">
        <v>79</v>
      </c>
      <c r="C348" s="51" t="s">
        <v>31</v>
      </c>
      <c r="D348" s="51">
        <v>117282</v>
      </c>
      <c r="E348" s="51">
        <v>81.650000000000006</v>
      </c>
      <c r="F348" s="51">
        <v>6.67</v>
      </c>
      <c r="G348" s="51">
        <v>5.6899999999999999E-2</v>
      </c>
      <c r="H348" s="51">
        <v>17.583600000000001</v>
      </c>
      <c r="I348" s="51">
        <v>2022</v>
      </c>
      <c r="J348" s="51" t="s">
        <v>32</v>
      </c>
      <c r="K348" s="51" t="s">
        <v>33</v>
      </c>
    </row>
    <row r="349" spans="1:11" ht="20.100000000000001" customHeight="1" x14ac:dyDescent="0.25">
      <c r="A349" s="51" t="s">
        <v>338</v>
      </c>
      <c r="B349" s="51" t="s">
        <v>79</v>
      </c>
      <c r="C349" s="51" t="s">
        <v>31</v>
      </c>
      <c r="D349" s="51">
        <v>146436</v>
      </c>
      <c r="E349" s="51">
        <v>88.17</v>
      </c>
      <c r="F349" s="51">
        <v>6.59</v>
      </c>
      <c r="G349" s="51">
        <v>4.4999999999999998E-2</v>
      </c>
      <c r="H349" s="51">
        <v>22.2209</v>
      </c>
      <c r="I349" s="51">
        <v>2022</v>
      </c>
      <c r="J349" s="51" t="s">
        <v>32</v>
      </c>
      <c r="K349" s="51" t="s">
        <v>33</v>
      </c>
    </row>
    <row r="350" spans="1:11" ht="20.100000000000001" customHeight="1" x14ac:dyDescent="0.25">
      <c r="A350" s="51" t="s">
        <v>244</v>
      </c>
      <c r="B350" s="51" t="s">
        <v>79</v>
      </c>
      <c r="C350" s="51" t="s">
        <v>31</v>
      </c>
      <c r="D350" s="51">
        <v>191544</v>
      </c>
      <c r="E350" s="51">
        <v>78.14</v>
      </c>
      <c r="F350" s="51">
        <v>6.58</v>
      </c>
      <c r="G350" s="51">
        <v>3.44E-2</v>
      </c>
      <c r="H350" s="51">
        <v>29.11</v>
      </c>
      <c r="I350" s="51">
        <v>2023</v>
      </c>
      <c r="J350" s="51" t="s">
        <v>32</v>
      </c>
      <c r="K350" s="51" t="s">
        <v>33</v>
      </c>
    </row>
    <row r="351" spans="1:11" ht="20.100000000000001" customHeight="1" x14ac:dyDescent="0.25">
      <c r="A351" s="51" t="s">
        <v>170</v>
      </c>
      <c r="B351" s="51" t="s">
        <v>34</v>
      </c>
      <c r="C351" s="51" t="s">
        <v>31</v>
      </c>
      <c r="D351" s="51">
        <v>546145</v>
      </c>
      <c r="E351" s="51">
        <v>86.02</v>
      </c>
      <c r="F351" s="51">
        <v>12.88</v>
      </c>
      <c r="G351" s="51">
        <v>2.3599999999999999E-2</v>
      </c>
      <c r="H351" s="51">
        <v>42.4026</v>
      </c>
      <c r="I351" s="51">
        <v>2023</v>
      </c>
      <c r="J351" s="51" t="s">
        <v>32</v>
      </c>
      <c r="K351" s="51" t="s">
        <v>33</v>
      </c>
    </row>
    <row r="352" spans="1:11" ht="20.100000000000001" customHeight="1" x14ac:dyDescent="0.25">
      <c r="A352" s="51" t="s">
        <v>1685</v>
      </c>
      <c r="B352" s="51" t="s">
        <v>75</v>
      </c>
      <c r="C352" s="51" t="s">
        <v>31</v>
      </c>
      <c r="D352" s="51">
        <v>117490</v>
      </c>
      <c r="E352" s="51">
        <v>86.62</v>
      </c>
      <c r="F352" s="51">
        <v>5.29</v>
      </c>
      <c r="G352" s="51">
        <v>4.4999999999999998E-2</v>
      </c>
      <c r="H352" s="51">
        <v>22.209800000000001</v>
      </c>
      <c r="I352" s="51">
        <v>2023</v>
      </c>
      <c r="J352" s="51" t="s">
        <v>32</v>
      </c>
      <c r="K352" s="51" t="s">
        <v>33</v>
      </c>
    </row>
    <row r="353" spans="1:11" ht="20.100000000000001" customHeight="1" x14ac:dyDescent="0.25">
      <c r="A353" s="51" t="s">
        <v>624</v>
      </c>
      <c r="B353" s="51" t="s">
        <v>75</v>
      </c>
      <c r="C353" s="51" t="s">
        <v>31</v>
      </c>
      <c r="D353" s="51">
        <v>187993</v>
      </c>
      <c r="E353" s="51">
        <v>85.76</v>
      </c>
      <c r="F353" s="51">
        <v>7.05</v>
      </c>
      <c r="G353" s="51">
        <v>3.7499999999999999E-2</v>
      </c>
      <c r="H353" s="51">
        <v>26.665600000000001</v>
      </c>
      <c r="I353" s="51">
        <v>2023</v>
      </c>
      <c r="J353" s="51" t="s">
        <v>32</v>
      </c>
      <c r="K353" s="51" t="s">
        <v>33</v>
      </c>
    </row>
    <row r="354" spans="1:11" ht="20.100000000000001" customHeight="1" x14ac:dyDescent="0.25">
      <c r="A354" s="51" t="s">
        <v>682</v>
      </c>
      <c r="B354" s="51" t="s">
        <v>79</v>
      </c>
      <c r="C354" s="51" t="s">
        <v>31</v>
      </c>
      <c r="D354" s="51">
        <v>258485</v>
      </c>
      <c r="E354" s="51">
        <v>90.51</v>
      </c>
      <c r="F354" s="51">
        <v>10.5</v>
      </c>
      <c r="G354" s="51">
        <v>4.0599999999999997E-2</v>
      </c>
      <c r="H354" s="51">
        <v>24.617599999999999</v>
      </c>
      <c r="I354" s="51">
        <v>2023</v>
      </c>
      <c r="J354" s="51" t="s">
        <v>32</v>
      </c>
      <c r="K354" s="51" t="s">
        <v>33</v>
      </c>
    </row>
    <row r="355" spans="1:11" ht="20.100000000000001" customHeight="1" x14ac:dyDescent="0.25">
      <c r="A355" s="51" t="s">
        <v>253</v>
      </c>
      <c r="B355" s="51" t="s">
        <v>79</v>
      </c>
      <c r="C355" s="51" t="s">
        <v>31</v>
      </c>
      <c r="D355" s="51">
        <v>319623</v>
      </c>
      <c r="E355" s="51">
        <v>85.33</v>
      </c>
      <c r="F355" s="51">
        <v>10.91</v>
      </c>
      <c r="G355" s="51">
        <v>3.4099999999999998E-2</v>
      </c>
      <c r="H355" s="51">
        <v>29.296299999999999</v>
      </c>
      <c r="I355" s="51">
        <v>2023</v>
      </c>
      <c r="J355" s="51" t="s">
        <v>32</v>
      </c>
      <c r="K355" s="51" t="s">
        <v>33</v>
      </c>
    </row>
    <row r="356" spans="1:11" ht="20.100000000000001" customHeight="1" x14ac:dyDescent="0.25">
      <c r="A356" s="51" t="s">
        <v>637</v>
      </c>
      <c r="B356" s="51" t="s">
        <v>79</v>
      </c>
      <c r="C356" s="51" t="s">
        <v>31</v>
      </c>
      <c r="D356" s="51">
        <v>260747</v>
      </c>
      <c r="E356" s="51">
        <v>84.03</v>
      </c>
      <c r="F356" s="51">
        <v>6.97</v>
      </c>
      <c r="G356" s="51">
        <v>2.6700000000000002E-2</v>
      </c>
      <c r="H356" s="51">
        <v>37.409799999999997</v>
      </c>
      <c r="I356" s="51">
        <v>2023</v>
      </c>
      <c r="J356" s="51" t="s">
        <v>32</v>
      </c>
      <c r="K356" s="51" t="s">
        <v>33</v>
      </c>
    </row>
    <row r="357" spans="1:11" ht="20.100000000000001" customHeight="1" x14ac:dyDescent="0.25">
      <c r="A357" s="51" t="s">
        <v>721</v>
      </c>
      <c r="B357" s="51" t="s">
        <v>79</v>
      </c>
      <c r="C357" s="51" t="s">
        <v>31</v>
      </c>
      <c r="D357" s="51">
        <v>234128</v>
      </c>
      <c r="E357" s="51">
        <v>86.09</v>
      </c>
      <c r="F357" s="51">
        <v>7.16</v>
      </c>
      <c r="G357" s="51">
        <v>3.0599999999999999E-2</v>
      </c>
      <c r="H357" s="51">
        <v>32.699399999999997</v>
      </c>
      <c r="I357" s="51">
        <v>2023</v>
      </c>
      <c r="J357" s="51" t="s">
        <v>32</v>
      </c>
      <c r="K357" s="51" t="s">
        <v>33</v>
      </c>
    </row>
    <row r="358" spans="1:11" ht="20.100000000000001" customHeight="1" x14ac:dyDescent="0.25">
      <c r="A358" s="51" t="s">
        <v>3286</v>
      </c>
      <c r="B358" s="51" t="s">
        <v>79</v>
      </c>
      <c r="C358" s="51" t="s">
        <v>31</v>
      </c>
      <c r="D358" s="51">
        <v>60614</v>
      </c>
      <c r="E358" s="51">
        <v>81.209999999999994</v>
      </c>
      <c r="F358" s="51">
        <v>4.08</v>
      </c>
      <c r="G358" s="51">
        <v>6.7299999999999999E-2</v>
      </c>
      <c r="H358" s="51">
        <v>14.856299999999999</v>
      </c>
      <c r="I358" s="51">
        <v>2023</v>
      </c>
      <c r="J358" s="51" t="s">
        <v>32</v>
      </c>
      <c r="K358" s="51" t="s">
        <v>33</v>
      </c>
    </row>
    <row r="359" spans="1:11" ht="20.100000000000001" customHeight="1" x14ac:dyDescent="0.25">
      <c r="A359" s="51" t="s">
        <v>281</v>
      </c>
      <c r="B359" s="51" t="s">
        <v>79</v>
      </c>
      <c r="C359" s="51" t="s">
        <v>31</v>
      </c>
      <c r="D359" s="51">
        <v>321852</v>
      </c>
      <c r="E359" s="51">
        <v>85.76</v>
      </c>
      <c r="F359" s="51">
        <v>10.6</v>
      </c>
      <c r="G359" s="51">
        <v>3.2899999999999999E-2</v>
      </c>
      <c r="H359" s="51">
        <v>30.363399999999999</v>
      </c>
      <c r="I359" s="51">
        <v>2023</v>
      </c>
      <c r="J359" s="51" t="s">
        <v>32</v>
      </c>
      <c r="K359" s="51" t="s">
        <v>33</v>
      </c>
    </row>
    <row r="360" spans="1:11" ht="20.100000000000001" customHeight="1" x14ac:dyDescent="0.25">
      <c r="A360" s="51" t="s">
        <v>475</v>
      </c>
      <c r="B360" s="51" t="s">
        <v>75</v>
      </c>
      <c r="C360" s="51" t="s">
        <v>31</v>
      </c>
      <c r="D360" s="51">
        <v>182311</v>
      </c>
      <c r="E360" s="51">
        <v>86.3</v>
      </c>
      <c r="F360" s="51">
        <v>7.55</v>
      </c>
      <c r="G360" s="51">
        <v>4.1399999999999999E-2</v>
      </c>
      <c r="H360" s="51">
        <v>24.147099999999998</v>
      </c>
      <c r="I360" s="51">
        <v>2023</v>
      </c>
      <c r="J360" s="51" t="s">
        <v>32</v>
      </c>
      <c r="K360" s="51" t="s">
        <v>33</v>
      </c>
    </row>
    <row r="361" spans="1:11" ht="20.100000000000001" customHeight="1" x14ac:dyDescent="0.25">
      <c r="A361" s="51" t="s">
        <v>216</v>
      </c>
      <c r="B361" s="51" t="s">
        <v>75</v>
      </c>
      <c r="C361" s="51" t="s">
        <v>31</v>
      </c>
      <c r="D361" s="51">
        <v>496399</v>
      </c>
      <c r="E361" s="51">
        <v>84.6</v>
      </c>
      <c r="F361" s="51">
        <v>18</v>
      </c>
      <c r="G361" s="51">
        <v>3.6299999999999999E-2</v>
      </c>
      <c r="H361" s="51">
        <v>27.5777</v>
      </c>
      <c r="I361" s="51">
        <v>2023</v>
      </c>
      <c r="J361" s="51" t="s">
        <v>32</v>
      </c>
      <c r="K361" s="51" t="s">
        <v>33</v>
      </c>
    </row>
    <row r="362" spans="1:11" ht="20.100000000000001" customHeight="1" x14ac:dyDescent="0.25">
      <c r="A362" s="51" t="s">
        <v>249</v>
      </c>
      <c r="B362" s="51" t="s">
        <v>79</v>
      </c>
      <c r="C362" s="51" t="s">
        <v>31</v>
      </c>
      <c r="D362" s="51">
        <v>239766</v>
      </c>
      <c r="E362" s="51">
        <v>82.86</v>
      </c>
      <c r="F362" s="51">
        <v>7.49</v>
      </c>
      <c r="G362" s="51">
        <v>3.1199999999999999E-2</v>
      </c>
      <c r="H362" s="51">
        <v>32.011499999999998</v>
      </c>
      <c r="I362" s="51">
        <v>2023</v>
      </c>
      <c r="J362" s="51" t="s">
        <v>32</v>
      </c>
      <c r="K362" s="51" t="s">
        <v>33</v>
      </c>
    </row>
    <row r="363" spans="1:11" ht="20.100000000000001" customHeight="1" x14ac:dyDescent="0.25">
      <c r="A363" s="51" t="s">
        <v>580</v>
      </c>
      <c r="B363" s="51" t="s">
        <v>79</v>
      </c>
      <c r="C363" s="51" t="s">
        <v>31</v>
      </c>
      <c r="D363" s="51">
        <v>307461</v>
      </c>
      <c r="E363" s="51">
        <v>88.62</v>
      </c>
      <c r="F363" s="51">
        <v>11.21</v>
      </c>
      <c r="G363" s="51">
        <v>3.6499999999999998E-2</v>
      </c>
      <c r="H363" s="51">
        <v>27.427399999999999</v>
      </c>
      <c r="I363" s="51">
        <v>2023</v>
      </c>
      <c r="J363" s="51" t="s">
        <v>32</v>
      </c>
      <c r="K363" s="51" t="s">
        <v>33</v>
      </c>
    </row>
    <row r="364" spans="1:11" ht="20.100000000000001" customHeight="1" x14ac:dyDescent="0.25">
      <c r="A364" s="51" t="s">
        <v>1648</v>
      </c>
      <c r="B364" s="51" t="s">
        <v>79</v>
      </c>
      <c r="C364" s="51" t="s">
        <v>31</v>
      </c>
      <c r="D364" s="51">
        <v>71891</v>
      </c>
      <c r="E364" s="51">
        <v>84.44</v>
      </c>
      <c r="F364" s="51">
        <v>3.86</v>
      </c>
      <c r="G364" s="51">
        <v>5.3699999999999998E-2</v>
      </c>
      <c r="H364" s="51">
        <v>18.624500000000001</v>
      </c>
      <c r="I364" s="51">
        <v>2023</v>
      </c>
      <c r="J364" s="51" t="s">
        <v>32</v>
      </c>
      <c r="K364" s="51" t="s">
        <v>33</v>
      </c>
    </row>
    <row r="365" spans="1:11" ht="20.100000000000001" customHeight="1" x14ac:dyDescent="0.25">
      <c r="A365" s="51" t="s">
        <v>243</v>
      </c>
      <c r="B365" s="51" t="s">
        <v>79</v>
      </c>
      <c r="C365" s="51" t="s">
        <v>31</v>
      </c>
      <c r="D365" s="51">
        <v>159975</v>
      </c>
      <c r="E365" s="51">
        <v>86.46</v>
      </c>
      <c r="F365" s="51">
        <v>4.07</v>
      </c>
      <c r="G365" s="51">
        <v>2.5399999999999999E-2</v>
      </c>
      <c r="H365" s="51">
        <v>39.305999999999997</v>
      </c>
      <c r="I365" s="51">
        <v>2023</v>
      </c>
      <c r="J365" s="51" t="s">
        <v>32</v>
      </c>
      <c r="K365" s="51" t="s">
        <v>33</v>
      </c>
    </row>
    <row r="366" spans="1:11" ht="20.100000000000001" customHeight="1" x14ac:dyDescent="0.25">
      <c r="A366" s="51" t="s">
        <v>266</v>
      </c>
      <c r="B366" s="51" t="s">
        <v>75</v>
      </c>
      <c r="C366" s="51" t="s">
        <v>31</v>
      </c>
      <c r="D366" s="51">
        <v>211738</v>
      </c>
      <c r="E366" s="51">
        <v>82.42</v>
      </c>
      <c r="F366" s="51">
        <v>9.65</v>
      </c>
      <c r="G366" s="51">
        <v>4.5600000000000002E-2</v>
      </c>
      <c r="H366" s="51">
        <v>21.941700000000001</v>
      </c>
      <c r="I366" s="51">
        <v>2023</v>
      </c>
      <c r="J366" s="51" t="s">
        <v>32</v>
      </c>
      <c r="K366" s="51" t="s">
        <v>33</v>
      </c>
    </row>
    <row r="367" spans="1:11" ht="20.100000000000001" customHeight="1" x14ac:dyDescent="0.25">
      <c r="A367" s="51" t="s">
        <v>728</v>
      </c>
      <c r="B367" s="51" t="s">
        <v>75</v>
      </c>
      <c r="C367" s="51" t="s">
        <v>31</v>
      </c>
      <c r="D367" s="51">
        <v>236488</v>
      </c>
      <c r="E367" s="51">
        <v>87.22</v>
      </c>
      <c r="F367" s="51">
        <v>5.82</v>
      </c>
      <c r="G367" s="51">
        <v>2.46E-2</v>
      </c>
      <c r="H367" s="51">
        <v>40.633699999999997</v>
      </c>
      <c r="I367" s="51">
        <v>2023</v>
      </c>
      <c r="J367" s="51" t="s">
        <v>32</v>
      </c>
      <c r="K367" s="51" t="s">
        <v>33</v>
      </c>
    </row>
    <row r="368" spans="1:11" ht="20.100000000000001" customHeight="1" x14ac:dyDescent="0.25">
      <c r="A368" s="51" t="s">
        <v>3845</v>
      </c>
      <c r="B368" s="51" t="s">
        <v>34</v>
      </c>
      <c r="C368" s="51" t="s">
        <v>32</v>
      </c>
      <c r="D368" s="51">
        <v>20000000</v>
      </c>
      <c r="E368" s="51">
        <v>93.19</v>
      </c>
      <c r="F368" s="51">
        <v>15.89</v>
      </c>
      <c r="G368" s="51">
        <v>8.0000000000000004E-4</v>
      </c>
      <c r="H368" s="51">
        <v>1258.6532</v>
      </c>
      <c r="I368" s="51">
        <v>2023</v>
      </c>
      <c r="J368" s="51" t="s">
        <v>52</v>
      </c>
      <c r="K368" s="51" t="s">
        <v>110</v>
      </c>
    </row>
    <row r="369" spans="1:11" ht="20.100000000000001" customHeight="1" x14ac:dyDescent="0.25">
      <c r="A369" s="51" t="s">
        <v>362</v>
      </c>
      <c r="B369" s="51" t="s">
        <v>79</v>
      </c>
      <c r="C369" s="51" t="s">
        <v>31</v>
      </c>
      <c r="D369" s="51">
        <v>213541</v>
      </c>
      <c r="E369" s="51">
        <v>86</v>
      </c>
      <c r="F369" s="51">
        <v>10.039999999999999</v>
      </c>
      <c r="G369" s="51">
        <v>4.7E-2</v>
      </c>
      <c r="H369" s="51">
        <v>21.268999999999998</v>
      </c>
      <c r="I369" s="51">
        <v>2023</v>
      </c>
      <c r="J369" s="51" t="s">
        <v>32</v>
      </c>
      <c r="K369" s="51" t="s">
        <v>33</v>
      </c>
    </row>
    <row r="370" spans="1:11" ht="20.100000000000001" customHeight="1" x14ac:dyDescent="0.25">
      <c r="A370" s="51" t="s">
        <v>489</v>
      </c>
      <c r="B370" s="51" t="s">
        <v>79</v>
      </c>
      <c r="C370" s="51" t="s">
        <v>31</v>
      </c>
      <c r="D370" s="51">
        <v>102804</v>
      </c>
      <c r="E370" s="51">
        <v>86.68</v>
      </c>
      <c r="F370" s="51">
        <v>4.49</v>
      </c>
      <c r="G370" s="51">
        <v>4.3700000000000003E-2</v>
      </c>
      <c r="H370" s="51">
        <v>22.8962</v>
      </c>
      <c r="I370" s="51">
        <v>2023</v>
      </c>
      <c r="J370" s="51" t="s">
        <v>32</v>
      </c>
      <c r="K370" s="51" t="s">
        <v>33</v>
      </c>
    </row>
    <row r="371" spans="1:11" ht="20.100000000000001" customHeight="1" x14ac:dyDescent="0.25">
      <c r="A371" s="51" t="s">
        <v>613</v>
      </c>
      <c r="B371" s="51" t="s">
        <v>75</v>
      </c>
      <c r="C371" s="51" t="s">
        <v>31</v>
      </c>
      <c r="D371" s="51">
        <v>217589</v>
      </c>
      <c r="E371" s="51">
        <v>87.4</v>
      </c>
      <c r="F371" s="51">
        <v>11.82</v>
      </c>
      <c r="G371" s="51">
        <v>5.4300000000000001E-2</v>
      </c>
      <c r="H371" s="51">
        <v>18.4086</v>
      </c>
      <c r="I371" s="51">
        <v>2023</v>
      </c>
      <c r="J371" s="51" t="s">
        <v>32</v>
      </c>
      <c r="K371" s="51" t="s">
        <v>33</v>
      </c>
    </row>
    <row r="372" spans="1:11" ht="20.100000000000001" customHeight="1" x14ac:dyDescent="0.25">
      <c r="A372" s="51" t="s">
        <v>724</v>
      </c>
      <c r="B372" s="51" t="s">
        <v>75</v>
      </c>
      <c r="C372" s="51" t="s">
        <v>31</v>
      </c>
      <c r="D372" s="51">
        <v>306248</v>
      </c>
      <c r="E372" s="51">
        <v>81.63</v>
      </c>
      <c r="F372" s="51">
        <v>7.01</v>
      </c>
      <c r="G372" s="51">
        <v>2.29E-2</v>
      </c>
      <c r="H372" s="51">
        <v>43.6873</v>
      </c>
      <c r="I372" s="51">
        <v>2023</v>
      </c>
      <c r="J372" s="51" t="s">
        <v>32</v>
      </c>
      <c r="K372" s="51" t="s">
        <v>33</v>
      </c>
    </row>
    <row r="373" spans="1:11" ht="20.100000000000001" customHeight="1" x14ac:dyDescent="0.25">
      <c r="A373" s="51" t="s">
        <v>455</v>
      </c>
      <c r="B373" s="51" t="s">
        <v>34</v>
      </c>
      <c r="C373" s="51" t="s">
        <v>31</v>
      </c>
      <c r="D373" s="51">
        <v>427999</v>
      </c>
      <c r="E373" s="51">
        <v>83</v>
      </c>
      <c r="F373" s="51">
        <v>11.8</v>
      </c>
      <c r="G373" s="51">
        <v>2.76E-2</v>
      </c>
      <c r="H373" s="51">
        <v>36.271099999999997</v>
      </c>
      <c r="I373" s="51">
        <v>2023</v>
      </c>
      <c r="J373" s="51" t="s">
        <v>32</v>
      </c>
      <c r="K373" s="51" t="s">
        <v>33</v>
      </c>
    </row>
    <row r="374" spans="1:11" ht="20.100000000000001" customHeight="1" x14ac:dyDescent="0.25">
      <c r="A374" s="51" t="s">
        <v>364</v>
      </c>
      <c r="B374" s="51" t="s">
        <v>79</v>
      </c>
      <c r="C374" s="51" t="s">
        <v>31</v>
      </c>
      <c r="D374" s="51">
        <v>328736</v>
      </c>
      <c r="E374" s="51">
        <v>84.12</v>
      </c>
      <c r="F374" s="51">
        <v>7.67</v>
      </c>
      <c r="G374" s="51">
        <v>2.3300000000000001E-2</v>
      </c>
      <c r="H374" s="51">
        <v>42.86</v>
      </c>
      <c r="I374" s="51">
        <v>2023</v>
      </c>
      <c r="J374" s="51" t="s">
        <v>32</v>
      </c>
      <c r="K374" s="51" t="s">
        <v>33</v>
      </c>
    </row>
    <row r="375" spans="1:11" ht="20.100000000000001" customHeight="1" x14ac:dyDescent="0.25">
      <c r="A375" s="51" t="s">
        <v>450</v>
      </c>
      <c r="B375" s="51" t="s">
        <v>79</v>
      </c>
      <c r="C375" s="51" t="s">
        <v>31</v>
      </c>
      <c r="D375" s="51">
        <v>90216</v>
      </c>
      <c r="E375" s="51">
        <v>82.63</v>
      </c>
      <c r="F375" s="51">
        <v>2.85</v>
      </c>
      <c r="G375" s="51">
        <v>3.1600000000000003E-2</v>
      </c>
      <c r="H375" s="51">
        <v>31.654599999999999</v>
      </c>
      <c r="I375" s="51">
        <v>2023</v>
      </c>
      <c r="J375" s="51" t="s">
        <v>32</v>
      </c>
      <c r="K375" s="51" t="s">
        <v>33</v>
      </c>
    </row>
    <row r="376" spans="1:11" ht="20.100000000000001" customHeight="1" x14ac:dyDescent="0.25">
      <c r="A376" s="51" t="s">
        <v>351</v>
      </c>
      <c r="B376" s="51" t="s">
        <v>79</v>
      </c>
      <c r="C376" s="51" t="s">
        <v>31</v>
      </c>
      <c r="D376" s="51">
        <v>92477</v>
      </c>
      <c r="E376" s="51">
        <v>90.7</v>
      </c>
      <c r="F376" s="51">
        <v>3.61</v>
      </c>
      <c r="G376" s="51">
        <v>3.9E-2</v>
      </c>
      <c r="H376" s="51">
        <v>25.617000000000001</v>
      </c>
      <c r="I376" s="51">
        <v>2023</v>
      </c>
      <c r="J376" s="51" t="s">
        <v>32</v>
      </c>
      <c r="K376" s="51" t="s">
        <v>33</v>
      </c>
    </row>
    <row r="377" spans="1:11" ht="20.100000000000001" customHeight="1" x14ac:dyDescent="0.25">
      <c r="A377" s="51" t="s">
        <v>531</v>
      </c>
      <c r="B377" s="51" t="s">
        <v>75</v>
      </c>
      <c r="C377" s="51" t="s">
        <v>31</v>
      </c>
      <c r="D377" s="51">
        <v>210853</v>
      </c>
      <c r="E377" s="51">
        <v>86.24</v>
      </c>
      <c r="F377" s="51">
        <v>5.88</v>
      </c>
      <c r="G377" s="51">
        <v>2.7900000000000001E-2</v>
      </c>
      <c r="H377" s="51">
        <v>35.859299999999998</v>
      </c>
      <c r="I377" s="51">
        <v>2023</v>
      </c>
      <c r="J377" s="51" t="s">
        <v>32</v>
      </c>
      <c r="K377" s="51" t="s">
        <v>33</v>
      </c>
    </row>
    <row r="378" spans="1:11" ht="20.100000000000001" customHeight="1" x14ac:dyDescent="0.25">
      <c r="A378" s="51" t="s">
        <v>150</v>
      </c>
      <c r="B378" s="51" t="s">
        <v>79</v>
      </c>
      <c r="C378" s="51" t="s">
        <v>31</v>
      </c>
      <c r="D378" s="51">
        <v>199674</v>
      </c>
      <c r="E378" s="51">
        <v>88.37</v>
      </c>
      <c r="F378" s="51">
        <v>7.09</v>
      </c>
      <c r="G378" s="51">
        <v>3.5499999999999997E-2</v>
      </c>
      <c r="H378" s="51">
        <v>28.162800000000001</v>
      </c>
      <c r="I378" s="51">
        <v>2023</v>
      </c>
      <c r="J378" s="51" t="s">
        <v>32</v>
      </c>
      <c r="K378" s="51" t="s">
        <v>33</v>
      </c>
    </row>
    <row r="379" spans="1:11" ht="20.100000000000001" customHeight="1" x14ac:dyDescent="0.25">
      <c r="A379" s="51" t="s">
        <v>477</v>
      </c>
      <c r="B379" s="51" t="s">
        <v>79</v>
      </c>
      <c r="C379" s="51" t="s">
        <v>31</v>
      </c>
      <c r="D379" s="51">
        <v>170400</v>
      </c>
      <c r="E379" s="51">
        <v>84.53</v>
      </c>
      <c r="F379" s="51">
        <v>6.4</v>
      </c>
      <c r="G379" s="51">
        <v>3.7600000000000001E-2</v>
      </c>
      <c r="H379" s="51">
        <v>26.625</v>
      </c>
      <c r="I379" s="51">
        <v>2023</v>
      </c>
      <c r="J379" s="51" t="s">
        <v>32</v>
      </c>
      <c r="K379" s="51" t="s">
        <v>33</v>
      </c>
    </row>
    <row r="380" spans="1:11" ht="20.100000000000001" customHeight="1" x14ac:dyDescent="0.25">
      <c r="A380" s="51" t="s">
        <v>604</v>
      </c>
      <c r="B380" s="51" t="s">
        <v>75</v>
      </c>
      <c r="C380" s="51" t="s">
        <v>31</v>
      </c>
      <c r="D380" s="51">
        <v>473615</v>
      </c>
      <c r="E380" s="51">
        <v>89.92</v>
      </c>
      <c r="F380" s="51">
        <v>16.37</v>
      </c>
      <c r="G380" s="51">
        <v>3.4599999999999999E-2</v>
      </c>
      <c r="H380" s="51">
        <v>28.931899999999999</v>
      </c>
      <c r="I380" s="51">
        <v>2023</v>
      </c>
      <c r="J380" s="51" t="s">
        <v>32</v>
      </c>
      <c r="K380" s="51" t="s">
        <v>33</v>
      </c>
    </row>
    <row r="381" spans="1:11" ht="20.100000000000001" customHeight="1" x14ac:dyDescent="0.25">
      <c r="A381" s="51" t="s">
        <v>1672</v>
      </c>
      <c r="B381" s="51" t="s">
        <v>79</v>
      </c>
      <c r="C381" s="51" t="s">
        <v>31</v>
      </c>
      <c r="D381" s="51">
        <v>97559</v>
      </c>
      <c r="E381" s="51">
        <v>87.09</v>
      </c>
      <c r="F381" s="51">
        <v>3.29</v>
      </c>
      <c r="G381" s="51">
        <v>3.3700000000000001E-2</v>
      </c>
      <c r="H381" s="51">
        <v>29.653099999999998</v>
      </c>
      <c r="I381" s="51">
        <v>2023</v>
      </c>
      <c r="J381" s="51" t="s">
        <v>32</v>
      </c>
      <c r="K381" s="51" t="s">
        <v>33</v>
      </c>
    </row>
    <row r="382" spans="1:11" ht="20.100000000000001" customHeight="1" x14ac:dyDescent="0.25">
      <c r="A382" s="51" t="s">
        <v>655</v>
      </c>
      <c r="B382" s="51" t="s">
        <v>79</v>
      </c>
      <c r="C382" s="51" t="s">
        <v>31</v>
      </c>
      <c r="D382" s="51">
        <v>326474</v>
      </c>
      <c r="E382" s="51">
        <v>82.69</v>
      </c>
      <c r="F382" s="51">
        <v>9.65</v>
      </c>
      <c r="G382" s="51">
        <v>2.9600000000000001E-2</v>
      </c>
      <c r="H382" s="51">
        <v>33.831499999999998</v>
      </c>
      <c r="I382" s="51">
        <v>2023</v>
      </c>
      <c r="J382" s="51" t="s">
        <v>32</v>
      </c>
      <c r="K382" s="51" t="s">
        <v>33</v>
      </c>
    </row>
    <row r="383" spans="1:11" ht="20.100000000000001" customHeight="1" x14ac:dyDescent="0.25">
      <c r="A383" s="51" t="s">
        <v>194</v>
      </c>
      <c r="B383" s="51" t="s">
        <v>79</v>
      </c>
      <c r="C383" s="51" t="s">
        <v>31</v>
      </c>
      <c r="D383" s="51">
        <v>97362</v>
      </c>
      <c r="E383" s="51">
        <v>81.52</v>
      </c>
      <c r="F383" s="51">
        <v>2.94</v>
      </c>
      <c r="G383" s="51">
        <v>3.0200000000000001E-2</v>
      </c>
      <c r="H383" s="51">
        <v>33.116300000000003</v>
      </c>
      <c r="I383" s="51">
        <v>2023</v>
      </c>
      <c r="J383" s="51" t="s">
        <v>32</v>
      </c>
      <c r="K383" s="51" t="s">
        <v>33</v>
      </c>
    </row>
    <row r="384" spans="1:11" ht="20.100000000000001" customHeight="1" x14ac:dyDescent="0.25">
      <c r="A384" s="51" t="s">
        <v>440</v>
      </c>
      <c r="B384" s="51" t="s">
        <v>79</v>
      </c>
      <c r="C384" s="51" t="s">
        <v>31</v>
      </c>
      <c r="D384" s="51">
        <v>66875</v>
      </c>
      <c r="E384" s="51">
        <v>90.4</v>
      </c>
      <c r="F384" s="51">
        <v>2.98</v>
      </c>
      <c r="G384" s="51">
        <v>4.4600000000000001E-2</v>
      </c>
      <c r="H384" s="51">
        <v>22.441199999999998</v>
      </c>
      <c r="I384" s="51">
        <v>2023</v>
      </c>
      <c r="J384" s="51" t="s">
        <v>32</v>
      </c>
      <c r="K384" s="51" t="s">
        <v>33</v>
      </c>
    </row>
    <row r="385" spans="1:11" ht="20.100000000000001" customHeight="1" x14ac:dyDescent="0.25">
      <c r="A385" s="51" t="s">
        <v>352</v>
      </c>
      <c r="B385" s="51" t="s">
        <v>79</v>
      </c>
      <c r="C385" s="51" t="s">
        <v>31</v>
      </c>
      <c r="D385" s="51">
        <v>405019</v>
      </c>
      <c r="E385" s="51">
        <v>87.99</v>
      </c>
      <c r="F385" s="51">
        <v>12.19</v>
      </c>
      <c r="G385" s="51">
        <v>3.0099999999999998E-2</v>
      </c>
      <c r="H385" s="51">
        <v>33.225499999999997</v>
      </c>
      <c r="I385" s="51">
        <v>2023</v>
      </c>
      <c r="J385" s="51" t="s">
        <v>32</v>
      </c>
      <c r="K385" s="51" t="s">
        <v>33</v>
      </c>
    </row>
    <row r="386" spans="1:11" ht="20.100000000000001" customHeight="1" x14ac:dyDescent="0.25">
      <c r="A386" s="51" t="s">
        <v>1652</v>
      </c>
      <c r="B386" s="51" t="s">
        <v>79</v>
      </c>
      <c r="C386" s="51" t="s">
        <v>31</v>
      </c>
      <c r="D386" s="51">
        <v>82610</v>
      </c>
      <c r="E386" s="51">
        <v>90.7</v>
      </c>
      <c r="F386" s="51">
        <v>3.77</v>
      </c>
      <c r="G386" s="51">
        <v>4.5600000000000002E-2</v>
      </c>
      <c r="H386" s="51">
        <v>21.912500000000001</v>
      </c>
      <c r="I386" s="51">
        <v>2023</v>
      </c>
      <c r="J386" s="51" t="s">
        <v>32</v>
      </c>
      <c r="K386" s="51" t="s">
        <v>33</v>
      </c>
    </row>
    <row r="387" spans="1:11" ht="20.100000000000001" customHeight="1" x14ac:dyDescent="0.25">
      <c r="A387" s="51" t="s">
        <v>560</v>
      </c>
      <c r="B387" s="51" t="s">
        <v>79</v>
      </c>
      <c r="C387" s="51" t="s">
        <v>31</v>
      </c>
      <c r="D387" s="51">
        <v>236488</v>
      </c>
      <c r="E387" s="51">
        <v>86.97</v>
      </c>
      <c r="F387" s="51">
        <v>6.19</v>
      </c>
      <c r="G387" s="51">
        <v>2.6200000000000001E-2</v>
      </c>
      <c r="H387" s="51">
        <v>38.204799999999999</v>
      </c>
      <c r="I387" s="51">
        <v>2023</v>
      </c>
      <c r="J387" s="51" t="s">
        <v>32</v>
      </c>
      <c r="K387" s="51" t="s">
        <v>33</v>
      </c>
    </row>
    <row r="388" spans="1:11" ht="20.100000000000001" customHeight="1" x14ac:dyDescent="0.25">
      <c r="A388" s="51" t="s">
        <v>446</v>
      </c>
      <c r="B388" s="51" t="s">
        <v>79</v>
      </c>
      <c r="C388" s="51" t="s">
        <v>31</v>
      </c>
      <c r="D388" s="51">
        <v>57630</v>
      </c>
      <c r="E388" s="51">
        <v>80.5</v>
      </c>
      <c r="F388" s="51">
        <v>3.15</v>
      </c>
      <c r="G388" s="51">
        <v>5.4699999999999999E-2</v>
      </c>
      <c r="H388" s="51">
        <v>18.295400000000001</v>
      </c>
      <c r="I388" s="51">
        <v>2023</v>
      </c>
      <c r="J388" s="51" t="s">
        <v>32</v>
      </c>
      <c r="K388" s="51" t="s">
        <v>33</v>
      </c>
    </row>
    <row r="389" spans="1:11" ht="20.100000000000001" customHeight="1" x14ac:dyDescent="0.25">
      <c r="A389" s="51" t="s">
        <v>712</v>
      </c>
      <c r="B389" s="51" t="s">
        <v>79</v>
      </c>
      <c r="C389" s="51" t="s">
        <v>31</v>
      </c>
      <c r="D389" s="51">
        <v>71595</v>
      </c>
      <c r="E389" s="51">
        <v>87.01</v>
      </c>
      <c r="F389" s="51">
        <v>2.61</v>
      </c>
      <c r="G389" s="51">
        <v>3.6499999999999998E-2</v>
      </c>
      <c r="H389" s="51">
        <v>27.4312</v>
      </c>
      <c r="I389" s="51">
        <v>2023</v>
      </c>
      <c r="J389" s="51" t="s">
        <v>32</v>
      </c>
      <c r="K389" s="51" t="s">
        <v>33</v>
      </c>
    </row>
    <row r="390" spans="1:11" ht="20.100000000000001" customHeight="1" x14ac:dyDescent="0.25">
      <c r="A390" s="51" t="s">
        <v>221</v>
      </c>
      <c r="B390" s="51" t="s">
        <v>75</v>
      </c>
      <c r="C390" s="51" t="s">
        <v>31</v>
      </c>
      <c r="D390" s="51">
        <v>244536</v>
      </c>
      <c r="E390" s="51">
        <v>89.32</v>
      </c>
      <c r="F390" s="51">
        <v>10.71</v>
      </c>
      <c r="G390" s="51">
        <v>4.3799999999999999E-2</v>
      </c>
      <c r="H390" s="51">
        <v>22.8325</v>
      </c>
      <c r="I390" s="51">
        <v>2023</v>
      </c>
      <c r="J390" s="51" t="s">
        <v>32</v>
      </c>
      <c r="K390" s="51" t="s">
        <v>33</v>
      </c>
    </row>
    <row r="391" spans="1:11" ht="20.100000000000001" customHeight="1" x14ac:dyDescent="0.25">
      <c r="A391" s="51" t="s">
        <v>523</v>
      </c>
      <c r="B391" s="51" t="s">
        <v>75</v>
      </c>
      <c r="C391" s="51" t="s">
        <v>31</v>
      </c>
      <c r="D391" s="51">
        <v>172301</v>
      </c>
      <c r="E391" s="51">
        <v>85.77</v>
      </c>
      <c r="F391" s="51">
        <v>5.89</v>
      </c>
      <c r="G391" s="51">
        <v>3.4200000000000001E-2</v>
      </c>
      <c r="H391" s="51">
        <v>29.2532</v>
      </c>
      <c r="I391" s="51">
        <v>2023</v>
      </c>
      <c r="J391" s="51" t="s">
        <v>32</v>
      </c>
      <c r="K391" s="51" t="s">
        <v>33</v>
      </c>
    </row>
    <row r="392" spans="1:11" ht="20.100000000000001" customHeight="1" x14ac:dyDescent="0.25">
      <c r="A392" s="51" t="s">
        <v>547</v>
      </c>
      <c r="B392" s="51" t="s">
        <v>79</v>
      </c>
      <c r="C392" s="51" t="s">
        <v>31</v>
      </c>
      <c r="D392" s="51">
        <v>365288</v>
      </c>
      <c r="E392" s="51">
        <v>85.52</v>
      </c>
      <c r="F392" s="51">
        <v>10.82</v>
      </c>
      <c r="G392" s="51">
        <v>2.9600000000000001E-2</v>
      </c>
      <c r="H392" s="51">
        <v>33.760399999999997</v>
      </c>
      <c r="I392" s="51">
        <v>2023</v>
      </c>
      <c r="J392" s="51" t="s">
        <v>32</v>
      </c>
      <c r="K392" s="51" t="s">
        <v>33</v>
      </c>
    </row>
    <row r="393" spans="1:11" ht="20.100000000000001" customHeight="1" x14ac:dyDescent="0.25">
      <c r="A393" s="51" t="s">
        <v>402</v>
      </c>
      <c r="B393" s="51" t="s">
        <v>79</v>
      </c>
      <c r="C393" s="51" t="s">
        <v>31</v>
      </c>
      <c r="D393" s="51">
        <v>87200</v>
      </c>
      <c r="E393" s="51">
        <v>79.709999999999994</v>
      </c>
      <c r="F393" s="51">
        <v>2.97</v>
      </c>
      <c r="G393" s="51">
        <v>3.4099999999999998E-2</v>
      </c>
      <c r="H393" s="51">
        <v>29.360099999999999</v>
      </c>
      <c r="I393" s="51">
        <v>2023</v>
      </c>
      <c r="J393" s="51" t="s">
        <v>32</v>
      </c>
      <c r="K393" s="51" t="s">
        <v>33</v>
      </c>
    </row>
    <row r="394" spans="1:11" ht="20.100000000000001" customHeight="1" x14ac:dyDescent="0.25">
      <c r="A394" s="51" t="s">
        <v>3289</v>
      </c>
      <c r="B394" s="51" t="s">
        <v>79</v>
      </c>
      <c r="C394" s="51" t="s">
        <v>31</v>
      </c>
      <c r="D394" s="51">
        <v>166499</v>
      </c>
      <c r="E394" s="51">
        <v>88.64</v>
      </c>
      <c r="F394" s="51">
        <v>4.29</v>
      </c>
      <c r="G394" s="51">
        <v>2.58E-2</v>
      </c>
      <c r="H394" s="51">
        <v>38.810899999999997</v>
      </c>
      <c r="I394" s="51">
        <v>2023</v>
      </c>
      <c r="J394" s="51" t="s">
        <v>32</v>
      </c>
      <c r="K394" s="51" t="s">
        <v>33</v>
      </c>
    </row>
    <row r="395" spans="1:11" ht="20.100000000000001" customHeight="1" x14ac:dyDescent="0.25">
      <c r="A395" s="51" t="s">
        <v>3229</v>
      </c>
      <c r="B395" s="51" t="s">
        <v>75</v>
      </c>
      <c r="C395" s="51" t="s">
        <v>31</v>
      </c>
      <c r="D395" s="51">
        <v>373663</v>
      </c>
      <c r="E395" s="51">
        <v>85</v>
      </c>
      <c r="F395" s="51">
        <v>9.84</v>
      </c>
      <c r="G395" s="51">
        <v>2.63E-2</v>
      </c>
      <c r="H395" s="51">
        <v>37.9739</v>
      </c>
      <c r="I395" s="51">
        <v>2023</v>
      </c>
      <c r="J395" s="51" t="s">
        <v>32</v>
      </c>
      <c r="K395" s="51" t="s">
        <v>33</v>
      </c>
    </row>
    <row r="396" spans="1:11" ht="20.100000000000001" customHeight="1" x14ac:dyDescent="0.25">
      <c r="A396" s="51" t="s">
        <v>363</v>
      </c>
      <c r="B396" s="51" t="s">
        <v>79</v>
      </c>
      <c r="C396" s="51" t="s">
        <v>31</v>
      </c>
      <c r="D396" s="51">
        <v>127423</v>
      </c>
      <c r="E396" s="51">
        <v>83.48</v>
      </c>
      <c r="F396" s="51">
        <v>4.42</v>
      </c>
      <c r="G396" s="51">
        <v>3.4700000000000002E-2</v>
      </c>
      <c r="H396" s="51">
        <v>28.828700000000001</v>
      </c>
      <c r="I396" s="51">
        <v>2023</v>
      </c>
      <c r="J396" s="51" t="s">
        <v>32</v>
      </c>
      <c r="K396" s="51" t="s">
        <v>33</v>
      </c>
    </row>
    <row r="397" spans="1:11" ht="20.100000000000001" customHeight="1" x14ac:dyDescent="0.25">
      <c r="A397" s="51" t="s">
        <v>143</v>
      </c>
      <c r="B397" s="51" t="s">
        <v>79</v>
      </c>
      <c r="C397" s="51" t="s">
        <v>31</v>
      </c>
      <c r="D397" s="51">
        <v>125095</v>
      </c>
      <c r="E397" s="51">
        <v>88.86</v>
      </c>
      <c r="F397" s="51">
        <v>4.29</v>
      </c>
      <c r="G397" s="51">
        <v>3.4299999999999997E-2</v>
      </c>
      <c r="H397" s="51">
        <v>29.159800000000001</v>
      </c>
      <c r="I397" s="51">
        <v>2023</v>
      </c>
      <c r="J397" s="51" t="s">
        <v>32</v>
      </c>
      <c r="K397" s="51" t="s">
        <v>33</v>
      </c>
    </row>
    <row r="398" spans="1:11" ht="20.100000000000001" customHeight="1" x14ac:dyDescent="0.25">
      <c r="A398" s="51" t="s">
        <v>674</v>
      </c>
      <c r="B398" s="51" t="s">
        <v>79</v>
      </c>
      <c r="C398" s="51" t="s">
        <v>31</v>
      </c>
      <c r="D398" s="51">
        <v>268811</v>
      </c>
      <c r="E398" s="51">
        <v>80.42</v>
      </c>
      <c r="F398" s="51">
        <v>11.19</v>
      </c>
      <c r="G398" s="51">
        <v>4.1599999999999998E-2</v>
      </c>
      <c r="H398" s="51">
        <v>24.022400000000001</v>
      </c>
      <c r="I398" s="51">
        <v>2023</v>
      </c>
      <c r="J398" s="51" t="s">
        <v>32</v>
      </c>
      <c r="K398" s="51" t="s">
        <v>33</v>
      </c>
    </row>
    <row r="399" spans="1:11" ht="20.100000000000001" customHeight="1" x14ac:dyDescent="0.25">
      <c r="A399" s="51" t="s">
        <v>255</v>
      </c>
      <c r="B399" s="51" t="s">
        <v>79</v>
      </c>
      <c r="C399" s="51" t="s">
        <v>31</v>
      </c>
      <c r="D399" s="51">
        <v>167154</v>
      </c>
      <c r="E399" s="51">
        <v>74.760000000000005</v>
      </c>
      <c r="F399" s="51">
        <v>8.83</v>
      </c>
      <c r="G399" s="51">
        <v>5.28E-2</v>
      </c>
      <c r="H399" s="51">
        <v>18.930299999999999</v>
      </c>
      <c r="I399" s="51">
        <v>2023</v>
      </c>
      <c r="J399" s="51" t="s">
        <v>32</v>
      </c>
      <c r="K399" s="51" t="s">
        <v>33</v>
      </c>
    </row>
    <row r="400" spans="1:11" ht="20.100000000000001" customHeight="1" x14ac:dyDescent="0.25">
      <c r="A400" s="51" t="s">
        <v>556</v>
      </c>
      <c r="B400" s="51" t="s">
        <v>79</v>
      </c>
      <c r="C400" s="51" t="s">
        <v>31</v>
      </c>
      <c r="D400" s="51">
        <v>121784</v>
      </c>
      <c r="E400" s="51">
        <v>88.78</v>
      </c>
      <c r="F400" s="51">
        <v>7.12</v>
      </c>
      <c r="G400" s="51">
        <v>5.8500000000000003E-2</v>
      </c>
      <c r="H400" s="51">
        <v>17.104600000000001</v>
      </c>
      <c r="I400" s="51">
        <v>2023</v>
      </c>
      <c r="J400" s="51" t="s">
        <v>32</v>
      </c>
      <c r="K400" s="51" t="s">
        <v>33</v>
      </c>
    </row>
    <row r="401" spans="1:11" ht="20.100000000000001" customHeight="1" x14ac:dyDescent="0.25">
      <c r="A401" s="51" t="s">
        <v>590</v>
      </c>
      <c r="B401" s="51" t="s">
        <v>79</v>
      </c>
      <c r="C401" s="51" t="s">
        <v>31</v>
      </c>
      <c r="D401" s="51">
        <v>192626</v>
      </c>
      <c r="E401" s="51">
        <v>84.9</v>
      </c>
      <c r="F401" s="51">
        <v>6.82</v>
      </c>
      <c r="G401" s="51">
        <v>3.5400000000000001E-2</v>
      </c>
      <c r="H401" s="51">
        <v>28.244299999999999</v>
      </c>
      <c r="I401" s="51">
        <v>2023</v>
      </c>
      <c r="J401" s="51" t="s">
        <v>32</v>
      </c>
      <c r="K401" s="51" t="s">
        <v>33</v>
      </c>
    </row>
    <row r="402" spans="1:11" ht="20.100000000000001" customHeight="1" x14ac:dyDescent="0.25">
      <c r="A402" s="51" t="s">
        <v>3010</v>
      </c>
      <c r="B402" s="51" t="s">
        <v>79</v>
      </c>
      <c r="C402" s="51" t="s">
        <v>31</v>
      </c>
      <c r="D402" s="51">
        <v>161549</v>
      </c>
      <c r="E402" s="51">
        <v>89.77</v>
      </c>
      <c r="F402" s="51">
        <v>4.91</v>
      </c>
      <c r="G402" s="51">
        <v>3.04E-2</v>
      </c>
      <c r="H402" s="51">
        <v>32.902000000000001</v>
      </c>
      <c r="I402" s="51">
        <v>2023</v>
      </c>
      <c r="J402" s="51" t="s">
        <v>32</v>
      </c>
      <c r="K402" s="51" t="s">
        <v>33</v>
      </c>
    </row>
    <row r="403" spans="1:11" ht="20.100000000000001" customHeight="1" x14ac:dyDescent="0.25">
      <c r="A403" s="51" t="s">
        <v>644</v>
      </c>
      <c r="B403" s="51" t="s">
        <v>79</v>
      </c>
      <c r="C403" s="51" t="s">
        <v>31</v>
      </c>
      <c r="D403" s="51">
        <v>56385</v>
      </c>
      <c r="E403" s="51">
        <v>87.94</v>
      </c>
      <c r="F403" s="51">
        <v>2.82</v>
      </c>
      <c r="G403" s="51">
        <v>0.05</v>
      </c>
      <c r="H403" s="51">
        <v>19.994599999999998</v>
      </c>
      <c r="I403" s="51">
        <v>2023</v>
      </c>
      <c r="J403" s="51" t="s">
        <v>32</v>
      </c>
      <c r="K403" s="51" t="s">
        <v>33</v>
      </c>
    </row>
    <row r="404" spans="1:11" ht="20.100000000000001" customHeight="1" x14ac:dyDescent="0.25">
      <c r="A404" s="51" t="s">
        <v>558</v>
      </c>
      <c r="B404" s="51" t="s">
        <v>79</v>
      </c>
      <c r="C404" s="51" t="s">
        <v>31</v>
      </c>
      <c r="D404" s="51">
        <v>275924</v>
      </c>
      <c r="E404" s="51">
        <v>83.89</v>
      </c>
      <c r="F404" s="51">
        <v>9.59</v>
      </c>
      <c r="G404" s="51">
        <v>3.4799999999999998E-2</v>
      </c>
      <c r="H404" s="51">
        <v>28.772099999999998</v>
      </c>
      <c r="I404" s="51">
        <v>2023</v>
      </c>
      <c r="J404" s="51" t="s">
        <v>32</v>
      </c>
      <c r="K404" s="51" t="s">
        <v>33</v>
      </c>
    </row>
    <row r="405" spans="1:11" ht="20.100000000000001" customHeight="1" x14ac:dyDescent="0.25">
      <c r="A405" s="51" t="s">
        <v>546</v>
      </c>
      <c r="B405" s="51" t="s">
        <v>75</v>
      </c>
      <c r="C405" s="51" t="s">
        <v>31</v>
      </c>
      <c r="D405" s="51">
        <v>104028</v>
      </c>
      <c r="E405" s="51">
        <v>88.27</v>
      </c>
      <c r="F405" s="51">
        <v>11.98</v>
      </c>
      <c r="G405" s="51">
        <v>0.1152</v>
      </c>
      <c r="H405" s="51">
        <v>8.6834000000000007</v>
      </c>
      <c r="I405" s="51">
        <v>2023</v>
      </c>
      <c r="J405" s="51" t="s">
        <v>32</v>
      </c>
      <c r="K405" s="51" t="s">
        <v>33</v>
      </c>
    </row>
    <row r="406" spans="1:11" ht="20.100000000000001" customHeight="1" x14ac:dyDescent="0.25">
      <c r="A406" s="51" t="s">
        <v>607</v>
      </c>
      <c r="B406" s="51" t="s">
        <v>79</v>
      </c>
      <c r="C406" s="51" t="s">
        <v>31</v>
      </c>
      <c r="D406" s="51">
        <v>256714</v>
      </c>
      <c r="E406" s="51">
        <v>80.48</v>
      </c>
      <c r="F406" s="51">
        <v>9.73</v>
      </c>
      <c r="G406" s="51">
        <v>3.7900000000000003E-2</v>
      </c>
      <c r="H406" s="51">
        <v>26.383800000000001</v>
      </c>
      <c r="I406" s="51">
        <v>2023</v>
      </c>
      <c r="J406" s="51" t="s">
        <v>32</v>
      </c>
      <c r="K406" s="51" t="s">
        <v>33</v>
      </c>
    </row>
    <row r="407" spans="1:11" ht="20.100000000000001" customHeight="1" x14ac:dyDescent="0.25">
      <c r="A407" s="51" t="s">
        <v>436</v>
      </c>
      <c r="B407" s="51" t="s">
        <v>79</v>
      </c>
      <c r="C407" s="51" t="s">
        <v>31</v>
      </c>
      <c r="D407" s="51">
        <v>188594</v>
      </c>
      <c r="E407" s="51">
        <v>78.86</v>
      </c>
      <c r="F407" s="51">
        <v>6.46</v>
      </c>
      <c r="G407" s="51">
        <v>3.4299999999999997E-2</v>
      </c>
      <c r="H407" s="51">
        <v>29.194099999999999</v>
      </c>
      <c r="I407" s="51">
        <v>2023</v>
      </c>
      <c r="J407" s="51" t="s">
        <v>32</v>
      </c>
      <c r="K407" s="51" t="s">
        <v>33</v>
      </c>
    </row>
    <row r="408" spans="1:11" ht="20.100000000000001" customHeight="1" x14ac:dyDescent="0.25">
      <c r="A408" s="51" t="s">
        <v>596</v>
      </c>
      <c r="B408" s="51" t="s">
        <v>79</v>
      </c>
      <c r="C408" s="51" t="s">
        <v>31</v>
      </c>
      <c r="D408" s="51">
        <v>250519</v>
      </c>
      <c r="E408" s="51">
        <v>83.97</v>
      </c>
      <c r="F408" s="51">
        <v>10.07</v>
      </c>
      <c r="G408" s="51">
        <v>4.02E-2</v>
      </c>
      <c r="H408" s="51">
        <v>24.877700000000001</v>
      </c>
      <c r="I408" s="51">
        <v>2023</v>
      </c>
      <c r="J408" s="51" t="s">
        <v>32</v>
      </c>
      <c r="K408" s="51" t="s">
        <v>33</v>
      </c>
    </row>
    <row r="409" spans="1:11" ht="20.100000000000001" customHeight="1" x14ac:dyDescent="0.25">
      <c r="A409" s="51" t="s">
        <v>379</v>
      </c>
      <c r="B409" s="51" t="s">
        <v>79</v>
      </c>
      <c r="C409" s="51" t="s">
        <v>31</v>
      </c>
      <c r="D409" s="51">
        <v>97362</v>
      </c>
      <c r="E409" s="51">
        <v>88.21</v>
      </c>
      <c r="F409" s="51">
        <v>3.63</v>
      </c>
      <c r="G409" s="51">
        <v>3.73E-2</v>
      </c>
      <c r="H409" s="51">
        <v>26.8215</v>
      </c>
      <c r="I409" s="51">
        <v>2023</v>
      </c>
      <c r="J409" s="51" t="s">
        <v>32</v>
      </c>
      <c r="K409" s="51" t="s">
        <v>33</v>
      </c>
    </row>
    <row r="410" spans="1:11" ht="20.100000000000001" customHeight="1" x14ac:dyDescent="0.25">
      <c r="A410" s="51" t="s">
        <v>1655</v>
      </c>
      <c r="B410" s="51" t="s">
        <v>79</v>
      </c>
      <c r="C410" s="51" t="s">
        <v>31</v>
      </c>
      <c r="D410" s="51">
        <v>75333</v>
      </c>
      <c r="E410" s="51">
        <v>89.98</v>
      </c>
      <c r="F410" s="51">
        <v>3.61</v>
      </c>
      <c r="G410" s="51">
        <v>4.7899999999999998E-2</v>
      </c>
      <c r="H410" s="51">
        <v>20.867799999999999</v>
      </c>
      <c r="I410" s="51">
        <v>2023</v>
      </c>
      <c r="J410" s="51" t="s">
        <v>32</v>
      </c>
      <c r="K410" s="51" t="s">
        <v>33</v>
      </c>
    </row>
    <row r="411" spans="1:11" ht="20.100000000000001" customHeight="1" x14ac:dyDescent="0.25">
      <c r="A411" s="51" t="s">
        <v>237</v>
      </c>
      <c r="B411" s="51" t="s">
        <v>79</v>
      </c>
      <c r="C411" s="51" t="s">
        <v>31</v>
      </c>
      <c r="D411" s="51">
        <v>218261</v>
      </c>
      <c r="E411" s="51">
        <v>84.93</v>
      </c>
      <c r="F411" s="51">
        <v>7.31</v>
      </c>
      <c r="G411" s="51">
        <v>3.3500000000000002E-2</v>
      </c>
      <c r="H411" s="51">
        <v>29.857900000000001</v>
      </c>
      <c r="I411" s="51">
        <v>2023</v>
      </c>
      <c r="J411" s="51" t="s">
        <v>32</v>
      </c>
      <c r="K411" s="51" t="s">
        <v>33</v>
      </c>
    </row>
    <row r="412" spans="1:11" ht="20.100000000000001" customHeight="1" x14ac:dyDescent="0.25">
      <c r="A412" s="51" t="s">
        <v>327</v>
      </c>
      <c r="B412" s="51" t="s">
        <v>79</v>
      </c>
      <c r="C412" s="51" t="s">
        <v>31</v>
      </c>
      <c r="D412" s="51">
        <v>198461</v>
      </c>
      <c r="E412" s="51">
        <v>88.37</v>
      </c>
      <c r="F412" s="51">
        <v>7.47</v>
      </c>
      <c r="G412" s="51">
        <v>3.7600000000000001E-2</v>
      </c>
      <c r="H412" s="51">
        <v>26.567699999999999</v>
      </c>
      <c r="I412" s="51">
        <v>2023</v>
      </c>
      <c r="J412" s="51" t="s">
        <v>32</v>
      </c>
      <c r="K412" s="51" t="s">
        <v>33</v>
      </c>
    </row>
    <row r="413" spans="1:11" ht="20.100000000000001" customHeight="1" x14ac:dyDescent="0.25">
      <c r="A413" s="51" t="s">
        <v>454</v>
      </c>
      <c r="B413" s="51" t="s">
        <v>79</v>
      </c>
      <c r="C413" s="51" t="s">
        <v>31</v>
      </c>
      <c r="D413" s="51">
        <v>365288</v>
      </c>
      <c r="E413" s="51">
        <v>87.76</v>
      </c>
      <c r="F413" s="51">
        <v>11.45</v>
      </c>
      <c r="G413" s="51">
        <v>3.1300000000000001E-2</v>
      </c>
      <c r="H413" s="51">
        <v>31.902899999999999</v>
      </c>
      <c r="I413" s="51">
        <v>2023</v>
      </c>
      <c r="J413" s="51" t="s">
        <v>32</v>
      </c>
      <c r="K413" s="51" t="s">
        <v>33</v>
      </c>
    </row>
    <row r="414" spans="1:11" ht="20.100000000000001" customHeight="1" x14ac:dyDescent="0.25">
      <c r="A414" s="51" t="s">
        <v>698</v>
      </c>
      <c r="B414" s="51" t="s">
        <v>79</v>
      </c>
      <c r="C414" s="51" t="s">
        <v>31</v>
      </c>
      <c r="D414" s="51">
        <v>62023</v>
      </c>
      <c r="E414" s="51">
        <v>89.87</v>
      </c>
      <c r="F414" s="51">
        <v>4</v>
      </c>
      <c r="G414" s="51">
        <v>6.4500000000000002E-2</v>
      </c>
      <c r="H414" s="51">
        <v>15.505800000000001</v>
      </c>
      <c r="I414" s="51">
        <v>2023</v>
      </c>
      <c r="J414" s="51" t="s">
        <v>32</v>
      </c>
      <c r="K414" s="51" t="s">
        <v>33</v>
      </c>
    </row>
    <row r="415" spans="1:11" ht="20.100000000000001" customHeight="1" x14ac:dyDescent="0.25">
      <c r="A415" s="51" t="s">
        <v>1666</v>
      </c>
      <c r="B415" s="51" t="s">
        <v>79</v>
      </c>
      <c r="C415" s="51" t="s">
        <v>31</v>
      </c>
      <c r="D415" s="51">
        <v>112671</v>
      </c>
      <c r="E415" s="51">
        <v>89.34</v>
      </c>
      <c r="F415" s="51">
        <v>4.21</v>
      </c>
      <c r="G415" s="51">
        <v>3.7400000000000003E-2</v>
      </c>
      <c r="H415" s="51">
        <v>26.762699999999999</v>
      </c>
      <c r="I415" s="51">
        <v>2023</v>
      </c>
      <c r="J415" s="51" t="s">
        <v>32</v>
      </c>
      <c r="K415" s="51" t="s">
        <v>33</v>
      </c>
    </row>
    <row r="416" spans="1:11" ht="20.100000000000001" customHeight="1" x14ac:dyDescent="0.25">
      <c r="A416" s="51" t="s">
        <v>515</v>
      </c>
      <c r="B416" s="51" t="s">
        <v>75</v>
      </c>
      <c r="C416" s="51" t="s">
        <v>31</v>
      </c>
      <c r="D416" s="51">
        <v>393775</v>
      </c>
      <c r="E416" s="51">
        <v>83.66</v>
      </c>
      <c r="F416" s="51">
        <v>12.29</v>
      </c>
      <c r="G416" s="51">
        <v>3.1199999999999999E-2</v>
      </c>
      <c r="H416" s="51">
        <v>32.040300000000002</v>
      </c>
      <c r="I416" s="51">
        <v>2023</v>
      </c>
      <c r="J416" s="51" t="s">
        <v>32</v>
      </c>
      <c r="K416" s="51" t="s">
        <v>33</v>
      </c>
    </row>
    <row r="417" spans="1:11" ht="20.100000000000001" customHeight="1" x14ac:dyDescent="0.25">
      <c r="A417" s="51" t="s">
        <v>413</v>
      </c>
      <c r="B417" s="51" t="s">
        <v>79</v>
      </c>
      <c r="C417" s="51" t="s">
        <v>31</v>
      </c>
      <c r="D417" s="51">
        <v>97362</v>
      </c>
      <c r="E417" s="51">
        <v>80.400000000000006</v>
      </c>
      <c r="F417" s="51">
        <v>2.96</v>
      </c>
      <c r="G417" s="51">
        <v>3.04E-2</v>
      </c>
      <c r="H417" s="51">
        <v>32.892600000000002</v>
      </c>
      <c r="I417" s="51">
        <v>2023</v>
      </c>
      <c r="J417" s="51" t="s">
        <v>32</v>
      </c>
      <c r="K417" s="51" t="s">
        <v>33</v>
      </c>
    </row>
    <row r="418" spans="1:11" ht="20.100000000000001" customHeight="1" x14ac:dyDescent="0.25">
      <c r="A418" s="51" t="s">
        <v>591</v>
      </c>
      <c r="B418" s="51" t="s">
        <v>79</v>
      </c>
      <c r="C418" s="51" t="s">
        <v>31</v>
      </c>
      <c r="D418" s="51">
        <v>391021</v>
      </c>
      <c r="E418" s="51">
        <v>74.3</v>
      </c>
      <c r="F418" s="51">
        <v>11.55</v>
      </c>
      <c r="G418" s="51">
        <v>2.9499999999999998E-2</v>
      </c>
      <c r="H418" s="51">
        <v>33.854700000000001</v>
      </c>
      <c r="I418" s="51">
        <v>2023</v>
      </c>
      <c r="J418" s="51" t="s">
        <v>32</v>
      </c>
      <c r="K418" s="51" t="s">
        <v>33</v>
      </c>
    </row>
    <row r="419" spans="1:11" ht="20.100000000000001" customHeight="1" x14ac:dyDescent="0.25">
      <c r="A419" s="51" t="s">
        <v>510</v>
      </c>
      <c r="B419" s="51" t="s">
        <v>79</v>
      </c>
      <c r="C419" s="51" t="s">
        <v>31</v>
      </c>
      <c r="D419" s="51">
        <v>188594</v>
      </c>
      <c r="E419" s="51">
        <v>79.75</v>
      </c>
      <c r="F419" s="51">
        <v>7.34</v>
      </c>
      <c r="G419" s="51">
        <v>3.8899999999999997E-2</v>
      </c>
      <c r="H419" s="51">
        <v>25.693999999999999</v>
      </c>
      <c r="I419" s="51">
        <v>2023</v>
      </c>
      <c r="J419" s="51" t="s">
        <v>32</v>
      </c>
      <c r="K419" s="51" t="s">
        <v>33</v>
      </c>
    </row>
    <row r="420" spans="1:11" ht="20.100000000000001" customHeight="1" x14ac:dyDescent="0.25">
      <c r="A420" s="51" t="s">
        <v>695</v>
      </c>
      <c r="B420" s="51" t="s">
        <v>75</v>
      </c>
      <c r="C420" s="51" t="s">
        <v>31</v>
      </c>
      <c r="D420" s="51">
        <v>139082</v>
      </c>
      <c r="E420" s="51">
        <v>83.02</v>
      </c>
      <c r="F420" s="51">
        <v>5.45</v>
      </c>
      <c r="G420" s="51">
        <v>3.9199999999999999E-2</v>
      </c>
      <c r="H420" s="51">
        <v>25.5197</v>
      </c>
      <c r="I420" s="51">
        <v>2023</v>
      </c>
      <c r="J420" s="51" t="s">
        <v>32</v>
      </c>
      <c r="K420" s="51" t="s">
        <v>33</v>
      </c>
    </row>
    <row r="421" spans="1:11" ht="20.100000000000001" customHeight="1" x14ac:dyDescent="0.25">
      <c r="A421" s="51" t="s">
        <v>447</v>
      </c>
      <c r="B421" s="51" t="s">
        <v>75</v>
      </c>
      <c r="C421" s="51" t="s">
        <v>31</v>
      </c>
      <c r="D421" s="51">
        <v>50703</v>
      </c>
      <c r="E421" s="51">
        <v>85.47</v>
      </c>
      <c r="F421" s="51">
        <v>6.36</v>
      </c>
      <c r="G421" s="51">
        <v>0.12540000000000001</v>
      </c>
      <c r="H421" s="51">
        <v>7.9721000000000002</v>
      </c>
      <c r="I421" s="51">
        <v>2023</v>
      </c>
      <c r="J421" s="51" t="s">
        <v>32</v>
      </c>
      <c r="K421" s="51" t="s">
        <v>33</v>
      </c>
    </row>
    <row r="422" spans="1:11" ht="20.100000000000001" customHeight="1" x14ac:dyDescent="0.25">
      <c r="A422" s="51" t="s">
        <v>419</v>
      </c>
      <c r="B422" s="51" t="s">
        <v>79</v>
      </c>
      <c r="C422" s="51" t="s">
        <v>31</v>
      </c>
      <c r="D422" s="51">
        <v>91625</v>
      </c>
      <c r="E422" s="51">
        <v>88.06</v>
      </c>
      <c r="F422" s="51">
        <v>3.13</v>
      </c>
      <c r="G422" s="51">
        <v>3.4200000000000001E-2</v>
      </c>
      <c r="H422" s="51">
        <v>29.273199999999999</v>
      </c>
      <c r="I422" s="51">
        <v>2023</v>
      </c>
      <c r="J422" s="51" t="s">
        <v>32</v>
      </c>
      <c r="K422" s="51" t="s">
        <v>33</v>
      </c>
    </row>
    <row r="423" spans="1:11" ht="20.100000000000001" customHeight="1" x14ac:dyDescent="0.25">
      <c r="A423" s="51" t="s">
        <v>205</v>
      </c>
      <c r="B423" s="51" t="s">
        <v>79</v>
      </c>
      <c r="C423" s="51" t="s">
        <v>31</v>
      </c>
      <c r="D423" s="51">
        <v>215901</v>
      </c>
      <c r="E423" s="51">
        <v>81.099999999999994</v>
      </c>
      <c r="F423" s="51">
        <v>6.69</v>
      </c>
      <c r="G423" s="51">
        <v>3.1E-2</v>
      </c>
      <c r="H423" s="51">
        <v>32.272199999999998</v>
      </c>
      <c r="I423" s="51">
        <v>2023</v>
      </c>
      <c r="J423" s="51" t="s">
        <v>32</v>
      </c>
      <c r="K423" s="51" t="s">
        <v>33</v>
      </c>
    </row>
    <row r="424" spans="1:11" ht="20.100000000000001" customHeight="1" x14ac:dyDescent="0.25">
      <c r="A424" s="51" t="s">
        <v>578</v>
      </c>
      <c r="B424" s="51" t="s">
        <v>79</v>
      </c>
      <c r="C424" s="51" t="s">
        <v>31</v>
      </c>
      <c r="D424" s="51">
        <v>384793</v>
      </c>
      <c r="E424" s="51">
        <v>85.4</v>
      </c>
      <c r="F424" s="51">
        <v>9.84</v>
      </c>
      <c r="G424" s="51">
        <v>2.5600000000000001E-2</v>
      </c>
      <c r="H424" s="51">
        <v>39.104999999999997</v>
      </c>
      <c r="I424" s="51">
        <v>2023</v>
      </c>
      <c r="J424" s="51" t="s">
        <v>32</v>
      </c>
      <c r="K424" s="51" t="s">
        <v>33</v>
      </c>
    </row>
    <row r="425" spans="1:11" ht="20.100000000000001" customHeight="1" x14ac:dyDescent="0.25">
      <c r="A425" s="51" t="s">
        <v>1661</v>
      </c>
      <c r="B425" s="51" t="s">
        <v>79</v>
      </c>
      <c r="C425" s="51" t="s">
        <v>31</v>
      </c>
      <c r="D425" s="51">
        <v>117195</v>
      </c>
      <c r="E425" s="51">
        <v>77.430000000000007</v>
      </c>
      <c r="F425" s="51">
        <v>3.37</v>
      </c>
      <c r="G425" s="51">
        <v>2.8799999999999999E-2</v>
      </c>
      <c r="H425" s="51">
        <v>34.776000000000003</v>
      </c>
      <c r="I425" s="51">
        <v>2023</v>
      </c>
      <c r="J425" s="51" t="s">
        <v>32</v>
      </c>
      <c r="K425" s="51" t="s">
        <v>33</v>
      </c>
    </row>
    <row r="426" spans="1:11" ht="20.100000000000001" customHeight="1" x14ac:dyDescent="0.25">
      <c r="A426" s="51" t="s">
        <v>246</v>
      </c>
      <c r="B426" s="51" t="s">
        <v>75</v>
      </c>
      <c r="C426" s="51" t="s">
        <v>31</v>
      </c>
      <c r="D426" s="51">
        <v>115998</v>
      </c>
      <c r="E426" s="51">
        <v>88.93</v>
      </c>
      <c r="F426" s="51">
        <v>10.25</v>
      </c>
      <c r="G426" s="51">
        <v>8.8400000000000006E-2</v>
      </c>
      <c r="H426" s="51">
        <v>11.3169</v>
      </c>
      <c r="I426" s="51">
        <v>2023</v>
      </c>
      <c r="J426" s="51" t="s">
        <v>32</v>
      </c>
      <c r="K426" s="51" t="s">
        <v>33</v>
      </c>
    </row>
    <row r="427" spans="1:11" ht="20.100000000000001" customHeight="1" x14ac:dyDescent="0.25">
      <c r="A427" s="51" t="s">
        <v>457</v>
      </c>
      <c r="B427" s="51" t="s">
        <v>34</v>
      </c>
      <c r="C427" s="51" t="s">
        <v>31</v>
      </c>
      <c r="D427" s="51">
        <v>204384</v>
      </c>
      <c r="E427" s="51">
        <v>74.819999999999993</v>
      </c>
      <c r="F427" s="51">
        <v>7.99</v>
      </c>
      <c r="G427" s="51">
        <v>3.9100000000000003E-2</v>
      </c>
      <c r="H427" s="51">
        <v>25.579899999999999</v>
      </c>
      <c r="I427" s="51">
        <v>2023</v>
      </c>
      <c r="J427" s="51" t="s">
        <v>32</v>
      </c>
      <c r="K427" s="51" t="s">
        <v>33</v>
      </c>
    </row>
    <row r="428" spans="1:11" ht="20.100000000000001" customHeight="1" x14ac:dyDescent="0.25">
      <c r="A428" s="51" t="s">
        <v>668</v>
      </c>
      <c r="B428" s="51" t="s">
        <v>75</v>
      </c>
      <c r="C428" s="51" t="s">
        <v>31</v>
      </c>
      <c r="D428" s="51">
        <v>298724</v>
      </c>
      <c r="E428" s="51">
        <v>87.71</v>
      </c>
      <c r="F428" s="51">
        <v>15.33</v>
      </c>
      <c r="G428" s="51">
        <v>5.1299999999999998E-2</v>
      </c>
      <c r="H428" s="51">
        <v>19.4863</v>
      </c>
      <c r="I428" s="51">
        <v>2023</v>
      </c>
      <c r="J428" s="51" t="s">
        <v>32</v>
      </c>
      <c r="K428" s="51" t="s">
        <v>33</v>
      </c>
    </row>
    <row r="429" spans="1:11" ht="20.100000000000001" customHeight="1" x14ac:dyDescent="0.25">
      <c r="A429" s="51" t="s">
        <v>3234</v>
      </c>
      <c r="B429" s="51" t="s">
        <v>75</v>
      </c>
      <c r="C429" s="51" t="s">
        <v>31</v>
      </c>
      <c r="D429" s="51">
        <v>307034</v>
      </c>
      <c r="E429" s="51">
        <v>83.03</v>
      </c>
      <c r="F429" s="51">
        <v>10.34</v>
      </c>
      <c r="G429" s="51">
        <v>3.3700000000000001E-2</v>
      </c>
      <c r="H429" s="51">
        <v>29.693899999999999</v>
      </c>
      <c r="I429" s="51">
        <v>2023</v>
      </c>
      <c r="J429" s="51" t="s">
        <v>32</v>
      </c>
      <c r="K429" s="51" t="s">
        <v>33</v>
      </c>
    </row>
    <row r="430" spans="1:11" ht="20.100000000000001" customHeight="1" x14ac:dyDescent="0.25">
      <c r="A430" s="51" t="s">
        <v>284</v>
      </c>
      <c r="B430" s="51" t="s">
        <v>79</v>
      </c>
      <c r="C430" s="51" t="s">
        <v>31</v>
      </c>
      <c r="D430" s="51">
        <v>168662</v>
      </c>
      <c r="E430" s="51">
        <v>84.49</v>
      </c>
      <c r="F430" s="51">
        <v>8.65</v>
      </c>
      <c r="G430" s="51">
        <v>5.1299999999999998E-2</v>
      </c>
      <c r="H430" s="51">
        <v>19.4985</v>
      </c>
      <c r="I430" s="51">
        <v>2023</v>
      </c>
      <c r="J430" s="51" t="s">
        <v>32</v>
      </c>
      <c r="K430" s="51" t="s">
        <v>33</v>
      </c>
    </row>
    <row r="431" spans="1:11" ht="20.100000000000001" customHeight="1" x14ac:dyDescent="0.25">
      <c r="A431" s="51" t="s">
        <v>1663</v>
      </c>
      <c r="B431" s="51" t="s">
        <v>79</v>
      </c>
      <c r="C431" s="51" t="s">
        <v>31</v>
      </c>
      <c r="D431" s="51">
        <v>112507</v>
      </c>
      <c r="E431" s="51">
        <v>90.66</v>
      </c>
      <c r="F431" s="51">
        <v>4.74</v>
      </c>
      <c r="G431" s="51">
        <v>4.2099999999999999E-2</v>
      </c>
      <c r="H431" s="51">
        <v>23.735700000000001</v>
      </c>
      <c r="I431" s="51">
        <v>2023</v>
      </c>
      <c r="J431" s="51" t="s">
        <v>32</v>
      </c>
      <c r="K431" s="51" t="s">
        <v>33</v>
      </c>
    </row>
    <row r="432" spans="1:11" ht="20.100000000000001" customHeight="1" x14ac:dyDescent="0.25">
      <c r="A432" s="51" t="s">
        <v>189</v>
      </c>
      <c r="B432" s="51" t="s">
        <v>75</v>
      </c>
      <c r="C432" s="51" t="s">
        <v>31</v>
      </c>
      <c r="D432" s="51">
        <v>404446</v>
      </c>
      <c r="E432" s="51">
        <v>82.47</v>
      </c>
      <c r="F432" s="51">
        <v>11.33</v>
      </c>
      <c r="G432" s="51">
        <v>2.8000000000000001E-2</v>
      </c>
      <c r="H432" s="51">
        <v>35.696899999999999</v>
      </c>
      <c r="I432" s="51">
        <v>2023</v>
      </c>
      <c r="J432" s="51" t="s">
        <v>32</v>
      </c>
      <c r="K432" s="51" t="s">
        <v>33</v>
      </c>
    </row>
    <row r="433" spans="1:11" ht="20.100000000000001" customHeight="1" x14ac:dyDescent="0.25">
      <c r="A433" s="51" t="s">
        <v>694</v>
      </c>
      <c r="B433" s="51" t="s">
        <v>79</v>
      </c>
      <c r="C433" s="51" t="s">
        <v>31</v>
      </c>
      <c r="D433" s="51">
        <v>330014</v>
      </c>
      <c r="E433" s="51">
        <v>85.78</v>
      </c>
      <c r="F433" s="51">
        <v>10</v>
      </c>
      <c r="G433" s="51">
        <v>3.0300000000000001E-2</v>
      </c>
      <c r="H433" s="51">
        <v>33.001399999999997</v>
      </c>
      <c r="I433" s="51">
        <v>2023</v>
      </c>
      <c r="J433" s="51" t="s">
        <v>32</v>
      </c>
      <c r="K433" s="51" t="s">
        <v>33</v>
      </c>
    </row>
    <row r="434" spans="1:11" ht="20.100000000000001" customHeight="1" x14ac:dyDescent="0.25">
      <c r="A434" s="51" t="s">
        <v>1797</v>
      </c>
      <c r="B434" s="51" t="s">
        <v>75</v>
      </c>
      <c r="C434" s="51" t="s">
        <v>31</v>
      </c>
      <c r="D434" s="51">
        <v>275542</v>
      </c>
      <c r="E434" s="51">
        <v>84.75</v>
      </c>
      <c r="F434" s="51">
        <v>7.31</v>
      </c>
      <c r="G434" s="51">
        <v>2.6499999999999999E-2</v>
      </c>
      <c r="H434" s="51">
        <v>37.693800000000003</v>
      </c>
      <c r="I434" s="51">
        <v>2023</v>
      </c>
      <c r="J434" s="51" t="s">
        <v>32</v>
      </c>
      <c r="K434" s="51" t="s">
        <v>33</v>
      </c>
    </row>
    <row r="435" spans="1:11" ht="20.100000000000001" customHeight="1" x14ac:dyDescent="0.25">
      <c r="A435" s="51" t="s">
        <v>1684</v>
      </c>
      <c r="B435" s="51" t="s">
        <v>79</v>
      </c>
      <c r="C435" s="51" t="s">
        <v>31</v>
      </c>
      <c r="D435" s="51">
        <v>120014</v>
      </c>
      <c r="E435" s="51">
        <v>85.02</v>
      </c>
      <c r="F435" s="51">
        <v>4.49</v>
      </c>
      <c r="G435" s="51">
        <v>3.7400000000000003E-2</v>
      </c>
      <c r="H435" s="51">
        <v>26.729199999999999</v>
      </c>
      <c r="I435" s="51">
        <v>2023</v>
      </c>
      <c r="J435" s="51" t="s">
        <v>32</v>
      </c>
      <c r="K435" s="51" t="s">
        <v>33</v>
      </c>
    </row>
    <row r="436" spans="1:11" ht="20.100000000000001" customHeight="1" x14ac:dyDescent="0.25">
      <c r="A436" s="51" t="s">
        <v>162</v>
      </c>
      <c r="B436" s="51" t="s">
        <v>79</v>
      </c>
      <c r="C436" s="51" t="s">
        <v>31</v>
      </c>
      <c r="D436" s="51">
        <v>317164</v>
      </c>
      <c r="E436" s="51">
        <v>85.31</v>
      </c>
      <c r="F436" s="51">
        <v>9.81</v>
      </c>
      <c r="G436" s="51">
        <v>3.09E-2</v>
      </c>
      <c r="H436" s="51">
        <v>32.3307</v>
      </c>
      <c r="I436" s="51">
        <v>2023</v>
      </c>
      <c r="J436" s="51" t="s">
        <v>32</v>
      </c>
      <c r="K436" s="51" t="s">
        <v>33</v>
      </c>
    </row>
    <row r="437" spans="1:11" ht="20.100000000000001" customHeight="1" x14ac:dyDescent="0.25">
      <c r="A437" s="51" t="s">
        <v>1667</v>
      </c>
      <c r="B437" s="51" t="s">
        <v>79</v>
      </c>
      <c r="C437" s="51" t="s">
        <v>31</v>
      </c>
      <c r="D437" s="51">
        <v>108180</v>
      </c>
      <c r="E437" s="51">
        <v>88.13</v>
      </c>
      <c r="F437" s="51">
        <v>3.68</v>
      </c>
      <c r="G437" s="51">
        <v>3.4000000000000002E-2</v>
      </c>
      <c r="H437" s="51">
        <v>29.396699999999999</v>
      </c>
      <c r="I437" s="51">
        <v>2023</v>
      </c>
      <c r="J437" s="51" t="s">
        <v>32</v>
      </c>
      <c r="K437" s="51" t="s">
        <v>33</v>
      </c>
    </row>
    <row r="438" spans="1:11" ht="20.100000000000001" customHeight="1" x14ac:dyDescent="0.25">
      <c r="A438" s="51" t="s">
        <v>685</v>
      </c>
      <c r="B438" s="51" t="s">
        <v>79</v>
      </c>
      <c r="C438" s="51" t="s">
        <v>31</v>
      </c>
      <c r="D438" s="51">
        <v>578271</v>
      </c>
      <c r="E438" s="51">
        <v>75.040000000000006</v>
      </c>
      <c r="F438" s="51">
        <v>13.1</v>
      </c>
      <c r="G438" s="51">
        <v>2.2700000000000001E-2</v>
      </c>
      <c r="H438" s="51">
        <v>44.142800000000001</v>
      </c>
      <c r="I438" s="51">
        <v>2023</v>
      </c>
      <c r="J438" s="51" t="s">
        <v>32</v>
      </c>
      <c r="K438" s="51" t="s">
        <v>33</v>
      </c>
    </row>
    <row r="439" spans="1:11" ht="20.100000000000001" customHeight="1" x14ac:dyDescent="0.25">
      <c r="A439" s="51" t="s">
        <v>2959</v>
      </c>
      <c r="B439" s="51" t="s">
        <v>79</v>
      </c>
      <c r="C439" s="51" t="s">
        <v>31</v>
      </c>
      <c r="D439" s="51">
        <v>314837</v>
      </c>
      <c r="E439" s="51">
        <v>69.94</v>
      </c>
      <c r="F439" s="51">
        <v>9.6</v>
      </c>
      <c r="G439" s="51">
        <v>3.0499999999999999E-2</v>
      </c>
      <c r="H439" s="51">
        <v>32.795499999999997</v>
      </c>
      <c r="I439" s="51">
        <v>2023</v>
      </c>
      <c r="J439" s="51" t="s">
        <v>32</v>
      </c>
      <c r="K439" s="51" t="s">
        <v>33</v>
      </c>
    </row>
    <row r="440" spans="1:11" ht="20.100000000000001" customHeight="1" x14ac:dyDescent="0.25">
      <c r="A440" s="51" t="s">
        <v>651</v>
      </c>
      <c r="B440" s="51" t="s">
        <v>79</v>
      </c>
      <c r="C440" s="51" t="s">
        <v>31</v>
      </c>
      <c r="D440" s="51">
        <v>217147</v>
      </c>
      <c r="E440" s="51">
        <v>76.8</v>
      </c>
      <c r="F440" s="51">
        <v>7.12</v>
      </c>
      <c r="G440" s="51">
        <v>3.2800000000000003E-2</v>
      </c>
      <c r="H440" s="51">
        <v>30.498100000000001</v>
      </c>
      <c r="I440" s="51">
        <v>2023</v>
      </c>
      <c r="J440" s="51" t="s">
        <v>32</v>
      </c>
      <c r="K440" s="51" t="s">
        <v>33</v>
      </c>
    </row>
    <row r="441" spans="1:11" ht="20.100000000000001" customHeight="1" x14ac:dyDescent="0.25">
      <c r="A441" s="51" t="s">
        <v>267</v>
      </c>
      <c r="B441" s="51" t="s">
        <v>79</v>
      </c>
      <c r="C441" s="51" t="s">
        <v>31</v>
      </c>
      <c r="D441" s="51">
        <v>101624</v>
      </c>
      <c r="E441" s="51">
        <v>87</v>
      </c>
      <c r="F441" s="51">
        <v>3.2</v>
      </c>
      <c r="G441" s="51">
        <v>3.15E-2</v>
      </c>
      <c r="H441" s="51">
        <v>31.757400000000001</v>
      </c>
      <c r="I441" s="51">
        <v>2023</v>
      </c>
      <c r="J441" s="51" t="s">
        <v>32</v>
      </c>
      <c r="K441" s="51" t="s">
        <v>33</v>
      </c>
    </row>
    <row r="442" spans="1:11" ht="20.100000000000001" customHeight="1" x14ac:dyDescent="0.25">
      <c r="A442" s="51" t="s">
        <v>395</v>
      </c>
      <c r="B442" s="51" t="s">
        <v>75</v>
      </c>
      <c r="C442" s="51" t="s">
        <v>31</v>
      </c>
      <c r="D442" s="51">
        <v>103197</v>
      </c>
      <c r="E442" s="51">
        <v>89.74</v>
      </c>
      <c r="F442" s="51">
        <v>5.44</v>
      </c>
      <c r="G442" s="51">
        <v>5.2699999999999997E-2</v>
      </c>
      <c r="H442" s="51">
        <v>18.970099999999999</v>
      </c>
      <c r="I442" s="51">
        <v>2023</v>
      </c>
      <c r="J442" s="51" t="s">
        <v>32</v>
      </c>
      <c r="K442" s="51" t="s">
        <v>33</v>
      </c>
    </row>
    <row r="443" spans="1:11" ht="20.100000000000001" customHeight="1" x14ac:dyDescent="0.25">
      <c r="A443" s="51" t="s">
        <v>1668</v>
      </c>
      <c r="B443" s="51" t="s">
        <v>79</v>
      </c>
      <c r="C443" s="51" t="s">
        <v>31</v>
      </c>
      <c r="D443" s="51">
        <v>92379</v>
      </c>
      <c r="E443" s="51">
        <v>87.46</v>
      </c>
      <c r="F443" s="51">
        <v>3.17</v>
      </c>
      <c r="G443" s="51">
        <v>3.4299999999999997E-2</v>
      </c>
      <c r="H443" s="51">
        <v>29.1417</v>
      </c>
      <c r="I443" s="51">
        <v>2023</v>
      </c>
      <c r="J443" s="51" t="s">
        <v>32</v>
      </c>
      <c r="K443" s="51" t="s">
        <v>33</v>
      </c>
    </row>
    <row r="444" spans="1:11" ht="20.100000000000001" customHeight="1" x14ac:dyDescent="0.25">
      <c r="A444" s="51" t="s">
        <v>611</v>
      </c>
      <c r="B444" s="51" t="s">
        <v>79</v>
      </c>
      <c r="C444" s="51" t="s">
        <v>31</v>
      </c>
      <c r="D444" s="51">
        <v>341554</v>
      </c>
      <c r="E444" s="51">
        <v>84.32</v>
      </c>
      <c r="F444" s="51">
        <v>11.16</v>
      </c>
      <c r="G444" s="51">
        <v>3.27E-2</v>
      </c>
      <c r="H444" s="51">
        <v>30.6052</v>
      </c>
      <c r="I444" s="51">
        <v>2023</v>
      </c>
      <c r="J444" s="51" t="s">
        <v>32</v>
      </c>
      <c r="K444" s="51" t="s">
        <v>33</v>
      </c>
    </row>
    <row r="445" spans="1:11" ht="20.100000000000001" customHeight="1" x14ac:dyDescent="0.25">
      <c r="A445" s="51" t="s">
        <v>242</v>
      </c>
      <c r="B445" s="51" t="s">
        <v>79</v>
      </c>
      <c r="C445" s="51" t="s">
        <v>31</v>
      </c>
      <c r="D445" s="51">
        <v>217835</v>
      </c>
      <c r="E445" s="51">
        <v>89.9</v>
      </c>
      <c r="F445" s="51">
        <v>6.83</v>
      </c>
      <c r="G445" s="51">
        <v>3.1399999999999997E-2</v>
      </c>
      <c r="H445" s="51">
        <v>31.893899999999999</v>
      </c>
      <c r="I445" s="51">
        <v>2023</v>
      </c>
      <c r="J445" s="51" t="s">
        <v>32</v>
      </c>
      <c r="K445" s="51" t="s">
        <v>33</v>
      </c>
    </row>
    <row r="446" spans="1:11" ht="20.100000000000001" customHeight="1" x14ac:dyDescent="0.25">
      <c r="A446" s="51" t="s">
        <v>669</v>
      </c>
      <c r="B446" s="51" t="s">
        <v>75</v>
      </c>
      <c r="C446" s="51" t="s">
        <v>31</v>
      </c>
      <c r="D446" s="51">
        <v>166095</v>
      </c>
      <c r="E446" s="51">
        <v>85.25</v>
      </c>
      <c r="F446" s="51">
        <v>6</v>
      </c>
      <c r="G446" s="51">
        <v>3.61E-2</v>
      </c>
      <c r="H446" s="51">
        <v>27.682400000000001</v>
      </c>
      <c r="I446" s="51">
        <v>2023</v>
      </c>
      <c r="J446" s="51" t="s">
        <v>32</v>
      </c>
      <c r="K446" s="51" t="s">
        <v>33</v>
      </c>
    </row>
    <row r="447" spans="1:11" ht="20.100000000000001" customHeight="1" x14ac:dyDescent="0.25">
      <c r="A447" s="51" t="s">
        <v>303</v>
      </c>
      <c r="B447" s="51" t="s">
        <v>79</v>
      </c>
      <c r="C447" s="51" t="s">
        <v>31</v>
      </c>
      <c r="D447" s="51">
        <v>128865</v>
      </c>
      <c r="E447" s="51">
        <v>87.94</v>
      </c>
      <c r="F447" s="51">
        <v>4.2699999999999996</v>
      </c>
      <c r="G447" s="51">
        <v>3.3099999999999997E-2</v>
      </c>
      <c r="H447" s="51">
        <v>30.179200000000002</v>
      </c>
      <c r="I447" s="51">
        <v>2023</v>
      </c>
      <c r="J447" s="51" t="s">
        <v>32</v>
      </c>
      <c r="K447" s="51" t="s">
        <v>33</v>
      </c>
    </row>
    <row r="448" spans="1:11" ht="20.100000000000001" customHeight="1" x14ac:dyDescent="0.25">
      <c r="A448" s="51" t="s">
        <v>1673</v>
      </c>
      <c r="B448" s="51" t="s">
        <v>79</v>
      </c>
      <c r="C448" s="51" t="s">
        <v>31</v>
      </c>
      <c r="D448" s="51">
        <v>97362</v>
      </c>
      <c r="E448" s="51">
        <v>89.06</v>
      </c>
      <c r="F448" s="51">
        <v>2.81</v>
      </c>
      <c r="G448" s="51">
        <v>2.8899999999999999E-2</v>
      </c>
      <c r="H448" s="51">
        <v>34.648400000000002</v>
      </c>
      <c r="I448" s="51">
        <v>2023</v>
      </c>
      <c r="J448" s="51" t="s">
        <v>32</v>
      </c>
      <c r="K448" s="51" t="s">
        <v>33</v>
      </c>
    </row>
    <row r="449" spans="1:11" ht="20.100000000000001" customHeight="1" x14ac:dyDescent="0.25">
      <c r="A449" s="51" t="s">
        <v>257</v>
      </c>
      <c r="B449" s="51" t="s">
        <v>79</v>
      </c>
      <c r="C449" s="51" t="s">
        <v>31</v>
      </c>
      <c r="D449" s="51">
        <v>283169</v>
      </c>
      <c r="E449" s="51">
        <v>85.43</v>
      </c>
      <c r="F449" s="51">
        <v>10.85</v>
      </c>
      <c r="G449" s="51">
        <v>3.8300000000000001E-2</v>
      </c>
      <c r="H449" s="51">
        <v>26.098600000000001</v>
      </c>
      <c r="I449" s="51">
        <v>2023</v>
      </c>
      <c r="J449" s="51" t="s">
        <v>32</v>
      </c>
      <c r="K449" s="51" t="s">
        <v>33</v>
      </c>
    </row>
    <row r="450" spans="1:11" ht="20.100000000000001" customHeight="1" x14ac:dyDescent="0.25">
      <c r="A450" s="51" t="s">
        <v>481</v>
      </c>
      <c r="B450" s="51" t="s">
        <v>79</v>
      </c>
      <c r="C450" s="51" t="s">
        <v>31</v>
      </c>
      <c r="D450" s="51">
        <v>206165</v>
      </c>
      <c r="E450" s="51">
        <v>83.35</v>
      </c>
      <c r="F450" s="51">
        <v>8.36</v>
      </c>
      <c r="G450" s="51">
        <v>4.0599999999999997E-2</v>
      </c>
      <c r="H450" s="51">
        <v>24.660900000000002</v>
      </c>
      <c r="I450" s="51">
        <v>2023</v>
      </c>
      <c r="J450" s="51" t="s">
        <v>32</v>
      </c>
      <c r="K450" s="51" t="s">
        <v>33</v>
      </c>
    </row>
    <row r="451" spans="1:11" ht="20.100000000000001" customHeight="1" x14ac:dyDescent="0.25">
      <c r="A451" s="51" t="s">
        <v>532</v>
      </c>
      <c r="B451" s="51" t="s">
        <v>75</v>
      </c>
      <c r="C451" s="51" t="s">
        <v>31</v>
      </c>
      <c r="D451" s="51">
        <v>353109</v>
      </c>
      <c r="E451" s="51">
        <v>84.71</v>
      </c>
      <c r="F451" s="51">
        <v>10.75</v>
      </c>
      <c r="G451" s="51">
        <v>3.04E-2</v>
      </c>
      <c r="H451" s="51">
        <v>32.8474</v>
      </c>
      <c r="I451" s="51">
        <v>2023</v>
      </c>
      <c r="J451" s="51" t="s">
        <v>32</v>
      </c>
      <c r="K451" s="51" t="s">
        <v>33</v>
      </c>
    </row>
    <row r="452" spans="1:11" ht="20.100000000000001" customHeight="1" x14ac:dyDescent="0.25">
      <c r="A452" s="51" t="s">
        <v>283</v>
      </c>
      <c r="B452" s="51" t="s">
        <v>79</v>
      </c>
      <c r="C452" s="51" t="s">
        <v>31</v>
      </c>
      <c r="D452" s="51">
        <v>279235</v>
      </c>
      <c r="E452" s="51">
        <v>90.48</v>
      </c>
      <c r="F452" s="51">
        <v>9.9</v>
      </c>
      <c r="G452" s="51">
        <v>3.5499999999999997E-2</v>
      </c>
      <c r="H452" s="51">
        <v>28.2056</v>
      </c>
      <c r="I452" s="51">
        <v>2023</v>
      </c>
      <c r="J452" s="51" t="s">
        <v>32</v>
      </c>
      <c r="K452" s="51" t="s">
        <v>33</v>
      </c>
    </row>
    <row r="453" spans="1:11" ht="20.100000000000001" customHeight="1" x14ac:dyDescent="0.25">
      <c r="A453" s="51" t="s">
        <v>292</v>
      </c>
      <c r="B453" s="51" t="s">
        <v>79</v>
      </c>
      <c r="C453" s="51" t="s">
        <v>31</v>
      </c>
      <c r="D453" s="51">
        <v>198559</v>
      </c>
      <c r="E453" s="51">
        <v>76.94</v>
      </c>
      <c r="F453" s="51">
        <v>7.85</v>
      </c>
      <c r="G453" s="51">
        <v>3.95E-2</v>
      </c>
      <c r="H453" s="51">
        <v>25.2942</v>
      </c>
      <c r="I453" s="51">
        <v>2023</v>
      </c>
      <c r="J453" s="51" t="s">
        <v>32</v>
      </c>
      <c r="K453" s="51" t="s">
        <v>33</v>
      </c>
    </row>
    <row r="454" spans="1:11" ht="20.100000000000001" customHeight="1" x14ac:dyDescent="0.25">
      <c r="A454" s="51" t="s">
        <v>486</v>
      </c>
      <c r="B454" s="51" t="s">
        <v>79</v>
      </c>
      <c r="C454" s="51" t="s">
        <v>31</v>
      </c>
      <c r="D454" s="51">
        <v>418788</v>
      </c>
      <c r="E454" s="51">
        <v>81.709999999999994</v>
      </c>
      <c r="F454" s="51">
        <v>11.98</v>
      </c>
      <c r="G454" s="51">
        <v>2.86E-2</v>
      </c>
      <c r="H454" s="51">
        <v>34.9572</v>
      </c>
      <c r="I454" s="51">
        <v>2023</v>
      </c>
      <c r="J454" s="51" t="s">
        <v>32</v>
      </c>
      <c r="K454" s="51" t="s">
        <v>33</v>
      </c>
    </row>
    <row r="455" spans="1:11" ht="20.100000000000001" customHeight="1" x14ac:dyDescent="0.25">
      <c r="A455" s="51" t="s">
        <v>1694</v>
      </c>
      <c r="B455" s="51" t="s">
        <v>79</v>
      </c>
      <c r="C455" s="51" t="s">
        <v>31</v>
      </c>
      <c r="D455" s="51">
        <v>129226</v>
      </c>
      <c r="E455" s="51">
        <v>84.45</v>
      </c>
      <c r="F455" s="51">
        <v>3.97</v>
      </c>
      <c r="G455" s="51">
        <v>3.0700000000000002E-2</v>
      </c>
      <c r="H455" s="51">
        <v>32.550600000000003</v>
      </c>
      <c r="I455" s="51">
        <v>2023</v>
      </c>
      <c r="J455" s="51" t="s">
        <v>32</v>
      </c>
      <c r="K455" s="51" t="s">
        <v>33</v>
      </c>
    </row>
    <row r="456" spans="1:11" ht="20.100000000000001" customHeight="1" x14ac:dyDescent="0.25">
      <c r="A456" s="51" t="s">
        <v>211</v>
      </c>
      <c r="B456" s="51" t="s">
        <v>79</v>
      </c>
      <c r="C456" s="51" t="s">
        <v>31</v>
      </c>
      <c r="D456" s="51">
        <v>192626</v>
      </c>
      <c r="E456" s="51">
        <v>76.5</v>
      </c>
      <c r="F456" s="51">
        <v>7.24</v>
      </c>
      <c r="G456" s="51">
        <v>3.7600000000000001E-2</v>
      </c>
      <c r="H456" s="51">
        <v>26.605799999999999</v>
      </c>
      <c r="I456" s="51">
        <v>2023</v>
      </c>
      <c r="J456" s="51" t="s">
        <v>32</v>
      </c>
      <c r="K456" s="51" t="s">
        <v>33</v>
      </c>
    </row>
    <row r="457" spans="1:11" ht="20.100000000000001" customHeight="1" x14ac:dyDescent="0.25">
      <c r="A457" s="51" t="s">
        <v>720</v>
      </c>
      <c r="B457" s="51" t="s">
        <v>75</v>
      </c>
      <c r="C457" s="51" t="s">
        <v>31</v>
      </c>
      <c r="D457" s="51">
        <v>217589</v>
      </c>
      <c r="E457" s="51">
        <v>87.46</v>
      </c>
      <c r="F457" s="51">
        <v>11.77</v>
      </c>
      <c r="G457" s="51">
        <v>5.4100000000000002E-2</v>
      </c>
      <c r="H457" s="51">
        <v>18.486799999999999</v>
      </c>
      <c r="I457" s="51">
        <v>2023</v>
      </c>
      <c r="J457" s="51" t="s">
        <v>32</v>
      </c>
      <c r="K457" s="51" t="s">
        <v>33</v>
      </c>
    </row>
    <row r="458" spans="1:11" ht="20.100000000000001" customHeight="1" x14ac:dyDescent="0.25">
      <c r="A458" s="51" t="s">
        <v>3882</v>
      </c>
      <c r="B458" s="51" t="s">
        <v>79</v>
      </c>
      <c r="C458" s="51" t="s">
        <v>31</v>
      </c>
      <c r="D458" s="51">
        <v>231571</v>
      </c>
      <c r="E458" s="51">
        <v>78</v>
      </c>
      <c r="F458" s="51">
        <v>9.56</v>
      </c>
      <c r="G458" s="51">
        <v>4.1300000000000003E-2</v>
      </c>
      <c r="H458" s="51">
        <v>24.222899999999999</v>
      </c>
      <c r="I458" s="51">
        <v>2023</v>
      </c>
      <c r="J458" s="51" t="s">
        <v>32</v>
      </c>
      <c r="K458" s="51" t="s">
        <v>33</v>
      </c>
    </row>
    <row r="459" spans="1:11" ht="20.100000000000001" customHeight="1" x14ac:dyDescent="0.25">
      <c r="A459" s="51" t="s">
        <v>714</v>
      </c>
      <c r="B459" s="51" t="s">
        <v>79</v>
      </c>
      <c r="C459" s="51" t="s">
        <v>31</v>
      </c>
      <c r="D459" s="51">
        <v>302117</v>
      </c>
      <c r="E459" s="51">
        <v>90.64</v>
      </c>
      <c r="F459" s="51">
        <v>7.41</v>
      </c>
      <c r="G459" s="51">
        <v>2.4500000000000001E-2</v>
      </c>
      <c r="H459" s="51">
        <v>40.771500000000003</v>
      </c>
      <c r="I459" s="51">
        <v>2023</v>
      </c>
      <c r="J459" s="51" t="s">
        <v>32</v>
      </c>
      <c r="K459" s="51" t="s">
        <v>33</v>
      </c>
    </row>
    <row r="460" spans="1:11" ht="20.100000000000001" customHeight="1" x14ac:dyDescent="0.25">
      <c r="A460" s="51" t="s">
        <v>1701</v>
      </c>
      <c r="B460" s="51" t="s">
        <v>79</v>
      </c>
      <c r="C460" s="51" t="s">
        <v>31</v>
      </c>
      <c r="D460" s="51">
        <v>125095</v>
      </c>
      <c r="E460" s="51">
        <v>88.55</v>
      </c>
      <c r="F460" s="51">
        <v>3.54</v>
      </c>
      <c r="G460" s="51">
        <v>2.8299999999999999E-2</v>
      </c>
      <c r="H460" s="51">
        <v>35.337699999999998</v>
      </c>
      <c r="I460" s="51">
        <v>2023</v>
      </c>
      <c r="J460" s="51" t="s">
        <v>32</v>
      </c>
      <c r="K460" s="51" t="s">
        <v>33</v>
      </c>
    </row>
    <row r="461" spans="1:11" ht="20.100000000000001" customHeight="1" x14ac:dyDescent="0.25">
      <c r="A461" s="51" t="s">
        <v>195</v>
      </c>
      <c r="B461" s="51" t="s">
        <v>79</v>
      </c>
      <c r="C461" s="51" t="s">
        <v>31</v>
      </c>
      <c r="D461" s="51">
        <v>121162</v>
      </c>
      <c r="E461" s="51">
        <v>86.25</v>
      </c>
      <c r="F461" s="51">
        <v>3.8</v>
      </c>
      <c r="G461" s="51">
        <v>3.1399999999999997E-2</v>
      </c>
      <c r="H461" s="51">
        <v>31.884599999999999</v>
      </c>
      <c r="I461" s="51">
        <v>2023</v>
      </c>
      <c r="J461" s="51" t="s">
        <v>32</v>
      </c>
      <c r="K461" s="51" t="s">
        <v>33</v>
      </c>
    </row>
    <row r="462" spans="1:11" ht="20.100000000000001" customHeight="1" x14ac:dyDescent="0.25">
      <c r="A462" s="51" t="s">
        <v>552</v>
      </c>
      <c r="B462" s="51" t="s">
        <v>79</v>
      </c>
      <c r="C462" s="51" t="s">
        <v>31</v>
      </c>
      <c r="D462" s="51">
        <v>191774</v>
      </c>
      <c r="E462" s="51">
        <v>82.78</v>
      </c>
      <c r="F462" s="51">
        <v>8.3800000000000008</v>
      </c>
      <c r="G462" s="51">
        <v>4.3700000000000003E-2</v>
      </c>
      <c r="H462" s="51">
        <v>22.884699999999999</v>
      </c>
      <c r="I462" s="51">
        <v>2023</v>
      </c>
      <c r="J462" s="51" t="s">
        <v>32</v>
      </c>
      <c r="K462" s="51" t="s">
        <v>33</v>
      </c>
    </row>
    <row r="463" spans="1:11" ht="20.100000000000001" customHeight="1" x14ac:dyDescent="0.25">
      <c r="A463" s="51" t="s">
        <v>427</v>
      </c>
      <c r="B463" s="51" t="s">
        <v>75</v>
      </c>
      <c r="C463" s="51" t="s">
        <v>31</v>
      </c>
      <c r="D463" s="51">
        <v>307034</v>
      </c>
      <c r="E463" s="51">
        <v>82.33</v>
      </c>
      <c r="F463" s="51">
        <v>10.38</v>
      </c>
      <c r="G463" s="51">
        <v>3.3799999999999997E-2</v>
      </c>
      <c r="H463" s="51">
        <v>29.5794</v>
      </c>
      <c r="I463" s="51">
        <v>2023</v>
      </c>
      <c r="J463" s="51" t="s">
        <v>32</v>
      </c>
      <c r="K463" s="51" t="s">
        <v>33</v>
      </c>
    </row>
    <row r="464" spans="1:11" ht="20.100000000000001" customHeight="1" x14ac:dyDescent="0.25">
      <c r="A464" s="51" t="s">
        <v>673</v>
      </c>
      <c r="B464" s="51" t="s">
        <v>79</v>
      </c>
      <c r="C464" s="51" t="s">
        <v>31</v>
      </c>
      <c r="D464" s="51">
        <v>252617</v>
      </c>
      <c r="E464" s="51">
        <v>89.43</v>
      </c>
      <c r="F464" s="51">
        <v>10.1</v>
      </c>
      <c r="G464" s="51">
        <v>0.04</v>
      </c>
      <c r="H464" s="51">
        <v>25.011500000000002</v>
      </c>
      <c r="I464" s="51">
        <v>2023</v>
      </c>
      <c r="J464" s="51" t="s">
        <v>32</v>
      </c>
      <c r="K464" s="51" t="s">
        <v>33</v>
      </c>
    </row>
    <row r="465" spans="1:11" ht="20.100000000000001" customHeight="1" x14ac:dyDescent="0.25">
      <c r="A465" s="51" t="s">
        <v>713</v>
      </c>
      <c r="B465" s="51" t="s">
        <v>79</v>
      </c>
      <c r="C465" s="51" t="s">
        <v>31</v>
      </c>
      <c r="D465" s="51">
        <v>396496</v>
      </c>
      <c r="E465" s="51">
        <v>81.53</v>
      </c>
      <c r="F465" s="51">
        <v>10.91</v>
      </c>
      <c r="G465" s="51">
        <v>2.75E-2</v>
      </c>
      <c r="H465" s="51">
        <v>36.342399999999998</v>
      </c>
      <c r="I465" s="51">
        <v>2023</v>
      </c>
      <c r="J465" s="51" t="s">
        <v>32</v>
      </c>
      <c r="K465" s="51" t="s">
        <v>33</v>
      </c>
    </row>
    <row r="466" spans="1:11" ht="20.100000000000001" customHeight="1" x14ac:dyDescent="0.25">
      <c r="A466" s="51" t="s">
        <v>627</v>
      </c>
      <c r="B466" s="51" t="s">
        <v>75</v>
      </c>
      <c r="C466" s="51" t="s">
        <v>31</v>
      </c>
      <c r="D466" s="51">
        <v>765215</v>
      </c>
      <c r="E466" s="51">
        <v>84.54</v>
      </c>
      <c r="F466" s="51">
        <v>16.760000000000002</v>
      </c>
      <c r="G466" s="51">
        <v>2.1899999999999999E-2</v>
      </c>
      <c r="H466" s="51">
        <v>45.657200000000003</v>
      </c>
      <c r="I466" s="51">
        <v>2023</v>
      </c>
      <c r="J466" s="51" t="s">
        <v>32</v>
      </c>
      <c r="K466" s="51" t="s">
        <v>33</v>
      </c>
    </row>
    <row r="467" spans="1:11" ht="20.100000000000001" customHeight="1" x14ac:dyDescent="0.25">
      <c r="A467" s="51" t="s">
        <v>353</v>
      </c>
      <c r="B467" s="51" t="s">
        <v>79</v>
      </c>
      <c r="C467" s="51" t="s">
        <v>31</v>
      </c>
      <c r="D467" s="51">
        <v>327458</v>
      </c>
      <c r="E467" s="51">
        <v>89.12</v>
      </c>
      <c r="F467" s="51">
        <v>10.62</v>
      </c>
      <c r="G467" s="51">
        <v>3.2399999999999998E-2</v>
      </c>
      <c r="H467" s="51">
        <v>30.834</v>
      </c>
      <c r="I467" s="51">
        <v>2023</v>
      </c>
      <c r="J467" s="51" t="s">
        <v>32</v>
      </c>
      <c r="K467" s="51" t="s">
        <v>33</v>
      </c>
    </row>
    <row r="468" spans="1:11" ht="20.100000000000001" customHeight="1" x14ac:dyDescent="0.25">
      <c r="A468" s="51" t="s">
        <v>689</v>
      </c>
      <c r="B468" s="51" t="s">
        <v>34</v>
      </c>
      <c r="C468" s="51" t="s">
        <v>31</v>
      </c>
      <c r="D468" s="51">
        <v>182791</v>
      </c>
      <c r="E468" s="51">
        <v>85.76</v>
      </c>
      <c r="F468" s="51">
        <v>9.25</v>
      </c>
      <c r="G468" s="51">
        <v>5.0599999999999999E-2</v>
      </c>
      <c r="H468" s="51">
        <v>19.761199999999999</v>
      </c>
      <c r="I468" s="51">
        <v>2023</v>
      </c>
      <c r="J468" s="51" t="s">
        <v>32</v>
      </c>
      <c r="K468" s="51" t="s">
        <v>33</v>
      </c>
    </row>
    <row r="469" spans="1:11" ht="20.100000000000001" customHeight="1" x14ac:dyDescent="0.25">
      <c r="A469" s="51" t="s">
        <v>1706</v>
      </c>
      <c r="B469" s="51" t="s">
        <v>75</v>
      </c>
      <c r="C469" s="51" t="s">
        <v>31</v>
      </c>
      <c r="D469" s="51">
        <v>322376</v>
      </c>
      <c r="E469" s="51">
        <v>82.57</v>
      </c>
      <c r="F469" s="51">
        <v>10.86</v>
      </c>
      <c r="G469" s="51">
        <v>3.3700000000000001E-2</v>
      </c>
      <c r="H469" s="51">
        <v>29.684699999999999</v>
      </c>
      <c r="I469" s="51">
        <v>2023</v>
      </c>
      <c r="J469" s="51" t="s">
        <v>32</v>
      </c>
      <c r="K469" s="51" t="s">
        <v>33</v>
      </c>
    </row>
    <row r="470" spans="1:11" ht="20.100000000000001" customHeight="1" x14ac:dyDescent="0.25">
      <c r="A470" s="51" t="s">
        <v>636</v>
      </c>
      <c r="B470" s="51" t="s">
        <v>75</v>
      </c>
      <c r="C470" s="51" t="s">
        <v>31</v>
      </c>
      <c r="D470" s="51">
        <v>372926</v>
      </c>
      <c r="E470" s="51">
        <v>83.01</v>
      </c>
      <c r="F470" s="51">
        <v>9.8699999999999992</v>
      </c>
      <c r="G470" s="51">
        <v>2.6499999999999999E-2</v>
      </c>
      <c r="H470" s="51">
        <v>37.783799999999999</v>
      </c>
      <c r="I470" s="51">
        <v>2023</v>
      </c>
      <c r="J470" s="51" t="s">
        <v>32</v>
      </c>
      <c r="K470" s="51" t="s">
        <v>33</v>
      </c>
    </row>
    <row r="471" spans="1:11" ht="20.100000000000001" customHeight="1" x14ac:dyDescent="0.25">
      <c r="A471" s="51" t="s">
        <v>600</v>
      </c>
      <c r="B471" s="51" t="s">
        <v>75</v>
      </c>
      <c r="C471" s="51" t="s">
        <v>31</v>
      </c>
      <c r="D471" s="51">
        <v>227200</v>
      </c>
      <c r="E471" s="51">
        <v>77.67</v>
      </c>
      <c r="F471" s="51">
        <v>6.02</v>
      </c>
      <c r="G471" s="51">
        <v>2.6499999999999999E-2</v>
      </c>
      <c r="H471" s="51">
        <v>37.7408</v>
      </c>
      <c r="I471" s="51">
        <v>2023</v>
      </c>
      <c r="J471" s="51" t="s">
        <v>32</v>
      </c>
      <c r="K471" s="51" t="s">
        <v>33</v>
      </c>
    </row>
    <row r="472" spans="1:11" ht="20.100000000000001" customHeight="1" x14ac:dyDescent="0.25">
      <c r="A472" s="51" t="s">
        <v>701</v>
      </c>
      <c r="B472" s="51" t="s">
        <v>79</v>
      </c>
      <c r="C472" s="51" t="s">
        <v>31</v>
      </c>
      <c r="D472" s="51">
        <v>68743</v>
      </c>
      <c r="E472" s="51">
        <v>88.33</v>
      </c>
      <c r="F472" s="51">
        <v>2.56</v>
      </c>
      <c r="G472" s="51">
        <v>3.7199999999999997E-2</v>
      </c>
      <c r="H472" s="51">
        <v>26.852900000000002</v>
      </c>
      <c r="I472" s="51">
        <v>2023</v>
      </c>
      <c r="J472" s="51" t="s">
        <v>32</v>
      </c>
      <c r="K472" s="51" t="s">
        <v>33</v>
      </c>
    </row>
    <row r="473" spans="1:11" ht="20.100000000000001" customHeight="1" x14ac:dyDescent="0.25">
      <c r="A473" s="51" t="s">
        <v>233</v>
      </c>
      <c r="B473" s="51" t="s">
        <v>79</v>
      </c>
      <c r="C473" s="51" t="s">
        <v>31</v>
      </c>
      <c r="D473" s="51">
        <v>244520</v>
      </c>
      <c r="E473" s="51">
        <v>85.03</v>
      </c>
      <c r="F473" s="51">
        <v>9.81</v>
      </c>
      <c r="G473" s="51">
        <v>4.0099999999999997E-2</v>
      </c>
      <c r="H473" s="51">
        <v>24.9255</v>
      </c>
      <c r="I473" s="51">
        <v>2023</v>
      </c>
      <c r="J473" s="51" t="s">
        <v>32</v>
      </c>
      <c r="K473" s="51" t="s">
        <v>33</v>
      </c>
    </row>
    <row r="474" spans="1:11" ht="20.100000000000001" customHeight="1" x14ac:dyDescent="0.25">
      <c r="A474" s="51" t="s">
        <v>524</v>
      </c>
      <c r="B474" s="51" t="s">
        <v>79</v>
      </c>
      <c r="C474" s="51" t="s">
        <v>31</v>
      </c>
      <c r="D474" s="51">
        <v>54746</v>
      </c>
      <c r="E474" s="51">
        <v>89.64</v>
      </c>
      <c r="F474" s="51">
        <v>2.61</v>
      </c>
      <c r="G474" s="51">
        <v>4.7699999999999999E-2</v>
      </c>
      <c r="H474" s="51">
        <v>20.975300000000001</v>
      </c>
      <c r="I474" s="51">
        <v>2023</v>
      </c>
      <c r="J474" s="51" t="s">
        <v>32</v>
      </c>
      <c r="K474" s="51" t="s">
        <v>33</v>
      </c>
    </row>
    <row r="475" spans="1:11" ht="20.100000000000001" customHeight="1" x14ac:dyDescent="0.25">
      <c r="A475" s="51" t="s">
        <v>342</v>
      </c>
      <c r="B475" s="51" t="s">
        <v>79</v>
      </c>
      <c r="C475" s="51" t="s">
        <v>31</v>
      </c>
      <c r="D475" s="51">
        <v>188594</v>
      </c>
      <c r="E475" s="51">
        <v>78.84</v>
      </c>
      <c r="F475" s="51">
        <v>6.43</v>
      </c>
      <c r="G475" s="51">
        <v>3.4099999999999998E-2</v>
      </c>
      <c r="H475" s="51">
        <v>29.330300000000001</v>
      </c>
      <c r="I475" s="51">
        <v>2023</v>
      </c>
      <c r="J475" s="51" t="s">
        <v>32</v>
      </c>
      <c r="K475" s="51" t="s">
        <v>33</v>
      </c>
    </row>
    <row r="476" spans="1:11" ht="20.100000000000001" customHeight="1" x14ac:dyDescent="0.25">
      <c r="A476" s="51" t="s">
        <v>677</v>
      </c>
      <c r="B476" s="51" t="s">
        <v>79</v>
      </c>
      <c r="C476" s="51" t="s">
        <v>31</v>
      </c>
      <c r="D476" s="51">
        <v>61302</v>
      </c>
      <c r="E476" s="51">
        <v>85.62</v>
      </c>
      <c r="F476" s="51">
        <v>2.54</v>
      </c>
      <c r="G476" s="51">
        <v>4.1399999999999999E-2</v>
      </c>
      <c r="H476" s="51">
        <v>24.134599999999999</v>
      </c>
      <c r="I476" s="51">
        <v>2023</v>
      </c>
      <c r="J476" s="51" t="s">
        <v>32</v>
      </c>
      <c r="K476" s="51" t="s">
        <v>33</v>
      </c>
    </row>
    <row r="477" spans="1:11" ht="20.100000000000001" customHeight="1" x14ac:dyDescent="0.25">
      <c r="A477" s="51" t="s">
        <v>254</v>
      </c>
      <c r="B477" s="51" t="s">
        <v>79</v>
      </c>
      <c r="C477" s="51" t="s">
        <v>31</v>
      </c>
      <c r="D477" s="51">
        <v>142765</v>
      </c>
      <c r="E477" s="51">
        <v>79.819999999999993</v>
      </c>
      <c r="F477" s="51">
        <v>4.1500000000000004</v>
      </c>
      <c r="G477" s="51">
        <v>2.9100000000000001E-2</v>
      </c>
      <c r="H477" s="51">
        <v>34.401200000000003</v>
      </c>
      <c r="I477" s="51">
        <v>2023</v>
      </c>
      <c r="J477" s="51" t="s">
        <v>32</v>
      </c>
      <c r="K477" s="51" t="s">
        <v>33</v>
      </c>
    </row>
    <row r="478" spans="1:11" ht="20.100000000000001" customHeight="1" x14ac:dyDescent="0.25">
      <c r="A478" s="51" t="s">
        <v>178</v>
      </c>
      <c r="B478" s="51" t="s">
        <v>79</v>
      </c>
      <c r="C478" s="51" t="s">
        <v>31</v>
      </c>
      <c r="D478" s="51">
        <v>156435</v>
      </c>
      <c r="E478" s="51">
        <v>86.54</v>
      </c>
      <c r="F478" s="51">
        <v>8.4499999999999993</v>
      </c>
      <c r="G478" s="51">
        <v>5.3999999999999999E-2</v>
      </c>
      <c r="H478" s="51">
        <v>18.513000000000002</v>
      </c>
      <c r="I478" s="51">
        <v>2023</v>
      </c>
      <c r="J478" s="51" t="s">
        <v>32</v>
      </c>
      <c r="K478" s="51" t="s">
        <v>33</v>
      </c>
    </row>
    <row r="479" spans="1:11" ht="20.100000000000001" customHeight="1" x14ac:dyDescent="0.25">
      <c r="A479" s="51" t="s">
        <v>615</v>
      </c>
      <c r="B479" s="51" t="s">
        <v>75</v>
      </c>
      <c r="C479" s="51" t="s">
        <v>31</v>
      </c>
      <c r="D479" s="51">
        <v>206176</v>
      </c>
      <c r="E479" s="51">
        <v>89.92</v>
      </c>
      <c r="F479" s="51">
        <v>6.33</v>
      </c>
      <c r="G479" s="51">
        <v>3.0700000000000002E-2</v>
      </c>
      <c r="H479" s="51">
        <v>32.571199999999997</v>
      </c>
      <c r="I479" s="51">
        <v>2023</v>
      </c>
      <c r="J479" s="51" t="s">
        <v>32</v>
      </c>
      <c r="K479" s="51" t="s">
        <v>33</v>
      </c>
    </row>
    <row r="480" spans="1:11" ht="20.100000000000001" customHeight="1" x14ac:dyDescent="0.25">
      <c r="A480" s="51" t="s">
        <v>652</v>
      </c>
      <c r="B480" s="51" t="s">
        <v>75</v>
      </c>
      <c r="C480" s="51" t="s">
        <v>31</v>
      </c>
      <c r="D480" s="51">
        <v>340078</v>
      </c>
      <c r="E480" s="51">
        <v>86.99</v>
      </c>
      <c r="F480" s="51">
        <v>9.2200000000000006</v>
      </c>
      <c r="G480" s="51">
        <v>2.7099999999999999E-2</v>
      </c>
      <c r="H480" s="51">
        <v>36.884900000000002</v>
      </c>
      <c r="I480" s="51">
        <v>2023</v>
      </c>
      <c r="J480" s="51" t="s">
        <v>32</v>
      </c>
      <c r="K480" s="51" t="s">
        <v>33</v>
      </c>
    </row>
    <row r="481" spans="1:11" ht="20.100000000000001" customHeight="1" x14ac:dyDescent="0.25">
      <c r="A481" s="51" t="s">
        <v>680</v>
      </c>
      <c r="B481" s="51" t="s">
        <v>34</v>
      </c>
      <c r="C481" s="51" t="s">
        <v>31</v>
      </c>
      <c r="D481" s="51">
        <v>506889</v>
      </c>
      <c r="E481" s="51">
        <v>87.44</v>
      </c>
      <c r="F481" s="51">
        <v>14.85</v>
      </c>
      <c r="G481" s="51">
        <v>2.93E-2</v>
      </c>
      <c r="H481" s="51">
        <v>34.133899999999997</v>
      </c>
      <c r="I481" s="51">
        <v>2023</v>
      </c>
      <c r="J481" s="51" t="s">
        <v>32</v>
      </c>
      <c r="K481" s="51" t="s">
        <v>33</v>
      </c>
    </row>
    <row r="482" spans="1:11" ht="20.100000000000001" customHeight="1" x14ac:dyDescent="0.25">
      <c r="A482" s="51" t="s">
        <v>346</v>
      </c>
      <c r="B482" s="51" t="s">
        <v>34</v>
      </c>
      <c r="C482" s="51" t="s">
        <v>31</v>
      </c>
      <c r="D482" s="51">
        <v>290534</v>
      </c>
      <c r="E482" s="51">
        <v>80.069999999999993</v>
      </c>
      <c r="F482" s="51">
        <v>8.64</v>
      </c>
      <c r="G482" s="51">
        <v>2.9700000000000001E-2</v>
      </c>
      <c r="H482" s="51">
        <v>33.626600000000003</v>
      </c>
      <c r="I482" s="51">
        <v>2023</v>
      </c>
      <c r="J482" s="51" t="s">
        <v>32</v>
      </c>
      <c r="K482" s="51" t="s">
        <v>33</v>
      </c>
    </row>
    <row r="483" spans="1:11" ht="20.100000000000001" customHeight="1" x14ac:dyDescent="0.25">
      <c r="A483" s="51" t="s">
        <v>282</v>
      </c>
      <c r="B483" s="51" t="s">
        <v>79</v>
      </c>
      <c r="C483" s="51" t="s">
        <v>31</v>
      </c>
      <c r="D483" s="51">
        <v>94237</v>
      </c>
      <c r="E483" s="51">
        <v>83.07</v>
      </c>
      <c r="F483" s="51">
        <v>4.1500000000000004</v>
      </c>
      <c r="G483" s="51">
        <v>4.3999999999999997E-2</v>
      </c>
      <c r="H483" s="51">
        <v>22.707699999999999</v>
      </c>
      <c r="I483" s="51">
        <v>2023</v>
      </c>
      <c r="J483" s="51" t="s">
        <v>32</v>
      </c>
      <c r="K483" s="51" t="s">
        <v>33</v>
      </c>
    </row>
    <row r="484" spans="1:11" ht="20.100000000000001" customHeight="1" x14ac:dyDescent="0.25">
      <c r="A484" s="51" t="s">
        <v>704</v>
      </c>
      <c r="B484" s="51" t="s">
        <v>79</v>
      </c>
      <c r="C484" s="51" t="s">
        <v>31</v>
      </c>
      <c r="D484" s="51">
        <v>349847</v>
      </c>
      <c r="E484" s="51">
        <v>86.96</v>
      </c>
      <c r="F484" s="51">
        <v>10.92</v>
      </c>
      <c r="G484" s="51">
        <v>3.1199999999999999E-2</v>
      </c>
      <c r="H484" s="51">
        <v>32.037300000000002</v>
      </c>
      <c r="I484" s="51">
        <v>2023</v>
      </c>
      <c r="J484" s="51" t="s">
        <v>32</v>
      </c>
      <c r="K484" s="51" t="s">
        <v>33</v>
      </c>
    </row>
    <row r="485" spans="1:11" ht="20.100000000000001" customHeight="1" x14ac:dyDescent="0.25">
      <c r="A485" s="51" t="s">
        <v>602</v>
      </c>
      <c r="B485" s="51" t="s">
        <v>79</v>
      </c>
      <c r="C485" s="51" t="s">
        <v>31</v>
      </c>
      <c r="D485" s="51">
        <v>210394</v>
      </c>
      <c r="E485" s="51">
        <v>86.19</v>
      </c>
      <c r="F485" s="51">
        <v>6.58</v>
      </c>
      <c r="G485" s="51">
        <v>3.1300000000000001E-2</v>
      </c>
      <c r="H485" s="51">
        <v>31.974699999999999</v>
      </c>
      <c r="I485" s="51">
        <v>2023</v>
      </c>
      <c r="J485" s="51" t="s">
        <v>32</v>
      </c>
      <c r="K485" s="51" t="s">
        <v>33</v>
      </c>
    </row>
    <row r="486" spans="1:11" ht="20.100000000000001" customHeight="1" x14ac:dyDescent="0.25">
      <c r="A486" s="51" t="s">
        <v>240</v>
      </c>
      <c r="B486" s="51" t="s">
        <v>79</v>
      </c>
      <c r="C486" s="51" t="s">
        <v>31</v>
      </c>
      <c r="D486" s="51">
        <v>261402</v>
      </c>
      <c r="E486" s="51">
        <v>75.510000000000005</v>
      </c>
      <c r="F486" s="51">
        <v>10.52</v>
      </c>
      <c r="G486" s="51">
        <v>4.02E-2</v>
      </c>
      <c r="H486" s="51">
        <v>24.848099999999999</v>
      </c>
      <c r="I486" s="51">
        <v>2023</v>
      </c>
      <c r="J486" s="51" t="s">
        <v>32</v>
      </c>
      <c r="K486" s="51" t="s">
        <v>33</v>
      </c>
    </row>
    <row r="487" spans="1:11" ht="20.100000000000001" customHeight="1" x14ac:dyDescent="0.25">
      <c r="A487" s="51" t="s">
        <v>332</v>
      </c>
      <c r="B487" s="51" t="s">
        <v>75</v>
      </c>
      <c r="C487" s="51" t="s">
        <v>31</v>
      </c>
      <c r="D487" s="51">
        <v>525984</v>
      </c>
      <c r="E487" s="51">
        <v>85.78</v>
      </c>
      <c r="F487" s="51">
        <v>17.329999999999998</v>
      </c>
      <c r="G487" s="51">
        <v>3.2899999999999999E-2</v>
      </c>
      <c r="H487" s="51">
        <v>30.351099999999999</v>
      </c>
      <c r="I487" s="51">
        <v>2023</v>
      </c>
      <c r="J487" s="51" t="s">
        <v>32</v>
      </c>
      <c r="K487" s="51" t="s">
        <v>33</v>
      </c>
    </row>
    <row r="488" spans="1:11" ht="20.100000000000001" customHeight="1" x14ac:dyDescent="0.25">
      <c r="A488" s="51" t="s">
        <v>1729</v>
      </c>
      <c r="B488" s="51" t="s">
        <v>75</v>
      </c>
      <c r="C488" s="51" t="s">
        <v>31</v>
      </c>
      <c r="D488" s="51">
        <v>220425</v>
      </c>
      <c r="E488" s="51">
        <v>83.3</v>
      </c>
      <c r="F488" s="51">
        <v>5.56</v>
      </c>
      <c r="G488" s="51">
        <v>2.52E-2</v>
      </c>
      <c r="H488" s="51">
        <v>39.644799999999996</v>
      </c>
      <c r="I488" s="51">
        <v>2023</v>
      </c>
      <c r="J488" s="51" t="s">
        <v>32</v>
      </c>
      <c r="K488" s="51" t="s">
        <v>33</v>
      </c>
    </row>
    <row r="489" spans="1:11" ht="20.100000000000001" customHeight="1" x14ac:dyDescent="0.25">
      <c r="A489" s="51" t="s">
        <v>561</v>
      </c>
      <c r="B489" s="51" t="s">
        <v>79</v>
      </c>
      <c r="C489" s="51" t="s">
        <v>31</v>
      </c>
      <c r="D489" s="51">
        <v>170400</v>
      </c>
      <c r="E489" s="51">
        <v>89.09</v>
      </c>
      <c r="F489" s="51">
        <v>7.5</v>
      </c>
      <c r="G489" s="51">
        <v>4.3999999999999997E-2</v>
      </c>
      <c r="H489" s="51">
        <v>22.72</v>
      </c>
      <c r="I489" s="51">
        <v>2023</v>
      </c>
      <c r="J489" s="51" t="s">
        <v>32</v>
      </c>
      <c r="K489" s="51" t="s">
        <v>33</v>
      </c>
    </row>
    <row r="490" spans="1:11" ht="20.100000000000001" customHeight="1" x14ac:dyDescent="0.25">
      <c r="A490" s="51" t="s">
        <v>270</v>
      </c>
      <c r="B490" s="51" t="s">
        <v>79</v>
      </c>
      <c r="C490" s="51" t="s">
        <v>31</v>
      </c>
      <c r="D490" s="51">
        <v>217442</v>
      </c>
      <c r="E490" s="51">
        <v>77.63</v>
      </c>
      <c r="F490" s="51">
        <v>6.97</v>
      </c>
      <c r="G490" s="51">
        <v>3.2099999999999997E-2</v>
      </c>
      <c r="H490" s="51">
        <v>31.1968</v>
      </c>
      <c r="I490" s="51">
        <v>2023</v>
      </c>
      <c r="J490" s="51" t="s">
        <v>32</v>
      </c>
      <c r="K490" s="51" t="s">
        <v>33</v>
      </c>
    </row>
    <row r="491" spans="1:11" ht="20.100000000000001" customHeight="1" x14ac:dyDescent="0.25">
      <c r="A491" s="51" t="s">
        <v>594</v>
      </c>
      <c r="B491" s="51" t="s">
        <v>75</v>
      </c>
      <c r="C491" s="51" t="s">
        <v>31</v>
      </c>
      <c r="D491" s="51">
        <v>179207</v>
      </c>
      <c r="E491" s="51">
        <v>90.07</v>
      </c>
      <c r="F491" s="51">
        <v>5.63</v>
      </c>
      <c r="G491" s="51">
        <v>3.1399999999999997E-2</v>
      </c>
      <c r="H491" s="51">
        <v>31.8308</v>
      </c>
      <c r="I491" s="51">
        <v>2023</v>
      </c>
      <c r="J491" s="51" t="s">
        <v>32</v>
      </c>
      <c r="K491" s="51" t="s">
        <v>33</v>
      </c>
    </row>
    <row r="492" spans="1:11" ht="20.100000000000001" customHeight="1" x14ac:dyDescent="0.25">
      <c r="A492" s="51" t="s">
        <v>605</v>
      </c>
      <c r="B492" s="51" t="s">
        <v>79</v>
      </c>
      <c r="C492" s="51" t="s">
        <v>31</v>
      </c>
      <c r="D492" s="51">
        <v>210394</v>
      </c>
      <c r="E492" s="51">
        <v>83.04</v>
      </c>
      <c r="F492" s="51">
        <v>6.59</v>
      </c>
      <c r="G492" s="51">
        <v>3.1300000000000001E-2</v>
      </c>
      <c r="H492" s="51">
        <v>31.926200000000001</v>
      </c>
      <c r="I492" s="51">
        <v>2023</v>
      </c>
      <c r="J492" s="51" t="s">
        <v>32</v>
      </c>
      <c r="K492" s="51" t="s">
        <v>33</v>
      </c>
    </row>
    <row r="493" spans="1:11" ht="20.100000000000001" customHeight="1" x14ac:dyDescent="0.25">
      <c r="A493" s="51" t="s">
        <v>271</v>
      </c>
      <c r="B493" s="51" t="s">
        <v>79</v>
      </c>
      <c r="C493" s="51" t="s">
        <v>31</v>
      </c>
      <c r="D493" s="51">
        <v>406167</v>
      </c>
      <c r="E493" s="51">
        <v>80.44</v>
      </c>
      <c r="F493" s="51">
        <v>10.88</v>
      </c>
      <c r="G493" s="51">
        <v>2.6800000000000001E-2</v>
      </c>
      <c r="H493" s="51">
        <v>37.331499999999998</v>
      </c>
      <c r="I493" s="51">
        <v>2023</v>
      </c>
      <c r="J493" s="51" t="s">
        <v>32</v>
      </c>
      <c r="K493" s="51" t="s">
        <v>33</v>
      </c>
    </row>
    <row r="494" spans="1:11" ht="20.100000000000001" customHeight="1" x14ac:dyDescent="0.25">
      <c r="A494" s="51" t="s">
        <v>480</v>
      </c>
      <c r="B494" s="51" t="s">
        <v>79</v>
      </c>
      <c r="C494" s="51" t="s">
        <v>31</v>
      </c>
      <c r="D494" s="51">
        <v>142765</v>
      </c>
      <c r="E494" s="51">
        <v>74.62</v>
      </c>
      <c r="F494" s="51">
        <v>3.95</v>
      </c>
      <c r="G494" s="51">
        <v>2.7699999999999999E-2</v>
      </c>
      <c r="H494" s="51">
        <v>36.143000000000001</v>
      </c>
      <c r="I494" s="51">
        <v>2023</v>
      </c>
      <c r="J494" s="51" t="s">
        <v>32</v>
      </c>
      <c r="K494" s="51" t="s">
        <v>33</v>
      </c>
    </row>
    <row r="495" spans="1:11" ht="20.100000000000001" customHeight="1" x14ac:dyDescent="0.25">
      <c r="A495" s="51" t="s">
        <v>148</v>
      </c>
      <c r="B495" s="51" t="s">
        <v>79</v>
      </c>
      <c r="C495" s="51" t="s">
        <v>31</v>
      </c>
      <c r="D495" s="51">
        <v>136569</v>
      </c>
      <c r="E495" s="51">
        <v>86.12</v>
      </c>
      <c r="F495" s="51">
        <v>3.38</v>
      </c>
      <c r="G495" s="51">
        <v>2.47E-2</v>
      </c>
      <c r="H495" s="51">
        <v>40.405000000000001</v>
      </c>
      <c r="I495" s="51">
        <v>2023</v>
      </c>
      <c r="J495" s="51" t="s">
        <v>32</v>
      </c>
      <c r="K495" s="51" t="s">
        <v>33</v>
      </c>
    </row>
    <row r="496" spans="1:11" ht="20.100000000000001" customHeight="1" x14ac:dyDescent="0.25">
      <c r="A496" s="51" t="s">
        <v>3348</v>
      </c>
      <c r="B496" s="51" t="s">
        <v>75</v>
      </c>
      <c r="C496" s="51" t="s">
        <v>31</v>
      </c>
      <c r="D496" s="51">
        <v>260069</v>
      </c>
      <c r="E496" s="51">
        <v>87.22</v>
      </c>
      <c r="F496" s="51">
        <v>6.66</v>
      </c>
      <c r="G496" s="51">
        <v>2.5600000000000001E-2</v>
      </c>
      <c r="H496" s="51">
        <v>39.049399999999999</v>
      </c>
      <c r="I496" s="51">
        <v>2023</v>
      </c>
      <c r="J496" s="51" t="s">
        <v>32</v>
      </c>
      <c r="K496" s="51" t="s">
        <v>33</v>
      </c>
    </row>
    <row r="497" spans="1:11" ht="20.100000000000001" customHeight="1" x14ac:dyDescent="0.25">
      <c r="A497" s="51" t="s">
        <v>548</v>
      </c>
      <c r="B497" s="51" t="s">
        <v>79</v>
      </c>
      <c r="C497" s="51" t="s">
        <v>31</v>
      </c>
      <c r="D497" s="51">
        <v>58220</v>
      </c>
      <c r="E497" s="51">
        <v>89.75</v>
      </c>
      <c r="F497" s="51">
        <v>2.5099999999999998</v>
      </c>
      <c r="G497" s="51">
        <v>4.3099999999999999E-2</v>
      </c>
      <c r="H497" s="51">
        <v>23.195399999999999</v>
      </c>
      <c r="I497" s="51">
        <v>2023</v>
      </c>
      <c r="J497" s="51" t="s">
        <v>32</v>
      </c>
      <c r="K497" s="51" t="s">
        <v>33</v>
      </c>
    </row>
    <row r="498" spans="1:11" ht="20.100000000000001" customHeight="1" x14ac:dyDescent="0.25">
      <c r="A498" s="51" t="s">
        <v>703</v>
      </c>
      <c r="B498" s="51" t="s">
        <v>79</v>
      </c>
      <c r="C498" s="51" t="s">
        <v>31</v>
      </c>
      <c r="D498" s="51">
        <v>405019</v>
      </c>
      <c r="E498" s="51">
        <v>79.19</v>
      </c>
      <c r="F498" s="51">
        <v>10.99</v>
      </c>
      <c r="G498" s="51">
        <v>2.7099999999999999E-2</v>
      </c>
      <c r="H498" s="51">
        <v>36.853400000000001</v>
      </c>
      <c r="I498" s="51">
        <v>2023</v>
      </c>
      <c r="J498" s="51" t="s">
        <v>32</v>
      </c>
      <c r="K498" s="51" t="s">
        <v>33</v>
      </c>
    </row>
    <row r="499" spans="1:11" ht="20.100000000000001" customHeight="1" x14ac:dyDescent="0.25">
      <c r="A499" s="51" t="s">
        <v>3898</v>
      </c>
      <c r="B499" s="51" t="s">
        <v>34</v>
      </c>
      <c r="C499" s="51" t="s">
        <v>31</v>
      </c>
      <c r="D499" s="51">
        <v>243394</v>
      </c>
      <c r="E499" s="51">
        <v>83.09</v>
      </c>
      <c r="F499" s="51">
        <v>10.85</v>
      </c>
      <c r="G499" s="51">
        <v>4.4600000000000001E-2</v>
      </c>
      <c r="H499" s="51">
        <v>22.432600000000001</v>
      </c>
      <c r="I499" s="51">
        <v>2023</v>
      </c>
      <c r="J499" s="51" t="s">
        <v>32</v>
      </c>
      <c r="K499" s="51" t="s">
        <v>33</v>
      </c>
    </row>
    <row r="500" spans="1:11" ht="20.100000000000001" customHeight="1" x14ac:dyDescent="0.25">
      <c r="A500" s="51" t="s">
        <v>665</v>
      </c>
      <c r="B500" s="51" t="s">
        <v>79</v>
      </c>
      <c r="C500" s="51" t="s">
        <v>31</v>
      </c>
      <c r="D500" s="51">
        <v>477303</v>
      </c>
      <c r="E500" s="51">
        <v>73.83</v>
      </c>
      <c r="F500" s="51">
        <v>9.9700000000000006</v>
      </c>
      <c r="G500" s="51">
        <v>2.0899999999999998E-2</v>
      </c>
      <c r="H500" s="51">
        <v>47.873899999999999</v>
      </c>
      <c r="I500" s="51">
        <v>2023</v>
      </c>
      <c r="J500" s="51" t="s">
        <v>32</v>
      </c>
      <c r="K500" s="51" t="s">
        <v>33</v>
      </c>
    </row>
    <row r="501" spans="1:11" ht="20.100000000000001" customHeight="1" x14ac:dyDescent="0.25">
      <c r="A501" s="51" t="s">
        <v>518</v>
      </c>
      <c r="B501" s="51" t="s">
        <v>79</v>
      </c>
      <c r="C501" s="51" t="s">
        <v>31</v>
      </c>
      <c r="D501" s="51">
        <v>272843</v>
      </c>
      <c r="E501" s="51">
        <v>85.61</v>
      </c>
      <c r="F501" s="51">
        <v>6.91</v>
      </c>
      <c r="G501" s="51">
        <v>2.53E-2</v>
      </c>
      <c r="H501" s="51">
        <v>39.485199999999999</v>
      </c>
      <c r="I501" s="51">
        <v>2023</v>
      </c>
      <c r="J501" s="51" t="s">
        <v>32</v>
      </c>
      <c r="K501" s="51" t="s">
        <v>33</v>
      </c>
    </row>
    <row r="502" spans="1:11" ht="20.100000000000001" customHeight="1" x14ac:dyDescent="0.25">
      <c r="A502" s="51" t="s">
        <v>438</v>
      </c>
      <c r="B502" s="51" t="s">
        <v>79</v>
      </c>
      <c r="C502" s="51" t="s">
        <v>31</v>
      </c>
      <c r="D502" s="51">
        <v>91691</v>
      </c>
      <c r="E502" s="51">
        <v>79.87</v>
      </c>
      <c r="F502" s="51">
        <v>3.76</v>
      </c>
      <c r="G502" s="51">
        <v>4.1000000000000002E-2</v>
      </c>
      <c r="H502" s="51">
        <v>24.3858</v>
      </c>
      <c r="I502" s="51">
        <v>2023</v>
      </c>
      <c r="J502" s="51" t="s">
        <v>32</v>
      </c>
      <c r="K502" s="51" t="s">
        <v>33</v>
      </c>
    </row>
    <row r="503" spans="1:11" ht="20.100000000000001" customHeight="1" x14ac:dyDescent="0.25">
      <c r="A503" s="51" t="s">
        <v>448</v>
      </c>
      <c r="B503" s="51" t="s">
        <v>79</v>
      </c>
      <c r="C503" s="51" t="s">
        <v>31</v>
      </c>
      <c r="D503" s="51">
        <v>127423</v>
      </c>
      <c r="E503" s="51">
        <v>84.45</v>
      </c>
      <c r="F503" s="51">
        <v>3.8</v>
      </c>
      <c r="G503" s="51">
        <v>2.98E-2</v>
      </c>
      <c r="H503" s="51">
        <v>33.532299999999999</v>
      </c>
      <c r="I503" s="51">
        <v>2023</v>
      </c>
      <c r="J503" s="51" t="s">
        <v>32</v>
      </c>
      <c r="K503" s="51" t="s">
        <v>33</v>
      </c>
    </row>
    <row r="504" spans="1:11" ht="20.100000000000001" customHeight="1" x14ac:dyDescent="0.25">
      <c r="A504" s="51" t="s">
        <v>657</v>
      </c>
      <c r="B504" s="51" t="s">
        <v>79</v>
      </c>
      <c r="C504" s="51" t="s">
        <v>31</v>
      </c>
      <c r="D504" s="51">
        <v>212000</v>
      </c>
      <c r="E504" s="51">
        <v>78.89</v>
      </c>
      <c r="F504" s="51">
        <v>6.72</v>
      </c>
      <c r="G504" s="51">
        <v>3.1699999999999999E-2</v>
      </c>
      <c r="H504" s="51">
        <v>31.547599999999999</v>
      </c>
      <c r="I504" s="51">
        <v>2023</v>
      </c>
      <c r="J504" s="51" t="s">
        <v>32</v>
      </c>
      <c r="K504" s="51" t="s">
        <v>33</v>
      </c>
    </row>
    <row r="505" spans="1:11" ht="20.100000000000001" customHeight="1" x14ac:dyDescent="0.25">
      <c r="A505" s="51" t="s">
        <v>574</v>
      </c>
      <c r="B505" s="51" t="s">
        <v>79</v>
      </c>
      <c r="C505" s="51" t="s">
        <v>31</v>
      </c>
      <c r="D505" s="51">
        <v>72972</v>
      </c>
      <c r="E505" s="51">
        <v>84.25</v>
      </c>
      <c r="F505" s="51">
        <v>2.5499999999999998</v>
      </c>
      <c r="G505" s="51">
        <v>3.49E-2</v>
      </c>
      <c r="H505" s="51">
        <v>28.616599999999998</v>
      </c>
      <c r="I505" s="51">
        <v>2023</v>
      </c>
      <c r="J505" s="51" t="s">
        <v>32</v>
      </c>
      <c r="K505" s="51" t="s">
        <v>33</v>
      </c>
    </row>
    <row r="506" spans="1:11" ht="20.100000000000001" customHeight="1" x14ac:dyDescent="0.25">
      <c r="A506" s="51" t="s">
        <v>572</v>
      </c>
      <c r="B506" s="51" t="s">
        <v>79</v>
      </c>
      <c r="C506" s="51" t="s">
        <v>31</v>
      </c>
      <c r="D506" s="51">
        <v>189446</v>
      </c>
      <c r="E506" s="51">
        <v>89.71</v>
      </c>
      <c r="F506" s="51">
        <v>6.79</v>
      </c>
      <c r="G506" s="51">
        <v>3.5799999999999998E-2</v>
      </c>
      <c r="H506" s="51">
        <v>27.900700000000001</v>
      </c>
      <c r="I506" s="51">
        <v>2023</v>
      </c>
      <c r="J506" s="51" t="s">
        <v>32</v>
      </c>
      <c r="K506" s="51" t="s">
        <v>33</v>
      </c>
    </row>
    <row r="507" spans="1:11" ht="20.100000000000001" customHeight="1" x14ac:dyDescent="0.25">
      <c r="A507" s="51" t="s">
        <v>3480</v>
      </c>
      <c r="B507" s="51" t="s">
        <v>79</v>
      </c>
      <c r="C507" s="51" t="s">
        <v>31</v>
      </c>
      <c r="D507" s="51">
        <v>206525</v>
      </c>
      <c r="E507" s="51">
        <v>89.68</v>
      </c>
      <c r="F507" s="51">
        <v>7.14</v>
      </c>
      <c r="G507" s="51">
        <v>3.4599999999999999E-2</v>
      </c>
      <c r="H507" s="51">
        <v>28.9251</v>
      </c>
      <c r="I507" s="51">
        <v>2023</v>
      </c>
      <c r="J507" s="51" t="s">
        <v>32</v>
      </c>
      <c r="K507" s="51" t="s">
        <v>33</v>
      </c>
    </row>
    <row r="508" spans="1:11" ht="20.100000000000001" customHeight="1" x14ac:dyDescent="0.25">
      <c r="A508" s="51" t="s">
        <v>285</v>
      </c>
      <c r="B508" s="51" t="s">
        <v>79</v>
      </c>
      <c r="C508" s="51" t="s">
        <v>31</v>
      </c>
      <c r="D508" s="51">
        <v>71956</v>
      </c>
      <c r="E508" s="51">
        <v>87.52</v>
      </c>
      <c r="F508" s="51">
        <v>3.54</v>
      </c>
      <c r="G508" s="51">
        <v>4.9200000000000001E-2</v>
      </c>
      <c r="H508" s="51">
        <v>20.326599999999999</v>
      </c>
      <c r="I508" s="51">
        <v>2023</v>
      </c>
      <c r="J508" s="51" t="s">
        <v>32</v>
      </c>
      <c r="K508" s="51" t="s">
        <v>33</v>
      </c>
    </row>
    <row r="509" spans="1:11" ht="20.100000000000001" customHeight="1" x14ac:dyDescent="0.25">
      <c r="A509" s="51" t="s">
        <v>650</v>
      </c>
      <c r="B509" s="51" t="s">
        <v>79</v>
      </c>
      <c r="C509" s="51" t="s">
        <v>31</v>
      </c>
      <c r="D509" s="51">
        <v>156435</v>
      </c>
      <c r="E509" s="51">
        <v>88.21</v>
      </c>
      <c r="F509" s="51">
        <v>7.48</v>
      </c>
      <c r="G509" s="51">
        <v>4.7800000000000002E-2</v>
      </c>
      <c r="H509" s="51">
        <v>20.913699999999999</v>
      </c>
      <c r="I509" s="51">
        <v>2023</v>
      </c>
      <c r="J509" s="51" t="s">
        <v>32</v>
      </c>
      <c r="K509" s="51" t="s">
        <v>33</v>
      </c>
    </row>
    <row r="510" spans="1:11" ht="20.100000000000001" customHeight="1" x14ac:dyDescent="0.25">
      <c r="A510" s="51" t="s">
        <v>469</v>
      </c>
      <c r="B510" s="51" t="s">
        <v>79</v>
      </c>
      <c r="C510" s="51" t="s">
        <v>31</v>
      </c>
      <c r="D510" s="51">
        <v>122506</v>
      </c>
      <c r="E510" s="51">
        <v>87.47</v>
      </c>
      <c r="F510" s="51">
        <v>3.81</v>
      </c>
      <c r="G510" s="51">
        <v>3.1099999999999999E-2</v>
      </c>
      <c r="H510" s="51">
        <v>32.153700000000001</v>
      </c>
      <c r="I510" s="51">
        <v>2023</v>
      </c>
      <c r="J510" s="51" t="s">
        <v>32</v>
      </c>
      <c r="K510" s="51" t="s">
        <v>33</v>
      </c>
    </row>
    <row r="511" spans="1:11" ht="20.100000000000001" customHeight="1" x14ac:dyDescent="0.25">
      <c r="A511" s="51" t="s">
        <v>3293</v>
      </c>
      <c r="B511" s="51" t="s">
        <v>75</v>
      </c>
      <c r="C511" s="51" t="s">
        <v>31</v>
      </c>
      <c r="D511" s="51">
        <v>220425</v>
      </c>
      <c r="E511" s="51">
        <v>83.09</v>
      </c>
      <c r="F511" s="51">
        <v>6.01</v>
      </c>
      <c r="G511" s="51">
        <v>2.7300000000000001E-2</v>
      </c>
      <c r="H511" s="51">
        <v>36.676400000000001</v>
      </c>
      <c r="I511" s="51">
        <v>2023</v>
      </c>
      <c r="J511" s="51" t="s">
        <v>32</v>
      </c>
      <c r="K511" s="51" t="s">
        <v>33</v>
      </c>
    </row>
    <row r="512" spans="1:11" ht="20.100000000000001" customHeight="1" x14ac:dyDescent="0.25">
      <c r="A512" s="51" t="s">
        <v>504</v>
      </c>
      <c r="B512" s="51" t="s">
        <v>79</v>
      </c>
      <c r="C512" s="51" t="s">
        <v>31</v>
      </c>
      <c r="D512" s="51">
        <v>229014</v>
      </c>
      <c r="E512" s="51">
        <v>88.61</v>
      </c>
      <c r="F512" s="51">
        <v>7.52</v>
      </c>
      <c r="G512" s="51">
        <v>3.2800000000000003E-2</v>
      </c>
      <c r="H512" s="51">
        <v>30.454000000000001</v>
      </c>
      <c r="I512" s="51">
        <v>2023</v>
      </c>
      <c r="J512" s="51" t="s">
        <v>32</v>
      </c>
      <c r="K512" s="51" t="s">
        <v>33</v>
      </c>
    </row>
    <row r="513" spans="1:11" ht="20.100000000000001" customHeight="1" x14ac:dyDescent="0.25">
      <c r="A513" s="51" t="s">
        <v>509</v>
      </c>
      <c r="B513" s="51" t="s">
        <v>79</v>
      </c>
      <c r="C513" s="51" t="s">
        <v>31</v>
      </c>
      <c r="D513" s="51">
        <v>71956</v>
      </c>
      <c r="E513" s="51">
        <v>85.95</v>
      </c>
      <c r="F513" s="51">
        <v>4.09</v>
      </c>
      <c r="G513" s="51">
        <v>5.6800000000000003E-2</v>
      </c>
      <c r="H513" s="51">
        <v>17.5932</v>
      </c>
      <c r="I513" s="51">
        <v>2023</v>
      </c>
      <c r="J513" s="51" t="s">
        <v>32</v>
      </c>
      <c r="K513" s="51" t="s">
        <v>33</v>
      </c>
    </row>
    <row r="514" spans="1:11" ht="20.100000000000001" customHeight="1" x14ac:dyDescent="0.25">
      <c r="A514" s="51" t="s">
        <v>666</v>
      </c>
      <c r="B514" s="51" t="s">
        <v>79</v>
      </c>
      <c r="C514" s="51" t="s">
        <v>31</v>
      </c>
      <c r="D514" s="51">
        <v>378630</v>
      </c>
      <c r="E514" s="51">
        <v>79.23</v>
      </c>
      <c r="F514" s="51">
        <v>11.38</v>
      </c>
      <c r="G514" s="51">
        <v>3.0099999999999998E-2</v>
      </c>
      <c r="H514" s="51">
        <v>33.271500000000003</v>
      </c>
      <c r="I514" s="51">
        <v>2023</v>
      </c>
      <c r="J514" s="51" t="s">
        <v>32</v>
      </c>
      <c r="K514" s="51" t="s">
        <v>33</v>
      </c>
    </row>
    <row r="515" spans="1:11" ht="20.100000000000001" customHeight="1" x14ac:dyDescent="0.25">
      <c r="A515" s="51" t="s">
        <v>692</v>
      </c>
      <c r="B515" s="51" t="s">
        <v>79</v>
      </c>
      <c r="C515" s="51" t="s">
        <v>31</v>
      </c>
      <c r="D515" s="51">
        <v>70481</v>
      </c>
      <c r="E515" s="51">
        <v>86.66</v>
      </c>
      <c r="F515" s="51">
        <v>3.91</v>
      </c>
      <c r="G515" s="51">
        <v>5.5500000000000001E-2</v>
      </c>
      <c r="H515" s="51">
        <v>18.0258</v>
      </c>
      <c r="I515" s="51">
        <v>2023</v>
      </c>
      <c r="J515" s="51" t="s">
        <v>32</v>
      </c>
      <c r="K515" s="51" t="s">
        <v>33</v>
      </c>
    </row>
    <row r="516" spans="1:11" ht="20.100000000000001" customHeight="1" x14ac:dyDescent="0.25">
      <c r="A516" s="51" t="s">
        <v>570</v>
      </c>
      <c r="B516" s="51" t="s">
        <v>79</v>
      </c>
      <c r="C516" s="51" t="s">
        <v>31</v>
      </c>
      <c r="D516" s="51">
        <v>102640</v>
      </c>
      <c r="E516" s="51">
        <v>85.05</v>
      </c>
      <c r="F516" s="51">
        <v>2.73</v>
      </c>
      <c r="G516" s="51">
        <v>2.6599999999999999E-2</v>
      </c>
      <c r="H516" s="51">
        <v>37.597000000000001</v>
      </c>
      <c r="I516" s="51">
        <v>2023</v>
      </c>
      <c r="J516" s="51" t="s">
        <v>32</v>
      </c>
      <c r="K516" s="51" t="s">
        <v>33</v>
      </c>
    </row>
    <row r="517" spans="1:11" ht="20.100000000000001" customHeight="1" x14ac:dyDescent="0.25">
      <c r="A517" s="51" t="s">
        <v>632</v>
      </c>
      <c r="B517" s="51" t="s">
        <v>79</v>
      </c>
      <c r="C517" s="51" t="s">
        <v>31</v>
      </c>
      <c r="D517" s="51">
        <v>155681</v>
      </c>
      <c r="E517" s="51">
        <v>88.32</v>
      </c>
      <c r="F517" s="51">
        <v>6.15</v>
      </c>
      <c r="G517" s="51">
        <v>3.95E-2</v>
      </c>
      <c r="H517" s="51">
        <v>25.314</v>
      </c>
      <c r="I517" s="51">
        <v>2023</v>
      </c>
      <c r="J517" s="51" t="s">
        <v>32</v>
      </c>
      <c r="K517" s="51" t="s">
        <v>33</v>
      </c>
    </row>
    <row r="518" spans="1:11" ht="20.100000000000001" customHeight="1" x14ac:dyDescent="0.25">
      <c r="A518" s="51" t="s">
        <v>442</v>
      </c>
      <c r="B518" s="51" t="s">
        <v>79</v>
      </c>
      <c r="C518" s="51" t="s">
        <v>31</v>
      </c>
      <c r="D518" s="51">
        <v>153484</v>
      </c>
      <c r="E518" s="51">
        <v>87.42</v>
      </c>
      <c r="F518" s="51">
        <v>4.05</v>
      </c>
      <c r="G518" s="51">
        <v>2.64E-2</v>
      </c>
      <c r="H518" s="51">
        <v>37.897399999999998</v>
      </c>
      <c r="I518" s="51">
        <v>2023</v>
      </c>
      <c r="J518" s="51" t="s">
        <v>32</v>
      </c>
      <c r="K518" s="51" t="s">
        <v>33</v>
      </c>
    </row>
    <row r="519" spans="1:11" ht="20.100000000000001" customHeight="1" x14ac:dyDescent="0.25">
      <c r="A519" s="51" t="s">
        <v>617</v>
      </c>
      <c r="B519" s="51" t="s">
        <v>79</v>
      </c>
      <c r="C519" s="51" t="s">
        <v>31</v>
      </c>
      <c r="D519" s="51">
        <v>234128</v>
      </c>
      <c r="E519" s="51">
        <v>83.41</v>
      </c>
      <c r="F519" s="51">
        <v>7.16</v>
      </c>
      <c r="G519" s="51">
        <v>3.0599999999999999E-2</v>
      </c>
      <c r="H519" s="51">
        <v>32.699399999999997</v>
      </c>
      <c r="I519" s="51">
        <v>2023</v>
      </c>
      <c r="J519" s="51" t="s">
        <v>32</v>
      </c>
      <c r="K519" s="51" t="s">
        <v>33</v>
      </c>
    </row>
    <row r="520" spans="1:11" ht="20.100000000000001" customHeight="1" x14ac:dyDescent="0.25">
      <c r="A520" s="51" t="s">
        <v>275</v>
      </c>
      <c r="B520" s="51" t="s">
        <v>75</v>
      </c>
      <c r="C520" s="51" t="s">
        <v>31</v>
      </c>
      <c r="D520" s="51">
        <v>169154</v>
      </c>
      <c r="E520" s="51">
        <v>82.17</v>
      </c>
      <c r="F520" s="51">
        <v>6.59</v>
      </c>
      <c r="G520" s="51">
        <v>3.9E-2</v>
      </c>
      <c r="H520" s="51">
        <v>25.668299999999999</v>
      </c>
      <c r="I520" s="51">
        <v>2023</v>
      </c>
      <c r="J520" s="51" t="s">
        <v>32</v>
      </c>
      <c r="K520" s="51" t="s">
        <v>33</v>
      </c>
    </row>
    <row r="521" spans="1:11" ht="20.100000000000001" customHeight="1" x14ac:dyDescent="0.25">
      <c r="A521" s="51" t="s">
        <v>541</v>
      </c>
      <c r="B521" s="51" t="s">
        <v>75</v>
      </c>
      <c r="C521" s="51" t="s">
        <v>31</v>
      </c>
      <c r="D521" s="51">
        <v>588515</v>
      </c>
      <c r="E521" s="51">
        <v>86.7</v>
      </c>
      <c r="F521" s="51">
        <v>18.850000000000001</v>
      </c>
      <c r="G521" s="51">
        <v>3.2000000000000001E-2</v>
      </c>
      <c r="H521" s="51">
        <v>31.221</v>
      </c>
      <c r="I521" s="51">
        <v>2023</v>
      </c>
      <c r="J521" s="51" t="s">
        <v>32</v>
      </c>
      <c r="K521" s="51" t="s">
        <v>33</v>
      </c>
    </row>
    <row r="522" spans="1:11" ht="20.100000000000001" customHeight="1" x14ac:dyDescent="0.25">
      <c r="A522" s="51" t="s">
        <v>564</v>
      </c>
      <c r="B522" s="51" t="s">
        <v>79</v>
      </c>
      <c r="C522" s="51" t="s">
        <v>31</v>
      </c>
      <c r="D522" s="51">
        <v>343881</v>
      </c>
      <c r="E522" s="51">
        <v>74.81</v>
      </c>
      <c r="F522" s="51">
        <v>10.88</v>
      </c>
      <c r="G522" s="51">
        <v>3.1600000000000003E-2</v>
      </c>
      <c r="H522" s="51">
        <v>31.6067</v>
      </c>
      <c r="I522" s="51">
        <v>2023</v>
      </c>
      <c r="J522" s="51" t="s">
        <v>32</v>
      </c>
      <c r="K522" s="51" t="s">
        <v>33</v>
      </c>
    </row>
    <row r="523" spans="1:11" ht="20.100000000000001" customHeight="1" x14ac:dyDescent="0.25">
      <c r="A523" s="51" t="s">
        <v>716</v>
      </c>
      <c r="B523" s="51" t="s">
        <v>75</v>
      </c>
      <c r="C523" s="51" t="s">
        <v>31</v>
      </c>
      <c r="D523" s="51">
        <v>141617</v>
      </c>
      <c r="E523" s="51">
        <v>82.8</v>
      </c>
      <c r="F523" s="51">
        <v>3.57</v>
      </c>
      <c r="G523" s="51">
        <v>2.52E-2</v>
      </c>
      <c r="H523" s="51">
        <v>39.668700000000001</v>
      </c>
      <c r="I523" s="51">
        <v>2023</v>
      </c>
      <c r="J523" s="51" t="s">
        <v>32</v>
      </c>
      <c r="K523" s="51" t="s">
        <v>33</v>
      </c>
    </row>
    <row r="524" spans="1:11" ht="20.100000000000001" customHeight="1" x14ac:dyDescent="0.25">
      <c r="A524" s="51" t="s">
        <v>2943</v>
      </c>
      <c r="B524" s="51" t="s">
        <v>79</v>
      </c>
      <c r="C524" s="51" t="s">
        <v>31</v>
      </c>
      <c r="D524" s="51">
        <v>87068</v>
      </c>
      <c r="E524" s="51">
        <v>78.400000000000006</v>
      </c>
      <c r="F524" s="51">
        <v>4.7</v>
      </c>
      <c r="G524" s="51">
        <v>5.3999999999999999E-2</v>
      </c>
      <c r="H524" s="51">
        <v>18.525200000000002</v>
      </c>
      <c r="I524" s="51">
        <v>2023</v>
      </c>
      <c r="J524" s="51" t="s">
        <v>32</v>
      </c>
      <c r="K524" s="51" t="s">
        <v>33</v>
      </c>
    </row>
    <row r="525" spans="1:11" ht="20.100000000000001" customHeight="1" x14ac:dyDescent="0.25">
      <c r="A525" s="51" t="s">
        <v>517</v>
      </c>
      <c r="B525" s="51" t="s">
        <v>79</v>
      </c>
      <c r="C525" s="51" t="s">
        <v>31</v>
      </c>
      <c r="D525" s="51">
        <v>155714</v>
      </c>
      <c r="E525" s="51">
        <v>86.9</v>
      </c>
      <c r="F525" s="51">
        <v>7.47</v>
      </c>
      <c r="G525" s="51">
        <v>4.8000000000000001E-2</v>
      </c>
      <c r="H525" s="51">
        <v>20.845199999999998</v>
      </c>
      <c r="I525" s="51">
        <v>2023</v>
      </c>
      <c r="J525" s="51" t="s">
        <v>32</v>
      </c>
      <c r="K525" s="51" t="s">
        <v>33</v>
      </c>
    </row>
    <row r="526" spans="1:11" ht="20.100000000000001" customHeight="1" x14ac:dyDescent="0.25">
      <c r="A526" s="51" t="s">
        <v>403</v>
      </c>
      <c r="B526" s="51" t="s">
        <v>79</v>
      </c>
      <c r="C526" s="51" t="s">
        <v>31</v>
      </c>
      <c r="D526" s="51">
        <v>119490</v>
      </c>
      <c r="E526" s="51">
        <v>77.41</v>
      </c>
      <c r="F526" s="51">
        <v>3.71</v>
      </c>
      <c r="G526" s="51">
        <v>3.1E-2</v>
      </c>
      <c r="H526" s="51">
        <v>32.207500000000003</v>
      </c>
      <c r="I526" s="51">
        <v>2023</v>
      </c>
      <c r="J526" s="51" t="s">
        <v>32</v>
      </c>
      <c r="K526" s="51" t="s">
        <v>33</v>
      </c>
    </row>
    <row r="527" spans="1:11" ht="20.100000000000001" customHeight="1" x14ac:dyDescent="0.25">
      <c r="A527" s="51" t="s">
        <v>145</v>
      </c>
      <c r="B527" s="51" t="s">
        <v>79</v>
      </c>
      <c r="C527" s="51" t="s">
        <v>31</v>
      </c>
      <c r="D527" s="51">
        <v>188594</v>
      </c>
      <c r="E527" s="51">
        <v>79.010000000000005</v>
      </c>
      <c r="F527" s="51">
        <v>7.33</v>
      </c>
      <c r="G527" s="51">
        <v>3.8899999999999997E-2</v>
      </c>
      <c r="H527" s="51">
        <v>25.728999999999999</v>
      </c>
      <c r="I527" s="51">
        <v>2023</v>
      </c>
      <c r="J527" s="51" t="s">
        <v>32</v>
      </c>
      <c r="K527" s="51" t="s">
        <v>33</v>
      </c>
    </row>
    <row r="528" spans="1:11" ht="20.100000000000001" customHeight="1" x14ac:dyDescent="0.25">
      <c r="A528" s="51" t="s">
        <v>633</v>
      </c>
      <c r="B528" s="51" t="s">
        <v>75</v>
      </c>
      <c r="C528" s="51" t="s">
        <v>31</v>
      </c>
      <c r="D528" s="51">
        <v>204034</v>
      </c>
      <c r="E528" s="51">
        <v>87.18</v>
      </c>
      <c r="F528" s="51">
        <v>6.51</v>
      </c>
      <c r="G528" s="51">
        <v>3.1899999999999998E-2</v>
      </c>
      <c r="H528" s="51">
        <v>31.3416</v>
      </c>
      <c r="I528" s="51">
        <v>2023</v>
      </c>
      <c r="J528" s="51" t="s">
        <v>32</v>
      </c>
      <c r="K528" s="51" t="s">
        <v>33</v>
      </c>
    </row>
    <row r="529" spans="1:11" ht="20.100000000000001" customHeight="1" x14ac:dyDescent="0.25">
      <c r="A529" s="51" t="s">
        <v>3006</v>
      </c>
      <c r="B529" s="51" t="s">
        <v>75</v>
      </c>
      <c r="C529" s="51" t="s">
        <v>31</v>
      </c>
      <c r="D529" s="51">
        <v>350798</v>
      </c>
      <c r="E529" s="51">
        <v>78.37</v>
      </c>
      <c r="F529" s="51">
        <v>9.1199999999999992</v>
      </c>
      <c r="G529" s="51">
        <v>2.5999999999999999E-2</v>
      </c>
      <c r="H529" s="51">
        <v>38.464700000000001</v>
      </c>
      <c r="I529" s="51">
        <v>2023</v>
      </c>
      <c r="J529" s="51" t="s">
        <v>32</v>
      </c>
      <c r="K529" s="51" t="s">
        <v>33</v>
      </c>
    </row>
    <row r="530" spans="1:11" ht="20.100000000000001" customHeight="1" x14ac:dyDescent="0.25">
      <c r="A530" s="51" t="s">
        <v>476</v>
      </c>
      <c r="B530" s="51" t="s">
        <v>79</v>
      </c>
      <c r="C530" s="51" t="s">
        <v>31</v>
      </c>
      <c r="D530" s="51">
        <v>210394</v>
      </c>
      <c r="E530" s="51">
        <v>82.63</v>
      </c>
      <c r="F530" s="51">
        <v>6.65</v>
      </c>
      <c r="G530" s="51">
        <v>3.1600000000000003E-2</v>
      </c>
      <c r="H530" s="51">
        <v>31.638100000000001</v>
      </c>
      <c r="I530" s="51">
        <v>2023</v>
      </c>
      <c r="J530" s="51" t="s">
        <v>32</v>
      </c>
      <c r="K530" s="51" t="s">
        <v>33</v>
      </c>
    </row>
    <row r="531" spans="1:11" ht="20.100000000000001" customHeight="1" x14ac:dyDescent="0.25">
      <c r="A531" s="51" t="s">
        <v>262</v>
      </c>
      <c r="B531" s="51" t="s">
        <v>79</v>
      </c>
      <c r="C531" s="51" t="s">
        <v>31</v>
      </c>
      <c r="D531" s="51">
        <v>175874</v>
      </c>
      <c r="E531" s="51">
        <v>79.87</v>
      </c>
      <c r="F531" s="51">
        <v>4.22</v>
      </c>
      <c r="G531" s="51">
        <v>2.4E-2</v>
      </c>
      <c r="H531" s="51">
        <v>41.676400000000001</v>
      </c>
      <c r="I531" s="51">
        <v>2023</v>
      </c>
      <c r="J531" s="51" t="s">
        <v>32</v>
      </c>
      <c r="K531" s="51" t="s">
        <v>33</v>
      </c>
    </row>
    <row r="532" spans="1:11" ht="20.100000000000001" customHeight="1" x14ac:dyDescent="0.25">
      <c r="A532" s="51" t="s">
        <v>3294</v>
      </c>
      <c r="B532" s="51" t="s">
        <v>75</v>
      </c>
      <c r="C532" s="51" t="s">
        <v>31</v>
      </c>
      <c r="D532" s="51">
        <v>275105</v>
      </c>
      <c r="E532" s="51">
        <v>84.38</v>
      </c>
      <c r="F532" s="51">
        <v>7.12</v>
      </c>
      <c r="G532" s="51">
        <v>2.5899999999999999E-2</v>
      </c>
      <c r="H532" s="51">
        <v>38.638300000000001</v>
      </c>
      <c r="I532" s="51">
        <v>2023</v>
      </c>
      <c r="J532" s="51" t="s">
        <v>32</v>
      </c>
      <c r="K532" s="51" t="s">
        <v>33</v>
      </c>
    </row>
    <row r="533" spans="1:11" ht="20.100000000000001" customHeight="1" x14ac:dyDescent="0.25">
      <c r="A533" s="51" t="s">
        <v>406</v>
      </c>
      <c r="B533" s="51" t="s">
        <v>79</v>
      </c>
      <c r="C533" s="51" t="s">
        <v>31</v>
      </c>
      <c r="D533" s="51">
        <v>91625</v>
      </c>
      <c r="E533" s="51">
        <v>80.28</v>
      </c>
      <c r="F533" s="51">
        <v>2.9</v>
      </c>
      <c r="G533" s="51">
        <v>3.1699999999999999E-2</v>
      </c>
      <c r="H533" s="51">
        <v>31.594899999999999</v>
      </c>
      <c r="I533" s="51">
        <v>2023</v>
      </c>
      <c r="J533" s="51" t="s">
        <v>32</v>
      </c>
      <c r="K533" s="51" t="s">
        <v>33</v>
      </c>
    </row>
    <row r="534" spans="1:11" ht="20.100000000000001" customHeight="1" x14ac:dyDescent="0.25">
      <c r="A534" s="51" t="s">
        <v>229</v>
      </c>
      <c r="B534" s="51" t="s">
        <v>79</v>
      </c>
      <c r="C534" s="51" t="s">
        <v>31</v>
      </c>
      <c r="D534" s="51">
        <v>177350</v>
      </c>
      <c r="E534" s="51">
        <v>77.150000000000006</v>
      </c>
      <c r="F534" s="51">
        <v>6.97</v>
      </c>
      <c r="G534" s="51">
        <v>3.9300000000000002E-2</v>
      </c>
      <c r="H534" s="51">
        <v>25.444700000000001</v>
      </c>
      <c r="I534" s="51">
        <v>2023</v>
      </c>
      <c r="J534" s="51" t="s">
        <v>32</v>
      </c>
      <c r="K534" s="51" t="s">
        <v>33</v>
      </c>
    </row>
    <row r="535" spans="1:11" ht="20.100000000000001" customHeight="1" x14ac:dyDescent="0.25">
      <c r="A535" s="51" t="s">
        <v>396</v>
      </c>
      <c r="B535" s="51" t="s">
        <v>79</v>
      </c>
      <c r="C535" s="51" t="s">
        <v>31</v>
      </c>
      <c r="D535" s="51">
        <v>144207</v>
      </c>
      <c r="E535" s="51">
        <v>85.96</v>
      </c>
      <c r="F535" s="51">
        <v>6.53</v>
      </c>
      <c r="G535" s="51">
        <v>4.53E-2</v>
      </c>
      <c r="H535" s="51">
        <v>22.0838</v>
      </c>
      <c r="I535" s="51">
        <v>2023</v>
      </c>
      <c r="J535" s="51" t="s">
        <v>32</v>
      </c>
      <c r="K535" s="51" t="s">
        <v>33</v>
      </c>
    </row>
    <row r="536" spans="1:11" ht="20.100000000000001" customHeight="1" x14ac:dyDescent="0.25">
      <c r="A536" s="51" t="s">
        <v>183</v>
      </c>
      <c r="B536" s="51" t="s">
        <v>79</v>
      </c>
      <c r="C536" s="51" t="s">
        <v>31</v>
      </c>
      <c r="D536" s="51">
        <v>217835</v>
      </c>
      <c r="E536" s="51">
        <v>89.74</v>
      </c>
      <c r="F536" s="51">
        <v>6.83</v>
      </c>
      <c r="G536" s="51">
        <v>3.1399999999999997E-2</v>
      </c>
      <c r="H536" s="51">
        <v>31.893899999999999</v>
      </c>
      <c r="I536" s="51">
        <v>2023</v>
      </c>
      <c r="J536" s="51" t="s">
        <v>32</v>
      </c>
      <c r="K536" s="51" t="s">
        <v>33</v>
      </c>
    </row>
    <row r="537" spans="1:11" ht="20.100000000000001" customHeight="1" x14ac:dyDescent="0.25">
      <c r="A537" s="51" t="s">
        <v>697</v>
      </c>
      <c r="B537" s="51" t="s">
        <v>79</v>
      </c>
      <c r="C537" s="51" t="s">
        <v>31</v>
      </c>
      <c r="D537" s="51">
        <v>111830</v>
      </c>
      <c r="E537" s="51">
        <v>90.1</v>
      </c>
      <c r="F537" s="51">
        <v>9.0399999999999991</v>
      </c>
      <c r="G537" s="51">
        <v>8.0799999999999997E-2</v>
      </c>
      <c r="H537" s="51">
        <v>12.3705</v>
      </c>
      <c r="I537" s="51">
        <v>2023</v>
      </c>
      <c r="J537" s="51" t="s">
        <v>32</v>
      </c>
      <c r="K537" s="51" t="s">
        <v>33</v>
      </c>
    </row>
    <row r="538" spans="1:11" ht="20.100000000000001" customHeight="1" x14ac:dyDescent="0.25">
      <c r="A538" s="51" t="s">
        <v>443</v>
      </c>
      <c r="B538" s="51" t="s">
        <v>79</v>
      </c>
      <c r="C538" s="51" t="s">
        <v>31</v>
      </c>
      <c r="D538" s="51">
        <v>121227</v>
      </c>
      <c r="E538" s="51">
        <v>87.82</v>
      </c>
      <c r="F538" s="51">
        <v>3.96</v>
      </c>
      <c r="G538" s="51">
        <v>3.27E-2</v>
      </c>
      <c r="H538" s="51">
        <v>30.6129</v>
      </c>
      <c r="I538" s="51">
        <v>2023</v>
      </c>
      <c r="J538" s="51" t="s">
        <v>32</v>
      </c>
      <c r="K538" s="51" t="s">
        <v>33</v>
      </c>
    </row>
    <row r="539" spans="1:11" ht="20.100000000000001" customHeight="1" x14ac:dyDescent="0.25">
      <c r="A539" s="51" t="s">
        <v>239</v>
      </c>
      <c r="B539" s="51" t="s">
        <v>79</v>
      </c>
      <c r="C539" s="51" t="s">
        <v>31</v>
      </c>
      <c r="D539" s="51">
        <v>253797</v>
      </c>
      <c r="E539" s="51">
        <v>78.77</v>
      </c>
      <c r="F539" s="51">
        <v>10.34</v>
      </c>
      <c r="G539" s="51">
        <v>4.07E-2</v>
      </c>
      <c r="H539" s="51">
        <v>24.545100000000001</v>
      </c>
      <c r="I539" s="51">
        <v>2023</v>
      </c>
      <c r="J539" s="51" t="s">
        <v>32</v>
      </c>
      <c r="K539" s="51" t="s">
        <v>33</v>
      </c>
    </row>
    <row r="540" spans="1:11" ht="20.100000000000001" customHeight="1" x14ac:dyDescent="0.25">
      <c r="A540" s="51" t="s">
        <v>584</v>
      </c>
      <c r="B540" s="51" t="s">
        <v>79</v>
      </c>
      <c r="C540" s="51" t="s">
        <v>31</v>
      </c>
      <c r="D540" s="51">
        <v>370598</v>
      </c>
      <c r="E540" s="51">
        <v>83.44</v>
      </c>
      <c r="F540" s="51">
        <v>10.89</v>
      </c>
      <c r="G540" s="51">
        <v>2.9399999999999999E-2</v>
      </c>
      <c r="H540" s="51">
        <v>34.031100000000002</v>
      </c>
      <c r="I540" s="51">
        <v>2023</v>
      </c>
      <c r="J540" s="51" t="s">
        <v>32</v>
      </c>
      <c r="K540" s="51" t="s">
        <v>33</v>
      </c>
    </row>
    <row r="541" spans="1:11" ht="20.100000000000001" customHeight="1" x14ac:dyDescent="0.25">
      <c r="A541" s="51" t="s">
        <v>583</v>
      </c>
      <c r="B541" s="51" t="s">
        <v>75</v>
      </c>
      <c r="C541" s="51" t="s">
        <v>31</v>
      </c>
      <c r="D541" s="51">
        <v>275542</v>
      </c>
      <c r="E541" s="51">
        <v>86.64</v>
      </c>
      <c r="F541" s="51">
        <v>6.89</v>
      </c>
      <c r="G541" s="51">
        <v>2.5000000000000001E-2</v>
      </c>
      <c r="H541" s="51">
        <v>39.991599999999998</v>
      </c>
      <c r="I541" s="51">
        <v>2023</v>
      </c>
      <c r="J541" s="51" t="s">
        <v>32</v>
      </c>
      <c r="K541" s="51" t="s">
        <v>33</v>
      </c>
    </row>
    <row r="542" spans="1:11" ht="20.100000000000001" customHeight="1" x14ac:dyDescent="0.25">
      <c r="A542" s="51" t="s">
        <v>550</v>
      </c>
      <c r="B542" s="51" t="s">
        <v>79</v>
      </c>
      <c r="C542" s="51" t="s">
        <v>31</v>
      </c>
      <c r="D542" s="51">
        <v>405019</v>
      </c>
      <c r="E542" s="51">
        <v>85.45</v>
      </c>
      <c r="F542" s="51">
        <v>12.18</v>
      </c>
      <c r="G542" s="51">
        <v>3.0099999999999998E-2</v>
      </c>
      <c r="H542" s="51">
        <v>33.252800000000001</v>
      </c>
      <c r="I542" s="51">
        <v>2023</v>
      </c>
      <c r="J542" s="51" t="s">
        <v>32</v>
      </c>
      <c r="K542" s="51" t="s">
        <v>33</v>
      </c>
    </row>
    <row r="543" spans="1:11" ht="20.100000000000001" customHeight="1" x14ac:dyDescent="0.25">
      <c r="A543" s="51" t="s">
        <v>1624</v>
      </c>
      <c r="B543" s="51" t="s">
        <v>75</v>
      </c>
      <c r="C543" s="51" t="s">
        <v>31</v>
      </c>
      <c r="D543" s="51">
        <v>138470</v>
      </c>
      <c r="E543" s="51">
        <v>90.27</v>
      </c>
      <c r="F543" s="51">
        <v>4.9000000000000004</v>
      </c>
      <c r="G543" s="51">
        <v>3.5400000000000001E-2</v>
      </c>
      <c r="H543" s="51">
        <v>28.2593</v>
      </c>
      <c r="I543" s="51">
        <v>2023</v>
      </c>
      <c r="J543" s="51" t="s">
        <v>32</v>
      </c>
      <c r="K543" s="51" t="s">
        <v>33</v>
      </c>
    </row>
    <row r="544" spans="1:11" ht="20.100000000000001" customHeight="1" x14ac:dyDescent="0.25">
      <c r="A544" s="51" t="s">
        <v>370</v>
      </c>
      <c r="B544" s="51" t="s">
        <v>79</v>
      </c>
      <c r="C544" s="51" t="s">
        <v>31</v>
      </c>
      <c r="D544" s="51">
        <v>250519</v>
      </c>
      <c r="E544" s="51">
        <v>85.8</v>
      </c>
      <c r="F544" s="51">
        <v>10.16</v>
      </c>
      <c r="G544" s="51">
        <v>4.0599999999999997E-2</v>
      </c>
      <c r="H544" s="51">
        <v>24.657299999999999</v>
      </c>
      <c r="I544" s="51">
        <v>2023</v>
      </c>
      <c r="J544" s="51" t="s">
        <v>32</v>
      </c>
      <c r="K544" s="51" t="s">
        <v>33</v>
      </c>
    </row>
    <row r="545" spans="1:11" ht="20.100000000000001" customHeight="1" x14ac:dyDescent="0.25">
      <c r="A545" s="51" t="s">
        <v>393</v>
      </c>
      <c r="B545" s="51" t="s">
        <v>79</v>
      </c>
      <c r="C545" s="51" t="s">
        <v>31</v>
      </c>
      <c r="D545" s="51">
        <v>307067</v>
      </c>
      <c r="E545" s="51">
        <v>89.55</v>
      </c>
      <c r="F545" s="51">
        <v>10.11</v>
      </c>
      <c r="G545" s="51">
        <v>3.2899999999999999E-2</v>
      </c>
      <c r="H545" s="51">
        <v>30.372599999999998</v>
      </c>
      <c r="I545" s="51">
        <v>2023</v>
      </c>
      <c r="J545" s="51" t="s">
        <v>32</v>
      </c>
      <c r="K545" s="51" t="s">
        <v>33</v>
      </c>
    </row>
    <row r="546" spans="1:11" ht="20.100000000000001" customHeight="1" x14ac:dyDescent="0.25">
      <c r="A546" s="51" t="s">
        <v>1698</v>
      </c>
      <c r="B546" s="51" t="s">
        <v>75</v>
      </c>
      <c r="C546" s="51" t="s">
        <v>31</v>
      </c>
      <c r="D546" s="51">
        <v>130996</v>
      </c>
      <c r="E546" s="51">
        <v>86.74</v>
      </c>
      <c r="F546" s="51">
        <v>4.51</v>
      </c>
      <c r="G546" s="51">
        <v>3.44E-2</v>
      </c>
      <c r="H546" s="51">
        <v>29.0457</v>
      </c>
      <c r="I546" s="51">
        <v>2023</v>
      </c>
      <c r="J546" s="51" t="s">
        <v>32</v>
      </c>
      <c r="K546" s="51" t="s">
        <v>33</v>
      </c>
    </row>
    <row r="547" spans="1:11" ht="20.100000000000001" customHeight="1" x14ac:dyDescent="0.25">
      <c r="A547" s="51" t="s">
        <v>265</v>
      </c>
      <c r="B547" s="51" t="s">
        <v>79</v>
      </c>
      <c r="C547" s="51" t="s">
        <v>31</v>
      </c>
      <c r="D547" s="51">
        <v>106738</v>
      </c>
      <c r="E547" s="51">
        <v>87.85</v>
      </c>
      <c r="F547" s="51">
        <v>3.57</v>
      </c>
      <c r="G547" s="51">
        <v>3.3399999999999999E-2</v>
      </c>
      <c r="H547" s="51">
        <v>29.898499999999999</v>
      </c>
      <c r="I547" s="51">
        <v>2023</v>
      </c>
      <c r="J547" s="51" t="s">
        <v>32</v>
      </c>
      <c r="K547" s="51" t="s">
        <v>33</v>
      </c>
    </row>
    <row r="548" spans="1:11" ht="20.100000000000001" customHeight="1" x14ac:dyDescent="0.25">
      <c r="A548" s="51" t="s">
        <v>496</v>
      </c>
      <c r="B548" s="51" t="s">
        <v>79</v>
      </c>
      <c r="C548" s="51" t="s">
        <v>31</v>
      </c>
      <c r="D548" s="51">
        <v>133127</v>
      </c>
      <c r="E548" s="51">
        <v>84.34</v>
      </c>
      <c r="F548" s="51">
        <v>3.98</v>
      </c>
      <c r="G548" s="51">
        <v>2.9899999999999999E-2</v>
      </c>
      <c r="H548" s="51">
        <v>33.448999999999998</v>
      </c>
      <c r="I548" s="51">
        <v>2023</v>
      </c>
      <c r="J548" s="51" t="s">
        <v>32</v>
      </c>
      <c r="K548" s="51" t="s">
        <v>33</v>
      </c>
    </row>
    <row r="549" spans="1:11" ht="20.100000000000001" customHeight="1" x14ac:dyDescent="0.25">
      <c r="A549" s="51" t="s">
        <v>487</v>
      </c>
      <c r="B549" s="51" t="s">
        <v>79</v>
      </c>
      <c r="C549" s="51" t="s">
        <v>31</v>
      </c>
      <c r="D549" s="51">
        <v>190856</v>
      </c>
      <c r="E549" s="51">
        <v>86.88</v>
      </c>
      <c r="F549" s="51">
        <v>6.1</v>
      </c>
      <c r="G549" s="51">
        <v>3.2000000000000001E-2</v>
      </c>
      <c r="H549" s="51">
        <v>31.287800000000001</v>
      </c>
      <c r="I549" s="51">
        <v>2023</v>
      </c>
      <c r="J549" s="51" t="s">
        <v>32</v>
      </c>
      <c r="K549" s="51" t="s">
        <v>33</v>
      </c>
    </row>
    <row r="550" spans="1:11" ht="20.100000000000001" customHeight="1" x14ac:dyDescent="0.25">
      <c r="A550" s="51" t="s">
        <v>520</v>
      </c>
      <c r="B550" s="51" t="s">
        <v>34</v>
      </c>
      <c r="C550" s="51" t="s">
        <v>31</v>
      </c>
      <c r="D550" s="51">
        <v>476675</v>
      </c>
      <c r="E550" s="51">
        <v>77.44</v>
      </c>
      <c r="F550" s="51">
        <v>9.23</v>
      </c>
      <c r="G550" s="51">
        <v>1.9400000000000001E-2</v>
      </c>
      <c r="H550" s="51">
        <v>51.644100000000002</v>
      </c>
      <c r="I550" s="51">
        <v>2024</v>
      </c>
      <c r="J550" s="51" t="s">
        <v>32</v>
      </c>
      <c r="K550" s="51" t="s">
        <v>33</v>
      </c>
    </row>
    <row r="551" spans="1:11" ht="20.100000000000001" customHeight="1" x14ac:dyDescent="0.25">
      <c r="A551" s="51" t="s">
        <v>595</v>
      </c>
      <c r="B551" s="51" t="s">
        <v>79</v>
      </c>
      <c r="C551" s="51" t="s">
        <v>31</v>
      </c>
      <c r="D551" s="51">
        <v>286971</v>
      </c>
      <c r="E551" s="51">
        <v>84.66</v>
      </c>
      <c r="F551" s="51">
        <v>9.81</v>
      </c>
      <c r="G551" s="51">
        <v>3.4200000000000001E-2</v>
      </c>
      <c r="H551" s="51">
        <v>29.2529</v>
      </c>
      <c r="I551" s="51">
        <v>2024</v>
      </c>
      <c r="J551" s="51" t="s">
        <v>32</v>
      </c>
      <c r="K551" s="51" t="s">
        <v>33</v>
      </c>
    </row>
    <row r="552" spans="1:11" ht="20.100000000000001" customHeight="1" x14ac:dyDescent="0.25">
      <c r="A552" s="51" t="s">
        <v>683</v>
      </c>
      <c r="B552" s="51" t="s">
        <v>75</v>
      </c>
      <c r="C552" s="51" t="s">
        <v>31</v>
      </c>
      <c r="D552" s="51">
        <v>239902</v>
      </c>
      <c r="E552" s="51">
        <v>83.15</v>
      </c>
      <c r="F552" s="51">
        <v>4.92</v>
      </c>
      <c r="G552" s="51">
        <v>2.0500000000000001E-2</v>
      </c>
      <c r="H552" s="51">
        <v>48.760599999999997</v>
      </c>
      <c r="I552" s="51">
        <v>2024</v>
      </c>
      <c r="J552" s="51" t="s">
        <v>32</v>
      </c>
      <c r="K552" s="51" t="s">
        <v>33</v>
      </c>
    </row>
    <row r="553" spans="1:11" ht="20.100000000000001" customHeight="1" x14ac:dyDescent="0.25">
      <c r="A553" s="51" t="s">
        <v>562</v>
      </c>
      <c r="B553" s="51" t="s">
        <v>79</v>
      </c>
      <c r="C553" s="51" t="s">
        <v>31</v>
      </c>
      <c r="D553" s="51">
        <v>339206</v>
      </c>
      <c r="E553" s="51">
        <v>67.319999999999993</v>
      </c>
      <c r="F553" s="51">
        <v>11.02</v>
      </c>
      <c r="G553" s="51">
        <v>3.2500000000000001E-2</v>
      </c>
      <c r="H553" s="51">
        <v>30.780899999999999</v>
      </c>
      <c r="I553" s="51">
        <v>2024</v>
      </c>
      <c r="J553" s="51" t="s">
        <v>32</v>
      </c>
      <c r="K553" s="51" t="s">
        <v>33</v>
      </c>
    </row>
    <row r="554" spans="1:11" ht="20.100000000000001" customHeight="1" x14ac:dyDescent="0.25">
      <c r="A554" s="51" t="s">
        <v>709</v>
      </c>
      <c r="B554" s="51" t="s">
        <v>34</v>
      </c>
      <c r="C554" s="51" t="s">
        <v>31</v>
      </c>
      <c r="D554" s="51">
        <v>413602</v>
      </c>
      <c r="E554" s="51">
        <v>76.55</v>
      </c>
      <c r="F554" s="51">
        <v>9.57</v>
      </c>
      <c r="G554" s="51">
        <v>2.3099999999999999E-2</v>
      </c>
      <c r="H554" s="51">
        <v>43.218600000000002</v>
      </c>
      <c r="I554" s="51">
        <v>2024</v>
      </c>
      <c r="J554" s="51" t="s">
        <v>32</v>
      </c>
      <c r="K554" s="51" t="s">
        <v>33</v>
      </c>
    </row>
    <row r="555" spans="1:11" ht="20.100000000000001" customHeight="1" x14ac:dyDescent="0.25">
      <c r="A555" s="51" t="s">
        <v>566</v>
      </c>
      <c r="B555" s="51" t="s">
        <v>79</v>
      </c>
      <c r="C555" s="51" t="s">
        <v>31</v>
      </c>
      <c r="D555" s="51">
        <v>173959</v>
      </c>
      <c r="E555" s="51">
        <v>89.65</v>
      </c>
      <c r="F555" s="51">
        <v>4.46</v>
      </c>
      <c r="G555" s="51">
        <v>2.5600000000000001E-2</v>
      </c>
      <c r="H555" s="51">
        <v>39.004199999999997</v>
      </c>
      <c r="I555" s="51">
        <v>2024</v>
      </c>
      <c r="J555" s="51" t="s">
        <v>32</v>
      </c>
      <c r="K555" s="51" t="s">
        <v>33</v>
      </c>
    </row>
    <row r="556" spans="1:11" ht="20.100000000000001" customHeight="1" x14ac:dyDescent="0.25">
      <c r="A556" s="51" t="s">
        <v>171</v>
      </c>
      <c r="B556" s="51" t="s">
        <v>79</v>
      </c>
      <c r="C556" s="51" t="s">
        <v>31</v>
      </c>
      <c r="D556" s="51">
        <v>153598</v>
      </c>
      <c r="E556" s="51">
        <v>86.92</v>
      </c>
      <c r="F556" s="51">
        <v>4.08</v>
      </c>
      <c r="G556" s="51">
        <v>2.6599999999999999E-2</v>
      </c>
      <c r="H556" s="51">
        <v>37.646599999999999</v>
      </c>
      <c r="I556" s="51">
        <v>2024</v>
      </c>
      <c r="J556" s="51" t="s">
        <v>32</v>
      </c>
      <c r="K556" s="51" t="s">
        <v>33</v>
      </c>
    </row>
    <row r="557" spans="1:11" ht="20.100000000000001" customHeight="1" x14ac:dyDescent="0.25">
      <c r="A557" s="51" t="s">
        <v>702</v>
      </c>
      <c r="B557" s="51" t="s">
        <v>79</v>
      </c>
      <c r="C557" s="51" t="s">
        <v>31</v>
      </c>
      <c r="D557" s="51">
        <v>379251</v>
      </c>
      <c r="E557" s="51">
        <v>80.150000000000006</v>
      </c>
      <c r="F557" s="51">
        <v>10.73</v>
      </c>
      <c r="G557" s="51">
        <v>2.8299999999999999E-2</v>
      </c>
      <c r="H557" s="51">
        <v>35.344999999999999</v>
      </c>
      <c r="I557" s="51">
        <v>2024</v>
      </c>
      <c r="J557" s="51" t="s">
        <v>32</v>
      </c>
      <c r="K557" s="51" t="s">
        <v>33</v>
      </c>
    </row>
    <row r="558" spans="1:11" ht="20.100000000000001" customHeight="1" x14ac:dyDescent="0.25">
      <c r="A558" s="51" t="s">
        <v>876</v>
      </c>
      <c r="B558" s="51" t="s">
        <v>79</v>
      </c>
      <c r="C558" s="51" t="s">
        <v>31</v>
      </c>
      <c r="D558" s="51">
        <v>61532</v>
      </c>
      <c r="E558" s="51">
        <v>82.45</v>
      </c>
      <c r="F558" s="51">
        <v>2.67</v>
      </c>
      <c r="G558" s="51">
        <v>4.3400000000000001E-2</v>
      </c>
      <c r="H558" s="51">
        <v>23.045500000000001</v>
      </c>
      <c r="I558" s="51">
        <v>2024</v>
      </c>
      <c r="J558" s="51" t="s">
        <v>32</v>
      </c>
      <c r="K558" s="51" t="s">
        <v>33</v>
      </c>
    </row>
    <row r="559" spans="1:11" ht="20.100000000000001" customHeight="1" x14ac:dyDescent="0.25">
      <c r="A559" s="51" t="s">
        <v>723</v>
      </c>
      <c r="B559" s="51" t="s">
        <v>79</v>
      </c>
      <c r="C559" s="51" t="s">
        <v>31</v>
      </c>
      <c r="D559" s="51">
        <v>178551</v>
      </c>
      <c r="E559" s="51">
        <v>81.83</v>
      </c>
      <c r="F559" s="51">
        <v>3.91</v>
      </c>
      <c r="G559" s="51">
        <v>2.1899999999999999E-2</v>
      </c>
      <c r="H559" s="51">
        <v>45.665100000000002</v>
      </c>
      <c r="I559" s="51">
        <v>2024</v>
      </c>
      <c r="J559" s="51" t="s">
        <v>32</v>
      </c>
      <c r="K559" s="51" t="s">
        <v>33</v>
      </c>
    </row>
    <row r="560" spans="1:11" ht="20.100000000000001" customHeight="1" x14ac:dyDescent="0.25">
      <c r="A560" s="51" t="s">
        <v>192</v>
      </c>
      <c r="B560" s="51" t="s">
        <v>79</v>
      </c>
      <c r="C560" s="51" t="s">
        <v>31</v>
      </c>
      <c r="D560" s="51">
        <v>107441</v>
      </c>
      <c r="E560" s="51">
        <v>86.14</v>
      </c>
      <c r="F560" s="51">
        <v>3.64</v>
      </c>
      <c r="G560" s="51">
        <v>3.39E-2</v>
      </c>
      <c r="H560" s="51">
        <v>29.5168</v>
      </c>
      <c r="I560" s="51">
        <v>2024</v>
      </c>
      <c r="J560" s="51" t="s">
        <v>32</v>
      </c>
      <c r="K560" s="51" t="s">
        <v>33</v>
      </c>
    </row>
    <row r="561" spans="1:11" ht="20.100000000000001" customHeight="1" x14ac:dyDescent="0.25">
      <c r="A561" s="51" t="s">
        <v>343</v>
      </c>
      <c r="B561" s="51" t="s">
        <v>79</v>
      </c>
      <c r="C561" s="51" t="s">
        <v>31</v>
      </c>
      <c r="D561" s="51">
        <v>104301</v>
      </c>
      <c r="E561" s="51">
        <v>87.06</v>
      </c>
      <c r="F561" s="51">
        <v>3.06</v>
      </c>
      <c r="G561" s="51">
        <v>2.93E-2</v>
      </c>
      <c r="H561" s="51">
        <v>34.085299999999997</v>
      </c>
      <c r="I561" s="51">
        <v>2024</v>
      </c>
      <c r="J561" s="51" t="s">
        <v>32</v>
      </c>
      <c r="K561" s="51" t="s">
        <v>33</v>
      </c>
    </row>
    <row r="562" spans="1:11" ht="20.100000000000001" customHeight="1" x14ac:dyDescent="0.25">
      <c r="A562" s="51" t="s">
        <v>279</v>
      </c>
      <c r="B562" s="51" t="s">
        <v>79</v>
      </c>
      <c r="C562" s="51" t="s">
        <v>31</v>
      </c>
      <c r="D562" s="51">
        <v>132731</v>
      </c>
      <c r="E562" s="51">
        <v>87.87</v>
      </c>
      <c r="F562" s="51">
        <v>4.2300000000000004</v>
      </c>
      <c r="G562" s="51">
        <v>3.1899999999999998E-2</v>
      </c>
      <c r="H562" s="51">
        <v>31.378499999999999</v>
      </c>
      <c r="I562" s="51">
        <v>2024</v>
      </c>
      <c r="J562" s="51" t="s">
        <v>32</v>
      </c>
      <c r="K562" s="51" t="s">
        <v>33</v>
      </c>
    </row>
    <row r="563" spans="1:11" ht="20.100000000000001" customHeight="1" x14ac:dyDescent="0.25">
      <c r="A563" s="51" t="s">
        <v>662</v>
      </c>
      <c r="B563" s="51" t="s">
        <v>79</v>
      </c>
      <c r="C563" s="51" t="s">
        <v>31</v>
      </c>
      <c r="D563" s="51">
        <v>141476</v>
      </c>
      <c r="E563" s="51">
        <v>88.16</v>
      </c>
      <c r="F563" s="51">
        <v>3.67</v>
      </c>
      <c r="G563" s="51">
        <v>2.5899999999999999E-2</v>
      </c>
      <c r="H563" s="51">
        <v>38.549399999999999</v>
      </c>
      <c r="I563" s="51">
        <v>2024</v>
      </c>
      <c r="J563" s="51" t="s">
        <v>32</v>
      </c>
      <c r="K563" s="51" t="s">
        <v>33</v>
      </c>
    </row>
    <row r="564" spans="1:11" ht="20.100000000000001" customHeight="1" x14ac:dyDescent="0.25">
      <c r="A564" s="51" t="s">
        <v>549</v>
      </c>
      <c r="B564" s="51" t="s">
        <v>79</v>
      </c>
      <c r="C564" s="51" t="s">
        <v>31</v>
      </c>
      <c r="D564" s="51">
        <v>274073</v>
      </c>
      <c r="E564" s="51">
        <v>79.92</v>
      </c>
      <c r="F564" s="51">
        <v>7.34</v>
      </c>
      <c r="G564" s="51">
        <v>2.6800000000000001E-2</v>
      </c>
      <c r="H564" s="51">
        <v>37.339599999999997</v>
      </c>
      <c r="I564" s="51">
        <v>2024</v>
      </c>
      <c r="J564" s="51" t="s">
        <v>32</v>
      </c>
      <c r="K564" s="51" t="s">
        <v>33</v>
      </c>
    </row>
    <row r="565" spans="1:11" ht="20.100000000000001" customHeight="1" x14ac:dyDescent="0.25">
      <c r="A565" s="51" t="s">
        <v>898</v>
      </c>
      <c r="B565" s="51" t="s">
        <v>34</v>
      </c>
      <c r="C565" s="51" t="s">
        <v>31</v>
      </c>
      <c r="D565" s="51">
        <v>571984</v>
      </c>
      <c r="E565" s="51">
        <v>84.13</v>
      </c>
      <c r="F565" s="51">
        <v>10.98</v>
      </c>
      <c r="G565" s="51">
        <v>1.9199999999999998E-2</v>
      </c>
      <c r="H565" s="51">
        <v>52.093200000000003</v>
      </c>
      <c r="I565" s="51">
        <v>2024</v>
      </c>
      <c r="J565" s="51" t="s">
        <v>32</v>
      </c>
      <c r="K565" s="51" t="s">
        <v>33</v>
      </c>
    </row>
    <row r="566" spans="1:11" ht="20.100000000000001" customHeight="1" x14ac:dyDescent="0.25">
      <c r="A566" s="51" t="s">
        <v>777</v>
      </c>
      <c r="B566" s="51" t="s">
        <v>79</v>
      </c>
      <c r="C566" s="51" t="s">
        <v>31</v>
      </c>
      <c r="D566" s="51">
        <v>275727</v>
      </c>
      <c r="E566" s="51">
        <v>75.06</v>
      </c>
      <c r="F566" s="51">
        <v>5.69</v>
      </c>
      <c r="G566" s="51">
        <v>2.06E-2</v>
      </c>
      <c r="H566" s="51">
        <v>48.458199999999998</v>
      </c>
      <c r="I566" s="51">
        <v>2024</v>
      </c>
      <c r="J566" s="51" t="s">
        <v>32</v>
      </c>
      <c r="K566" s="51" t="s">
        <v>33</v>
      </c>
    </row>
    <row r="567" spans="1:11" ht="20.100000000000001" customHeight="1" x14ac:dyDescent="0.25">
      <c r="A567" s="51" t="s">
        <v>656</v>
      </c>
      <c r="B567" s="51" t="s">
        <v>79</v>
      </c>
      <c r="C567" s="51" t="s">
        <v>31</v>
      </c>
      <c r="D567" s="51">
        <v>307602</v>
      </c>
      <c r="E567" s="51">
        <v>82.22</v>
      </c>
      <c r="F567" s="51">
        <v>10.55</v>
      </c>
      <c r="G567" s="51">
        <v>3.4299999999999997E-2</v>
      </c>
      <c r="H567" s="51">
        <v>29.156500000000001</v>
      </c>
      <c r="I567" s="51">
        <v>2024</v>
      </c>
      <c r="J567" s="51" t="s">
        <v>32</v>
      </c>
      <c r="K567" s="51" t="s">
        <v>33</v>
      </c>
    </row>
    <row r="568" spans="1:11" ht="20.100000000000001" customHeight="1" x14ac:dyDescent="0.25">
      <c r="A568" s="51" t="s">
        <v>754</v>
      </c>
      <c r="B568" s="51" t="s">
        <v>34</v>
      </c>
      <c r="C568" s="51" t="s">
        <v>31</v>
      </c>
      <c r="D568" s="51">
        <v>1163438</v>
      </c>
      <c r="E568" s="51">
        <v>88.43</v>
      </c>
      <c r="F568" s="51">
        <v>21.8</v>
      </c>
      <c r="G568" s="51">
        <v>1.8700000000000001E-2</v>
      </c>
      <c r="H568" s="51">
        <v>53.368699999999997</v>
      </c>
      <c r="I568" s="51">
        <v>2024</v>
      </c>
      <c r="J568" s="51" t="s">
        <v>32</v>
      </c>
      <c r="K568" s="51" t="s">
        <v>33</v>
      </c>
    </row>
    <row r="569" spans="1:11" ht="20.100000000000001" customHeight="1" x14ac:dyDescent="0.25">
      <c r="A569" s="51" t="s">
        <v>890</v>
      </c>
      <c r="B569" s="51" t="s">
        <v>75</v>
      </c>
      <c r="C569" s="51" t="s">
        <v>31</v>
      </c>
      <c r="D569" s="51">
        <v>283133</v>
      </c>
      <c r="E569" s="51">
        <v>81.58</v>
      </c>
      <c r="F569" s="51">
        <v>5.46</v>
      </c>
      <c r="G569" s="51">
        <v>1.9300000000000001E-2</v>
      </c>
      <c r="H569" s="51">
        <v>51.855899999999998</v>
      </c>
      <c r="I569" s="51">
        <v>2024</v>
      </c>
      <c r="J569" s="51" t="s">
        <v>32</v>
      </c>
      <c r="K569" s="51" t="s">
        <v>33</v>
      </c>
    </row>
    <row r="570" spans="1:11" ht="20.100000000000001" customHeight="1" x14ac:dyDescent="0.25">
      <c r="A570" s="51" t="s">
        <v>397</v>
      </c>
      <c r="B570" s="51" t="s">
        <v>79</v>
      </c>
      <c r="C570" s="51" t="s">
        <v>31</v>
      </c>
      <c r="D570" s="51">
        <v>160453</v>
      </c>
      <c r="E570" s="51">
        <v>81.19</v>
      </c>
      <c r="F570" s="51">
        <v>4.3099999999999996</v>
      </c>
      <c r="G570" s="51">
        <v>2.69E-2</v>
      </c>
      <c r="H570" s="51">
        <v>37.228000000000002</v>
      </c>
      <c r="I570" s="51">
        <v>2024</v>
      </c>
      <c r="J570" s="51" t="s">
        <v>32</v>
      </c>
      <c r="K570" s="51" t="s">
        <v>33</v>
      </c>
    </row>
    <row r="571" spans="1:11" ht="20.100000000000001" customHeight="1" x14ac:dyDescent="0.25">
      <c r="A571" s="51" t="s">
        <v>825</v>
      </c>
      <c r="B571" s="51" t="s">
        <v>34</v>
      </c>
      <c r="C571" s="51" t="s">
        <v>31</v>
      </c>
      <c r="D571" s="51">
        <v>543351</v>
      </c>
      <c r="E571" s="51">
        <v>85.28</v>
      </c>
      <c r="F571" s="51">
        <v>11.08</v>
      </c>
      <c r="G571" s="51">
        <v>2.0400000000000001E-2</v>
      </c>
      <c r="H571" s="51">
        <v>49.038899999999998</v>
      </c>
      <c r="I571" s="51">
        <v>2024</v>
      </c>
      <c r="J571" s="51" t="s">
        <v>32</v>
      </c>
      <c r="K571" s="51" t="s">
        <v>33</v>
      </c>
    </row>
    <row r="572" spans="1:11" ht="20.100000000000001" customHeight="1" x14ac:dyDescent="0.25">
      <c r="A572" s="51" t="s">
        <v>565</v>
      </c>
      <c r="B572" s="51" t="s">
        <v>79</v>
      </c>
      <c r="C572" s="51" t="s">
        <v>31</v>
      </c>
      <c r="D572" s="51">
        <v>577386</v>
      </c>
      <c r="E572" s="51">
        <v>61.89</v>
      </c>
      <c r="F572" s="51">
        <v>12.65</v>
      </c>
      <c r="G572" s="51">
        <v>2.1899999999999999E-2</v>
      </c>
      <c r="H572" s="51">
        <v>45.6432</v>
      </c>
      <c r="I572" s="51">
        <v>2024</v>
      </c>
      <c r="J572" s="51" t="s">
        <v>32</v>
      </c>
      <c r="K572" s="51" t="s">
        <v>33</v>
      </c>
    </row>
    <row r="573" spans="1:11" ht="20.100000000000001" customHeight="1" x14ac:dyDescent="0.25">
      <c r="A573" s="51" t="s">
        <v>3296</v>
      </c>
      <c r="B573" s="51" t="s">
        <v>79</v>
      </c>
      <c r="C573" s="51" t="s">
        <v>31</v>
      </c>
      <c r="D573" s="51">
        <v>107441</v>
      </c>
      <c r="E573" s="51">
        <v>86.3</v>
      </c>
      <c r="F573" s="51">
        <v>3.63</v>
      </c>
      <c r="G573" s="51">
        <v>3.3799999999999997E-2</v>
      </c>
      <c r="H573" s="51">
        <v>29.598099999999999</v>
      </c>
      <c r="I573" s="51">
        <v>2024</v>
      </c>
      <c r="J573" s="51" t="s">
        <v>32</v>
      </c>
      <c r="K573" s="51" t="s">
        <v>33</v>
      </c>
    </row>
    <row r="574" spans="1:11" ht="20.100000000000001" customHeight="1" x14ac:dyDescent="0.25">
      <c r="A574" s="51" t="s">
        <v>620</v>
      </c>
      <c r="B574" s="51" t="s">
        <v>75</v>
      </c>
      <c r="C574" s="51" t="s">
        <v>31</v>
      </c>
      <c r="D574" s="51">
        <v>434306</v>
      </c>
      <c r="E574" s="51">
        <v>81.36</v>
      </c>
      <c r="F574" s="51">
        <v>19.079999999999998</v>
      </c>
      <c r="G574" s="51">
        <v>4.3900000000000002E-2</v>
      </c>
      <c r="H574" s="51">
        <v>22.7624</v>
      </c>
      <c r="I574" s="51">
        <v>2024</v>
      </c>
      <c r="J574" s="51" t="s">
        <v>32</v>
      </c>
      <c r="K574" s="51" t="s">
        <v>33</v>
      </c>
    </row>
    <row r="575" spans="1:11" ht="20.100000000000001" customHeight="1" x14ac:dyDescent="0.25">
      <c r="A575" s="51" t="s">
        <v>569</v>
      </c>
      <c r="B575" s="51" t="s">
        <v>79</v>
      </c>
      <c r="C575" s="51" t="s">
        <v>31</v>
      </c>
      <c r="D575" s="51">
        <v>146710</v>
      </c>
      <c r="E575" s="51">
        <v>87.5</v>
      </c>
      <c r="F575" s="51">
        <v>3.1</v>
      </c>
      <c r="G575" s="51">
        <v>2.1100000000000001E-2</v>
      </c>
      <c r="H575" s="51">
        <v>47.325800000000001</v>
      </c>
      <c r="I575" s="51">
        <v>2024</v>
      </c>
      <c r="J575" s="51" t="s">
        <v>32</v>
      </c>
      <c r="K575" s="51" t="s">
        <v>33</v>
      </c>
    </row>
    <row r="576" spans="1:11" ht="20.100000000000001" customHeight="1" x14ac:dyDescent="0.25">
      <c r="A576" s="51" t="s">
        <v>879</v>
      </c>
      <c r="B576" s="51" t="s">
        <v>79</v>
      </c>
      <c r="C576" s="51" t="s">
        <v>31</v>
      </c>
      <c r="D576" s="51">
        <v>94577</v>
      </c>
      <c r="E576" s="51">
        <v>87.91</v>
      </c>
      <c r="F576" s="51">
        <v>2.67</v>
      </c>
      <c r="G576" s="51">
        <v>2.8199999999999999E-2</v>
      </c>
      <c r="H576" s="51">
        <v>35.421900000000001</v>
      </c>
      <c r="I576" s="51">
        <v>2024</v>
      </c>
      <c r="J576" s="51" t="s">
        <v>32</v>
      </c>
      <c r="K576" s="51" t="s">
        <v>33</v>
      </c>
    </row>
    <row r="577" spans="1:11" ht="20.100000000000001" customHeight="1" x14ac:dyDescent="0.25">
      <c r="A577" s="51" t="s">
        <v>474</v>
      </c>
      <c r="B577" s="51" t="s">
        <v>79</v>
      </c>
      <c r="C577" s="51" t="s">
        <v>31</v>
      </c>
      <c r="D577" s="51">
        <v>123074</v>
      </c>
      <c r="E577" s="51">
        <v>86.89</v>
      </c>
      <c r="F577" s="51">
        <v>3.6</v>
      </c>
      <c r="G577" s="51">
        <v>2.93E-2</v>
      </c>
      <c r="H577" s="51">
        <v>34.1873</v>
      </c>
      <c r="I577" s="51">
        <v>2024</v>
      </c>
      <c r="J577" s="51" t="s">
        <v>32</v>
      </c>
      <c r="K577" s="51" t="s">
        <v>33</v>
      </c>
    </row>
    <row r="578" spans="1:11" ht="20.100000000000001" customHeight="1" x14ac:dyDescent="0.25">
      <c r="A578" s="51" t="s">
        <v>411</v>
      </c>
      <c r="B578" s="51" t="s">
        <v>79</v>
      </c>
      <c r="C578" s="51" t="s">
        <v>31</v>
      </c>
      <c r="D578" s="51">
        <v>124864</v>
      </c>
      <c r="E578" s="51">
        <v>85.7</v>
      </c>
      <c r="F578" s="51">
        <v>3.58</v>
      </c>
      <c r="G578" s="51">
        <v>2.87E-2</v>
      </c>
      <c r="H578" s="51">
        <v>34.8782</v>
      </c>
      <c r="I578" s="51">
        <v>2024</v>
      </c>
      <c r="J578" s="51" t="s">
        <v>32</v>
      </c>
      <c r="K578" s="51" t="s">
        <v>33</v>
      </c>
    </row>
    <row r="579" spans="1:11" ht="20.100000000000001" customHeight="1" x14ac:dyDescent="0.25">
      <c r="A579" s="51" t="s">
        <v>675</v>
      </c>
      <c r="B579" s="51" t="s">
        <v>79</v>
      </c>
      <c r="C579" s="51" t="s">
        <v>31</v>
      </c>
      <c r="D579" s="51">
        <v>216705</v>
      </c>
      <c r="E579" s="51">
        <v>86.5</v>
      </c>
      <c r="F579" s="51">
        <v>7.12</v>
      </c>
      <c r="G579" s="51">
        <v>3.2899999999999999E-2</v>
      </c>
      <c r="H579" s="51">
        <v>30.436199999999999</v>
      </c>
      <c r="I579" s="51">
        <v>2024</v>
      </c>
      <c r="J579" s="51" t="s">
        <v>32</v>
      </c>
      <c r="K579" s="51" t="s">
        <v>33</v>
      </c>
    </row>
    <row r="580" spans="1:11" ht="20.100000000000001" customHeight="1" x14ac:dyDescent="0.25">
      <c r="A580" s="51" t="s">
        <v>646</v>
      </c>
      <c r="B580" s="51" t="s">
        <v>79</v>
      </c>
      <c r="C580" s="51" t="s">
        <v>31</v>
      </c>
      <c r="D580" s="51">
        <v>372397</v>
      </c>
      <c r="E580" s="51">
        <v>79.58</v>
      </c>
      <c r="F580" s="51">
        <v>9.99</v>
      </c>
      <c r="G580" s="51">
        <v>2.6800000000000001E-2</v>
      </c>
      <c r="H580" s="51">
        <v>37.277000000000001</v>
      </c>
      <c r="I580" s="51">
        <v>2024</v>
      </c>
      <c r="J580" s="51" t="s">
        <v>32</v>
      </c>
      <c r="K580" s="51" t="s">
        <v>33</v>
      </c>
    </row>
    <row r="581" spans="1:11" ht="20.100000000000001" customHeight="1" x14ac:dyDescent="0.25">
      <c r="A581" s="51" t="s">
        <v>585</v>
      </c>
      <c r="B581" s="51" t="s">
        <v>79</v>
      </c>
      <c r="C581" s="51" t="s">
        <v>31</v>
      </c>
      <c r="D581" s="51">
        <v>399882</v>
      </c>
      <c r="E581" s="51">
        <v>86.98</v>
      </c>
      <c r="F581" s="51">
        <v>11.42</v>
      </c>
      <c r="G581" s="51">
        <v>2.86E-2</v>
      </c>
      <c r="H581" s="51">
        <v>35.015900000000002</v>
      </c>
      <c r="I581" s="51">
        <v>2024</v>
      </c>
      <c r="J581" s="51" t="s">
        <v>32</v>
      </c>
      <c r="K581" s="51" t="s">
        <v>33</v>
      </c>
    </row>
    <row r="582" spans="1:11" ht="20.100000000000001" customHeight="1" x14ac:dyDescent="0.25">
      <c r="A582" s="51" t="s">
        <v>909</v>
      </c>
      <c r="B582" s="51" t="s">
        <v>79</v>
      </c>
      <c r="C582" s="51" t="s">
        <v>31</v>
      </c>
      <c r="D582" s="51">
        <v>343494</v>
      </c>
      <c r="E582" s="51">
        <v>68.650000000000006</v>
      </c>
      <c r="F582" s="51">
        <v>6.83</v>
      </c>
      <c r="G582" s="51">
        <v>1.9900000000000001E-2</v>
      </c>
      <c r="H582" s="51">
        <v>50.292000000000002</v>
      </c>
      <c r="I582" s="51">
        <v>2024</v>
      </c>
      <c r="J582" s="51" t="s">
        <v>32</v>
      </c>
      <c r="K582" s="51" t="s">
        <v>33</v>
      </c>
    </row>
    <row r="583" spans="1:11" ht="20.100000000000001" customHeight="1" x14ac:dyDescent="0.25">
      <c r="A583" s="51" t="s">
        <v>661</v>
      </c>
      <c r="B583" s="51" t="s">
        <v>79</v>
      </c>
      <c r="C583" s="51" t="s">
        <v>31</v>
      </c>
      <c r="D583" s="51">
        <v>163289</v>
      </c>
      <c r="E583" s="51">
        <v>89.68</v>
      </c>
      <c r="F583" s="51">
        <v>3.4</v>
      </c>
      <c r="G583" s="51">
        <v>2.0799999999999999E-2</v>
      </c>
      <c r="H583" s="51">
        <v>48.0261</v>
      </c>
      <c r="I583" s="51">
        <v>2024</v>
      </c>
      <c r="J583" s="51" t="s">
        <v>32</v>
      </c>
      <c r="K583" s="51" t="s">
        <v>33</v>
      </c>
    </row>
    <row r="584" spans="1:11" ht="20.100000000000001" customHeight="1" x14ac:dyDescent="0.25">
      <c r="A584" s="51" t="s">
        <v>706</v>
      </c>
      <c r="B584" s="51" t="s">
        <v>79</v>
      </c>
      <c r="C584" s="51" t="s">
        <v>31</v>
      </c>
      <c r="D584" s="51">
        <v>118854</v>
      </c>
      <c r="E584" s="51">
        <v>89.89</v>
      </c>
      <c r="F584" s="51">
        <v>3.13</v>
      </c>
      <c r="G584" s="51">
        <v>2.63E-2</v>
      </c>
      <c r="H584" s="51">
        <v>37.9724</v>
      </c>
      <c r="I584" s="51">
        <v>2024</v>
      </c>
      <c r="J584" s="51" t="s">
        <v>32</v>
      </c>
      <c r="K584" s="51" t="s">
        <v>33</v>
      </c>
    </row>
    <row r="585" spans="1:11" ht="20.100000000000001" customHeight="1" x14ac:dyDescent="0.25">
      <c r="A585" s="51" t="s">
        <v>554</v>
      </c>
      <c r="B585" s="51" t="s">
        <v>79</v>
      </c>
      <c r="C585" s="51" t="s">
        <v>31</v>
      </c>
      <c r="D585" s="51">
        <v>274073</v>
      </c>
      <c r="E585" s="51">
        <v>79.8</v>
      </c>
      <c r="F585" s="51">
        <v>7.33</v>
      </c>
      <c r="G585" s="51">
        <v>2.6700000000000002E-2</v>
      </c>
      <c r="H585" s="51">
        <v>37.390500000000003</v>
      </c>
      <c r="I585" s="51">
        <v>2024</v>
      </c>
      <c r="J585" s="51" t="s">
        <v>32</v>
      </c>
      <c r="K585" s="51" t="s">
        <v>33</v>
      </c>
    </row>
    <row r="586" spans="1:11" ht="20.100000000000001" customHeight="1" x14ac:dyDescent="0.25">
      <c r="A586" s="51" t="s">
        <v>1692</v>
      </c>
      <c r="B586" s="51" t="s">
        <v>79</v>
      </c>
      <c r="C586" s="51" t="s">
        <v>31</v>
      </c>
      <c r="D586" s="51">
        <v>146676</v>
      </c>
      <c r="E586" s="51">
        <v>88.37</v>
      </c>
      <c r="F586" s="51">
        <v>3.95</v>
      </c>
      <c r="G586" s="51">
        <v>2.69E-2</v>
      </c>
      <c r="H586" s="51">
        <v>37.133200000000002</v>
      </c>
      <c r="I586" s="51">
        <v>2024</v>
      </c>
      <c r="J586" s="51" t="s">
        <v>32</v>
      </c>
      <c r="K586" s="51" t="s">
        <v>33</v>
      </c>
    </row>
    <row r="587" spans="1:11" ht="20.100000000000001" customHeight="1" x14ac:dyDescent="0.25">
      <c r="A587" s="51" t="s">
        <v>880</v>
      </c>
      <c r="B587" s="51" t="s">
        <v>75</v>
      </c>
      <c r="C587" s="51" t="s">
        <v>31</v>
      </c>
      <c r="D587" s="51">
        <v>296504</v>
      </c>
      <c r="E587" s="51">
        <v>87.04</v>
      </c>
      <c r="F587" s="51">
        <v>6.61</v>
      </c>
      <c r="G587" s="51">
        <v>2.23E-2</v>
      </c>
      <c r="H587" s="51">
        <v>44.856900000000003</v>
      </c>
      <c r="I587" s="51">
        <v>2024</v>
      </c>
      <c r="J587" s="51" t="s">
        <v>32</v>
      </c>
      <c r="K587" s="51" t="s">
        <v>33</v>
      </c>
    </row>
    <row r="588" spans="1:11" ht="20.100000000000001" customHeight="1" x14ac:dyDescent="0.25">
      <c r="A588" s="51" t="s">
        <v>667</v>
      </c>
      <c r="B588" s="51" t="s">
        <v>79</v>
      </c>
      <c r="C588" s="51" t="s">
        <v>31</v>
      </c>
      <c r="D588" s="51">
        <v>428076</v>
      </c>
      <c r="E588" s="51">
        <v>87.74</v>
      </c>
      <c r="F588" s="51">
        <v>11.2</v>
      </c>
      <c r="G588" s="51">
        <v>2.6200000000000001E-2</v>
      </c>
      <c r="H588" s="51">
        <v>38.2211</v>
      </c>
      <c r="I588" s="51">
        <v>2024</v>
      </c>
      <c r="J588" s="51" t="s">
        <v>32</v>
      </c>
      <c r="K588" s="51" t="s">
        <v>33</v>
      </c>
    </row>
    <row r="589" spans="1:11" ht="20.100000000000001" customHeight="1" x14ac:dyDescent="0.25">
      <c r="A589" s="51" t="s">
        <v>536</v>
      </c>
      <c r="B589" s="51" t="s">
        <v>79</v>
      </c>
      <c r="C589" s="51" t="s">
        <v>31</v>
      </c>
      <c r="D589" s="51">
        <v>191550</v>
      </c>
      <c r="E589" s="51">
        <v>84.11</v>
      </c>
      <c r="F589" s="51">
        <v>6.17</v>
      </c>
      <c r="G589" s="51">
        <v>3.2199999999999999E-2</v>
      </c>
      <c r="H589" s="51">
        <v>31.045400000000001</v>
      </c>
      <c r="I589" s="51">
        <v>2024</v>
      </c>
      <c r="J589" s="51" t="s">
        <v>32</v>
      </c>
      <c r="K589" s="51" t="s">
        <v>33</v>
      </c>
    </row>
    <row r="590" spans="1:11" ht="20.100000000000001" customHeight="1" x14ac:dyDescent="0.25">
      <c r="A590" s="51" t="s">
        <v>623</v>
      </c>
      <c r="B590" s="51" t="s">
        <v>34</v>
      </c>
      <c r="C590" s="51" t="s">
        <v>31</v>
      </c>
      <c r="D590" s="51">
        <v>420535</v>
      </c>
      <c r="E590" s="51">
        <v>74.39</v>
      </c>
      <c r="F590" s="51">
        <v>10.28</v>
      </c>
      <c r="G590" s="51">
        <v>2.4400000000000002E-2</v>
      </c>
      <c r="H590" s="51">
        <v>40.908099999999997</v>
      </c>
      <c r="I590" s="51">
        <v>2024</v>
      </c>
      <c r="J590" s="51" t="s">
        <v>32</v>
      </c>
      <c r="K590" s="51" t="s">
        <v>33</v>
      </c>
    </row>
    <row r="591" spans="1:11" ht="20.100000000000001" customHeight="1" x14ac:dyDescent="0.25">
      <c r="A591" s="51" t="s">
        <v>850</v>
      </c>
      <c r="B591" s="51" t="s">
        <v>79</v>
      </c>
      <c r="C591" s="51" t="s">
        <v>31</v>
      </c>
      <c r="D591" s="51">
        <v>122602</v>
      </c>
      <c r="E591" s="51">
        <v>86.65</v>
      </c>
      <c r="F591" s="51">
        <v>2.65</v>
      </c>
      <c r="G591" s="51">
        <v>2.1600000000000001E-2</v>
      </c>
      <c r="H591" s="51">
        <v>46.264800000000001</v>
      </c>
      <c r="I591" s="51">
        <v>2024</v>
      </c>
      <c r="J591" s="51" t="s">
        <v>32</v>
      </c>
      <c r="K591" s="51" t="s">
        <v>33</v>
      </c>
    </row>
    <row r="592" spans="1:11" ht="20.100000000000001" customHeight="1" x14ac:dyDescent="0.25">
      <c r="A592" s="51" t="s">
        <v>852</v>
      </c>
      <c r="B592" s="51" t="s">
        <v>79</v>
      </c>
      <c r="C592" s="51" t="s">
        <v>31</v>
      </c>
      <c r="D592" s="51">
        <v>265868</v>
      </c>
      <c r="E592" s="51">
        <v>86.78</v>
      </c>
      <c r="F592" s="51">
        <v>6.9</v>
      </c>
      <c r="G592" s="51">
        <v>2.5999999999999999E-2</v>
      </c>
      <c r="H592" s="51">
        <v>38.531500000000001</v>
      </c>
      <c r="I592" s="51">
        <v>2024</v>
      </c>
      <c r="J592" s="51" t="s">
        <v>32</v>
      </c>
      <c r="K592" s="51" t="s">
        <v>33</v>
      </c>
    </row>
    <row r="593" spans="1:11" ht="20.100000000000001" customHeight="1" x14ac:dyDescent="0.25">
      <c r="A593" s="51" t="s">
        <v>198</v>
      </c>
      <c r="B593" s="51" t="s">
        <v>79</v>
      </c>
      <c r="C593" s="51" t="s">
        <v>31</v>
      </c>
      <c r="D593" s="51">
        <v>131279</v>
      </c>
      <c r="E593" s="51">
        <v>86.9</v>
      </c>
      <c r="F593" s="51">
        <v>4.32</v>
      </c>
      <c r="G593" s="51">
        <v>3.2899999999999999E-2</v>
      </c>
      <c r="H593" s="51">
        <v>30.3887</v>
      </c>
      <c r="I593" s="51">
        <v>2024</v>
      </c>
      <c r="J593" s="51" t="s">
        <v>32</v>
      </c>
      <c r="K593" s="51" t="s">
        <v>33</v>
      </c>
    </row>
    <row r="594" spans="1:11" ht="20.100000000000001" customHeight="1" x14ac:dyDescent="0.25">
      <c r="A594" s="51" t="s">
        <v>832</v>
      </c>
      <c r="B594" s="51" t="s">
        <v>75</v>
      </c>
      <c r="C594" s="51" t="s">
        <v>31</v>
      </c>
      <c r="D594" s="51">
        <v>162884</v>
      </c>
      <c r="E594" s="51">
        <v>88.25</v>
      </c>
      <c r="F594" s="51">
        <v>6.38</v>
      </c>
      <c r="G594" s="51">
        <v>3.9199999999999999E-2</v>
      </c>
      <c r="H594" s="51">
        <v>25.5304</v>
      </c>
      <c r="I594" s="51">
        <v>2024</v>
      </c>
      <c r="J594" s="51" t="s">
        <v>32</v>
      </c>
      <c r="K594" s="51" t="s">
        <v>33</v>
      </c>
    </row>
    <row r="595" spans="1:11" ht="20.100000000000001" customHeight="1" x14ac:dyDescent="0.25">
      <c r="A595" s="51" t="s">
        <v>1699</v>
      </c>
      <c r="B595" s="51" t="s">
        <v>79</v>
      </c>
      <c r="C595" s="51" t="s">
        <v>31</v>
      </c>
      <c r="D595" s="51">
        <v>73743</v>
      </c>
      <c r="E595" s="51">
        <v>86.55</v>
      </c>
      <c r="F595" s="51">
        <v>2.85</v>
      </c>
      <c r="G595" s="51">
        <v>3.8600000000000002E-2</v>
      </c>
      <c r="H595" s="51">
        <v>25.8749</v>
      </c>
      <c r="I595" s="51">
        <v>2024</v>
      </c>
      <c r="J595" s="51" t="s">
        <v>32</v>
      </c>
      <c r="K595" s="51" t="s">
        <v>33</v>
      </c>
    </row>
    <row r="596" spans="1:11" ht="20.100000000000001" customHeight="1" x14ac:dyDescent="0.25">
      <c r="A596" s="51" t="s">
        <v>276</v>
      </c>
      <c r="B596" s="51" t="s">
        <v>79</v>
      </c>
      <c r="C596" s="51" t="s">
        <v>31</v>
      </c>
      <c r="D596" s="51">
        <v>164741</v>
      </c>
      <c r="E596" s="51">
        <v>90.62</v>
      </c>
      <c r="F596" s="51">
        <v>4</v>
      </c>
      <c r="G596" s="51">
        <v>2.4299999999999999E-2</v>
      </c>
      <c r="H596" s="51">
        <v>41.185200000000002</v>
      </c>
      <c r="I596" s="51">
        <v>2024</v>
      </c>
      <c r="J596" s="51" t="s">
        <v>32</v>
      </c>
      <c r="K596" s="51" t="s">
        <v>33</v>
      </c>
    </row>
    <row r="597" spans="1:11" ht="20.100000000000001" customHeight="1" x14ac:dyDescent="0.25">
      <c r="A597" s="51" t="s">
        <v>894</v>
      </c>
      <c r="B597" s="51" t="s">
        <v>75</v>
      </c>
      <c r="C597" s="51" t="s">
        <v>31</v>
      </c>
      <c r="D597" s="51">
        <v>258327</v>
      </c>
      <c r="E597" s="51">
        <v>86.8</v>
      </c>
      <c r="F597" s="51">
        <v>5.56</v>
      </c>
      <c r="G597" s="51">
        <v>2.1499999999999998E-2</v>
      </c>
      <c r="H597" s="51">
        <v>46.4617</v>
      </c>
      <c r="I597" s="51">
        <v>2024</v>
      </c>
      <c r="J597" s="51" t="s">
        <v>32</v>
      </c>
      <c r="K597" s="51" t="s">
        <v>33</v>
      </c>
    </row>
    <row r="598" spans="1:11" ht="20.100000000000001" customHeight="1" x14ac:dyDescent="0.25">
      <c r="A598" s="51" t="s">
        <v>843</v>
      </c>
      <c r="B598" s="51" t="s">
        <v>79</v>
      </c>
      <c r="C598" s="51" t="s">
        <v>31</v>
      </c>
      <c r="D598" s="51">
        <v>332723</v>
      </c>
      <c r="E598" s="51">
        <v>81.48</v>
      </c>
      <c r="F598" s="51">
        <v>6.81</v>
      </c>
      <c r="G598" s="51">
        <v>2.0500000000000001E-2</v>
      </c>
      <c r="H598" s="51">
        <v>48.857999999999997</v>
      </c>
      <c r="I598" s="51">
        <v>2024</v>
      </c>
      <c r="J598" s="51" t="s">
        <v>32</v>
      </c>
      <c r="K598" s="51" t="s">
        <v>33</v>
      </c>
    </row>
    <row r="599" spans="1:11" ht="20.100000000000001" customHeight="1" x14ac:dyDescent="0.25">
      <c r="A599" s="51" t="s">
        <v>710</v>
      </c>
      <c r="B599" s="51" t="s">
        <v>79</v>
      </c>
      <c r="C599" s="51" t="s">
        <v>31</v>
      </c>
      <c r="D599" s="51">
        <v>379251</v>
      </c>
      <c r="E599" s="51">
        <v>66.17</v>
      </c>
      <c r="F599" s="51">
        <v>10.17</v>
      </c>
      <c r="G599" s="51">
        <v>2.6800000000000001E-2</v>
      </c>
      <c r="H599" s="51">
        <v>37.291200000000003</v>
      </c>
      <c r="I599" s="51">
        <v>2024</v>
      </c>
      <c r="J599" s="51" t="s">
        <v>32</v>
      </c>
      <c r="K599" s="51" t="s">
        <v>33</v>
      </c>
    </row>
    <row r="600" spans="1:11" ht="20.100000000000001" customHeight="1" x14ac:dyDescent="0.25">
      <c r="A600" s="51" t="s">
        <v>1632</v>
      </c>
      <c r="B600" s="51" t="s">
        <v>75</v>
      </c>
      <c r="C600" s="51" t="s">
        <v>31</v>
      </c>
      <c r="D600" s="51">
        <v>295153</v>
      </c>
      <c r="E600" s="51">
        <v>83.65</v>
      </c>
      <c r="F600" s="51">
        <v>5.86</v>
      </c>
      <c r="G600" s="51">
        <v>1.9900000000000001E-2</v>
      </c>
      <c r="H600" s="51">
        <v>50.3675</v>
      </c>
      <c r="I600" s="51">
        <v>2024</v>
      </c>
      <c r="J600" s="51" t="s">
        <v>32</v>
      </c>
      <c r="K600" s="51" t="s">
        <v>33</v>
      </c>
    </row>
    <row r="601" spans="1:11" ht="20.100000000000001" customHeight="1" x14ac:dyDescent="0.25">
      <c r="A601" s="51" t="s">
        <v>822</v>
      </c>
      <c r="B601" s="51" t="s">
        <v>75</v>
      </c>
      <c r="C601" s="51" t="s">
        <v>31</v>
      </c>
      <c r="D601" s="51">
        <v>121600</v>
      </c>
      <c r="E601" s="51">
        <v>79.180000000000007</v>
      </c>
      <c r="F601" s="51">
        <v>5.79</v>
      </c>
      <c r="G601" s="51">
        <v>4.7600000000000003E-2</v>
      </c>
      <c r="H601" s="51">
        <v>21.0017</v>
      </c>
      <c r="I601" s="51">
        <v>2024</v>
      </c>
      <c r="J601" s="51" t="s">
        <v>32</v>
      </c>
      <c r="K601" s="51" t="s">
        <v>33</v>
      </c>
    </row>
    <row r="602" spans="1:11" ht="20.100000000000001" customHeight="1" x14ac:dyDescent="0.25">
      <c r="A602" s="51" t="s">
        <v>934</v>
      </c>
      <c r="B602" s="51" t="s">
        <v>79</v>
      </c>
      <c r="C602" s="51" t="s">
        <v>31</v>
      </c>
      <c r="D602" s="51">
        <v>412949</v>
      </c>
      <c r="E602" s="51">
        <v>89.02</v>
      </c>
      <c r="F602" s="51">
        <v>10.95</v>
      </c>
      <c r="G602" s="51">
        <v>2.6499999999999999E-2</v>
      </c>
      <c r="H602" s="51">
        <v>37.712299999999999</v>
      </c>
      <c r="I602" s="51">
        <v>2024</v>
      </c>
      <c r="J602" s="51" t="s">
        <v>32</v>
      </c>
      <c r="K602" s="51" t="s">
        <v>33</v>
      </c>
    </row>
    <row r="603" spans="1:11" ht="20.100000000000001" customHeight="1" x14ac:dyDescent="0.25">
      <c r="A603" s="51" t="s">
        <v>834</v>
      </c>
      <c r="B603" s="51" t="s">
        <v>79</v>
      </c>
      <c r="C603" s="51" t="s">
        <v>31</v>
      </c>
      <c r="D603" s="51">
        <v>132968</v>
      </c>
      <c r="E603" s="51">
        <v>90.74</v>
      </c>
      <c r="F603" s="51">
        <v>2.61</v>
      </c>
      <c r="G603" s="51">
        <v>1.9599999999999999E-2</v>
      </c>
      <c r="H603" s="51">
        <v>50.945399999999999</v>
      </c>
      <c r="I603" s="51">
        <v>2024</v>
      </c>
      <c r="J603" s="51" t="s">
        <v>32</v>
      </c>
      <c r="K603" s="51" t="s">
        <v>33</v>
      </c>
    </row>
    <row r="604" spans="1:11" ht="20.100000000000001" customHeight="1" x14ac:dyDescent="0.25">
      <c r="A604" s="51" t="s">
        <v>543</v>
      </c>
      <c r="B604" s="51" t="s">
        <v>79</v>
      </c>
      <c r="C604" s="51" t="s">
        <v>31</v>
      </c>
      <c r="D604" s="51">
        <v>458904</v>
      </c>
      <c r="E604" s="51">
        <v>80.25</v>
      </c>
      <c r="F604" s="51">
        <v>10</v>
      </c>
      <c r="G604" s="51">
        <v>2.18E-2</v>
      </c>
      <c r="H604" s="51">
        <v>45.8904</v>
      </c>
      <c r="I604" s="51">
        <v>2024</v>
      </c>
      <c r="J604" s="51" t="s">
        <v>32</v>
      </c>
      <c r="K604" s="51" t="s">
        <v>33</v>
      </c>
    </row>
    <row r="605" spans="1:11" ht="20.100000000000001" customHeight="1" x14ac:dyDescent="0.25">
      <c r="A605" s="51" t="s">
        <v>638</v>
      </c>
      <c r="B605" s="51" t="s">
        <v>79</v>
      </c>
      <c r="C605" s="51" t="s">
        <v>31</v>
      </c>
      <c r="D605" s="51">
        <v>251821</v>
      </c>
      <c r="E605" s="51">
        <v>89.75</v>
      </c>
      <c r="F605" s="51">
        <v>6.79</v>
      </c>
      <c r="G605" s="51">
        <v>2.7E-2</v>
      </c>
      <c r="H605" s="51">
        <v>37.0871</v>
      </c>
      <c r="I605" s="51">
        <v>2024</v>
      </c>
      <c r="J605" s="51" t="s">
        <v>32</v>
      </c>
      <c r="K605" s="51" t="s">
        <v>33</v>
      </c>
    </row>
    <row r="606" spans="1:11" ht="20.100000000000001" customHeight="1" x14ac:dyDescent="0.25">
      <c r="A606" s="51" t="s">
        <v>916</v>
      </c>
      <c r="B606" s="51" t="s">
        <v>75</v>
      </c>
      <c r="C606" s="51" t="s">
        <v>31</v>
      </c>
      <c r="D606" s="51">
        <v>329718</v>
      </c>
      <c r="E606" s="51">
        <v>85.22</v>
      </c>
      <c r="F606" s="51">
        <v>9.51</v>
      </c>
      <c r="G606" s="51">
        <v>2.8799999999999999E-2</v>
      </c>
      <c r="H606" s="51">
        <v>34.6706</v>
      </c>
      <c r="I606" s="51">
        <v>2024</v>
      </c>
      <c r="J606" s="51" t="s">
        <v>32</v>
      </c>
      <c r="K606" s="51" t="s">
        <v>33</v>
      </c>
    </row>
    <row r="607" spans="1:11" ht="20.100000000000001" customHeight="1" x14ac:dyDescent="0.25">
      <c r="A607" s="51" t="s">
        <v>539</v>
      </c>
      <c r="B607" s="51" t="s">
        <v>79</v>
      </c>
      <c r="C607" s="51" t="s">
        <v>31</v>
      </c>
      <c r="D607" s="51">
        <v>311653</v>
      </c>
      <c r="E607" s="51">
        <v>77.73</v>
      </c>
      <c r="F607" s="51">
        <v>10.95</v>
      </c>
      <c r="G607" s="51">
        <v>3.5099999999999999E-2</v>
      </c>
      <c r="H607" s="51">
        <v>28.461500000000001</v>
      </c>
      <c r="I607" s="51">
        <v>2024</v>
      </c>
      <c r="J607" s="51" t="s">
        <v>32</v>
      </c>
      <c r="K607" s="51" t="s">
        <v>33</v>
      </c>
    </row>
    <row r="608" spans="1:11" ht="20.100000000000001" customHeight="1" x14ac:dyDescent="0.25">
      <c r="A608" s="51" t="s">
        <v>1671</v>
      </c>
      <c r="B608" s="51" t="s">
        <v>79</v>
      </c>
      <c r="C608" s="51" t="s">
        <v>31</v>
      </c>
      <c r="D608" s="51">
        <v>90761</v>
      </c>
      <c r="E608" s="51">
        <v>89.15</v>
      </c>
      <c r="F608" s="51">
        <v>3.17</v>
      </c>
      <c r="G608" s="51">
        <v>3.49E-2</v>
      </c>
      <c r="H608" s="51">
        <v>28.6312</v>
      </c>
      <c r="I608" s="51">
        <v>2024</v>
      </c>
      <c r="J608" s="51" t="s">
        <v>32</v>
      </c>
      <c r="K608" s="51" t="s">
        <v>33</v>
      </c>
    </row>
    <row r="609" spans="1:11" ht="20.100000000000001" customHeight="1" x14ac:dyDescent="0.25">
      <c r="A609" s="51" t="s">
        <v>900</v>
      </c>
      <c r="B609" s="51" t="s">
        <v>79</v>
      </c>
      <c r="C609" s="51" t="s">
        <v>31</v>
      </c>
      <c r="D609" s="51">
        <v>332723</v>
      </c>
      <c r="E609" s="51">
        <v>85.03</v>
      </c>
      <c r="F609" s="51">
        <v>6.37</v>
      </c>
      <c r="G609" s="51">
        <v>1.9099999999999999E-2</v>
      </c>
      <c r="H609" s="51">
        <v>52.232799999999997</v>
      </c>
      <c r="I609" s="51">
        <v>2024</v>
      </c>
      <c r="J609" s="51" t="s">
        <v>32</v>
      </c>
      <c r="K609" s="51" t="s">
        <v>33</v>
      </c>
    </row>
    <row r="610" spans="1:11" ht="20.100000000000001" customHeight="1" x14ac:dyDescent="0.25">
      <c r="A610" s="51" t="s">
        <v>769</v>
      </c>
      <c r="B610" s="51" t="s">
        <v>34</v>
      </c>
      <c r="C610" s="51" t="s">
        <v>31</v>
      </c>
      <c r="D610" s="51">
        <v>325767</v>
      </c>
      <c r="E610" s="51">
        <v>81.69</v>
      </c>
      <c r="F610" s="51">
        <v>8.82</v>
      </c>
      <c r="G610" s="51">
        <v>2.7099999999999999E-2</v>
      </c>
      <c r="H610" s="51">
        <v>36.935099999999998</v>
      </c>
      <c r="I610" s="51">
        <v>2024</v>
      </c>
      <c r="J610" s="51" t="s">
        <v>32</v>
      </c>
      <c r="K610" s="51" t="s">
        <v>33</v>
      </c>
    </row>
    <row r="611" spans="1:11" ht="20.100000000000001" customHeight="1" x14ac:dyDescent="0.25">
      <c r="A611" s="51" t="s">
        <v>608</v>
      </c>
      <c r="B611" s="51" t="s">
        <v>34</v>
      </c>
      <c r="C611" s="51" t="s">
        <v>31</v>
      </c>
      <c r="D611" s="51">
        <v>452635</v>
      </c>
      <c r="E611" s="51">
        <v>78.92</v>
      </c>
      <c r="F611" s="51">
        <v>8.9700000000000006</v>
      </c>
      <c r="G611" s="51">
        <v>1.9800000000000002E-2</v>
      </c>
      <c r="H611" s="51">
        <v>50.460900000000002</v>
      </c>
      <c r="I611" s="51">
        <v>2024</v>
      </c>
      <c r="J611" s="51" t="s">
        <v>32</v>
      </c>
      <c r="K611" s="51" t="s">
        <v>33</v>
      </c>
    </row>
    <row r="612" spans="1:11" ht="20.100000000000001" customHeight="1" x14ac:dyDescent="0.25">
      <c r="A612" s="51" t="s">
        <v>658</v>
      </c>
      <c r="B612" s="51" t="s">
        <v>79</v>
      </c>
      <c r="C612" s="51" t="s">
        <v>31</v>
      </c>
      <c r="D612" s="51">
        <v>237944</v>
      </c>
      <c r="E612" s="51">
        <v>79.489999999999995</v>
      </c>
      <c r="F612" s="51">
        <v>6.92</v>
      </c>
      <c r="G612" s="51">
        <v>2.9100000000000001E-2</v>
      </c>
      <c r="H612" s="51">
        <v>34.384900000000002</v>
      </c>
      <c r="I612" s="51">
        <v>2024</v>
      </c>
      <c r="J612" s="51" t="s">
        <v>32</v>
      </c>
      <c r="K612" s="51" t="s">
        <v>33</v>
      </c>
    </row>
    <row r="613" spans="1:11" ht="20.100000000000001" customHeight="1" x14ac:dyDescent="0.25">
      <c r="A613" s="51" t="s">
        <v>744</v>
      </c>
      <c r="B613" s="51" t="s">
        <v>79</v>
      </c>
      <c r="C613" s="51" t="s">
        <v>31</v>
      </c>
      <c r="D613" s="51">
        <v>383911</v>
      </c>
      <c r="E613" s="51">
        <v>77.739999999999995</v>
      </c>
      <c r="F613" s="51">
        <v>7.4</v>
      </c>
      <c r="G613" s="51">
        <v>1.9300000000000001E-2</v>
      </c>
      <c r="H613" s="51">
        <v>51.879899999999999</v>
      </c>
      <c r="I613" s="51">
        <v>2024</v>
      </c>
      <c r="J613" s="51" t="s">
        <v>32</v>
      </c>
      <c r="K613" s="51" t="s">
        <v>33</v>
      </c>
    </row>
    <row r="614" spans="1:11" ht="20.100000000000001" customHeight="1" x14ac:dyDescent="0.25">
      <c r="A614" s="51" t="s">
        <v>927</v>
      </c>
      <c r="B614" s="51" t="s">
        <v>79</v>
      </c>
      <c r="C614" s="51" t="s">
        <v>31</v>
      </c>
      <c r="D614" s="51">
        <v>98527</v>
      </c>
      <c r="E614" s="51">
        <v>89.85</v>
      </c>
      <c r="F614" s="51">
        <v>2.68</v>
      </c>
      <c r="G614" s="51">
        <v>2.7199999999999998E-2</v>
      </c>
      <c r="H614" s="51">
        <v>36.763800000000003</v>
      </c>
      <c r="I614" s="51">
        <v>2024</v>
      </c>
      <c r="J614" s="51" t="s">
        <v>32</v>
      </c>
      <c r="K614" s="51" t="s">
        <v>33</v>
      </c>
    </row>
    <row r="615" spans="1:11" ht="20.100000000000001" customHeight="1" x14ac:dyDescent="0.25">
      <c r="A615" s="51" t="s">
        <v>634</v>
      </c>
      <c r="B615" s="51" t="s">
        <v>79</v>
      </c>
      <c r="C615" s="51" t="s">
        <v>31</v>
      </c>
      <c r="D615" s="51">
        <v>165011</v>
      </c>
      <c r="E615" s="51">
        <v>88.43</v>
      </c>
      <c r="F615" s="51">
        <v>7.42</v>
      </c>
      <c r="G615" s="51">
        <v>4.4999999999999998E-2</v>
      </c>
      <c r="H615" s="51">
        <v>22.238700000000001</v>
      </c>
      <c r="I615" s="51">
        <v>2024</v>
      </c>
      <c r="J615" s="51" t="s">
        <v>32</v>
      </c>
      <c r="K615" s="51" t="s">
        <v>33</v>
      </c>
    </row>
    <row r="616" spans="1:11" ht="20.100000000000001" customHeight="1" x14ac:dyDescent="0.25">
      <c r="A616" s="51" t="s">
        <v>614</v>
      </c>
      <c r="B616" s="51" t="s">
        <v>79</v>
      </c>
      <c r="C616" s="51" t="s">
        <v>31</v>
      </c>
      <c r="D616" s="51">
        <v>390765</v>
      </c>
      <c r="E616" s="51">
        <v>85.55</v>
      </c>
      <c r="F616" s="51">
        <v>10.54</v>
      </c>
      <c r="G616" s="51">
        <v>2.7E-2</v>
      </c>
      <c r="H616" s="51">
        <v>37.0745</v>
      </c>
      <c r="I616" s="51">
        <v>2024</v>
      </c>
      <c r="J616" s="51" t="s">
        <v>32</v>
      </c>
      <c r="K616" s="51" t="s">
        <v>33</v>
      </c>
    </row>
    <row r="617" spans="1:11" ht="20.100000000000001" customHeight="1" x14ac:dyDescent="0.25">
      <c r="A617" s="51" t="s">
        <v>301</v>
      </c>
      <c r="B617" s="51" t="s">
        <v>79</v>
      </c>
      <c r="C617" s="51" t="s">
        <v>31</v>
      </c>
      <c r="D617" s="51">
        <v>161904</v>
      </c>
      <c r="E617" s="51">
        <v>86.67</v>
      </c>
      <c r="F617" s="51">
        <v>3.71</v>
      </c>
      <c r="G617" s="51">
        <v>2.29E-2</v>
      </c>
      <c r="H617" s="51">
        <v>43.64</v>
      </c>
      <c r="I617" s="51">
        <v>2024</v>
      </c>
      <c r="J617" s="51" t="s">
        <v>32</v>
      </c>
      <c r="K617" s="51" t="s">
        <v>33</v>
      </c>
    </row>
    <row r="618" spans="1:11" ht="20.100000000000001" customHeight="1" x14ac:dyDescent="0.25">
      <c r="A618" s="51" t="s">
        <v>705</v>
      </c>
      <c r="B618" s="51" t="s">
        <v>79</v>
      </c>
      <c r="C618" s="51" t="s">
        <v>31</v>
      </c>
      <c r="D618" s="51">
        <v>217279</v>
      </c>
      <c r="E618" s="51">
        <v>90.38</v>
      </c>
      <c r="F618" s="51">
        <v>7.11</v>
      </c>
      <c r="G618" s="51">
        <v>3.27E-2</v>
      </c>
      <c r="H618" s="51">
        <v>30.559699999999999</v>
      </c>
      <c r="I618" s="51">
        <v>2024</v>
      </c>
      <c r="J618" s="51" t="s">
        <v>32</v>
      </c>
      <c r="K618" s="51" t="s">
        <v>33</v>
      </c>
    </row>
    <row r="619" spans="1:11" ht="20.100000000000001" customHeight="1" x14ac:dyDescent="0.25">
      <c r="A619" s="51" t="s">
        <v>910</v>
      </c>
      <c r="B619" s="51" t="s">
        <v>79</v>
      </c>
      <c r="C619" s="51" t="s">
        <v>31</v>
      </c>
      <c r="D619" s="51">
        <v>85899</v>
      </c>
      <c r="E619" s="51">
        <v>79.58</v>
      </c>
      <c r="F619" s="51">
        <v>2.92</v>
      </c>
      <c r="G619" s="51">
        <v>3.4000000000000002E-2</v>
      </c>
      <c r="H619" s="51">
        <v>29.417400000000001</v>
      </c>
      <c r="I619" s="51">
        <v>2024</v>
      </c>
      <c r="J619" s="51" t="s">
        <v>32</v>
      </c>
      <c r="K619" s="51" t="s">
        <v>33</v>
      </c>
    </row>
    <row r="620" spans="1:11" ht="20.100000000000001" customHeight="1" x14ac:dyDescent="0.25">
      <c r="A620" s="51" t="s">
        <v>3515</v>
      </c>
      <c r="B620" s="51" t="s">
        <v>75</v>
      </c>
      <c r="C620" s="51" t="s">
        <v>31</v>
      </c>
      <c r="D620" s="51">
        <v>486422</v>
      </c>
      <c r="E620" s="51">
        <v>80.41</v>
      </c>
      <c r="F620" s="51">
        <v>11.01</v>
      </c>
      <c r="G620" s="51">
        <v>2.2599999999999999E-2</v>
      </c>
      <c r="H620" s="51">
        <v>44.180100000000003</v>
      </c>
      <c r="I620" s="51">
        <v>2024</v>
      </c>
      <c r="J620" s="51" t="s">
        <v>32</v>
      </c>
      <c r="K620" s="51" t="s">
        <v>33</v>
      </c>
    </row>
    <row r="621" spans="1:11" ht="20.100000000000001" customHeight="1" x14ac:dyDescent="0.25">
      <c r="A621" s="51" t="s">
        <v>760</v>
      </c>
      <c r="B621" s="51" t="s">
        <v>79</v>
      </c>
      <c r="C621" s="51" t="s">
        <v>31</v>
      </c>
      <c r="D621" s="51">
        <v>306757</v>
      </c>
      <c r="E621" s="51">
        <v>85.97</v>
      </c>
      <c r="F621" s="51">
        <v>10.35</v>
      </c>
      <c r="G621" s="51">
        <v>3.3700000000000001E-2</v>
      </c>
      <c r="H621" s="51">
        <v>29.638400000000001</v>
      </c>
      <c r="I621" s="51">
        <v>2024</v>
      </c>
      <c r="J621" s="51" t="s">
        <v>32</v>
      </c>
      <c r="K621" s="51" t="s">
        <v>33</v>
      </c>
    </row>
    <row r="622" spans="1:11" ht="20.100000000000001" customHeight="1" x14ac:dyDescent="0.25">
      <c r="A622" s="51" t="s">
        <v>313</v>
      </c>
      <c r="B622" s="51" t="s">
        <v>79</v>
      </c>
      <c r="C622" s="51" t="s">
        <v>31</v>
      </c>
      <c r="D622" s="51">
        <v>134858</v>
      </c>
      <c r="E622" s="51">
        <v>82.79</v>
      </c>
      <c r="F622" s="51">
        <v>4.04</v>
      </c>
      <c r="G622" s="51">
        <v>0.03</v>
      </c>
      <c r="H622" s="51">
        <v>33.380800000000001</v>
      </c>
      <c r="I622" s="51">
        <v>2024</v>
      </c>
      <c r="J622" s="51" t="s">
        <v>32</v>
      </c>
      <c r="K622" s="51" t="s">
        <v>33</v>
      </c>
    </row>
    <row r="623" spans="1:11" ht="20.100000000000001" customHeight="1" x14ac:dyDescent="0.25">
      <c r="A623" s="51" t="s">
        <v>260</v>
      </c>
      <c r="B623" s="51" t="s">
        <v>79</v>
      </c>
      <c r="C623" s="51" t="s">
        <v>31</v>
      </c>
      <c r="D623" s="51">
        <v>133103</v>
      </c>
      <c r="E623" s="51">
        <v>89.88</v>
      </c>
      <c r="F623" s="51">
        <v>4.4000000000000004</v>
      </c>
      <c r="G623" s="51">
        <v>3.3099999999999997E-2</v>
      </c>
      <c r="H623" s="51">
        <v>30.250599999999999</v>
      </c>
      <c r="I623" s="51">
        <v>2024</v>
      </c>
      <c r="J623" s="51" t="s">
        <v>32</v>
      </c>
      <c r="K623" s="51" t="s">
        <v>33</v>
      </c>
    </row>
    <row r="624" spans="1:11" ht="20.100000000000001" customHeight="1" x14ac:dyDescent="0.25">
      <c r="A624" s="51" t="s">
        <v>626</v>
      </c>
      <c r="B624" s="51" t="s">
        <v>75</v>
      </c>
      <c r="C624" s="51" t="s">
        <v>31</v>
      </c>
      <c r="D624" s="51">
        <v>418453</v>
      </c>
      <c r="E624" s="51">
        <v>86.2</v>
      </c>
      <c r="F624" s="51">
        <v>11.13</v>
      </c>
      <c r="G624" s="51">
        <v>2.6599999999999999E-2</v>
      </c>
      <c r="H624" s="51">
        <v>37.596800000000002</v>
      </c>
      <c r="I624" s="51">
        <v>2024</v>
      </c>
      <c r="J624" s="51" t="s">
        <v>32</v>
      </c>
      <c r="K624" s="51" t="s">
        <v>33</v>
      </c>
    </row>
    <row r="625" spans="1:11" ht="20.100000000000001" customHeight="1" x14ac:dyDescent="0.25">
      <c r="A625" s="51" t="s">
        <v>726</v>
      </c>
      <c r="B625" s="51" t="s">
        <v>75</v>
      </c>
      <c r="C625" s="51" t="s">
        <v>31</v>
      </c>
      <c r="D625" s="51">
        <v>263054</v>
      </c>
      <c r="E625" s="51">
        <v>84.52</v>
      </c>
      <c r="F625" s="51">
        <v>6.96</v>
      </c>
      <c r="G625" s="51">
        <v>2.6499999999999999E-2</v>
      </c>
      <c r="H625" s="51">
        <v>37.795099999999998</v>
      </c>
      <c r="I625" s="51">
        <v>2024</v>
      </c>
      <c r="J625" s="51" t="s">
        <v>32</v>
      </c>
      <c r="K625" s="51" t="s">
        <v>33</v>
      </c>
    </row>
    <row r="626" spans="1:11" ht="20.100000000000001" customHeight="1" x14ac:dyDescent="0.25">
      <c r="A626" s="51" t="s">
        <v>3291</v>
      </c>
      <c r="B626" s="51" t="s">
        <v>34</v>
      </c>
      <c r="C626" s="51" t="s">
        <v>31</v>
      </c>
      <c r="D626" s="51">
        <v>335627</v>
      </c>
      <c r="E626" s="51">
        <v>83.33</v>
      </c>
      <c r="F626" s="51">
        <v>10.57</v>
      </c>
      <c r="G626" s="51">
        <v>3.15E-2</v>
      </c>
      <c r="H626" s="51">
        <v>31.752800000000001</v>
      </c>
      <c r="I626" s="51">
        <v>2024</v>
      </c>
      <c r="J626" s="51" t="s">
        <v>32</v>
      </c>
      <c r="K626" s="51" t="s">
        <v>33</v>
      </c>
    </row>
    <row r="627" spans="1:11" ht="20.100000000000001" customHeight="1" x14ac:dyDescent="0.25">
      <c r="A627" s="51" t="s">
        <v>837</v>
      </c>
      <c r="B627" s="51" t="s">
        <v>79</v>
      </c>
      <c r="C627" s="51" t="s">
        <v>31</v>
      </c>
      <c r="D627" s="51">
        <v>124560</v>
      </c>
      <c r="E627" s="51">
        <v>78.239999999999995</v>
      </c>
      <c r="F627" s="51">
        <v>4.32</v>
      </c>
      <c r="G627" s="51">
        <v>3.4700000000000002E-2</v>
      </c>
      <c r="H627" s="51">
        <v>28.833300000000001</v>
      </c>
      <c r="I627" s="51">
        <v>2024</v>
      </c>
      <c r="J627" s="51" t="s">
        <v>32</v>
      </c>
      <c r="K627" s="51" t="s">
        <v>33</v>
      </c>
    </row>
    <row r="628" spans="1:11" ht="20.100000000000001" customHeight="1" x14ac:dyDescent="0.25">
      <c r="A628" s="51" t="s">
        <v>326</v>
      </c>
      <c r="B628" s="51" t="s">
        <v>79</v>
      </c>
      <c r="C628" s="51" t="s">
        <v>31</v>
      </c>
      <c r="D628" s="51">
        <v>140396</v>
      </c>
      <c r="E628" s="51">
        <v>81.48</v>
      </c>
      <c r="F628" s="51">
        <v>3.36</v>
      </c>
      <c r="G628" s="51">
        <v>2.3900000000000001E-2</v>
      </c>
      <c r="H628" s="51">
        <v>41.784500000000001</v>
      </c>
      <c r="I628" s="51">
        <v>2024</v>
      </c>
      <c r="J628" s="51" t="s">
        <v>32</v>
      </c>
      <c r="K628" s="51" t="s">
        <v>33</v>
      </c>
    </row>
    <row r="629" spans="1:11" ht="20.100000000000001" customHeight="1" x14ac:dyDescent="0.25">
      <c r="A629" s="51" t="s">
        <v>918</v>
      </c>
      <c r="B629" s="51" t="s">
        <v>79</v>
      </c>
      <c r="C629" s="51" t="s">
        <v>31</v>
      </c>
      <c r="D629" s="51">
        <v>364327</v>
      </c>
      <c r="E629" s="51">
        <v>68.72</v>
      </c>
      <c r="F629" s="51">
        <v>10.96</v>
      </c>
      <c r="G629" s="51">
        <v>3.0099999999999998E-2</v>
      </c>
      <c r="H629" s="51">
        <v>33.241500000000002</v>
      </c>
      <c r="I629" s="51">
        <v>2024</v>
      </c>
      <c r="J629" s="51" t="s">
        <v>32</v>
      </c>
      <c r="K629" s="51" t="s">
        <v>33</v>
      </c>
    </row>
    <row r="630" spans="1:11" ht="20.100000000000001" customHeight="1" x14ac:dyDescent="0.25">
      <c r="A630" s="51" t="s">
        <v>1805</v>
      </c>
      <c r="B630" s="51" t="s">
        <v>75</v>
      </c>
      <c r="C630" s="51" t="s">
        <v>31</v>
      </c>
      <c r="D630" s="51">
        <v>412612</v>
      </c>
      <c r="E630" s="51">
        <v>85.07</v>
      </c>
      <c r="F630" s="51">
        <v>6.87</v>
      </c>
      <c r="G630" s="51">
        <v>1.67E-2</v>
      </c>
      <c r="H630" s="51">
        <v>60.059899999999999</v>
      </c>
      <c r="I630" s="51">
        <v>2024</v>
      </c>
      <c r="J630" s="51" t="s">
        <v>32</v>
      </c>
      <c r="K630" s="51" t="s">
        <v>33</v>
      </c>
    </row>
    <row r="631" spans="1:11" ht="20.100000000000001" customHeight="1" x14ac:dyDescent="0.25">
      <c r="A631" s="51" t="s">
        <v>715</v>
      </c>
      <c r="B631" s="51" t="s">
        <v>79</v>
      </c>
      <c r="C631" s="51" t="s">
        <v>31</v>
      </c>
      <c r="D631" s="51">
        <v>172068</v>
      </c>
      <c r="E631" s="51">
        <v>90.02</v>
      </c>
      <c r="F631" s="51">
        <v>7.83</v>
      </c>
      <c r="G631" s="51">
        <v>4.5499999999999999E-2</v>
      </c>
      <c r="H631" s="51">
        <v>21.9755</v>
      </c>
      <c r="I631" s="51">
        <v>2024</v>
      </c>
      <c r="J631" s="51" t="s">
        <v>32</v>
      </c>
      <c r="K631" s="51" t="s">
        <v>33</v>
      </c>
    </row>
    <row r="632" spans="1:11" ht="20.100000000000001" customHeight="1" x14ac:dyDescent="0.25">
      <c r="A632" s="51" t="s">
        <v>557</v>
      </c>
      <c r="B632" s="51" t="s">
        <v>75</v>
      </c>
      <c r="C632" s="51" t="s">
        <v>31</v>
      </c>
      <c r="D632" s="51">
        <v>271000</v>
      </c>
      <c r="E632" s="51">
        <v>70.62</v>
      </c>
      <c r="F632" s="51">
        <v>4.42</v>
      </c>
      <c r="G632" s="51">
        <v>1.6299999999999999E-2</v>
      </c>
      <c r="H632" s="51">
        <v>61.312199999999997</v>
      </c>
      <c r="I632" s="51">
        <v>2024</v>
      </c>
      <c r="J632" s="51" t="s">
        <v>32</v>
      </c>
      <c r="K632" s="51" t="s">
        <v>33</v>
      </c>
    </row>
    <row r="633" spans="1:11" ht="20.100000000000001" customHeight="1" x14ac:dyDescent="0.25">
      <c r="A633" s="51" t="s">
        <v>616</v>
      </c>
      <c r="B633" s="51" t="s">
        <v>79</v>
      </c>
      <c r="C633" s="51" t="s">
        <v>31</v>
      </c>
      <c r="D633" s="51">
        <v>232879</v>
      </c>
      <c r="E633" s="51">
        <v>85.45</v>
      </c>
      <c r="F633" s="51">
        <v>6.89</v>
      </c>
      <c r="G633" s="51">
        <v>2.9600000000000001E-2</v>
      </c>
      <c r="H633" s="51">
        <v>33.799599999999998</v>
      </c>
      <c r="I633" s="51">
        <v>2024</v>
      </c>
      <c r="J633" s="51" t="s">
        <v>32</v>
      </c>
      <c r="K633" s="51" t="s">
        <v>33</v>
      </c>
    </row>
    <row r="634" spans="1:11" ht="20.100000000000001" customHeight="1" x14ac:dyDescent="0.25">
      <c r="A634" s="51" t="s">
        <v>631</v>
      </c>
      <c r="B634" s="51" t="s">
        <v>75</v>
      </c>
      <c r="C634" s="51" t="s">
        <v>31</v>
      </c>
      <c r="D634" s="51">
        <v>416123</v>
      </c>
      <c r="E634" s="51">
        <v>86.69</v>
      </c>
      <c r="F634" s="51">
        <v>10.45</v>
      </c>
      <c r="G634" s="51">
        <v>2.5100000000000001E-2</v>
      </c>
      <c r="H634" s="51">
        <v>39.820399999999999</v>
      </c>
      <c r="I634" s="51">
        <v>2024</v>
      </c>
      <c r="J634" s="51" t="s">
        <v>32</v>
      </c>
      <c r="K634" s="51" t="s">
        <v>33</v>
      </c>
    </row>
    <row r="635" spans="1:11" ht="20.100000000000001" customHeight="1" x14ac:dyDescent="0.25">
      <c r="A635" s="51" t="s">
        <v>592</v>
      </c>
      <c r="B635" s="51" t="s">
        <v>79</v>
      </c>
      <c r="C635" s="51" t="s">
        <v>31</v>
      </c>
      <c r="D635" s="51">
        <v>139552</v>
      </c>
      <c r="E635" s="51">
        <v>83.45</v>
      </c>
      <c r="F635" s="51">
        <v>3.67</v>
      </c>
      <c r="G635" s="51">
        <v>2.63E-2</v>
      </c>
      <c r="H635" s="51">
        <v>38.024999999999999</v>
      </c>
      <c r="I635" s="51">
        <v>2024</v>
      </c>
      <c r="J635" s="51" t="s">
        <v>32</v>
      </c>
      <c r="K635" s="51" t="s">
        <v>33</v>
      </c>
    </row>
    <row r="636" spans="1:11" ht="20.100000000000001" customHeight="1" x14ac:dyDescent="0.25">
      <c r="A636" s="51" t="s">
        <v>2643</v>
      </c>
      <c r="B636" s="51" t="s">
        <v>75</v>
      </c>
      <c r="C636" s="51" t="s">
        <v>31</v>
      </c>
      <c r="D636" s="51">
        <v>240881</v>
      </c>
      <c r="E636" s="51">
        <v>82.84</v>
      </c>
      <c r="F636" s="51">
        <v>4.88</v>
      </c>
      <c r="G636" s="51">
        <v>2.0299999999999999E-2</v>
      </c>
      <c r="H636" s="51">
        <v>49.360900000000001</v>
      </c>
      <c r="I636" s="51">
        <v>2024</v>
      </c>
      <c r="J636" s="51" t="s">
        <v>32</v>
      </c>
      <c r="K636" s="51" t="s">
        <v>33</v>
      </c>
    </row>
    <row r="637" spans="1:11" ht="20.100000000000001" customHeight="1" x14ac:dyDescent="0.25">
      <c r="A637" s="51" t="s">
        <v>529</v>
      </c>
      <c r="B637" s="51" t="s">
        <v>79</v>
      </c>
      <c r="C637" s="51" t="s">
        <v>31</v>
      </c>
      <c r="D637" s="51">
        <v>210155</v>
      </c>
      <c r="E637" s="51">
        <v>84.69</v>
      </c>
      <c r="F637" s="51">
        <v>7.25</v>
      </c>
      <c r="G637" s="51">
        <v>3.4500000000000003E-2</v>
      </c>
      <c r="H637" s="51">
        <v>28.986899999999999</v>
      </c>
      <c r="I637" s="51">
        <v>2024</v>
      </c>
      <c r="J637" s="51" t="s">
        <v>32</v>
      </c>
      <c r="K637" s="51" t="s">
        <v>33</v>
      </c>
    </row>
    <row r="638" spans="1:11" ht="20.100000000000001" customHeight="1" x14ac:dyDescent="0.25">
      <c r="A638" s="51" t="s">
        <v>912</v>
      </c>
      <c r="B638" s="51" t="s">
        <v>75</v>
      </c>
      <c r="C638" s="51" t="s">
        <v>31</v>
      </c>
      <c r="D638" s="51">
        <v>569586</v>
      </c>
      <c r="E638" s="51">
        <v>79.16</v>
      </c>
      <c r="F638" s="51">
        <v>11.94</v>
      </c>
      <c r="G638" s="51">
        <v>2.1000000000000001E-2</v>
      </c>
      <c r="H638" s="51">
        <v>47.704000000000001</v>
      </c>
      <c r="I638" s="51">
        <v>2024</v>
      </c>
      <c r="J638" s="51" t="s">
        <v>32</v>
      </c>
      <c r="K638" s="51" t="s">
        <v>33</v>
      </c>
    </row>
    <row r="639" spans="1:11" ht="20.100000000000001" customHeight="1" x14ac:dyDescent="0.25">
      <c r="A639" s="51" t="s">
        <v>821</v>
      </c>
      <c r="B639" s="51" t="s">
        <v>75</v>
      </c>
      <c r="C639" s="51" t="s">
        <v>31</v>
      </c>
      <c r="D639" s="51">
        <v>218079</v>
      </c>
      <c r="E639" s="51">
        <v>85.37</v>
      </c>
      <c r="F639" s="51">
        <v>5.7</v>
      </c>
      <c r="G639" s="51">
        <v>2.6100000000000002E-2</v>
      </c>
      <c r="H639" s="51">
        <v>38.259399999999999</v>
      </c>
      <c r="I639" s="51">
        <v>2024</v>
      </c>
      <c r="J639" s="51" t="s">
        <v>32</v>
      </c>
      <c r="K639" s="51" t="s">
        <v>33</v>
      </c>
    </row>
    <row r="640" spans="1:11" ht="20.100000000000001" customHeight="1" x14ac:dyDescent="0.25">
      <c r="A640" s="51" t="s">
        <v>1628</v>
      </c>
      <c r="B640" s="51" t="s">
        <v>75</v>
      </c>
      <c r="C640" s="51" t="s">
        <v>31</v>
      </c>
      <c r="D640" s="51">
        <v>318373</v>
      </c>
      <c r="E640" s="51">
        <v>85.94</v>
      </c>
      <c r="F640" s="51">
        <v>9.11</v>
      </c>
      <c r="G640" s="51">
        <v>2.86E-2</v>
      </c>
      <c r="H640" s="51">
        <v>34.947600000000001</v>
      </c>
      <c r="I640" s="51">
        <v>2024</v>
      </c>
      <c r="J640" s="51" t="s">
        <v>32</v>
      </c>
      <c r="K640" s="51" t="s">
        <v>33</v>
      </c>
    </row>
    <row r="641" spans="1:11" ht="20.100000000000001" customHeight="1" x14ac:dyDescent="0.25">
      <c r="A641" s="51" t="s">
        <v>780</v>
      </c>
      <c r="B641" s="51" t="s">
        <v>79</v>
      </c>
      <c r="C641" s="51" t="s">
        <v>31</v>
      </c>
      <c r="D641" s="51">
        <v>477880</v>
      </c>
      <c r="E641" s="51">
        <v>84.66</v>
      </c>
      <c r="F641" s="51">
        <v>7.76</v>
      </c>
      <c r="G641" s="51">
        <v>1.6199999999999999E-2</v>
      </c>
      <c r="H641" s="51">
        <v>61.5824</v>
      </c>
      <c r="I641" s="51">
        <v>2024</v>
      </c>
      <c r="J641" s="51" t="s">
        <v>32</v>
      </c>
      <c r="K641" s="51" t="s">
        <v>33</v>
      </c>
    </row>
    <row r="642" spans="1:11" ht="20.100000000000001" customHeight="1" x14ac:dyDescent="0.25">
      <c r="A642" s="51" t="s">
        <v>873</v>
      </c>
      <c r="B642" s="51" t="s">
        <v>79</v>
      </c>
      <c r="C642" s="51" t="s">
        <v>31</v>
      </c>
      <c r="D642" s="51">
        <v>258135</v>
      </c>
      <c r="E642" s="51">
        <v>87</v>
      </c>
      <c r="F642" s="51">
        <v>6.63</v>
      </c>
      <c r="G642" s="51">
        <v>2.5700000000000001E-2</v>
      </c>
      <c r="H642" s="51">
        <v>38.9345</v>
      </c>
      <c r="I642" s="51">
        <v>2024</v>
      </c>
      <c r="J642" s="51" t="s">
        <v>32</v>
      </c>
      <c r="K642" s="51" t="s">
        <v>33</v>
      </c>
    </row>
    <row r="643" spans="1:11" ht="20.100000000000001" customHeight="1" x14ac:dyDescent="0.25">
      <c r="A643" s="51" t="s">
        <v>840</v>
      </c>
      <c r="B643" s="51" t="s">
        <v>75</v>
      </c>
      <c r="C643" s="51" t="s">
        <v>31</v>
      </c>
      <c r="D643" s="51">
        <v>272688</v>
      </c>
      <c r="E643" s="51">
        <v>82.9</v>
      </c>
      <c r="F643" s="51">
        <v>6.66</v>
      </c>
      <c r="G643" s="51">
        <v>2.4400000000000002E-2</v>
      </c>
      <c r="H643" s="51">
        <v>40.944200000000002</v>
      </c>
      <c r="I643" s="51">
        <v>2024</v>
      </c>
      <c r="J643" s="51" t="s">
        <v>32</v>
      </c>
      <c r="K643" s="51" t="s">
        <v>33</v>
      </c>
    </row>
    <row r="644" spans="1:11" ht="20.100000000000001" customHeight="1" x14ac:dyDescent="0.25">
      <c r="A644" s="51" t="s">
        <v>797</v>
      </c>
      <c r="B644" s="51" t="s">
        <v>79</v>
      </c>
      <c r="C644" s="51" t="s">
        <v>31</v>
      </c>
      <c r="D644" s="51">
        <v>201444</v>
      </c>
      <c r="E644" s="51">
        <v>85.79</v>
      </c>
      <c r="F644" s="51">
        <v>7.04</v>
      </c>
      <c r="G644" s="51">
        <v>3.49E-2</v>
      </c>
      <c r="H644" s="51">
        <v>28.614100000000001</v>
      </c>
      <c r="I644" s="51">
        <v>2024</v>
      </c>
      <c r="J644" s="51" t="s">
        <v>32</v>
      </c>
      <c r="K644" s="51" t="s">
        <v>33</v>
      </c>
    </row>
    <row r="645" spans="1:11" ht="20.100000000000001" customHeight="1" x14ac:dyDescent="0.25">
      <c r="A645" s="51" t="s">
        <v>386</v>
      </c>
      <c r="B645" s="51" t="s">
        <v>79</v>
      </c>
      <c r="C645" s="51" t="s">
        <v>31</v>
      </c>
      <c r="D645" s="51">
        <v>158494</v>
      </c>
      <c r="E645" s="51">
        <v>85.94</v>
      </c>
      <c r="F645" s="51">
        <v>4.96</v>
      </c>
      <c r="G645" s="51">
        <v>3.1300000000000001E-2</v>
      </c>
      <c r="H645" s="51">
        <v>31.954499999999999</v>
      </c>
      <c r="I645" s="51">
        <v>2024</v>
      </c>
      <c r="J645" s="51" t="s">
        <v>32</v>
      </c>
      <c r="K645" s="51" t="s">
        <v>33</v>
      </c>
    </row>
    <row r="646" spans="1:11" ht="20.100000000000001" customHeight="1" x14ac:dyDescent="0.25">
      <c r="A646" s="51" t="s">
        <v>855</v>
      </c>
      <c r="B646" s="51" t="s">
        <v>79</v>
      </c>
      <c r="C646" s="51" t="s">
        <v>31</v>
      </c>
      <c r="D646" s="51">
        <v>343494</v>
      </c>
      <c r="E646" s="51">
        <v>77.989999999999995</v>
      </c>
      <c r="F646" s="51">
        <v>11.18</v>
      </c>
      <c r="G646" s="51">
        <v>3.2500000000000001E-2</v>
      </c>
      <c r="H646" s="51">
        <v>30.724</v>
      </c>
      <c r="I646" s="51">
        <v>2024</v>
      </c>
      <c r="J646" s="51" t="s">
        <v>32</v>
      </c>
      <c r="K646" s="51" t="s">
        <v>33</v>
      </c>
    </row>
    <row r="647" spans="1:11" ht="20.100000000000001" customHeight="1" x14ac:dyDescent="0.25">
      <c r="A647" s="51" t="s">
        <v>563</v>
      </c>
      <c r="B647" s="51" t="s">
        <v>79</v>
      </c>
      <c r="C647" s="51" t="s">
        <v>31</v>
      </c>
      <c r="D647" s="51">
        <v>51424</v>
      </c>
      <c r="E647" s="51">
        <v>86.25</v>
      </c>
      <c r="F647" s="51">
        <v>3.96</v>
      </c>
      <c r="G647" s="51">
        <v>7.6999999999999999E-2</v>
      </c>
      <c r="H647" s="51">
        <v>12.986000000000001</v>
      </c>
      <c r="I647" s="51">
        <v>2024</v>
      </c>
      <c r="J647" s="51" t="s">
        <v>32</v>
      </c>
      <c r="K647" s="51" t="s">
        <v>33</v>
      </c>
    </row>
    <row r="648" spans="1:11" ht="20.100000000000001" customHeight="1" x14ac:dyDescent="0.25">
      <c r="A648" s="51" t="s">
        <v>788</v>
      </c>
      <c r="B648" s="51" t="s">
        <v>75</v>
      </c>
      <c r="C648" s="51" t="s">
        <v>31</v>
      </c>
      <c r="D648" s="51">
        <v>241669</v>
      </c>
      <c r="E648" s="51">
        <v>84.84</v>
      </c>
      <c r="F648" s="51">
        <v>5.7</v>
      </c>
      <c r="G648" s="51">
        <v>2.3599999999999999E-2</v>
      </c>
      <c r="H648" s="51">
        <v>42.398099999999999</v>
      </c>
      <c r="I648" s="51">
        <v>2024</v>
      </c>
      <c r="J648" s="51" t="s">
        <v>32</v>
      </c>
      <c r="K648" s="51" t="s">
        <v>33</v>
      </c>
    </row>
    <row r="649" spans="1:11" ht="20.100000000000001" customHeight="1" x14ac:dyDescent="0.25">
      <c r="A649" s="51" t="s">
        <v>521</v>
      </c>
      <c r="B649" s="51" t="s">
        <v>79</v>
      </c>
      <c r="C649" s="51" t="s">
        <v>31</v>
      </c>
      <c r="D649" s="51">
        <v>161364</v>
      </c>
      <c r="E649" s="51">
        <v>85.5</v>
      </c>
      <c r="F649" s="51">
        <v>3.57</v>
      </c>
      <c r="G649" s="51">
        <v>2.2100000000000002E-2</v>
      </c>
      <c r="H649" s="51">
        <v>45.200099999999999</v>
      </c>
      <c r="I649" s="51">
        <v>2024</v>
      </c>
      <c r="J649" s="51" t="s">
        <v>32</v>
      </c>
      <c r="K649" s="51" t="s">
        <v>33</v>
      </c>
    </row>
    <row r="650" spans="1:11" ht="20.100000000000001" customHeight="1" x14ac:dyDescent="0.25">
      <c r="A650" s="51" t="s">
        <v>750</v>
      </c>
      <c r="B650" s="51" t="s">
        <v>79</v>
      </c>
      <c r="C650" s="51" t="s">
        <v>31</v>
      </c>
      <c r="D650" s="51">
        <v>85831</v>
      </c>
      <c r="E650" s="51">
        <v>88.98</v>
      </c>
      <c r="F650" s="51">
        <v>2.39</v>
      </c>
      <c r="G650" s="51">
        <v>2.7799999999999998E-2</v>
      </c>
      <c r="H650" s="51">
        <v>35.912700000000001</v>
      </c>
      <c r="I650" s="51">
        <v>2024</v>
      </c>
      <c r="J650" s="51" t="s">
        <v>32</v>
      </c>
      <c r="K650" s="51" t="s">
        <v>33</v>
      </c>
    </row>
    <row r="651" spans="1:11" ht="20.100000000000001" customHeight="1" x14ac:dyDescent="0.25">
      <c r="A651" s="51" t="s">
        <v>763</v>
      </c>
      <c r="B651" s="51" t="s">
        <v>75</v>
      </c>
      <c r="C651" s="51" t="s">
        <v>31</v>
      </c>
      <c r="D651" s="51">
        <v>187780</v>
      </c>
      <c r="E651" s="51">
        <v>85.46</v>
      </c>
      <c r="F651" s="51">
        <v>5.82</v>
      </c>
      <c r="G651" s="51">
        <v>3.1E-2</v>
      </c>
      <c r="H651" s="51">
        <v>32.264600000000002</v>
      </c>
      <c r="I651" s="51">
        <v>2024</v>
      </c>
      <c r="J651" s="51" t="s">
        <v>32</v>
      </c>
      <c r="K651" s="51" t="s">
        <v>33</v>
      </c>
    </row>
    <row r="652" spans="1:11" ht="20.100000000000001" customHeight="1" x14ac:dyDescent="0.25">
      <c r="A652" s="51" t="s">
        <v>197</v>
      </c>
      <c r="B652" s="51" t="s">
        <v>79</v>
      </c>
      <c r="C652" s="51" t="s">
        <v>31</v>
      </c>
      <c r="D652" s="51">
        <v>122534</v>
      </c>
      <c r="E652" s="51">
        <v>90.6</v>
      </c>
      <c r="F652" s="51">
        <v>3.78</v>
      </c>
      <c r="G652" s="51">
        <v>3.0800000000000001E-2</v>
      </c>
      <c r="H652" s="51">
        <v>32.416400000000003</v>
      </c>
      <c r="I652" s="51">
        <v>2024</v>
      </c>
      <c r="J652" s="51" t="s">
        <v>32</v>
      </c>
      <c r="K652" s="51" t="s">
        <v>33</v>
      </c>
    </row>
    <row r="653" spans="1:11" ht="20.100000000000001" customHeight="1" x14ac:dyDescent="0.25">
      <c r="A653" s="51" t="s">
        <v>839</v>
      </c>
      <c r="B653" s="51" t="s">
        <v>30</v>
      </c>
      <c r="C653" s="51" t="s">
        <v>31</v>
      </c>
      <c r="D653" s="51">
        <v>469607</v>
      </c>
      <c r="E653" s="51">
        <v>84.37</v>
      </c>
      <c r="F653" s="51">
        <v>10.47</v>
      </c>
      <c r="G653" s="51">
        <v>2.23E-2</v>
      </c>
      <c r="H653" s="51">
        <v>44.852699999999999</v>
      </c>
      <c r="I653" s="51">
        <v>2024</v>
      </c>
      <c r="J653" s="51" t="s">
        <v>32</v>
      </c>
      <c r="K653" s="51" t="s">
        <v>33</v>
      </c>
    </row>
    <row r="654" spans="1:11" ht="20.100000000000001" customHeight="1" x14ac:dyDescent="0.25">
      <c r="A654" s="51" t="s">
        <v>527</v>
      </c>
      <c r="B654" s="51" t="s">
        <v>79</v>
      </c>
      <c r="C654" s="51" t="s">
        <v>31</v>
      </c>
      <c r="D654" s="51">
        <v>171156</v>
      </c>
      <c r="E654" s="51">
        <v>74.760000000000005</v>
      </c>
      <c r="F654" s="51">
        <v>6.52</v>
      </c>
      <c r="G654" s="51">
        <v>3.8100000000000002E-2</v>
      </c>
      <c r="H654" s="51">
        <v>26.250900000000001</v>
      </c>
      <c r="I654" s="51">
        <v>2024</v>
      </c>
      <c r="J654" s="51" t="s">
        <v>32</v>
      </c>
      <c r="K654" s="51" t="s">
        <v>33</v>
      </c>
    </row>
    <row r="655" spans="1:11" ht="20.100000000000001" customHeight="1" x14ac:dyDescent="0.25">
      <c r="A655" s="51" t="s">
        <v>568</v>
      </c>
      <c r="B655" s="51" t="s">
        <v>79</v>
      </c>
      <c r="C655" s="51" t="s">
        <v>31</v>
      </c>
      <c r="D655" s="51">
        <v>215220</v>
      </c>
      <c r="E655" s="51">
        <v>86.8</v>
      </c>
      <c r="F655" s="51">
        <v>4.32</v>
      </c>
      <c r="G655" s="51">
        <v>2.01E-2</v>
      </c>
      <c r="H655" s="51">
        <v>49.819400000000002</v>
      </c>
      <c r="I655" s="51">
        <v>2024</v>
      </c>
      <c r="J655" s="51" t="s">
        <v>32</v>
      </c>
      <c r="K655" s="51" t="s">
        <v>33</v>
      </c>
    </row>
    <row r="656" spans="1:11" ht="20.100000000000001" customHeight="1" x14ac:dyDescent="0.25">
      <c r="A656" s="51" t="s">
        <v>718</v>
      </c>
      <c r="B656" s="51" t="s">
        <v>79</v>
      </c>
      <c r="C656" s="51" t="s">
        <v>31</v>
      </c>
      <c r="D656" s="51">
        <v>243853</v>
      </c>
      <c r="E656" s="51">
        <v>88.03</v>
      </c>
      <c r="F656" s="51">
        <v>7.23</v>
      </c>
      <c r="G656" s="51">
        <v>2.9600000000000001E-2</v>
      </c>
      <c r="H656" s="51">
        <v>33.727899999999998</v>
      </c>
      <c r="I656" s="51">
        <v>2024</v>
      </c>
      <c r="J656" s="51" t="s">
        <v>32</v>
      </c>
      <c r="K656" s="51" t="s">
        <v>33</v>
      </c>
    </row>
    <row r="657" spans="1:11" ht="20.100000000000001" customHeight="1" x14ac:dyDescent="0.25">
      <c r="A657" s="51" t="s">
        <v>872</v>
      </c>
      <c r="B657" s="51" t="s">
        <v>75</v>
      </c>
      <c r="C657" s="51" t="s">
        <v>31</v>
      </c>
      <c r="D657" s="51">
        <v>285879</v>
      </c>
      <c r="E657" s="51">
        <v>85.36</v>
      </c>
      <c r="F657" s="51">
        <v>6.56</v>
      </c>
      <c r="G657" s="51">
        <v>2.29E-2</v>
      </c>
      <c r="H657" s="51">
        <v>43.5792</v>
      </c>
      <c r="I657" s="51">
        <v>2024</v>
      </c>
      <c r="J657" s="51" t="s">
        <v>32</v>
      </c>
      <c r="K657" s="51" t="s">
        <v>33</v>
      </c>
    </row>
    <row r="658" spans="1:11" ht="20.100000000000001" customHeight="1" x14ac:dyDescent="0.25">
      <c r="A658" s="51" t="s">
        <v>545</v>
      </c>
      <c r="B658" s="51" t="s">
        <v>79</v>
      </c>
      <c r="C658" s="51" t="s">
        <v>31</v>
      </c>
      <c r="D658" s="51">
        <v>191719</v>
      </c>
      <c r="E658" s="51">
        <v>86.28</v>
      </c>
      <c r="F658" s="51">
        <v>6.98</v>
      </c>
      <c r="G658" s="51">
        <v>3.6400000000000002E-2</v>
      </c>
      <c r="H658" s="51">
        <v>27.466899999999999</v>
      </c>
      <c r="I658" s="51">
        <v>2024</v>
      </c>
      <c r="J658" s="51" t="s">
        <v>32</v>
      </c>
      <c r="K658" s="51" t="s">
        <v>33</v>
      </c>
    </row>
    <row r="659" spans="1:11" ht="20.100000000000001" customHeight="1" x14ac:dyDescent="0.25">
      <c r="A659" s="51" t="s">
        <v>801</v>
      </c>
      <c r="B659" s="51" t="s">
        <v>34</v>
      </c>
      <c r="C659" s="51" t="s">
        <v>31</v>
      </c>
      <c r="D659" s="51">
        <v>655496</v>
      </c>
      <c r="E659" s="51">
        <v>83.1</v>
      </c>
      <c r="F659" s="51">
        <v>9.85</v>
      </c>
      <c r="G659" s="51">
        <v>1.4999999999999999E-2</v>
      </c>
      <c r="H659" s="51">
        <v>66.547899999999998</v>
      </c>
      <c r="I659" s="51">
        <v>2024</v>
      </c>
      <c r="J659" s="51" t="s">
        <v>32</v>
      </c>
      <c r="K659" s="51" t="s">
        <v>33</v>
      </c>
    </row>
    <row r="660" spans="1:11" ht="20.100000000000001" customHeight="1" x14ac:dyDescent="0.25">
      <c r="A660" s="51" t="s">
        <v>1872</v>
      </c>
      <c r="B660" s="51" t="s">
        <v>75</v>
      </c>
      <c r="C660" s="51" t="s">
        <v>31</v>
      </c>
      <c r="D660" s="51">
        <v>281107</v>
      </c>
      <c r="E660" s="51">
        <v>83.2</v>
      </c>
      <c r="F660" s="51">
        <v>6.59</v>
      </c>
      <c r="G660" s="51">
        <v>2.3400000000000001E-2</v>
      </c>
      <c r="H660" s="51">
        <v>42.656599999999997</v>
      </c>
      <c r="I660" s="51">
        <v>2024</v>
      </c>
      <c r="J660" s="51" t="s">
        <v>32</v>
      </c>
      <c r="K660" s="51" t="s">
        <v>33</v>
      </c>
    </row>
    <row r="661" spans="1:11" ht="20.100000000000001" customHeight="1" x14ac:dyDescent="0.25">
      <c r="A661" s="51" t="s">
        <v>937</v>
      </c>
      <c r="B661" s="51" t="s">
        <v>75</v>
      </c>
      <c r="C661" s="51" t="s">
        <v>31</v>
      </c>
      <c r="D661" s="51">
        <v>250313</v>
      </c>
      <c r="E661" s="51">
        <v>86.88</v>
      </c>
      <c r="F661" s="51">
        <v>5.68</v>
      </c>
      <c r="G661" s="51">
        <v>2.2700000000000001E-2</v>
      </c>
      <c r="H661" s="51">
        <v>44.069200000000002</v>
      </c>
      <c r="I661" s="51">
        <v>2024</v>
      </c>
      <c r="J661" s="51" t="s">
        <v>32</v>
      </c>
      <c r="K661" s="51" t="s">
        <v>33</v>
      </c>
    </row>
    <row r="662" spans="1:11" ht="20.100000000000001" customHeight="1" x14ac:dyDescent="0.25">
      <c r="A662" s="51" t="s">
        <v>635</v>
      </c>
      <c r="B662" s="51" t="s">
        <v>79</v>
      </c>
      <c r="C662" s="51" t="s">
        <v>31</v>
      </c>
      <c r="D662" s="51">
        <v>466028</v>
      </c>
      <c r="E662" s="51">
        <v>76.430000000000007</v>
      </c>
      <c r="F662" s="51">
        <v>10.95</v>
      </c>
      <c r="G662" s="51">
        <v>2.35E-2</v>
      </c>
      <c r="H662" s="51">
        <v>42.559699999999999</v>
      </c>
      <c r="I662" s="51">
        <v>2024</v>
      </c>
      <c r="J662" s="51" t="s">
        <v>32</v>
      </c>
      <c r="K662" s="51" t="s">
        <v>33</v>
      </c>
    </row>
    <row r="663" spans="1:11" ht="20.100000000000001" customHeight="1" x14ac:dyDescent="0.25">
      <c r="A663" s="51" t="s">
        <v>660</v>
      </c>
      <c r="B663" s="51" t="s">
        <v>79</v>
      </c>
      <c r="C663" s="51" t="s">
        <v>31</v>
      </c>
      <c r="D663" s="51">
        <v>162242</v>
      </c>
      <c r="E663" s="51">
        <v>86.63</v>
      </c>
      <c r="F663" s="51">
        <v>4.6500000000000004</v>
      </c>
      <c r="G663" s="51">
        <v>2.87E-2</v>
      </c>
      <c r="H663" s="51">
        <v>34.890799999999999</v>
      </c>
      <c r="I663" s="51">
        <v>2024</v>
      </c>
      <c r="J663" s="51" t="s">
        <v>32</v>
      </c>
      <c r="K663" s="51" t="s">
        <v>33</v>
      </c>
    </row>
    <row r="664" spans="1:11" ht="20.100000000000001" customHeight="1" x14ac:dyDescent="0.25">
      <c r="A664" s="51" t="s">
        <v>670</v>
      </c>
      <c r="B664" s="51" t="s">
        <v>79</v>
      </c>
      <c r="C664" s="51" t="s">
        <v>31</v>
      </c>
      <c r="D664" s="51">
        <v>455797</v>
      </c>
      <c r="E664" s="51">
        <v>86.98</v>
      </c>
      <c r="F664" s="51">
        <v>11.5</v>
      </c>
      <c r="G664" s="51">
        <v>2.52E-2</v>
      </c>
      <c r="H664" s="51">
        <v>39.634500000000003</v>
      </c>
      <c r="I664" s="51">
        <v>2024</v>
      </c>
      <c r="J664" s="51" t="s">
        <v>32</v>
      </c>
      <c r="K664" s="51" t="s">
        <v>33</v>
      </c>
    </row>
    <row r="665" spans="1:11" ht="20.100000000000001" customHeight="1" x14ac:dyDescent="0.25">
      <c r="A665" s="51" t="s">
        <v>439</v>
      </c>
      <c r="B665" s="51" t="s">
        <v>79</v>
      </c>
      <c r="C665" s="51" t="s">
        <v>31</v>
      </c>
      <c r="D665" s="51">
        <v>206171</v>
      </c>
      <c r="E665" s="51">
        <v>82.38</v>
      </c>
      <c r="F665" s="51">
        <v>4.3899999999999997</v>
      </c>
      <c r="G665" s="51">
        <v>2.1299999999999999E-2</v>
      </c>
      <c r="H665" s="51">
        <v>46.963700000000003</v>
      </c>
      <c r="I665" s="51">
        <v>2024</v>
      </c>
      <c r="J665" s="51" t="s">
        <v>32</v>
      </c>
      <c r="K665" s="51" t="s">
        <v>33</v>
      </c>
    </row>
    <row r="666" spans="1:11" ht="20.100000000000001" customHeight="1" x14ac:dyDescent="0.25">
      <c r="A666" s="51" t="s">
        <v>730</v>
      </c>
      <c r="B666" s="51" t="s">
        <v>79</v>
      </c>
      <c r="C666" s="51" t="s">
        <v>31</v>
      </c>
      <c r="D666" s="51">
        <v>206171</v>
      </c>
      <c r="E666" s="51">
        <v>82.88</v>
      </c>
      <c r="F666" s="51">
        <v>4</v>
      </c>
      <c r="G666" s="51">
        <v>1.9400000000000001E-2</v>
      </c>
      <c r="H666" s="51">
        <v>51.542700000000004</v>
      </c>
      <c r="I666" s="51">
        <v>2024</v>
      </c>
      <c r="J666" s="51" t="s">
        <v>32</v>
      </c>
      <c r="K666" s="51" t="s">
        <v>33</v>
      </c>
    </row>
    <row r="667" spans="1:11" ht="20.100000000000001" customHeight="1" x14ac:dyDescent="0.25">
      <c r="A667" s="51" t="s">
        <v>553</v>
      </c>
      <c r="B667" s="51" t="s">
        <v>79</v>
      </c>
      <c r="C667" s="51" t="s">
        <v>31</v>
      </c>
      <c r="D667" s="51">
        <v>173520</v>
      </c>
      <c r="E667" s="51">
        <v>89.43</v>
      </c>
      <c r="F667" s="51">
        <v>3.39</v>
      </c>
      <c r="G667" s="51">
        <v>1.95E-2</v>
      </c>
      <c r="H667" s="51">
        <v>51.1858</v>
      </c>
      <c r="I667" s="51">
        <v>2024</v>
      </c>
      <c r="J667" s="51" t="s">
        <v>32</v>
      </c>
      <c r="K667" s="51" t="s">
        <v>33</v>
      </c>
    </row>
    <row r="668" spans="1:11" ht="20.100000000000001" customHeight="1" x14ac:dyDescent="0.25">
      <c r="A668" s="51" t="s">
        <v>289</v>
      </c>
      <c r="B668" s="51" t="s">
        <v>79</v>
      </c>
      <c r="C668" s="51" t="s">
        <v>31</v>
      </c>
      <c r="D668" s="51">
        <v>136209</v>
      </c>
      <c r="E668" s="51">
        <v>86.48</v>
      </c>
      <c r="F668" s="51">
        <v>4.17</v>
      </c>
      <c r="G668" s="51">
        <v>3.0599999999999999E-2</v>
      </c>
      <c r="H668" s="51">
        <v>32.664000000000001</v>
      </c>
      <c r="I668" s="51">
        <v>2024</v>
      </c>
      <c r="J668" s="51" t="s">
        <v>32</v>
      </c>
      <c r="K668" s="51" t="s">
        <v>33</v>
      </c>
    </row>
    <row r="669" spans="1:11" ht="20.100000000000001" customHeight="1" x14ac:dyDescent="0.25">
      <c r="A669" s="51" t="s">
        <v>290</v>
      </c>
      <c r="B669" s="51" t="s">
        <v>79</v>
      </c>
      <c r="C669" s="51" t="s">
        <v>31</v>
      </c>
      <c r="D669" s="51">
        <v>128848</v>
      </c>
      <c r="E669" s="51">
        <v>88.29</v>
      </c>
      <c r="F669" s="51">
        <v>3.75</v>
      </c>
      <c r="G669" s="51">
        <v>2.9100000000000001E-2</v>
      </c>
      <c r="H669" s="51">
        <v>34.359499999999997</v>
      </c>
      <c r="I669" s="51">
        <v>2024</v>
      </c>
      <c r="J669" s="51" t="s">
        <v>32</v>
      </c>
      <c r="K669" s="51" t="s">
        <v>33</v>
      </c>
    </row>
    <row r="670" spans="1:11" ht="20.100000000000001" customHeight="1" x14ac:dyDescent="0.25">
      <c r="A670" s="51" t="s">
        <v>824</v>
      </c>
      <c r="B670" s="51" t="s">
        <v>75</v>
      </c>
      <c r="C670" s="51" t="s">
        <v>31</v>
      </c>
      <c r="D670" s="51">
        <v>446714</v>
      </c>
      <c r="E670" s="51">
        <v>85.64</v>
      </c>
      <c r="F670" s="51">
        <v>9.9499999999999993</v>
      </c>
      <c r="G670" s="51">
        <v>2.23E-2</v>
      </c>
      <c r="H670" s="51">
        <v>44.895899999999997</v>
      </c>
      <c r="I670" s="51">
        <v>2024</v>
      </c>
      <c r="J670" s="51" t="s">
        <v>32</v>
      </c>
      <c r="K670" s="51" t="s">
        <v>33</v>
      </c>
    </row>
    <row r="671" spans="1:11" ht="20.100000000000001" customHeight="1" x14ac:dyDescent="0.25">
      <c r="A671" s="51" t="s">
        <v>903</v>
      </c>
      <c r="B671" s="51" t="s">
        <v>75</v>
      </c>
      <c r="C671" s="51" t="s">
        <v>31</v>
      </c>
      <c r="D671" s="51">
        <v>363348</v>
      </c>
      <c r="E671" s="51">
        <v>83.79</v>
      </c>
      <c r="F671" s="51">
        <v>10.52</v>
      </c>
      <c r="G671" s="51">
        <v>2.9000000000000001E-2</v>
      </c>
      <c r="H671" s="51">
        <v>34.538800000000002</v>
      </c>
      <c r="I671" s="51">
        <v>2024</v>
      </c>
      <c r="J671" s="51" t="s">
        <v>32</v>
      </c>
      <c r="K671" s="51" t="s">
        <v>33</v>
      </c>
    </row>
    <row r="672" spans="1:11" ht="20.100000000000001" customHeight="1" x14ac:dyDescent="0.25">
      <c r="A672" s="51" t="s">
        <v>1743</v>
      </c>
      <c r="B672" s="51" t="s">
        <v>79</v>
      </c>
      <c r="C672" s="51" t="s">
        <v>31</v>
      </c>
      <c r="D672" s="51">
        <v>212519</v>
      </c>
      <c r="E672" s="51">
        <v>89.14</v>
      </c>
      <c r="F672" s="51">
        <v>6.54</v>
      </c>
      <c r="G672" s="51">
        <v>3.0800000000000001E-2</v>
      </c>
      <c r="H672" s="51">
        <v>32.495199999999997</v>
      </c>
      <c r="I672" s="51">
        <v>2024</v>
      </c>
      <c r="J672" s="51" t="s">
        <v>32</v>
      </c>
      <c r="K672" s="51" t="s">
        <v>33</v>
      </c>
    </row>
    <row r="673" spans="1:11" ht="20.100000000000001" customHeight="1" x14ac:dyDescent="0.25">
      <c r="A673" s="51" t="s">
        <v>1121</v>
      </c>
      <c r="B673" s="51" t="s">
        <v>79</v>
      </c>
      <c r="C673" s="51" t="s">
        <v>31</v>
      </c>
      <c r="D673" s="51">
        <v>64458</v>
      </c>
      <c r="E673" s="51">
        <v>90.69</v>
      </c>
      <c r="F673" s="51">
        <v>2.5299999999999998</v>
      </c>
      <c r="G673" s="51">
        <v>3.9300000000000002E-2</v>
      </c>
      <c r="H673" s="51">
        <v>25.477399999999999</v>
      </c>
      <c r="I673" s="51">
        <v>2024</v>
      </c>
      <c r="J673" s="51" t="s">
        <v>32</v>
      </c>
      <c r="K673" s="51" t="s">
        <v>33</v>
      </c>
    </row>
    <row r="674" spans="1:11" ht="20.100000000000001" customHeight="1" x14ac:dyDescent="0.25">
      <c r="A674" s="51" t="s">
        <v>952</v>
      </c>
      <c r="B674" s="51" t="s">
        <v>75</v>
      </c>
      <c r="C674" s="51" t="s">
        <v>31</v>
      </c>
      <c r="D674" s="51">
        <v>922973</v>
      </c>
      <c r="E674" s="51">
        <v>84.68</v>
      </c>
      <c r="F674" s="51">
        <v>17.88</v>
      </c>
      <c r="G674" s="51">
        <v>1.9400000000000001E-2</v>
      </c>
      <c r="H674" s="51">
        <v>51.620399999999997</v>
      </c>
      <c r="I674" s="51">
        <v>2024</v>
      </c>
      <c r="J674" s="51" t="s">
        <v>32</v>
      </c>
      <c r="K674" s="51" t="s">
        <v>33</v>
      </c>
    </row>
    <row r="675" spans="1:11" ht="20.100000000000001" customHeight="1" x14ac:dyDescent="0.25">
      <c r="A675" s="51" t="s">
        <v>691</v>
      </c>
      <c r="B675" s="51" t="s">
        <v>79</v>
      </c>
      <c r="C675" s="51" t="s">
        <v>31</v>
      </c>
      <c r="D675" s="51">
        <v>194522</v>
      </c>
      <c r="E675" s="51">
        <v>84</v>
      </c>
      <c r="F675" s="51">
        <v>6.96</v>
      </c>
      <c r="G675" s="51">
        <v>3.5799999999999998E-2</v>
      </c>
      <c r="H675" s="51">
        <v>27.948499999999999</v>
      </c>
      <c r="I675" s="51">
        <v>2024</v>
      </c>
      <c r="J675" s="51" t="s">
        <v>32</v>
      </c>
      <c r="K675" s="51" t="s">
        <v>33</v>
      </c>
    </row>
    <row r="676" spans="1:11" ht="20.100000000000001" customHeight="1" x14ac:dyDescent="0.25">
      <c r="A676" s="51" t="s">
        <v>732</v>
      </c>
      <c r="B676" s="51" t="s">
        <v>79</v>
      </c>
      <c r="C676" s="51" t="s">
        <v>31</v>
      </c>
      <c r="D676" s="51">
        <v>257156</v>
      </c>
      <c r="E676" s="51">
        <v>84.57</v>
      </c>
      <c r="F676" s="51">
        <v>6.56</v>
      </c>
      <c r="G676" s="51">
        <v>2.5499999999999998E-2</v>
      </c>
      <c r="H676" s="51">
        <v>39.200600000000001</v>
      </c>
      <c r="I676" s="51">
        <v>2024</v>
      </c>
      <c r="J676" s="51" t="s">
        <v>32</v>
      </c>
      <c r="K676" s="51" t="s">
        <v>33</v>
      </c>
    </row>
    <row r="677" spans="1:11" ht="20.100000000000001" customHeight="1" x14ac:dyDescent="0.25">
      <c r="A677" s="51" t="s">
        <v>663</v>
      </c>
      <c r="B677" s="51" t="s">
        <v>79</v>
      </c>
      <c r="C677" s="51" t="s">
        <v>31</v>
      </c>
      <c r="D677" s="51">
        <v>269447</v>
      </c>
      <c r="E677" s="51">
        <v>87.36</v>
      </c>
      <c r="F677" s="51">
        <v>8.49</v>
      </c>
      <c r="G677" s="51">
        <v>3.15E-2</v>
      </c>
      <c r="H677" s="51">
        <v>31.736999999999998</v>
      </c>
      <c r="I677" s="51">
        <v>2024</v>
      </c>
      <c r="J677" s="51" t="s">
        <v>32</v>
      </c>
      <c r="K677" s="51" t="s">
        <v>33</v>
      </c>
    </row>
    <row r="678" spans="1:11" ht="20.100000000000001" customHeight="1" x14ac:dyDescent="0.25">
      <c r="A678" s="51" t="s">
        <v>811</v>
      </c>
      <c r="B678" s="51" t="s">
        <v>79</v>
      </c>
      <c r="C678" s="51" t="s">
        <v>31</v>
      </c>
      <c r="D678" s="51">
        <v>117908</v>
      </c>
      <c r="E678" s="51">
        <v>74.790000000000006</v>
      </c>
      <c r="F678" s="51">
        <v>2.52</v>
      </c>
      <c r="G678" s="51">
        <v>2.1399999999999999E-2</v>
      </c>
      <c r="H678" s="51">
        <v>46.789000000000001</v>
      </c>
      <c r="I678" s="51">
        <v>2024</v>
      </c>
      <c r="J678" s="51" t="s">
        <v>32</v>
      </c>
      <c r="K678" s="51" t="s">
        <v>33</v>
      </c>
    </row>
    <row r="679" spans="1:11" ht="20.100000000000001" customHeight="1" x14ac:dyDescent="0.25">
      <c r="A679" s="51" t="s">
        <v>868</v>
      </c>
      <c r="B679" s="51" t="s">
        <v>79</v>
      </c>
      <c r="C679" s="51" t="s">
        <v>31</v>
      </c>
      <c r="D679" s="51">
        <v>85831</v>
      </c>
      <c r="E679" s="51">
        <v>88.98</v>
      </c>
      <c r="F679" s="51">
        <v>2.39</v>
      </c>
      <c r="G679" s="51">
        <v>2.7799999999999998E-2</v>
      </c>
      <c r="H679" s="51">
        <v>35.912700000000001</v>
      </c>
      <c r="I679" s="51">
        <v>2024</v>
      </c>
      <c r="J679" s="51" t="s">
        <v>32</v>
      </c>
      <c r="K679" s="51" t="s">
        <v>33</v>
      </c>
    </row>
    <row r="680" spans="1:11" ht="20.100000000000001" customHeight="1" x14ac:dyDescent="0.25">
      <c r="A680" s="51" t="s">
        <v>678</v>
      </c>
      <c r="B680" s="51" t="s">
        <v>79</v>
      </c>
      <c r="C680" s="51" t="s">
        <v>31</v>
      </c>
      <c r="D680" s="51">
        <v>230414</v>
      </c>
      <c r="E680" s="51">
        <v>89.06</v>
      </c>
      <c r="F680" s="51">
        <v>6.59</v>
      </c>
      <c r="G680" s="51">
        <v>2.86E-2</v>
      </c>
      <c r="H680" s="51">
        <v>34.964199999999998</v>
      </c>
      <c r="I680" s="51">
        <v>2024</v>
      </c>
      <c r="J680" s="51" t="s">
        <v>32</v>
      </c>
      <c r="K680" s="51" t="s">
        <v>33</v>
      </c>
    </row>
    <row r="681" spans="1:11" ht="20.100000000000001" customHeight="1" x14ac:dyDescent="0.25">
      <c r="A681" s="51" t="s">
        <v>3899</v>
      </c>
      <c r="B681" s="51" t="s">
        <v>75</v>
      </c>
      <c r="C681" s="51" t="s">
        <v>31</v>
      </c>
      <c r="D681" s="51">
        <v>735661</v>
      </c>
      <c r="E681" s="51">
        <v>83.69</v>
      </c>
      <c r="F681" s="51">
        <v>17.5</v>
      </c>
      <c r="G681" s="51">
        <v>2.3800000000000002E-2</v>
      </c>
      <c r="H681" s="51">
        <v>42.037799999999997</v>
      </c>
      <c r="I681" s="51">
        <v>2024</v>
      </c>
      <c r="J681" s="51" t="s">
        <v>32</v>
      </c>
      <c r="K681" s="51" t="s">
        <v>33</v>
      </c>
    </row>
    <row r="682" spans="1:11" ht="20.100000000000001" customHeight="1" x14ac:dyDescent="0.25">
      <c r="A682" s="51" t="s">
        <v>405</v>
      </c>
      <c r="B682" s="51" t="s">
        <v>79</v>
      </c>
      <c r="C682" s="51" t="s">
        <v>31</v>
      </c>
      <c r="D682" s="51">
        <v>167442</v>
      </c>
      <c r="E682" s="51">
        <v>86.61</v>
      </c>
      <c r="F682" s="51">
        <v>4.92</v>
      </c>
      <c r="G682" s="51">
        <v>2.9399999999999999E-2</v>
      </c>
      <c r="H682" s="51">
        <v>34.032899999999998</v>
      </c>
      <c r="I682" s="51">
        <v>2024</v>
      </c>
      <c r="J682" s="51" t="s">
        <v>32</v>
      </c>
      <c r="K682" s="51" t="s">
        <v>33</v>
      </c>
    </row>
    <row r="683" spans="1:11" ht="20.100000000000001" customHeight="1" x14ac:dyDescent="0.25">
      <c r="A683" s="51" t="s">
        <v>1683</v>
      </c>
      <c r="B683" s="51" t="s">
        <v>79</v>
      </c>
      <c r="C683" s="51" t="s">
        <v>31</v>
      </c>
      <c r="D683" s="51">
        <v>128848</v>
      </c>
      <c r="E683" s="51">
        <v>87.88</v>
      </c>
      <c r="F683" s="51">
        <v>3.15</v>
      </c>
      <c r="G683" s="51">
        <v>2.4400000000000002E-2</v>
      </c>
      <c r="H683" s="51">
        <v>40.904200000000003</v>
      </c>
      <c r="I683" s="51">
        <v>2024</v>
      </c>
      <c r="J683" s="51" t="s">
        <v>32</v>
      </c>
      <c r="K683" s="51" t="s">
        <v>33</v>
      </c>
    </row>
    <row r="684" spans="1:11" ht="20.100000000000001" customHeight="1" x14ac:dyDescent="0.25">
      <c r="A684" s="51" t="s">
        <v>425</v>
      </c>
      <c r="B684" s="51" t="s">
        <v>79</v>
      </c>
      <c r="C684" s="51" t="s">
        <v>31</v>
      </c>
      <c r="D684" s="51">
        <v>203267</v>
      </c>
      <c r="E684" s="51">
        <v>87.73</v>
      </c>
      <c r="F684" s="51">
        <v>4</v>
      </c>
      <c r="G684" s="51">
        <v>1.9699999999999999E-2</v>
      </c>
      <c r="H684" s="51">
        <v>50.816699999999997</v>
      </c>
      <c r="I684" s="51">
        <v>2024</v>
      </c>
      <c r="J684" s="51" t="s">
        <v>32</v>
      </c>
      <c r="K684" s="51" t="s">
        <v>33</v>
      </c>
    </row>
    <row r="685" spans="1:11" ht="20.100000000000001" customHeight="1" x14ac:dyDescent="0.25">
      <c r="A685" s="51" t="s">
        <v>1745</v>
      </c>
      <c r="B685" s="51" t="s">
        <v>75</v>
      </c>
      <c r="C685" s="51" t="s">
        <v>31</v>
      </c>
      <c r="D685" s="51">
        <v>229514</v>
      </c>
      <c r="E685" s="51">
        <v>86.99</v>
      </c>
      <c r="F685" s="51">
        <v>6.15</v>
      </c>
      <c r="G685" s="51">
        <v>2.6800000000000001E-2</v>
      </c>
      <c r="H685" s="51">
        <v>37.319299999999998</v>
      </c>
      <c r="I685" s="51">
        <v>2024</v>
      </c>
      <c r="J685" s="51" t="s">
        <v>32</v>
      </c>
      <c r="K685" s="51" t="s">
        <v>33</v>
      </c>
    </row>
    <row r="686" spans="1:11" ht="20.100000000000001" customHeight="1" x14ac:dyDescent="0.25">
      <c r="A686" s="51" t="s">
        <v>3290</v>
      </c>
      <c r="B686" s="51" t="s">
        <v>79</v>
      </c>
      <c r="C686" s="51" t="s">
        <v>31</v>
      </c>
      <c r="D686" s="51">
        <v>170109</v>
      </c>
      <c r="E686" s="51">
        <v>87.89</v>
      </c>
      <c r="F686" s="51">
        <v>6.49</v>
      </c>
      <c r="G686" s="51">
        <v>3.8199999999999998E-2</v>
      </c>
      <c r="H686" s="51">
        <v>26.210999999999999</v>
      </c>
      <c r="I686" s="51">
        <v>2024</v>
      </c>
      <c r="J686" s="51" t="s">
        <v>32</v>
      </c>
      <c r="K686" s="51" t="s">
        <v>33</v>
      </c>
    </row>
    <row r="687" spans="1:11" ht="20.100000000000001" customHeight="1" x14ac:dyDescent="0.25">
      <c r="A687" s="51" t="s">
        <v>938</v>
      </c>
      <c r="B687" s="51" t="s">
        <v>75</v>
      </c>
      <c r="C687" s="51" t="s">
        <v>31</v>
      </c>
      <c r="D687" s="51">
        <v>181995</v>
      </c>
      <c r="E687" s="51">
        <v>90.39</v>
      </c>
      <c r="F687" s="51">
        <v>14.92</v>
      </c>
      <c r="G687" s="51">
        <v>8.2000000000000003E-2</v>
      </c>
      <c r="H687" s="51">
        <v>12.198</v>
      </c>
      <c r="I687" s="51">
        <v>2024</v>
      </c>
      <c r="J687" s="51" t="s">
        <v>32</v>
      </c>
      <c r="K687" s="51" t="s">
        <v>33</v>
      </c>
    </row>
    <row r="688" spans="1:11" ht="20.100000000000001" customHeight="1" x14ac:dyDescent="0.25">
      <c r="A688" s="51" t="s">
        <v>388</v>
      </c>
      <c r="B688" s="51" t="s">
        <v>79</v>
      </c>
      <c r="C688" s="51" t="s">
        <v>31</v>
      </c>
      <c r="D688" s="51">
        <v>132900</v>
      </c>
      <c r="E688" s="51">
        <v>82.28</v>
      </c>
      <c r="F688" s="51">
        <v>4.43</v>
      </c>
      <c r="G688" s="51">
        <v>3.3300000000000003E-2</v>
      </c>
      <c r="H688" s="51">
        <v>30</v>
      </c>
      <c r="I688" s="51">
        <v>2024</v>
      </c>
      <c r="J688" s="51" t="s">
        <v>32</v>
      </c>
      <c r="K688" s="51" t="s">
        <v>33</v>
      </c>
    </row>
    <row r="689" spans="1:11" ht="20.100000000000001" customHeight="1" x14ac:dyDescent="0.25">
      <c r="A689" s="51" t="s">
        <v>355</v>
      </c>
      <c r="B689" s="51" t="s">
        <v>79</v>
      </c>
      <c r="C689" s="51" t="s">
        <v>31</v>
      </c>
      <c r="D689" s="51">
        <v>131279</v>
      </c>
      <c r="E689" s="51">
        <v>81.52</v>
      </c>
      <c r="F689" s="51">
        <v>4.5199999999999996</v>
      </c>
      <c r="G689" s="51">
        <v>3.44E-2</v>
      </c>
      <c r="H689" s="51">
        <v>29.0441</v>
      </c>
      <c r="I689" s="51">
        <v>2024</v>
      </c>
      <c r="J689" s="51" t="s">
        <v>32</v>
      </c>
      <c r="K689" s="51" t="s">
        <v>33</v>
      </c>
    </row>
    <row r="690" spans="1:11" ht="20.100000000000001" customHeight="1" x14ac:dyDescent="0.25">
      <c r="A690" s="51" t="s">
        <v>737</v>
      </c>
      <c r="B690" s="51" t="s">
        <v>34</v>
      </c>
      <c r="C690" s="51" t="s">
        <v>31</v>
      </c>
      <c r="D690" s="51">
        <v>440839</v>
      </c>
      <c r="E690" s="51">
        <v>81.34</v>
      </c>
      <c r="F690" s="51">
        <v>10.7</v>
      </c>
      <c r="G690" s="51">
        <v>2.4299999999999999E-2</v>
      </c>
      <c r="H690" s="51">
        <v>41.1999</v>
      </c>
      <c r="I690" s="51">
        <v>2024</v>
      </c>
      <c r="J690" s="51" t="s">
        <v>32</v>
      </c>
      <c r="K690" s="51" t="s">
        <v>33</v>
      </c>
    </row>
    <row r="691" spans="1:11" ht="20.100000000000001" customHeight="1" x14ac:dyDescent="0.25">
      <c r="A691" s="51" t="s">
        <v>232</v>
      </c>
      <c r="B691" s="51" t="s">
        <v>79</v>
      </c>
      <c r="C691" s="51" t="s">
        <v>31</v>
      </c>
      <c r="D691" s="51">
        <v>121015</v>
      </c>
      <c r="E691" s="51">
        <v>89.8</v>
      </c>
      <c r="F691" s="51">
        <v>3.9</v>
      </c>
      <c r="G691" s="51">
        <v>3.2199999999999999E-2</v>
      </c>
      <c r="H691" s="51">
        <v>31.029399999999999</v>
      </c>
      <c r="I691" s="51">
        <v>2024</v>
      </c>
      <c r="J691" s="51" t="s">
        <v>32</v>
      </c>
      <c r="K691" s="51" t="s">
        <v>33</v>
      </c>
    </row>
    <row r="692" spans="1:11" ht="20.100000000000001" customHeight="1" x14ac:dyDescent="0.25">
      <c r="A692" s="51" t="s">
        <v>841</v>
      </c>
      <c r="B692" s="51" t="s">
        <v>79</v>
      </c>
      <c r="C692" s="51" t="s">
        <v>31</v>
      </c>
      <c r="D692" s="51">
        <v>129152</v>
      </c>
      <c r="E692" s="51">
        <v>88.85</v>
      </c>
      <c r="F692" s="51">
        <v>2.4500000000000002</v>
      </c>
      <c r="G692" s="51">
        <v>1.9E-2</v>
      </c>
      <c r="H692" s="51">
        <v>52.715200000000003</v>
      </c>
      <c r="I692" s="51">
        <v>2024</v>
      </c>
      <c r="J692" s="51" t="s">
        <v>32</v>
      </c>
      <c r="K692" s="51" t="s">
        <v>33</v>
      </c>
    </row>
    <row r="693" spans="1:11" ht="20.100000000000001" customHeight="1" x14ac:dyDescent="0.25">
      <c r="A693" s="51" t="s">
        <v>1626</v>
      </c>
      <c r="B693" s="51" t="s">
        <v>79</v>
      </c>
      <c r="C693" s="51" t="s">
        <v>31</v>
      </c>
      <c r="D693" s="51">
        <v>188647</v>
      </c>
      <c r="E693" s="51">
        <v>88.19</v>
      </c>
      <c r="F693" s="51">
        <v>4.66</v>
      </c>
      <c r="G693" s="51">
        <v>2.47E-2</v>
      </c>
      <c r="H693" s="51">
        <v>40.482100000000003</v>
      </c>
      <c r="I693" s="51">
        <v>2024</v>
      </c>
      <c r="J693" s="51" t="s">
        <v>32</v>
      </c>
      <c r="K693" s="51" t="s">
        <v>33</v>
      </c>
    </row>
    <row r="694" spans="1:11" ht="20.100000000000001" customHeight="1" x14ac:dyDescent="0.25">
      <c r="A694" s="51" t="s">
        <v>902</v>
      </c>
      <c r="B694" s="51" t="s">
        <v>79</v>
      </c>
      <c r="C694" s="51" t="s">
        <v>31</v>
      </c>
      <c r="D694" s="51">
        <v>285148</v>
      </c>
      <c r="E694" s="51">
        <v>85.19</v>
      </c>
      <c r="F694" s="51">
        <v>6.42</v>
      </c>
      <c r="G694" s="51">
        <v>2.2499999999999999E-2</v>
      </c>
      <c r="H694" s="51">
        <v>44.415500000000002</v>
      </c>
      <c r="I694" s="51">
        <v>2024</v>
      </c>
      <c r="J694" s="51" t="s">
        <v>32</v>
      </c>
      <c r="K694" s="51" t="s">
        <v>33</v>
      </c>
    </row>
    <row r="695" spans="1:11" ht="20.100000000000001" customHeight="1" x14ac:dyDescent="0.25">
      <c r="A695" s="51" t="s">
        <v>864</v>
      </c>
      <c r="B695" s="51" t="s">
        <v>75</v>
      </c>
      <c r="C695" s="51" t="s">
        <v>31</v>
      </c>
      <c r="D695" s="51">
        <v>285519</v>
      </c>
      <c r="E695" s="51">
        <v>86.68</v>
      </c>
      <c r="F695" s="51">
        <v>6.4</v>
      </c>
      <c r="G695" s="51">
        <v>2.24E-2</v>
      </c>
      <c r="H695" s="51">
        <v>44.612400000000001</v>
      </c>
      <c r="I695" s="51">
        <v>2024</v>
      </c>
      <c r="J695" s="51" t="s">
        <v>32</v>
      </c>
      <c r="K695" s="51" t="s">
        <v>33</v>
      </c>
    </row>
    <row r="696" spans="1:11" ht="20.100000000000001" customHeight="1" x14ac:dyDescent="0.25">
      <c r="A696" s="51" t="s">
        <v>649</v>
      </c>
      <c r="B696" s="51" t="s">
        <v>79</v>
      </c>
      <c r="C696" s="51" t="s">
        <v>31</v>
      </c>
      <c r="D696" s="51">
        <v>51154</v>
      </c>
      <c r="E696" s="51">
        <v>89.73</v>
      </c>
      <c r="F696" s="51">
        <v>4.8499999999999996</v>
      </c>
      <c r="G696" s="51">
        <v>9.4799999999999995E-2</v>
      </c>
      <c r="H696" s="51">
        <v>10.5473</v>
      </c>
      <c r="I696" s="51">
        <v>2024</v>
      </c>
      <c r="J696" s="51" t="s">
        <v>32</v>
      </c>
      <c r="K696" s="51" t="s">
        <v>33</v>
      </c>
    </row>
    <row r="697" spans="1:11" ht="20.100000000000001" customHeight="1" x14ac:dyDescent="0.25">
      <c r="A697" s="51" t="s">
        <v>522</v>
      </c>
      <c r="B697" s="51" t="s">
        <v>75</v>
      </c>
      <c r="C697" s="51" t="s">
        <v>31</v>
      </c>
      <c r="D697" s="51">
        <v>305103</v>
      </c>
      <c r="E697" s="51">
        <v>88.65</v>
      </c>
      <c r="F697" s="51">
        <v>9.83</v>
      </c>
      <c r="G697" s="51">
        <v>3.2199999999999999E-2</v>
      </c>
      <c r="H697" s="51">
        <v>31.0379</v>
      </c>
      <c r="I697" s="51">
        <v>2024</v>
      </c>
      <c r="J697" s="51" t="s">
        <v>32</v>
      </c>
      <c r="K697" s="51" t="s">
        <v>33</v>
      </c>
    </row>
    <row r="698" spans="1:11" ht="20.100000000000001" customHeight="1" x14ac:dyDescent="0.25">
      <c r="A698" s="51" t="s">
        <v>905</v>
      </c>
      <c r="B698" s="51" t="s">
        <v>75</v>
      </c>
      <c r="C698" s="51" t="s">
        <v>31</v>
      </c>
      <c r="D698" s="51">
        <v>451526</v>
      </c>
      <c r="E698" s="51">
        <v>82.79</v>
      </c>
      <c r="F698" s="51">
        <v>9.67</v>
      </c>
      <c r="G698" s="51">
        <v>2.1399999999999999E-2</v>
      </c>
      <c r="H698" s="51">
        <v>46.6935</v>
      </c>
      <c r="I698" s="51">
        <v>2024</v>
      </c>
      <c r="J698" s="51" t="s">
        <v>32</v>
      </c>
      <c r="K698" s="51" t="s">
        <v>33</v>
      </c>
    </row>
    <row r="699" spans="1:11" ht="20.100000000000001" customHeight="1" x14ac:dyDescent="0.25">
      <c r="A699" s="51" t="s">
        <v>401</v>
      </c>
      <c r="B699" s="51" t="s">
        <v>79</v>
      </c>
      <c r="C699" s="51" t="s">
        <v>31</v>
      </c>
      <c r="D699" s="51">
        <v>84109</v>
      </c>
      <c r="E699" s="51">
        <v>90.62</v>
      </c>
      <c r="F699" s="51">
        <v>4</v>
      </c>
      <c r="G699" s="51">
        <v>4.7600000000000003E-2</v>
      </c>
      <c r="H699" s="51">
        <v>21.0273</v>
      </c>
      <c r="I699" s="51">
        <v>2024</v>
      </c>
      <c r="J699" s="51" t="s">
        <v>32</v>
      </c>
      <c r="K699" s="51" t="s">
        <v>33</v>
      </c>
    </row>
    <row r="700" spans="1:11" ht="20.100000000000001" customHeight="1" x14ac:dyDescent="0.25">
      <c r="A700" s="51" t="s">
        <v>2955</v>
      </c>
      <c r="B700" s="51" t="s">
        <v>75</v>
      </c>
      <c r="C700" s="51" t="s">
        <v>31</v>
      </c>
      <c r="D700" s="51">
        <v>266926</v>
      </c>
      <c r="E700" s="51">
        <v>86.02</v>
      </c>
      <c r="F700" s="51">
        <v>7.14</v>
      </c>
      <c r="G700" s="51">
        <v>2.6700000000000002E-2</v>
      </c>
      <c r="H700" s="51">
        <v>37.384500000000003</v>
      </c>
      <c r="I700" s="51">
        <v>2024</v>
      </c>
      <c r="J700" s="51" t="s">
        <v>32</v>
      </c>
      <c r="K700" s="51" t="s">
        <v>33</v>
      </c>
    </row>
    <row r="701" spans="1:11" ht="20.100000000000001" customHeight="1" x14ac:dyDescent="0.25">
      <c r="A701" s="51" t="s">
        <v>939</v>
      </c>
      <c r="B701" s="51" t="s">
        <v>34</v>
      </c>
      <c r="C701" s="51" t="s">
        <v>31</v>
      </c>
      <c r="D701" s="51">
        <v>485454</v>
      </c>
      <c r="E701" s="51">
        <v>72.349999999999994</v>
      </c>
      <c r="F701" s="51">
        <v>9.36</v>
      </c>
      <c r="G701" s="51">
        <v>1.9300000000000001E-2</v>
      </c>
      <c r="H701" s="51">
        <v>51.864800000000002</v>
      </c>
      <c r="I701" s="51">
        <v>2024</v>
      </c>
      <c r="J701" s="51" t="s">
        <v>32</v>
      </c>
      <c r="K701" s="51" t="s">
        <v>33</v>
      </c>
    </row>
    <row r="702" spans="1:11" ht="20.100000000000001" customHeight="1" x14ac:dyDescent="0.25">
      <c r="A702" s="51" t="s">
        <v>206</v>
      </c>
      <c r="B702" s="51" t="s">
        <v>79</v>
      </c>
      <c r="C702" s="51" t="s">
        <v>31</v>
      </c>
      <c r="D702" s="51">
        <v>206036</v>
      </c>
      <c r="E702" s="51">
        <v>89.77</v>
      </c>
      <c r="F702" s="51">
        <v>4.67</v>
      </c>
      <c r="G702" s="51">
        <v>2.2700000000000001E-2</v>
      </c>
      <c r="H702" s="51">
        <v>44.119</v>
      </c>
      <c r="I702" s="51">
        <v>2024</v>
      </c>
      <c r="J702" s="51" t="s">
        <v>32</v>
      </c>
      <c r="K702" s="51" t="s">
        <v>33</v>
      </c>
    </row>
    <row r="703" spans="1:11" ht="20.100000000000001" customHeight="1" x14ac:dyDescent="0.25">
      <c r="A703" s="51" t="s">
        <v>690</v>
      </c>
      <c r="B703" s="51" t="s">
        <v>79</v>
      </c>
      <c r="C703" s="51" t="s">
        <v>31</v>
      </c>
      <c r="D703" s="51">
        <v>474064</v>
      </c>
      <c r="E703" s="51">
        <v>75.599999999999994</v>
      </c>
      <c r="F703" s="51">
        <v>10.94</v>
      </c>
      <c r="G703" s="51">
        <v>2.3099999999999999E-2</v>
      </c>
      <c r="H703" s="51">
        <v>43.333100000000002</v>
      </c>
      <c r="I703" s="51">
        <v>2024</v>
      </c>
      <c r="J703" s="51" t="s">
        <v>32</v>
      </c>
      <c r="K703" s="51" t="s">
        <v>33</v>
      </c>
    </row>
    <row r="704" spans="1:11" ht="20.100000000000001" customHeight="1" x14ac:dyDescent="0.25">
      <c r="A704" s="51" t="s">
        <v>693</v>
      </c>
      <c r="B704" s="51" t="s">
        <v>75</v>
      </c>
      <c r="C704" s="51" t="s">
        <v>31</v>
      </c>
      <c r="D704" s="51">
        <v>226903</v>
      </c>
      <c r="E704" s="51">
        <v>81.12</v>
      </c>
      <c r="F704" s="51">
        <v>5.64</v>
      </c>
      <c r="G704" s="51">
        <v>2.4899999999999999E-2</v>
      </c>
      <c r="H704" s="51">
        <v>40.231000000000002</v>
      </c>
      <c r="I704" s="51">
        <v>2024</v>
      </c>
      <c r="J704" s="51" t="s">
        <v>32</v>
      </c>
      <c r="K704" s="51" t="s">
        <v>33</v>
      </c>
    </row>
    <row r="705" spans="1:11" ht="20.100000000000001" customHeight="1" x14ac:dyDescent="0.25">
      <c r="A705" s="51" t="s">
        <v>588</v>
      </c>
      <c r="B705" s="51" t="s">
        <v>75</v>
      </c>
      <c r="C705" s="51" t="s">
        <v>31</v>
      </c>
      <c r="D705" s="51">
        <v>244055</v>
      </c>
      <c r="E705" s="51">
        <v>84.53</v>
      </c>
      <c r="F705" s="51">
        <v>5.95</v>
      </c>
      <c r="G705" s="51">
        <v>2.4400000000000002E-2</v>
      </c>
      <c r="H705" s="51">
        <v>41.017699999999998</v>
      </c>
      <c r="I705" s="51">
        <v>2024</v>
      </c>
      <c r="J705" s="51" t="s">
        <v>32</v>
      </c>
      <c r="K705" s="51" t="s">
        <v>33</v>
      </c>
    </row>
    <row r="706" spans="1:11" ht="20.100000000000001" customHeight="1" x14ac:dyDescent="0.25">
      <c r="A706" s="51" t="s">
        <v>775</v>
      </c>
      <c r="B706" s="51" t="s">
        <v>79</v>
      </c>
      <c r="C706" s="51" t="s">
        <v>31</v>
      </c>
      <c r="D706" s="51">
        <v>65336</v>
      </c>
      <c r="E706" s="51">
        <v>84.9</v>
      </c>
      <c r="F706" s="51">
        <v>2.7</v>
      </c>
      <c r="G706" s="51">
        <v>4.1300000000000003E-2</v>
      </c>
      <c r="H706" s="51">
        <v>24.198399999999999</v>
      </c>
      <c r="I706" s="51">
        <v>2024</v>
      </c>
      <c r="J706" s="51" t="s">
        <v>32</v>
      </c>
      <c r="K706" s="51" t="s">
        <v>33</v>
      </c>
    </row>
    <row r="707" spans="1:11" ht="20.100000000000001" customHeight="1" x14ac:dyDescent="0.25">
      <c r="A707" s="51" t="s">
        <v>671</v>
      </c>
      <c r="B707" s="51" t="s">
        <v>75</v>
      </c>
      <c r="C707" s="51" t="s">
        <v>31</v>
      </c>
      <c r="D707" s="51">
        <v>183143</v>
      </c>
      <c r="E707" s="51">
        <v>86.99</v>
      </c>
      <c r="F707" s="51">
        <v>5.9</v>
      </c>
      <c r="G707" s="51">
        <v>3.2199999999999999E-2</v>
      </c>
      <c r="H707" s="51">
        <v>31.0412</v>
      </c>
      <c r="I707" s="51">
        <v>2024</v>
      </c>
      <c r="J707" s="51" t="s">
        <v>32</v>
      </c>
      <c r="K707" s="51" t="s">
        <v>33</v>
      </c>
    </row>
    <row r="708" spans="1:11" ht="20.100000000000001" customHeight="1" x14ac:dyDescent="0.25">
      <c r="A708" s="51" t="s">
        <v>349</v>
      </c>
      <c r="B708" s="51" t="s">
        <v>79</v>
      </c>
      <c r="C708" s="51" t="s">
        <v>31</v>
      </c>
      <c r="D708" s="51">
        <v>128848</v>
      </c>
      <c r="E708" s="51">
        <v>88.3</v>
      </c>
      <c r="F708" s="51">
        <v>3.47</v>
      </c>
      <c r="G708" s="51">
        <v>2.69E-2</v>
      </c>
      <c r="H708" s="51">
        <v>37.132100000000001</v>
      </c>
      <c r="I708" s="51">
        <v>2024</v>
      </c>
      <c r="J708" s="51" t="s">
        <v>32</v>
      </c>
      <c r="K708" s="51" t="s">
        <v>33</v>
      </c>
    </row>
    <row r="709" spans="1:11" ht="20.100000000000001" customHeight="1" x14ac:dyDescent="0.25">
      <c r="A709" s="51" t="s">
        <v>516</v>
      </c>
      <c r="B709" s="51" t="s">
        <v>79</v>
      </c>
      <c r="C709" s="51" t="s">
        <v>31</v>
      </c>
      <c r="D709" s="51">
        <v>633605</v>
      </c>
      <c r="E709" s="51">
        <v>87.37</v>
      </c>
      <c r="F709" s="51">
        <v>11.48</v>
      </c>
      <c r="G709" s="51">
        <v>1.8100000000000002E-2</v>
      </c>
      <c r="H709" s="51">
        <v>55.192100000000003</v>
      </c>
      <c r="I709" s="51">
        <v>2024</v>
      </c>
      <c r="J709" s="51" t="s">
        <v>32</v>
      </c>
      <c r="K709" s="51" t="s">
        <v>33</v>
      </c>
    </row>
    <row r="710" spans="1:11" ht="20.100000000000001" customHeight="1" x14ac:dyDescent="0.25">
      <c r="A710" s="51" t="s">
        <v>865</v>
      </c>
      <c r="B710" s="51" t="s">
        <v>79</v>
      </c>
      <c r="C710" s="51" t="s">
        <v>31</v>
      </c>
      <c r="D710" s="51">
        <v>120441</v>
      </c>
      <c r="E710" s="51">
        <v>89.22</v>
      </c>
      <c r="F710" s="51">
        <v>2.69</v>
      </c>
      <c r="G710" s="51">
        <v>2.23E-2</v>
      </c>
      <c r="H710" s="51">
        <v>44.773499999999999</v>
      </c>
      <c r="I710" s="51">
        <v>2024</v>
      </c>
      <c r="J710" s="51" t="s">
        <v>32</v>
      </c>
      <c r="K710" s="51" t="s">
        <v>33</v>
      </c>
    </row>
    <row r="711" spans="1:11" ht="20.100000000000001" customHeight="1" x14ac:dyDescent="0.25">
      <c r="A711" s="51" t="s">
        <v>904</v>
      </c>
      <c r="B711" s="51" t="s">
        <v>79</v>
      </c>
      <c r="C711" s="51" t="s">
        <v>31</v>
      </c>
      <c r="D711" s="51">
        <v>341637</v>
      </c>
      <c r="E711" s="51">
        <v>74.81</v>
      </c>
      <c r="F711" s="51">
        <v>6.87</v>
      </c>
      <c r="G711" s="51">
        <v>2.01E-2</v>
      </c>
      <c r="H711" s="51">
        <v>49.7288</v>
      </c>
      <c r="I711" s="51">
        <v>2024</v>
      </c>
      <c r="J711" s="51" t="s">
        <v>32</v>
      </c>
      <c r="K711" s="51" t="s">
        <v>33</v>
      </c>
    </row>
    <row r="712" spans="1:11" ht="20.100000000000001" customHeight="1" x14ac:dyDescent="0.25">
      <c r="A712" s="51" t="s">
        <v>269</v>
      </c>
      <c r="B712" s="51" t="s">
        <v>79</v>
      </c>
      <c r="C712" s="51" t="s">
        <v>31</v>
      </c>
      <c r="D712" s="51">
        <v>203267</v>
      </c>
      <c r="E712" s="51">
        <v>86.4</v>
      </c>
      <c r="F712" s="51">
        <v>6.22</v>
      </c>
      <c r="G712" s="51">
        <v>3.0599999999999999E-2</v>
      </c>
      <c r="H712" s="51">
        <v>32.679600000000001</v>
      </c>
      <c r="I712" s="51">
        <v>2024</v>
      </c>
      <c r="J712" s="51" t="s">
        <v>32</v>
      </c>
      <c r="K712" s="51" t="s">
        <v>33</v>
      </c>
    </row>
    <row r="713" spans="1:11" ht="20.100000000000001" customHeight="1" x14ac:dyDescent="0.25">
      <c r="A713" s="51" t="s">
        <v>1965</v>
      </c>
      <c r="B713" s="51" t="s">
        <v>75</v>
      </c>
      <c r="C713" s="51" t="s">
        <v>31</v>
      </c>
      <c r="D713" s="51">
        <v>195884</v>
      </c>
      <c r="E713" s="51">
        <v>83.86</v>
      </c>
      <c r="F713" s="51">
        <v>5.48</v>
      </c>
      <c r="G713" s="51">
        <v>2.8000000000000001E-2</v>
      </c>
      <c r="H713" s="51">
        <v>35.745199999999997</v>
      </c>
      <c r="I713" s="51">
        <v>2024</v>
      </c>
      <c r="J713" s="51" t="s">
        <v>32</v>
      </c>
      <c r="K713" s="51" t="s">
        <v>33</v>
      </c>
    </row>
    <row r="714" spans="1:11" ht="20.100000000000001" customHeight="1" x14ac:dyDescent="0.25">
      <c r="A714" s="51" t="s">
        <v>906</v>
      </c>
      <c r="B714" s="51" t="s">
        <v>75</v>
      </c>
      <c r="C714" s="51" t="s">
        <v>31</v>
      </c>
      <c r="D714" s="51">
        <v>195343</v>
      </c>
      <c r="E714" s="51">
        <v>87.42</v>
      </c>
      <c r="F714" s="51">
        <v>4.9800000000000004</v>
      </c>
      <c r="G714" s="51">
        <v>2.5499999999999998E-2</v>
      </c>
      <c r="H714" s="51">
        <v>39.2256</v>
      </c>
      <c r="I714" s="51">
        <v>2024</v>
      </c>
      <c r="J714" s="51" t="s">
        <v>32</v>
      </c>
      <c r="K714" s="51" t="s">
        <v>33</v>
      </c>
    </row>
    <row r="715" spans="1:11" ht="20.100000000000001" customHeight="1" x14ac:dyDescent="0.25">
      <c r="A715" s="51" t="s">
        <v>896</v>
      </c>
      <c r="B715" s="51" t="s">
        <v>79</v>
      </c>
      <c r="C715" s="51" t="s">
        <v>31</v>
      </c>
      <c r="D715" s="51">
        <v>59494</v>
      </c>
      <c r="E715" s="51">
        <v>81.53</v>
      </c>
      <c r="F715" s="51">
        <v>2.82</v>
      </c>
      <c r="G715" s="51">
        <v>4.7399999999999998E-2</v>
      </c>
      <c r="H715" s="51">
        <v>21.097300000000001</v>
      </c>
      <c r="I715" s="51">
        <v>2024</v>
      </c>
      <c r="J715" s="51" t="s">
        <v>32</v>
      </c>
      <c r="K715" s="51" t="s">
        <v>33</v>
      </c>
    </row>
    <row r="716" spans="1:11" ht="20.100000000000001" customHeight="1" x14ac:dyDescent="0.25">
      <c r="A716" s="51" t="s">
        <v>911</v>
      </c>
      <c r="B716" s="51" t="s">
        <v>75</v>
      </c>
      <c r="C716" s="51" t="s">
        <v>31</v>
      </c>
      <c r="D716" s="51">
        <v>255400</v>
      </c>
      <c r="E716" s="51">
        <v>77.86</v>
      </c>
      <c r="F716" s="51">
        <v>5.25</v>
      </c>
      <c r="G716" s="51">
        <v>2.06E-2</v>
      </c>
      <c r="H716" s="51">
        <v>48.6477</v>
      </c>
      <c r="I716" s="51">
        <v>2024</v>
      </c>
      <c r="J716" s="51" t="s">
        <v>32</v>
      </c>
      <c r="K716" s="51" t="s">
        <v>33</v>
      </c>
    </row>
    <row r="717" spans="1:11" ht="20.100000000000001" customHeight="1" x14ac:dyDescent="0.25">
      <c r="A717" s="51" t="s">
        <v>530</v>
      </c>
      <c r="B717" s="51" t="s">
        <v>79</v>
      </c>
      <c r="C717" s="51" t="s">
        <v>31</v>
      </c>
      <c r="D717" s="51">
        <v>282480</v>
      </c>
      <c r="E717" s="51">
        <v>74.739999999999995</v>
      </c>
      <c r="F717" s="51">
        <v>10.92</v>
      </c>
      <c r="G717" s="51">
        <v>3.8699999999999998E-2</v>
      </c>
      <c r="H717" s="51">
        <v>25.868200000000002</v>
      </c>
      <c r="I717" s="51">
        <v>2024</v>
      </c>
      <c r="J717" s="51" t="s">
        <v>32</v>
      </c>
      <c r="K717" s="51" t="s">
        <v>33</v>
      </c>
    </row>
    <row r="718" spans="1:11" ht="20.100000000000001" customHeight="1" x14ac:dyDescent="0.25">
      <c r="A718" s="51" t="s">
        <v>575</v>
      </c>
      <c r="B718" s="51" t="s">
        <v>79</v>
      </c>
      <c r="C718" s="51" t="s">
        <v>31</v>
      </c>
      <c r="D718" s="51">
        <v>351800</v>
      </c>
      <c r="E718" s="51">
        <v>81.12</v>
      </c>
      <c r="F718" s="51">
        <v>11.04</v>
      </c>
      <c r="G718" s="51">
        <v>3.1399999999999997E-2</v>
      </c>
      <c r="H718" s="51">
        <v>31.866</v>
      </c>
      <c r="I718" s="51">
        <v>2024</v>
      </c>
      <c r="J718" s="51" t="s">
        <v>32</v>
      </c>
      <c r="K718" s="51" t="s">
        <v>33</v>
      </c>
    </row>
    <row r="719" spans="1:11" ht="20.100000000000001" customHeight="1" x14ac:dyDescent="0.25">
      <c r="A719" s="51" t="s">
        <v>812</v>
      </c>
      <c r="B719" s="51" t="s">
        <v>79</v>
      </c>
      <c r="C719" s="51" t="s">
        <v>31</v>
      </c>
      <c r="D719" s="51">
        <v>82826</v>
      </c>
      <c r="E719" s="51">
        <v>88.74</v>
      </c>
      <c r="F719" s="51">
        <v>2.3199999999999998</v>
      </c>
      <c r="G719" s="51">
        <v>2.8000000000000001E-2</v>
      </c>
      <c r="H719" s="51">
        <v>35.700899999999997</v>
      </c>
      <c r="I719" s="51">
        <v>2024</v>
      </c>
      <c r="J719" s="51" t="s">
        <v>32</v>
      </c>
      <c r="K719" s="51" t="s">
        <v>33</v>
      </c>
    </row>
    <row r="720" spans="1:11" ht="20.100000000000001" customHeight="1" x14ac:dyDescent="0.25">
      <c r="A720" s="51" t="s">
        <v>676</v>
      </c>
      <c r="B720" s="51" t="s">
        <v>75</v>
      </c>
      <c r="C720" s="51" t="s">
        <v>31</v>
      </c>
      <c r="D720" s="51">
        <v>661462</v>
      </c>
      <c r="E720" s="51">
        <v>86.32</v>
      </c>
      <c r="F720" s="51">
        <v>17.66</v>
      </c>
      <c r="G720" s="51">
        <v>2.6700000000000002E-2</v>
      </c>
      <c r="H720" s="51">
        <v>37.455399999999997</v>
      </c>
      <c r="I720" s="51">
        <v>2024</v>
      </c>
      <c r="J720" s="51" t="s">
        <v>32</v>
      </c>
      <c r="K720" s="51" t="s">
        <v>33</v>
      </c>
    </row>
    <row r="721" spans="1:11" ht="20.100000000000001" customHeight="1" x14ac:dyDescent="0.25">
      <c r="A721" s="51" t="s">
        <v>930</v>
      </c>
      <c r="B721" s="51" t="s">
        <v>79</v>
      </c>
      <c r="C721" s="51" t="s">
        <v>31</v>
      </c>
      <c r="D721" s="51">
        <v>72933</v>
      </c>
      <c r="E721" s="51">
        <v>77.56</v>
      </c>
      <c r="F721" s="51">
        <v>3.38</v>
      </c>
      <c r="G721" s="51">
        <v>4.6300000000000001E-2</v>
      </c>
      <c r="H721" s="51">
        <v>21.5778</v>
      </c>
      <c r="I721" s="51">
        <v>2024</v>
      </c>
      <c r="J721" s="51" t="s">
        <v>32</v>
      </c>
      <c r="K721" s="51" t="s">
        <v>33</v>
      </c>
    </row>
    <row r="722" spans="1:11" ht="20.100000000000001" customHeight="1" x14ac:dyDescent="0.25">
      <c r="A722" s="51" t="s">
        <v>528</v>
      </c>
      <c r="B722" s="51" t="s">
        <v>79</v>
      </c>
      <c r="C722" s="51" t="s">
        <v>31</v>
      </c>
      <c r="D722" s="51">
        <v>186823</v>
      </c>
      <c r="E722" s="51">
        <v>83.88</v>
      </c>
      <c r="F722" s="51">
        <v>6.5</v>
      </c>
      <c r="G722" s="51">
        <v>3.4799999999999998E-2</v>
      </c>
      <c r="H722" s="51">
        <v>28.742000000000001</v>
      </c>
      <c r="I722" s="51">
        <v>2024</v>
      </c>
      <c r="J722" s="51" t="s">
        <v>32</v>
      </c>
      <c r="K722" s="51" t="s">
        <v>33</v>
      </c>
    </row>
    <row r="723" spans="1:11" ht="20.100000000000001" customHeight="1" x14ac:dyDescent="0.25">
      <c r="A723" s="51" t="s">
        <v>526</v>
      </c>
      <c r="B723" s="51" t="s">
        <v>79</v>
      </c>
      <c r="C723" s="51" t="s">
        <v>31</v>
      </c>
      <c r="D723" s="51">
        <v>215220</v>
      </c>
      <c r="E723" s="51">
        <v>86.32</v>
      </c>
      <c r="F723" s="51">
        <v>4.32</v>
      </c>
      <c r="G723" s="51">
        <v>2.01E-2</v>
      </c>
      <c r="H723" s="51">
        <v>49.819400000000002</v>
      </c>
      <c r="I723" s="51">
        <v>2024</v>
      </c>
      <c r="J723" s="51" t="s">
        <v>32</v>
      </c>
      <c r="K723" s="51" t="s">
        <v>33</v>
      </c>
    </row>
    <row r="724" spans="1:11" ht="20.100000000000001" customHeight="1" x14ac:dyDescent="0.25">
      <c r="A724" s="51" t="s">
        <v>3292</v>
      </c>
      <c r="B724" s="51" t="s">
        <v>79</v>
      </c>
      <c r="C724" s="51" t="s">
        <v>31</v>
      </c>
      <c r="D724" s="51">
        <v>160317</v>
      </c>
      <c r="E724" s="51">
        <v>85.55</v>
      </c>
      <c r="F724" s="51">
        <v>4.2</v>
      </c>
      <c r="G724" s="51">
        <v>2.6200000000000001E-2</v>
      </c>
      <c r="H724" s="51">
        <v>38.1708</v>
      </c>
      <c r="I724" s="51">
        <v>2024</v>
      </c>
      <c r="J724" s="51" t="s">
        <v>32</v>
      </c>
      <c r="K724" s="51" t="s">
        <v>33</v>
      </c>
    </row>
    <row r="725" spans="1:11" ht="20.100000000000001" customHeight="1" x14ac:dyDescent="0.25">
      <c r="A725" s="51" t="s">
        <v>1633</v>
      </c>
      <c r="B725" s="51" t="s">
        <v>75</v>
      </c>
      <c r="C725" s="51" t="s">
        <v>31</v>
      </c>
      <c r="D725" s="51">
        <v>269042</v>
      </c>
      <c r="E725" s="51">
        <v>81.59</v>
      </c>
      <c r="F725" s="51">
        <v>6.7</v>
      </c>
      <c r="G725" s="51">
        <v>2.4899999999999999E-2</v>
      </c>
      <c r="H725" s="51">
        <v>40.155500000000004</v>
      </c>
      <c r="I725" s="51">
        <v>2024</v>
      </c>
      <c r="J725" s="51" t="s">
        <v>32</v>
      </c>
      <c r="K725" s="51" t="s">
        <v>33</v>
      </c>
    </row>
    <row r="726" spans="1:11" ht="20.100000000000001" customHeight="1" x14ac:dyDescent="0.25">
      <c r="A726" s="51" t="s">
        <v>589</v>
      </c>
      <c r="B726" s="51" t="s">
        <v>79</v>
      </c>
      <c r="C726" s="51" t="s">
        <v>31</v>
      </c>
      <c r="D726" s="51">
        <v>125539</v>
      </c>
      <c r="E726" s="51">
        <v>89.46</v>
      </c>
      <c r="F726" s="51">
        <v>4.43</v>
      </c>
      <c r="G726" s="51">
        <v>3.5299999999999998E-2</v>
      </c>
      <c r="H726" s="51">
        <v>28.3384</v>
      </c>
      <c r="I726" s="51">
        <v>2024</v>
      </c>
      <c r="J726" s="51" t="s">
        <v>32</v>
      </c>
      <c r="K726" s="51" t="s">
        <v>33</v>
      </c>
    </row>
    <row r="727" spans="1:11" ht="20.100000000000001" customHeight="1" x14ac:dyDescent="0.25">
      <c r="A727" s="51" t="s">
        <v>609</v>
      </c>
      <c r="B727" s="51" t="s">
        <v>79</v>
      </c>
      <c r="C727" s="51" t="s">
        <v>31</v>
      </c>
      <c r="D727" s="51">
        <v>111932</v>
      </c>
      <c r="E727" s="51">
        <v>90.61</v>
      </c>
      <c r="F727" s="51">
        <v>4.12</v>
      </c>
      <c r="G727" s="51">
        <v>3.6799999999999999E-2</v>
      </c>
      <c r="H727" s="51">
        <v>27.167899999999999</v>
      </c>
      <c r="I727" s="51">
        <v>2024</v>
      </c>
      <c r="J727" s="51" t="s">
        <v>32</v>
      </c>
      <c r="K727" s="51" t="s">
        <v>33</v>
      </c>
    </row>
    <row r="728" spans="1:11" ht="20.100000000000001" customHeight="1" x14ac:dyDescent="0.25">
      <c r="A728" s="51" t="s">
        <v>863</v>
      </c>
      <c r="B728" s="51" t="s">
        <v>79</v>
      </c>
      <c r="C728" s="51" t="s">
        <v>31</v>
      </c>
      <c r="D728" s="51">
        <v>231123</v>
      </c>
      <c r="E728" s="51">
        <v>87.25</v>
      </c>
      <c r="F728" s="51">
        <v>6.65</v>
      </c>
      <c r="G728" s="51">
        <v>2.8799999999999999E-2</v>
      </c>
      <c r="H728" s="51">
        <v>34.755400000000002</v>
      </c>
      <c r="I728" s="51">
        <v>2024</v>
      </c>
      <c r="J728" s="51" t="s">
        <v>32</v>
      </c>
      <c r="K728" s="51" t="s">
        <v>33</v>
      </c>
    </row>
    <row r="729" spans="1:11" ht="20.100000000000001" customHeight="1" x14ac:dyDescent="0.25">
      <c r="A729" s="51" t="s">
        <v>653</v>
      </c>
      <c r="B729" s="51" t="s">
        <v>79</v>
      </c>
      <c r="C729" s="51" t="s">
        <v>31</v>
      </c>
      <c r="D729" s="51">
        <v>122163</v>
      </c>
      <c r="E729" s="51">
        <v>85.14</v>
      </c>
      <c r="F729" s="51">
        <v>2.87</v>
      </c>
      <c r="G729" s="51">
        <v>2.35E-2</v>
      </c>
      <c r="H729" s="51">
        <v>42.565399999999997</v>
      </c>
      <c r="I729" s="51">
        <v>2024</v>
      </c>
      <c r="J729" s="51" t="s">
        <v>32</v>
      </c>
      <c r="K729" s="51" t="s">
        <v>33</v>
      </c>
    </row>
    <row r="730" spans="1:11" ht="20.100000000000001" customHeight="1" x14ac:dyDescent="0.25">
      <c r="A730" s="51" t="s">
        <v>684</v>
      </c>
      <c r="B730" s="51" t="s">
        <v>79</v>
      </c>
      <c r="C730" s="51" t="s">
        <v>31</v>
      </c>
      <c r="D730" s="51">
        <v>168624</v>
      </c>
      <c r="E730" s="51">
        <v>85.66</v>
      </c>
      <c r="F730" s="51">
        <v>4.3600000000000003</v>
      </c>
      <c r="G730" s="51">
        <v>2.5899999999999999E-2</v>
      </c>
      <c r="H730" s="51">
        <v>38.675199999999997</v>
      </c>
      <c r="I730" s="51">
        <v>2024</v>
      </c>
      <c r="J730" s="51" t="s">
        <v>32</v>
      </c>
      <c r="K730" s="51" t="s">
        <v>33</v>
      </c>
    </row>
    <row r="731" spans="1:11" ht="20.100000000000001" customHeight="1" x14ac:dyDescent="0.25">
      <c r="A731" s="51" t="s">
        <v>806</v>
      </c>
      <c r="B731" s="51" t="s">
        <v>79</v>
      </c>
      <c r="C731" s="51" t="s">
        <v>31</v>
      </c>
      <c r="D731" s="51">
        <v>216300</v>
      </c>
      <c r="E731" s="51">
        <v>70.930000000000007</v>
      </c>
      <c r="F731" s="51">
        <v>6.37</v>
      </c>
      <c r="G731" s="51">
        <v>2.9399999999999999E-2</v>
      </c>
      <c r="H731" s="51">
        <v>33.956099999999999</v>
      </c>
      <c r="I731" s="51">
        <v>2024</v>
      </c>
      <c r="J731" s="51" t="s">
        <v>32</v>
      </c>
      <c r="K731" s="51" t="s">
        <v>33</v>
      </c>
    </row>
    <row r="732" spans="1:11" ht="20.100000000000001" customHeight="1" x14ac:dyDescent="0.25">
      <c r="A732" s="51" t="s">
        <v>1634</v>
      </c>
      <c r="B732" s="51" t="s">
        <v>75</v>
      </c>
      <c r="C732" s="51" t="s">
        <v>31</v>
      </c>
      <c r="D732" s="51">
        <v>269042</v>
      </c>
      <c r="E732" s="51">
        <v>81.59</v>
      </c>
      <c r="F732" s="51">
        <v>6.7</v>
      </c>
      <c r="G732" s="51">
        <v>2.4899999999999999E-2</v>
      </c>
      <c r="H732" s="51">
        <v>40.155500000000004</v>
      </c>
      <c r="I732" s="51">
        <v>2024</v>
      </c>
      <c r="J732" s="51" t="s">
        <v>32</v>
      </c>
      <c r="K732" s="51" t="s">
        <v>33</v>
      </c>
    </row>
    <row r="733" spans="1:11" ht="20.100000000000001" customHeight="1" x14ac:dyDescent="0.25">
      <c r="A733" s="51" t="s">
        <v>700</v>
      </c>
      <c r="B733" s="51" t="s">
        <v>79</v>
      </c>
      <c r="C733" s="51" t="s">
        <v>31</v>
      </c>
      <c r="D733" s="51">
        <v>73743</v>
      </c>
      <c r="E733" s="51">
        <v>88.04</v>
      </c>
      <c r="F733" s="51">
        <v>2.85</v>
      </c>
      <c r="G733" s="51">
        <v>3.8600000000000002E-2</v>
      </c>
      <c r="H733" s="51">
        <v>25.8749</v>
      </c>
      <c r="I733" s="51">
        <v>2024</v>
      </c>
      <c r="J733" s="51" t="s">
        <v>32</v>
      </c>
      <c r="K733" s="51" t="s">
        <v>33</v>
      </c>
    </row>
    <row r="734" spans="1:11" ht="20.100000000000001" customHeight="1" x14ac:dyDescent="0.25">
      <c r="A734" s="51" t="s">
        <v>387</v>
      </c>
      <c r="B734" s="51" t="s">
        <v>79</v>
      </c>
      <c r="C734" s="51" t="s">
        <v>31</v>
      </c>
      <c r="D734" s="51">
        <v>164741</v>
      </c>
      <c r="E734" s="51">
        <v>89.81</v>
      </c>
      <c r="F734" s="51">
        <v>4.01</v>
      </c>
      <c r="G734" s="51">
        <v>2.4299999999999999E-2</v>
      </c>
      <c r="H734" s="51">
        <v>41.082500000000003</v>
      </c>
      <c r="I734" s="51">
        <v>2024</v>
      </c>
      <c r="J734" s="51" t="s">
        <v>32</v>
      </c>
      <c r="K734" s="51" t="s">
        <v>33</v>
      </c>
    </row>
    <row r="735" spans="1:11" ht="20.100000000000001" customHeight="1" x14ac:dyDescent="0.25">
      <c r="A735" s="51" t="s">
        <v>829</v>
      </c>
      <c r="B735" s="51" t="s">
        <v>79</v>
      </c>
      <c r="C735" s="51" t="s">
        <v>31</v>
      </c>
      <c r="D735" s="51">
        <v>63884</v>
      </c>
      <c r="E735" s="51">
        <v>87.4</v>
      </c>
      <c r="F735" s="51">
        <v>2.76</v>
      </c>
      <c r="G735" s="51">
        <v>4.3200000000000002E-2</v>
      </c>
      <c r="H735" s="51">
        <v>23.1463</v>
      </c>
      <c r="I735" s="51">
        <v>2024</v>
      </c>
      <c r="J735" s="51" t="s">
        <v>32</v>
      </c>
      <c r="K735" s="51" t="s">
        <v>33</v>
      </c>
    </row>
    <row r="736" spans="1:11" ht="20.100000000000001" customHeight="1" x14ac:dyDescent="0.25">
      <c r="A736" s="51" t="s">
        <v>294</v>
      </c>
      <c r="B736" s="51" t="s">
        <v>79</v>
      </c>
      <c r="C736" s="51" t="s">
        <v>31</v>
      </c>
      <c r="D736" s="51">
        <v>130672</v>
      </c>
      <c r="E736" s="51">
        <v>87.58</v>
      </c>
      <c r="F736" s="51">
        <v>4.49</v>
      </c>
      <c r="G736" s="51">
        <v>3.44E-2</v>
      </c>
      <c r="H736" s="51">
        <v>29.102799999999998</v>
      </c>
      <c r="I736" s="51">
        <v>2024</v>
      </c>
      <c r="J736" s="51" t="s">
        <v>32</v>
      </c>
      <c r="K736" s="51" t="s">
        <v>33</v>
      </c>
    </row>
    <row r="737" spans="1:11" ht="20.100000000000001" customHeight="1" x14ac:dyDescent="0.25">
      <c r="A737" s="51" t="s">
        <v>519</v>
      </c>
      <c r="B737" s="51" t="s">
        <v>79</v>
      </c>
      <c r="C737" s="51" t="s">
        <v>31</v>
      </c>
      <c r="D737" s="51">
        <v>316819</v>
      </c>
      <c r="E737" s="51">
        <v>88.61</v>
      </c>
      <c r="F737" s="51">
        <v>6.6</v>
      </c>
      <c r="G737" s="51">
        <v>2.0799999999999999E-2</v>
      </c>
      <c r="H737" s="51">
        <v>48.003</v>
      </c>
      <c r="I737" s="51">
        <v>2024</v>
      </c>
      <c r="J737" s="51" t="s">
        <v>32</v>
      </c>
      <c r="K737" s="51" t="s">
        <v>33</v>
      </c>
    </row>
    <row r="738" spans="1:11" ht="20.100000000000001" customHeight="1" x14ac:dyDescent="0.25">
      <c r="A738" s="51" t="s">
        <v>771</v>
      </c>
      <c r="B738" s="51" t="s">
        <v>79</v>
      </c>
      <c r="C738" s="51" t="s">
        <v>31</v>
      </c>
      <c r="D738" s="51">
        <v>52944</v>
      </c>
      <c r="E738" s="51">
        <v>85.48</v>
      </c>
      <c r="F738" s="51">
        <v>3.12</v>
      </c>
      <c r="G738" s="51">
        <v>5.8900000000000001E-2</v>
      </c>
      <c r="H738" s="51">
        <v>16.969200000000001</v>
      </c>
      <c r="I738" s="51">
        <v>2024</v>
      </c>
      <c r="J738" s="51" t="s">
        <v>32</v>
      </c>
      <c r="K738" s="51" t="s">
        <v>33</v>
      </c>
    </row>
    <row r="739" spans="1:11" ht="20.100000000000001" customHeight="1" x14ac:dyDescent="0.25">
      <c r="A739" s="51" t="s">
        <v>845</v>
      </c>
      <c r="B739" s="51" t="s">
        <v>79</v>
      </c>
      <c r="C739" s="51" t="s">
        <v>31</v>
      </c>
      <c r="D739" s="51">
        <v>201444</v>
      </c>
      <c r="E739" s="51">
        <v>87.06</v>
      </c>
      <c r="F739" s="51">
        <v>6.57</v>
      </c>
      <c r="G739" s="51">
        <v>3.2599999999999997E-2</v>
      </c>
      <c r="H739" s="51">
        <v>30.661100000000001</v>
      </c>
      <c r="I739" s="51">
        <v>2024</v>
      </c>
      <c r="J739" s="51" t="s">
        <v>32</v>
      </c>
      <c r="K739" s="51" t="s">
        <v>33</v>
      </c>
    </row>
    <row r="740" spans="1:11" ht="20.100000000000001" customHeight="1" x14ac:dyDescent="0.25">
      <c r="A740" s="51" t="s">
        <v>512</v>
      </c>
      <c r="B740" s="51" t="s">
        <v>79</v>
      </c>
      <c r="C740" s="51" t="s">
        <v>31</v>
      </c>
      <c r="D740" s="51">
        <v>244325</v>
      </c>
      <c r="E740" s="51">
        <v>75.78</v>
      </c>
      <c r="F740" s="51">
        <v>6.66</v>
      </c>
      <c r="G740" s="51">
        <v>2.7300000000000001E-2</v>
      </c>
      <c r="H740" s="51">
        <v>36.685499999999998</v>
      </c>
      <c r="I740" s="51">
        <v>2024</v>
      </c>
      <c r="J740" s="51" t="s">
        <v>32</v>
      </c>
      <c r="K740" s="51" t="s">
        <v>33</v>
      </c>
    </row>
    <row r="741" spans="1:11" ht="20.100000000000001" customHeight="1" x14ac:dyDescent="0.25">
      <c r="A741" s="51" t="s">
        <v>593</v>
      </c>
      <c r="B741" s="51" t="s">
        <v>79</v>
      </c>
      <c r="C741" s="51" t="s">
        <v>31</v>
      </c>
      <c r="D741" s="51">
        <v>106935</v>
      </c>
      <c r="E741" s="51">
        <v>88.63</v>
      </c>
      <c r="F741" s="51">
        <v>2.76</v>
      </c>
      <c r="G741" s="51">
        <v>2.58E-2</v>
      </c>
      <c r="H741" s="51">
        <v>38.744399999999999</v>
      </c>
      <c r="I741" s="51">
        <v>2024</v>
      </c>
      <c r="J741" s="51" t="s">
        <v>32</v>
      </c>
      <c r="K741" s="51" t="s">
        <v>33</v>
      </c>
    </row>
    <row r="742" spans="1:11" ht="20.100000000000001" customHeight="1" x14ac:dyDescent="0.25">
      <c r="A742" s="51" t="s">
        <v>525</v>
      </c>
      <c r="B742" s="51" t="s">
        <v>79</v>
      </c>
      <c r="C742" s="51" t="s">
        <v>31</v>
      </c>
      <c r="D742" s="51">
        <v>224438</v>
      </c>
      <c r="E742" s="51">
        <v>87.08</v>
      </c>
      <c r="F742" s="51">
        <v>7.29</v>
      </c>
      <c r="G742" s="51">
        <v>3.2500000000000001E-2</v>
      </c>
      <c r="H742" s="51">
        <v>30.787099999999999</v>
      </c>
      <c r="I742" s="51">
        <v>2024</v>
      </c>
      <c r="J742" s="51" t="s">
        <v>32</v>
      </c>
      <c r="K742" s="51" t="s">
        <v>33</v>
      </c>
    </row>
    <row r="743" spans="1:11" ht="20.100000000000001" customHeight="1" x14ac:dyDescent="0.25">
      <c r="A743" s="51" t="s">
        <v>2297</v>
      </c>
      <c r="B743" s="51" t="s">
        <v>79</v>
      </c>
      <c r="C743" s="51" t="s">
        <v>31</v>
      </c>
      <c r="D743" s="51">
        <v>338531</v>
      </c>
      <c r="E743" s="51">
        <v>62.93</v>
      </c>
      <c r="F743" s="51">
        <v>10.77</v>
      </c>
      <c r="G743" s="51">
        <v>3.1800000000000002E-2</v>
      </c>
      <c r="H743" s="51">
        <v>31.432700000000001</v>
      </c>
      <c r="I743" s="51">
        <v>2024</v>
      </c>
      <c r="J743" s="51" t="s">
        <v>32</v>
      </c>
      <c r="K743" s="51" t="s">
        <v>33</v>
      </c>
    </row>
    <row r="744" spans="1:11" ht="20.100000000000001" customHeight="1" x14ac:dyDescent="0.25">
      <c r="A744" s="51" t="s">
        <v>579</v>
      </c>
      <c r="B744" s="51" t="s">
        <v>79</v>
      </c>
      <c r="C744" s="51" t="s">
        <v>31</v>
      </c>
      <c r="D744" s="51">
        <v>216705</v>
      </c>
      <c r="E744" s="51">
        <v>77.58</v>
      </c>
      <c r="F744" s="51">
        <v>6.54</v>
      </c>
      <c r="G744" s="51">
        <v>3.0200000000000001E-2</v>
      </c>
      <c r="H744" s="51">
        <v>33.135399999999997</v>
      </c>
      <c r="I744" s="51">
        <v>2024</v>
      </c>
      <c r="J744" s="51" t="s">
        <v>32</v>
      </c>
      <c r="K744" s="51" t="s">
        <v>33</v>
      </c>
    </row>
    <row r="745" spans="1:11" ht="20.100000000000001" customHeight="1" x14ac:dyDescent="0.25">
      <c r="A745" s="51" t="s">
        <v>647</v>
      </c>
      <c r="B745" s="51" t="s">
        <v>79</v>
      </c>
      <c r="C745" s="51" t="s">
        <v>31</v>
      </c>
      <c r="D745" s="51">
        <v>536564</v>
      </c>
      <c r="E745" s="51">
        <v>84.47</v>
      </c>
      <c r="F745" s="51">
        <v>11.93</v>
      </c>
      <c r="G745" s="51">
        <v>2.2200000000000001E-2</v>
      </c>
      <c r="H745" s="51">
        <v>44.975999999999999</v>
      </c>
      <c r="I745" s="51">
        <v>2024</v>
      </c>
      <c r="J745" s="51" t="s">
        <v>32</v>
      </c>
      <c r="K745" s="51" t="s">
        <v>33</v>
      </c>
    </row>
    <row r="746" spans="1:11" ht="20.100000000000001" customHeight="1" x14ac:dyDescent="0.25">
      <c r="A746" s="51" t="s">
        <v>696</v>
      </c>
      <c r="B746" s="51" t="s">
        <v>79</v>
      </c>
      <c r="C746" s="51" t="s">
        <v>31</v>
      </c>
      <c r="D746" s="51">
        <v>331170</v>
      </c>
      <c r="E746" s="51">
        <v>86.41</v>
      </c>
      <c r="F746" s="51">
        <v>9.82</v>
      </c>
      <c r="G746" s="51">
        <v>2.9700000000000001E-2</v>
      </c>
      <c r="H746" s="51">
        <v>33.723999999999997</v>
      </c>
      <c r="I746" s="51">
        <v>2024</v>
      </c>
      <c r="J746" s="51" t="s">
        <v>32</v>
      </c>
      <c r="K746" s="51" t="s">
        <v>33</v>
      </c>
    </row>
    <row r="747" spans="1:11" ht="20.100000000000001" customHeight="1" x14ac:dyDescent="0.25">
      <c r="A747" s="51" t="s">
        <v>1690</v>
      </c>
      <c r="B747" s="51" t="s">
        <v>79</v>
      </c>
      <c r="C747" s="51" t="s">
        <v>31</v>
      </c>
      <c r="D747" s="51">
        <v>146676</v>
      </c>
      <c r="E747" s="51">
        <v>88.37</v>
      </c>
      <c r="F747" s="51">
        <v>3.96</v>
      </c>
      <c r="G747" s="51">
        <v>2.7E-2</v>
      </c>
      <c r="H747" s="51">
        <v>37.039499999999997</v>
      </c>
      <c r="I747" s="51">
        <v>2024</v>
      </c>
      <c r="J747" s="51" t="s">
        <v>32</v>
      </c>
      <c r="K747" s="51" t="s">
        <v>33</v>
      </c>
    </row>
    <row r="748" spans="1:11" ht="20.100000000000001" customHeight="1" x14ac:dyDescent="0.25">
      <c r="A748" s="51" t="s">
        <v>535</v>
      </c>
      <c r="B748" s="51" t="s">
        <v>79</v>
      </c>
      <c r="C748" s="51" t="s">
        <v>31</v>
      </c>
      <c r="D748" s="51">
        <v>240071</v>
      </c>
      <c r="E748" s="51">
        <v>80.06</v>
      </c>
      <c r="F748" s="51">
        <v>6.4</v>
      </c>
      <c r="G748" s="51">
        <v>2.6700000000000002E-2</v>
      </c>
      <c r="H748" s="51">
        <v>37.511099999999999</v>
      </c>
      <c r="I748" s="51">
        <v>2024</v>
      </c>
      <c r="J748" s="51" t="s">
        <v>32</v>
      </c>
      <c r="K748" s="51" t="s">
        <v>33</v>
      </c>
    </row>
    <row r="749" spans="1:11" ht="20.100000000000001" customHeight="1" x14ac:dyDescent="0.25">
      <c r="A749" s="51" t="s">
        <v>789</v>
      </c>
      <c r="B749" s="51" t="s">
        <v>75</v>
      </c>
      <c r="C749" s="51" t="s">
        <v>31</v>
      </c>
      <c r="D749" s="51">
        <v>273499</v>
      </c>
      <c r="E749" s="51">
        <v>83.8</v>
      </c>
      <c r="F749" s="51">
        <v>6.36</v>
      </c>
      <c r="G749" s="51">
        <v>2.3300000000000001E-2</v>
      </c>
      <c r="H749" s="51">
        <v>43.002899999999997</v>
      </c>
      <c r="I749" s="51">
        <v>2024</v>
      </c>
      <c r="J749" s="51" t="s">
        <v>32</v>
      </c>
      <c r="K749" s="51" t="s">
        <v>33</v>
      </c>
    </row>
    <row r="750" spans="1:11" ht="20.100000000000001" customHeight="1" x14ac:dyDescent="0.25">
      <c r="A750" s="51" t="s">
        <v>867</v>
      </c>
      <c r="B750" s="51" t="s">
        <v>79</v>
      </c>
      <c r="C750" s="51" t="s">
        <v>31</v>
      </c>
      <c r="D750" s="51">
        <v>94577</v>
      </c>
      <c r="E750" s="51">
        <v>87.91</v>
      </c>
      <c r="F750" s="51">
        <v>2.67</v>
      </c>
      <c r="G750" s="51">
        <v>2.8199999999999999E-2</v>
      </c>
      <c r="H750" s="51">
        <v>35.421900000000001</v>
      </c>
      <c r="I750" s="51">
        <v>2024</v>
      </c>
      <c r="J750" s="51" t="s">
        <v>32</v>
      </c>
      <c r="K750" s="51" t="s">
        <v>33</v>
      </c>
    </row>
    <row r="751" spans="1:11" ht="20.100000000000001" customHeight="1" x14ac:dyDescent="0.25">
      <c r="A751" s="51" t="s">
        <v>505</v>
      </c>
      <c r="B751" s="51" t="s">
        <v>79</v>
      </c>
      <c r="C751" s="51" t="s">
        <v>31</v>
      </c>
      <c r="D751" s="51">
        <v>136209</v>
      </c>
      <c r="E751" s="51">
        <v>85.1</v>
      </c>
      <c r="F751" s="51">
        <v>4.17</v>
      </c>
      <c r="G751" s="51">
        <v>3.0599999999999999E-2</v>
      </c>
      <c r="H751" s="51">
        <v>32.664000000000001</v>
      </c>
      <c r="I751" s="51">
        <v>2024</v>
      </c>
      <c r="J751" s="51" t="s">
        <v>32</v>
      </c>
      <c r="K751" s="51" t="s">
        <v>33</v>
      </c>
    </row>
    <row r="752" spans="1:11" ht="20.100000000000001" customHeight="1" x14ac:dyDescent="0.25">
      <c r="A752" s="51" t="s">
        <v>643</v>
      </c>
      <c r="B752" s="51" t="s">
        <v>75</v>
      </c>
      <c r="C752" s="51" t="s">
        <v>31</v>
      </c>
      <c r="D752" s="51">
        <v>255896</v>
      </c>
      <c r="E752" s="51">
        <v>86.62</v>
      </c>
      <c r="F752" s="51">
        <v>6.6</v>
      </c>
      <c r="G752" s="51">
        <v>2.58E-2</v>
      </c>
      <c r="H752" s="51">
        <v>38.772100000000002</v>
      </c>
      <c r="I752" s="51">
        <v>2024</v>
      </c>
      <c r="J752" s="51" t="s">
        <v>32</v>
      </c>
      <c r="K752" s="51" t="s">
        <v>33</v>
      </c>
    </row>
    <row r="753" spans="1:11" ht="20.100000000000001" customHeight="1" x14ac:dyDescent="0.25">
      <c r="A753" s="51" t="s">
        <v>2204</v>
      </c>
      <c r="B753" s="51" t="s">
        <v>75</v>
      </c>
      <c r="C753" s="51" t="s">
        <v>31</v>
      </c>
      <c r="D753" s="51">
        <v>262514</v>
      </c>
      <c r="E753" s="51">
        <v>84.81</v>
      </c>
      <c r="F753" s="51">
        <v>7.29</v>
      </c>
      <c r="G753" s="51">
        <v>2.7799999999999998E-2</v>
      </c>
      <c r="H753" s="51">
        <v>36.010100000000001</v>
      </c>
      <c r="I753" s="51">
        <v>2024</v>
      </c>
      <c r="J753" s="51" t="s">
        <v>32</v>
      </c>
      <c r="K753" s="51" t="s">
        <v>33</v>
      </c>
    </row>
    <row r="754" spans="1:11" ht="20.100000000000001" customHeight="1" x14ac:dyDescent="0.25">
      <c r="A754" s="51" t="s">
        <v>941</v>
      </c>
      <c r="B754" s="51" t="s">
        <v>34</v>
      </c>
      <c r="C754" s="51" t="s">
        <v>31</v>
      </c>
      <c r="D754" s="51">
        <v>291147</v>
      </c>
      <c r="E754" s="51">
        <v>84.11</v>
      </c>
      <c r="F754" s="51">
        <v>8.1300000000000008</v>
      </c>
      <c r="G754" s="51">
        <v>2.7900000000000001E-2</v>
      </c>
      <c r="H754" s="51">
        <v>35.811399999999999</v>
      </c>
      <c r="I754" s="51">
        <v>2024</v>
      </c>
      <c r="J754" s="51" t="s">
        <v>32</v>
      </c>
      <c r="K754" s="51" t="s">
        <v>33</v>
      </c>
    </row>
    <row r="755" spans="1:11" ht="20.100000000000001" customHeight="1" x14ac:dyDescent="0.25">
      <c r="A755" s="51" t="s">
        <v>3295</v>
      </c>
      <c r="B755" s="51" t="s">
        <v>75</v>
      </c>
      <c r="C755" s="51" t="s">
        <v>31</v>
      </c>
      <c r="D755" s="51">
        <v>510294</v>
      </c>
      <c r="E755" s="51">
        <v>85.58</v>
      </c>
      <c r="F755" s="51">
        <v>12.28</v>
      </c>
      <c r="G755" s="51">
        <v>2.41E-2</v>
      </c>
      <c r="H755" s="51">
        <v>41.554900000000004</v>
      </c>
      <c r="I755" s="51">
        <v>2024</v>
      </c>
      <c r="J755" s="51" t="s">
        <v>32</v>
      </c>
      <c r="K755" s="51" t="s">
        <v>33</v>
      </c>
    </row>
    <row r="756" spans="1:11" ht="20.100000000000001" customHeight="1" x14ac:dyDescent="0.25">
      <c r="A756" s="51" t="s">
        <v>1046</v>
      </c>
      <c r="B756" s="51" t="s">
        <v>79</v>
      </c>
      <c r="C756" s="51" t="s">
        <v>31</v>
      </c>
      <c r="D756" s="51">
        <v>194758</v>
      </c>
      <c r="E756" s="51">
        <v>86.36</v>
      </c>
      <c r="F756" s="51">
        <v>6.79</v>
      </c>
      <c r="G756" s="51">
        <v>3.49E-2</v>
      </c>
      <c r="H756" s="51">
        <v>28.6831</v>
      </c>
      <c r="I756" s="51">
        <v>2025</v>
      </c>
      <c r="J756" s="51" t="s">
        <v>32</v>
      </c>
      <c r="K756" s="51" t="s">
        <v>33</v>
      </c>
    </row>
    <row r="757" spans="1:11" ht="20.100000000000001" customHeight="1" x14ac:dyDescent="0.25">
      <c r="A757" s="51" t="s">
        <v>800</v>
      </c>
      <c r="B757" s="51" t="s">
        <v>79</v>
      </c>
      <c r="C757" s="51" t="s">
        <v>31</v>
      </c>
      <c r="D757" s="51">
        <v>412539</v>
      </c>
      <c r="E757" s="51">
        <v>82.43</v>
      </c>
      <c r="F757" s="51">
        <v>11.9</v>
      </c>
      <c r="G757" s="51">
        <v>2.8799999999999999E-2</v>
      </c>
      <c r="H757" s="51">
        <v>34.667200000000001</v>
      </c>
      <c r="I757" s="51">
        <v>2025</v>
      </c>
      <c r="J757" s="51" t="s">
        <v>32</v>
      </c>
      <c r="K757" s="51" t="s">
        <v>33</v>
      </c>
    </row>
    <row r="758" spans="1:11" ht="20.100000000000001" customHeight="1" x14ac:dyDescent="0.25">
      <c r="A758" s="51" t="s">
        <v>699</v>
      </c>
      <c r="B758" s="51" t="s">
        <v>79</v>
      </c>
      <c r="C758" s="51" t="s">
        <v>31</v>
      </c>
      <c r="D758" s="51">
        <v>200740</v>
      </c>
      <c r="E758" s="51">
        <v>86.44</v>
      </c>
      <c r="F758" s="51">
        <v>3.55</v>
      </c>
      <c r="G758" s="51">
        <v>1.77E-2</v>
      </c>
      <c r="H758" s="51">
        <v>56.546500000000002</v>
      </c>
      <c r="I758" s="51">
        <v>2025</v>
      </c>
      <c r="J758" s="51" t="s">
        <v>32</v>
      </c>
      <c r="K758" s="51" t="s">
        <v>33</v>
      </c>
    </row>
    <row r="759" spans="1:11" ht="20.100000000000001" customHeight="1" x14ac:dyDescent="0.25">
      <c r="A759" s="51" t="s">
        <v>573</v>
      </c>
      <c r="B759" s="51" t="s">
        <v>79</v>
      </c>
      <c r="C759" s="51" t="s">
        <v>31</v>
      </c>
      <c r="D759" s="51">
        <v>161232</v>
      </c>
      <c r="E759" s="51">
        <v>87.57</v>
      </c>
      <c r="F759" s="51">
        <v>3.65</v>
      </c>
      <c r="G759" s="51">
        <v>2.2599999999999999E-2</v>
      </c>
      <c r="H759" s="51">
        <v>44.173099999999998</v>
      </c>
      <c r="I759" s="51">
        <v>2025</v>
      </c>
      <c r="J759" s="51" t="s">
        <v>32</v>
      </c>
      <c r="K759" s="51" t="s">
        <v>33</v>
      </c>
    </row>
    <row r="760" spans="1:11" ht="20.100000000000001" customHeight="1" x14ac:dyDescent="0.25">
      <c r="A760" s="51" t="s">
        <v>827</v>
      </c>
      <c r="B760" s="51" t="s">
        <v>79</v>
      </c>
      <c r="C760" s="51" t="s">
        <v>31</v>
      </c>
      <c r="D760" s="51">
        <v>380822</v>
      </c>
      <c r="E760" s="51">
        <v>74.52</v>
      </c>
      <c r="F760" s="51">
        <v>10.5</v>
      </c>
      <c r="G760" s="51">
        <v>2.76E-2</v>
      </c>
      <c r="H760" s="51">
        <v>36.268700000000003</v>
      </c>
      <c r="I760" s="51">
        <v>2025</v>
      </c>
      <c r="J760" s="51" t="s">
        <v>32</v>
      </c>
      <c r="K760" s="51" t="s">
        <v>33</v>
      </c>
    </row>
    <row r="761" spans="1:11" ht="20.100000000000001" customHeight="1" x14ac:dyDescent="0.25">
      <c r="A761" s="51" t="s">
        <v>1967</v>
      </c>
      <c r="B761" s="51" t="s">
        <v>75</v>
      </c>
      <c r="C761" s="51" t="s">
        <v>31</v>
      </c>
      <c r="D761" s="51">
        <v>348988</v>
      </c>
      <c r="E761" s="51">
        <v>84.65</v>
      </c>
      <c r="F761" s="51">
        <v>6.45</v>
      </c>
      <c r="G761" s="51">
        <v>1.8499999999999999E-2</v>
      </c>
      <c r="H761" s="51">
        <v>54.1066</v>
      </c>
      <c r="I761" s="51">
        <v>2025</v>
      </c>
      <c r="J761" s="51" t="s">
        <v>32</v>
      </c>
      <c r="K761" s="51" t="s">
        <v>33</v>
      </c>
    </row>
    <row r="762" spans="1:11" ht="20.100000000000001" customHeight="1" x14ac:dyDescent="0.25">
      <c r="A762" s="51" t="s">
        <v>779</v>
      </c>
      <c r="B762" s="51" t="s">
        <v>79</v>
      </c>
      <c r="C762" s="51" t="s">
        <v>31</v>
      </c>
      <c r="D762" s="51">
        <v>429685</v>
      </c>
      <c r="E762" s="51">
        <v>77.78</v>
      </c>
      <c r="F762" s="51">
        <v>11.85</v>
      </c>
      <c r="G762" s="51">
        <v>2.76E-2</v>
      </c>
      <c r="H762" s="51">
        <v>36.260300000000001</v>
      </c>
      <c r="I762" s="51">
        <v>2025</v>
      </c>
      <c r="J762" s="51" t="s">
        <v>32</v>
      </c>
      <c r="K762" s="51" t="s">
        <v>33</v>
      </c>
    </row>
    <row r="763" spans="1:11" ht="20.100000000000001" customHeight="1" x14ac:dyDescent="0.25">
      <c r="A763" s="51" t="s">
        <v>965</v>
      </c>
      <c r="B763" s="51" t="s">
        <v>75</v>
      </c>
      <c r="C763" s="51" t="s">
        <v>31</v>
      </c>
      <c r="D763" s="51">
        <v>299093</v>
      </c>
      <c r="E763" s="51">
        <v>82.62</v>
      </c>
      <c r="F763" s="51">
        <v>5.29</v>
      </c>
      <c r="G763" s="51">
        <v>1.77E-2</v>
      </c>
      <c r="H763" s="51">
        <v>56.539299999999997</v>
      </c>
      <c r="I763" s="51">
        <v>2025</v>
      </c>
      <c r="J763" s="51" t="s">
        <v>32</v>
      </c>
      <c r="K763" s="51" t="s">
        <v>33</v>
      </c>
    </row>
    <row r="764" spans="1:11" ht="20.100000000000001" customHeight="1" x14ac:dyDescent="0.25">
      <c r="A764" s="51" t="s">
        <v>571</v>
      </c>
      <c r="B764" s="51" t="s">
        <v>79</v>
      </c>
      <c r="C764" s="51" t="s">
        <v>31</v>
      </c>
      <c r="D764" s="51">
        <v>151007</v>
      </c>
      <c r="E764" s="51">
        <v>83.2</v>
      </c>
      <c r="F764" s="51">
        <v>3.92</v>
      </c>
      <c r="G764" s="51">
        <v>2.5999999999999999E-2</v>
      </c>
      <c r="H764" s="51">
        <v>38.522199999999998</v>
      </c>
      <c r="I764" s="51">
        <v>2025</v>
      </c>
      <c r="J764" s="51" t="s">
        <v>32</v>
      </c>
      <c r="K764" s="51" t="s">
        <v>33</v>
      </c>
    </row>
    <row r="765" spans="1:11" ht="20.100000000000001" customHeight="1" x14ac:dyDescent="0.25">
      <c r="A765" s="51" t="s">
        <v>1109</v>
      </c>
      <c r="B765" s="51" t="s">
        <v>79</v>
      </c>
      <c r="C765" s="51" t="s">
        <v>31</v>
      </c>
      <c r="D765" s="51">
        <v>411044</v>
      </c>
      <c r="E765" s="51">
        <v>83.35</v>
      </c>
      <c r="F765" s="51">
        <v>10.58</v>
      </c>
      <c r="G765" s="51">
        <v>2.5700000000000001E-2</v>
      </c>
      <c r="H765" s="51">
        <v>38.850999999999999</v>
      </c>
      <c r="I765" s="51">
        <v>2025</v>
      </c>
      <c r="J765" s="51" t="s">
        <v>32</v>
      </c>
      <c r="K765" s="51" t="s">
        <v>33</v>
      </c>
    </row>
    <row r="766" spans="1:11" ht="20.100000000000001" customHeight="1" x14ac:dyDescent="0.25">
      <c r="A766" s="51" t="s">
        <v>998</v>
      </c>
      <c r="B766" s="51" t="s">
        <v>75</v>
      </c>
      <c r="C766" s="51" t="s">
        <v>31</v>
      </c>
      <c r="D766" s="51">
        <v>783466</v>
      </c>
      <c r="E766" s="51">
        <v>85.05</v>
      </c>
      <c r="F766" s="51">
        <v>16.68</v>
      </c>
      <c r="G766" s="51">
        <v>2.1299999999999999E-2</v>
      </c>
      <c r="H766" s="51">
        <v>46.970399999999998</v>
      </c>
      <c r="I766" s="51">
        <v>2025</v>
      </c>
      <c r="J766" s="51" t="s">
        <v>32</v>
      </c>
      <c r="K766" s="51" t="s">
        <v>33</v>
      </c>
    </row>
    <row r="767" spans="1:11" ht="20.100000000000001" customHeight="1" x14ac:dyDescent="0.25">
      <c r="A767" s="51" t="s">
        <v>1113</v>
      </c>
      <c r="B767" s="51" t="s">
        <v>34</v>
      </c>
      <c r="C767" s="51" t="s">
        <v>31</v>
      </c>
      <c r="D767" s="51">
        <v>387939</v>
      </c>
      <c r="E767" s="51">
        <v>75.64</v>
      </c>
      <c r="F767" s="51">
        <v>8.81</v>
      </c>
      <c r="G767" s="51">
        <v>2.2700000000000001E-2</v>
      </c>
      <c r="H767" s="51">
        <v>44.033999999999999</v>
      </c>
      <c r="I767" s="51">
        <v>2025</v>
      </c>
      <c r="J767" s="51" t="s">
        <v>32</v>
      </c>
      <c r="K767" s="51" t="s">
        <v>33</v>
      </c>
    </row>
    <row r="768" spans="1:11" ht="20.100000000000001" customHeight="1" x14ac:dyDescent="0.25">
      <c r="A768" s="51" t="s">
        <v>1000</v>
      </c>
      <c r="B768" s="51" t="s">
        <v>75</v>
      </c>
      <c r="C768" s="51" t="s">
        <v>31</v>
      </c>
      <c r="D768" s="51">
        <v>283419</v>
      </c>
      <c r="E768" s="51">
        <v>85.39</v>
      </c>
      <c r="F768" s="51">
        <v>5.73</v>
      </c>
      <c r="G768" s="51">
        <v>2.0199999999999999E-2</v>
      </c>
      <c r="H768" s="51">
        <v>49.462400000000002</v>
      </c>
      <c r="I768" s="51">
        <v>2025</v>
      </c>
      <c r="J768" s="51" t="s">
        <v>32</v>
      </c>
      <c r="K768" s="51" t="s">
        <v>33</v>
      </c>
    </row>
    <row r="769" spans="1:11" ht="20.100000000000001" customHeight="1" x14ac:dyDescent="0.25">
      <c r="A769" s="51" t="s">
        <v>833</v>
      </c>
      <c r="B769" s="51" t="s">
        <v>79</v>
      </c>
      <c r="C769" s="51" t="s">
        <v>31</v>
      </c>
      <c r="D769" s="51">
        <v>147807</v>
      </c>
      <c r="E769" s="51">
        <v>87.5</v>
      </c>
      <c r="F769" s="51">
        <v>2.76</v>
      </c>
      <c r="G769" s="51">
        <v>1.8700000000000001E-2</v>
      </c>
      <c r="H769" s="51">
        <v>53.553400000000003</v>
      </c>
      <c r="I769" s="51">
        <v>2025</v>
      </c>
      <c r="J769" s="51" t="s">
        <v>32</v>
      </c>
      <c r="K769" s="51" t="s">
        <v>33</v>
      </c>
    </row>
    <row r="770" spans="1:11" ht="20.100000000000001" customHeight="1" x14ac:dyDescent="0.25">
      <c r="A770" s="51" t="s">
        <v>3236</v>
      </c>
      <c r="B770" s="51" t="s">
        <v>75</v>
      </c>
      <c r="C770" s="51" t="s">
        <v>31</v>
      </c>
      <c r="D770" s="51">
        <v>403775</v>
      </c>
      <c r="E770" s="51">
        <v>82.66</v>
      </c>
      <c r="F770" s="51">
        <v>6.58</v>
      </c>
      <c r="G770" s="51">
        <v>1.6299999999999999E-2</v>
      </c>
      <c r="H770" s="51">
        <v>61.363999999999997</v>
      </c>
      <c r="I770" s="51">
        <v>2025</v>
      </c>
      <c r="J770" s="51" t="s">
        <v>32</v>
      </c>
      <c r="K770" s="51" t="s">
        <v>33</v>
      </c>
    </row>
    <row r="771" spans="1:11" ht="20.100000000000001" customHeight="1" x14ac:dyDescent="0.25">
      <c r="A771" s="51" t="s">
        <v>625</v>
      </c>
      <c r="B771" s="51" t="s">
        <v>79</v>
      </c>
      <c r="C771" s="51" t="s">
        <v>31</v>
      </c>
      <c r="D771" s="51">
        <v>175282</v>
      </c>
      <c r="E771" s="51">
        <v>87.64</v>
      </c>
      <c r="F771" s="51">
        <v>4.24</v>
      </c>
      <c r="G771" s="51">
        <v>2.4199999999999999E-2</v>
      </c>
      <c r="H771" s="51">
        <v>41.340200000000003</v>
      </c>
      <c r="I771" s="51">
        <v>2025</v>
      </c>
      <c r="J771" s="51" t="s">
        <v>32</v>
      </c>
      <c r="K771" s="51" t="s">
        <v>33</v>
      </c>
    </row>
    <row r="772" spans="1:11" ht="20.100000000000001" customHeight="1" x14ac:dyDescent="0.25">
      <c r="A772" s="51" t="s">
        <v>967</v>
      </c>
      <c r="B772" s="51" t="s">
        <v>79</v>
      </c>
      <c r="C772" s="51" t="s">
        <v>31</v>
      </c>
      <c r="D772" s="51">
        <v>86737</v>
      </c>
      <c r="E772" s="51">
        <v>85.21</v>
      </c>
      <c r="F772" s="51">
        <v>2.56</v>
      </c>
      <c r="G772" s="51">
        <v>2.9499999999999998E-2</v>
      </c>
      <c r="H772" s="51">
        <v>33.881599999999999</v>
      </c>
      <c r="I772" s="51">
        <v>2025</v>
      </c>
      <c r="J772" s="51" t="s">
        <v>32</v>
      </c>
      <c r="K772" s="51" t="s">
        <v>33</v>
      </c>
    </row>
    <row r="773" spans="1:11" ht="20.100000000000001" customHeight="1" x14ac:dyDescent="0.25">
      <c r="A773" s="51" t="s">
        <v>731</v>
      </c>
      <c r="B773" s="51" t="s">
        <v>79</v>
      </c>
      <c r="C773" s="51" t="s">
        <v>31</v>
      </c>
      <c r="D773" s="51">
        <v>180742</v>
      </c>
      <c r="E773" s="51">
        <v>86.58</v>
      </c>
      <c r="F773" s="51">
        <v>3.74</v>
      </c>
      <c r="G773" s="51">
        <v>2.07E-2</v>
      </c>
      <c r="H773" s="51">
        <v>48.326900000000002</v>
      </c>
      <c r="I773" s="51">
        <v>2025</v>
      </c>
      <c r="J773" s="51" t="s">
        <v>32</v>
      </c>
      <c r="K773" s="51" t="s">
        <v>33</v>
      </c>
    </row>
    <row r="774" spans="1:11" ht="20.100000000000001" customHeight="1" x14ac:dyDescent="0.25">
      <c r="A774" s="51" t="s">
        <v>513</v>
      </c>
      <c r="B774" s="51" t="s">
        <v>79</v>
      </c>
      <c r="C774" s="51" t="s">
        <v>31</v>
      </c>
      <c r="D774" s="51">
        <v>136713</v>
      </c>
      <c r="E774" s="51">
        <v>86.96</v>
      </c>
      <c r="F774" s="51">
        <v>4.3</v>
      </c>
      <c r="G774" s="51">
        <v>3.15E-2</v>
      </c>
      <c r="H774" s="51">
        <v>31.793800000000001</v>
      </c>
      <c r="I774" s="51">
        <v>2025</v>
      </c>
      <c r="J774" s="51" t="s">
        <v>32</v>
      </c>
      <c r="K774" s="51" t="s">
        <v>33</v>
      </c>
    </row>
    <row r="775" spans="1:11" ht="20.100000000000001" customHeight="1" x14ac:dyDescent="0.25">
      <c r="A775" s="51" t="s">
        <v>1051</v>
      </c>
      <c r="B775" s="51" t="s">
        <v>79</v>
      </c>
      <c r="C775" s="51" t="s">
        <v>31</v>
      </c>
      <c r="D775" s="51">
        <v>470271</v>
      </c>
      <c r="E775" s="51">
        <v>84.46</v>
      </c>
      <c r="F775" s="51">
        <v>6.47</v>
      </c>
      <c r="G775" s="51">
        <v>1.38E-2</v>
      </c>
      <c r="H775" s="51">
        <v>72.684899999999999</v>
      </c>
      <c r="I775" s="51">
        <v>2025</v>
      </c>
      <c r="J775" s="51" t="s">
        <v>32</v>
      </c>
      <c r="K775" s="51" t="s">
        <v>33</v>
      </c>
    </row>
    <row r="776" spans="1:11" ht="20.100000000000001" customHeight="1" x14ac:dyDescent="0.25">
      <c r="A776" s="51" t="s">
        <v>920</v>
      </c>
      <c r="B776" s="51" t="s">
        <v>34</v>
      </c>
      <c r="C776" s="51" t="s">
        <v>31</v>
      </c>
      <c r="D776" s="51">
        <v>520004</v>
      </c>
      <c r="E776" s="51">
        <v>81.97</v>
      </c>
      <c r="F776" s="51">
        <v>10.45</v>
      </c>
      <c r="G776" s="51">
        <v>2.01E-2</v>
      </c>
      <c r="H776" s="51">
        <v>49.761099999999999</v>
      </c>
      <c r="I776" s="51">
        <v>2025</v>
      </c>
      <c r="J776" s="51" t="s">
        <v>32</v>
      </c>
      <c r="K776" s="51" t="s">
        <v>33</v>
      </c>
    </row>
    <row r="777" spans="1:11" ht="20.100000000000001" customHeight="1" x14ac:dyDescent="0.25">
      <c r="A777" s="51" t="s">
        <v>991</v>
      </c>
      <c r="B777" s="51" t="s">
        <v>79</v>
      </c>
      <c r="C777" s="51" t="s">
        <v>31</v>
      </c>
      <c r="D777" s="51">
        <v>106908</v>
      </c>
      <c r="E777" s="51">
        <v>86.64</v>
      </c>
      <c r="F777" s="51">
        <v>2.69</v>
      </c>
      <c r="G777" s="51">
        <v>2.52E-2</v>
      </c>
      <c r="H777" s="51">
        <v>39.742800000000003</v>
      </c>
      <c r="I777" s="51">
        <v>2025</v>
      </c>
      <c r="J777" s="51" t="s">
        <v>32</v>
      </c>
      <c r="K777" s="51" t="s">
        <v>33</v>
      </c>
    </row>
    <row r="778" spans="1:11" ht="20.100000000000001" customHeight="1" x14ac:dyDescent="0.25">
      <c r="A778" s="51" t="s">
        <v>957</v>
      </c>
      <c r="B778" s="51" t="s">
        <v>79</v>
      </c>
      <c r="C778" s="51" t="s">
        <v>31</v>
      </c>
      <c r="D778" s="51">
        <v>117063</v>
      </c>
      <c r="E778" s="51">
        <v>89.35</v>
      </c>
      <c r="F778" s="51">
        <v>2.72</v>
      </c>
      <c r="G778" s="51">
        <v>2.3199999999999998E-2</v>
      </c>
      <c r="H778" s="51">
        <v>43.0381</v>
      </c>
      <c r="I778" s="51">
        <v>2025</v>
      </c>
      <c r="J778" s="51" t="s">
        <v>32</v>
      </c>
      <c r="K778" s="51" t="s">
        <v>33</v>
      </c>
    </row>
    <row r="779" spans="1:11" ht="20.100000000000001" customHeight="1" x14ac:dyDescent="0.25">
      <c r="A779" s="51" t="s">
        <v>3309</v>
      </c>
      <c r="B779" s="51" t="s">
        <v>75</v>
      </c>
      <c r="C779" s="51" t="s">
        <v>31</v>
      </c>
      <c r="D779" s="51">
        <v>180186</v>
      </c>
      <c r="E779" s="51">
        <v>82.03</v>
      </c>
      <c r="F779" s="51">
        <v>4.5999999999999996</v>
      </c>
      <c r="G779" s="51">
        <v>2.5499999999999998E-2</v>
      </c>
      <c r="H779" s="51">
        <v>39.170900000000003</v>
      </c>
      <c r="I779" s="51">
        <v>2025</v>
      </c>
      <c r="J779" s="51" t="s">
        <v>32</v>
      </c>
      <c r="K779" s="51" t="s">
        <v>33</v>
      </c>
    </row>
    <row r="780" spans="1:11" ht="20.100000000000001" customHeight="1" x14ac:dyDescent="0.25">
      <c r="A780" s="51" t="s">
        <v>974</v>
      </c>
      <c r="B780" s="51" t="s">
        <v>75</v>
      </c>
      <c r="C780" s="51" t="s">
        <v>31</v>
      </c>
      <c r="D780" s="51">
        <v>790683</v>
      </c>
      <c r="E780" s="51">
        <v>88.12</v>
      </c>
      <c r="F780" s="51">
        <v>15.9</v>
      </c>
      <c r="G780" s="51">
        <v>2.01E-2</v>
      </c>
      <c r="H780" s="51">
        <v>49.728499999999997</v>
      </c>
      <c r="I780" s="51">
        <v>2025</v>
      </c>
      <c r="J780" s="51" t="s">
        <v>32</v>
      </c>
      <c r="K780" s="51" t="s">
        <v>33</v>
      </c>
    </row>
    <row r="781" spans="1:11" ht="20.100000000000001" customHeight="1" x14ac:dyDescent="0.25">
      <c r="A781" s="51" t="s">
        <v>659</v>
      </c>
      <c r="B781" s="51" t="s">
        <v>79</v>
      </c>
      <c r="C781" s="51" t="s">
        <v>31</v>
      </c>
      <c r="D781" s="51">
        <v>251655</v>
      </c>
      <c r="E781" s="51">
        <v>88.49</v>
      </c>
      <c r="F781" s="51">
        <v>7.09</v>
      </c>
      <c r="G781" s="51">
        <v>2.8199999999999999E-2</v>
      </c>
      <c r="H781" s="51">
        <v>35.494399999999999</v>
      </c>
      <c r="I781" s="51">
        <v>2025</v>
      </c>
      <c r="J781" s="51" t="s">
        <v>32</v>
      </c>
      <c r="K781" s="51" t="s">
        <v>33</v>
      </c>
    </row>
    <row r="782" spans="1:11" ht="20.100000000000001" customHeight="1" x14ac:dyDescent="0.25">
      <c r="A782" s="51" t="s">
        <v>978</v>
      </c>
      <c r="B782" s="51" t="s">
        <v>79</v>
      </c>
      <c r="C782" s="51" t="s">
        <v>31</v>
      </c>
      <c r="D782" s="51">
        <v>431598</v>
      </c>
      <c r="E782" s="51">
        <v>87.72</v>
      </c>
      <c r="F782" s="51">
        <v>9.9700000000000006</v>
      </c>
      <c r="G782" s="51">
        <v>2.3099999999999999E-2</v>
      </c>
      <c r="H782" s="51">
        <v>43.2896</v>
      </c>
      <c r="I782" s="51">
        <v>2025</v>
      </c>
      <c r="J782" s="51" t="s">
        <v>32</v>
      </c>
      <c r="K782" s="51" t="s">
        <v>33</v>
      </c>
    </row>
    <row r="783" spans="1:11" ht="20.100000000000001" customHeight="1" x14ac:dyDescent="0.25">
      <c r="A783" s="51" t="s">
        <v>1066</v>
      </c>
      <c r="B783" s="51" t="s">
        <v>79</v>
      </c>
      <c r="C783" s="51" t="s">
        <v>31</v>
      </c>
      <c r="D783" s="51">
        <v>314743</v>
      </c>
      <c r="E783" s="51">
        <v>83.43</v>
      </c>
      <c r="F783" s="51">
        <v>10.11</v>
      </c>
      <c r="G783" s="51">
        <v>3.2099999999999997E-2</v>
      </c>
      <c r="H783" s="51">
        <v>31.131799999999998</v>
      </c>
      <c r="I783" s="51">
        <v>2025</v>
      </c>
      <c r="J783" s="51" t="s">
        <v>32</v>
      </c>
      <c r="K783" s="51" t="s">
        <v>33</v>
      </c>
    </row>
    <row r="784" spans="1:11" ht="20.100000000000001" customHeight="1" x14ac:dyDescent="0.25">
      <c r="A784" s="51" t="s">
        <v>798</v>
      </c>
      <c r="B784" s="51" t="s">
        <v>79</v>
      </c>
      <c r="C784" s="51" t="s">
        <v>31</v>
      </c>
      <c r="D784" s="51">
        <v>145060</v>
      </c>
      <c r="E784" s="51">
        <v>77.06</v>
      </c>
      <c r="F784" s="51">
        <v>3.13</v>
      </c>
      <c r="G784" s="51">
        <v>2.1600000000000001E-2</v>
      </c>
      <c r="H784" s="51">
        <v>46.344999999999999</v>
      </c>
      <c r="I784" s="51">
        <v>2025</v>
      </c>
      <c r="J784" s="51" t="s">
        <v>32</v>
      </c>
      <c r="K784" s="51" t="s">
        <v>33</v>
      </c>
    </row>
    <row r="785" spans="1:11" ht="20.100000000000001" customHeight="1" x14ac:dyDescent="0.25">
      <c r="A785" s="51" t="s">
        <v>2986</v>
      </c>
      <c r="B785" s="51" t="s">
        <v>75</v>
      </c>
      <c r="C785" s="51" t="s">
        <v>31</v>
      </c>
      <c r="D785" s="51">
        <v>441544</v>
      </c>
      <c r="E785" s="51">
        <v>81.23</v>
      </c>
      <c r="F785" s="51">
        <v>7.32</v>
      </c>
      <c r="G785" s="51">
        <v>1.66E-2</v>
      </c>
      <c r="H785" s="51">
        <v>60.320300000000003</v>
      </c>
      <c r="I785" s="51">
        <v>2025</v>
      </c>
      <c r="J785" s="51" t="s">
        <v>32</v>
      </c>
      <c r="K785" s="51" t="s">
        <v>33</v>
      </c>
    </row>
    <row r="786" spans="1:11" ht="20.100000000000001" customHeight="1" x14ac:dyDescent="0.25">
      <c r="A786" s="51" t="s">
        <v>770</v>
      </c>
      <c r="B786" s="51" t="s">
        <v>79</v>
      </c>
      <c r="C786" s="51" t="s">
        <v>31</v>
      </c>
      <c r="D786" s="51">
        <v>349660</v>
      </c>
      <c r="E786" s="51">
        <v>84.77</v>
      </c>
      <c r="F786" s="51">
        <v>6.19</v>
      </c>
      <c r="G786" s="51">
        <v>1.77E-2</v>
      </c>
      <c r="H786" s="51">
        <v>56.487900000000003</v>
      </c>
      <c r="I786" s="51">
        <v>2025</v>
      </c>
      <c r="J786" s="51" t="s">
        <v>32</v>
      </c>
      <c r="K786" s="51" t="s">
        <v>33</v>
      </c>
    </row>
    <row r="787" spans="1:11" ht="20.100000000000001" customHeight="1" x14ac:dyDescent="0.25">
      <c r="A787" s="51" t="s">
        <v>762</v>
      </c>
      <c r="B787" s="51" t="s">
        <v>79</v>
      </c>
      <c r="C787" s="51" t="s">
        <v>31</v>
      </c>
      <c r="D787" s="51">
        <v>274226</v>
      </c>
      <c r="E787" s="51">
        <v>86.17</v>
      </c>
      <c r="F787" s="51">
        <v>6.1</v>
      </c>
      <c r="G787" s="51">
        <v>2.2200000000000001E-2</v>
      </c>
      <c r="H787" s="51">
        <v>44.955100000000002</v>
      </c>
      <c r="I787" s="51">
        <v>2025</v>
      </c>
      <c r="J787" s="51" t="s">
        <v>32</v>
      </c>
      <c r="K787" s="51" t="s">
        <v>33</v>
      </c>
    </row>
    <row r="788" spans="1:11" ht="20.100000000000001" customHeight="1" x14ac:dyDescent="0.25">
      <c r="A788" s="51" t="s">
        <v>1123</v>
      </c>
      <c r="B788" s="51" t="s">
        <v>79</v>
      </c>
      <c r="C788" s="51" t="s">
        <v>31</v>
      </c>
      <c r="D788" s="51">
        <v>102526</v>
      </c>
      <c r="E788" s="51">
        <v>87.64</v>
      </c>
      <c r="F788" s="51">
        <v>2.7</v>
      </c>
      <c r="G788" s="51">
        <v>2.63E-2</v>
      </c>
      <c r="H788" s="51">
        <v>37.972700000000003</v>
      </c>
      <c r="I788" s="51">
        <v>2025</v>
      </c>
      <c r="J788" s="51" t="s">
        <v>32</v>
      </c>
      <c r="K788" s="51" t="s">
        <v>33</v>
      </c>
    </row>
    <row r="789" spans="1:11" ht="20.100000000000001" customHeight="1" x14ac:dyDescent="0.25">
      <c r="A789" s="51" t="s">
        <v>1443</v>
      </c>
      <c r="B789" s="51" t="s">
        <v>75</v>
      </c>
      <c r="C789" s="51" t="s">
        <v>31</v>
      </c>
      <c r="D789" s="51">
        <v>362621</v>
      </c>
      <c r="E789" s="51">
        <v>73.66</v>
      </c>
      <c r="F789" s="51">
        <v>7.16</v>
      </c>
      <c r="G789" s="51">
        <v>1.9699999999999999E-2</v>
      </c>
      <c r="H789" s="51">
        <v>50.645400000000002</v>
      </c>
      <c r="I789" s="51">
        <v>2025</v>
      </c>
      <c r="J789" s="51" t="s">
        <v>32</v>
      </c>
      <c r="K789" s="51" t="s">
        <v>33</v>
      </c>
    </row>
    <row r="790" spans="1:11" ht="20.100000000000001" customHeight="1" x14ac:dyDescent="0.25">
      <c r="A790" s="51" t="s">
        <v>1489</v>
      </c>
      <c r="B790" s="51" t="s">
        <v>79</v>
      </c>
      <c r="C790" s="51" t="s">
        <v>31</v>
      </c>
      <c r="D790" s="51">
        <v>184811</v>
      </c>
      <c r="E790" s="51">
        <v>84.21</v>
      </c>
      <c r="F790" s="51">
        <v>4.25</v>
      </c>
      <c r="G790" s="51">
        <v>2.3E-2</v>
      </c>
      <c r="H790" s="51">
        <v>43.485100000000003</v>
      </c>
      <c r="I790" s="51">
        <v>2025</v>
      </c>
      <c r="J790" s="51" t="s">
        <v>32</v>
      </c>
      <c r="K790" s="51" t="s">
        <v>33</v>
      </c>
    </row>
    <row r="791" spans="1:11" ht="20.100000000000001" customHeight="1" x14ac:dyDescent="0.25">
      <c r="A791" s="51" t="s">
        <v>1080</v>
      </c>
      <c r="B791" s="51" t="s">
        <v>79</v>
      </c>
      <c r="C791" s="51" t="s">
        <v>31</v>
      </c>
      <c r="D791" s="51">
        <v>295580</v>
      </c>
      <c r="E791" s="51">
        <v>80.42</v>
      </c>
      <c r="F791" s="51">
        <v>7.17</v>
      </c>
      <c r="G791" s="51">
        <v>2.4299999999999999E-2</v>
      </c>
      <c r="H791" s="51">
        <v>41.224600000000002</v>
      </c>
      <c r="I791" s="51">
        <v>2025</v>
      </c>
      <c r="J791" s="51" t="s">
        <v>32</v>
      </c>
      <c r="K791" s="51" t="s">
        <v>33</v>
      </c>
    </row>
    <row r="792" spans="1:11" ht="20.100000000000001" customHeight="1" x14ac:dyDescent="0.25">
      <c r="A792" s="51" t="s">
        <v>884</v>
      </c>
      <c r="B792" s="51" t="s">
        <v>79</v>
      </c>
      <c r="C792" s="51" t="s">
        <v>31</v>
      </c>
      <c r="D792" s="51">
        <v>271270</v>
      </c>
      <c r="E792" s="51">
        <v>75.56</v>
      </c>
      <c r="F792" s="51">
        <v>9.7799999999999994</v>
      </c>
      <c r="G792" s="51">
        <v>3.61E-2</v>
      </c>
      <c r="H792" s="51">
        <v>27.737200000000001</v>
      </c>
      <c r="I792" s="51">
        <v>2025</v>
      </c>
      <c r="J792" s="51" t="s">
        <v>32</v>
      </c>
      <c r="K792" s="51" t="s">
        <v>33</v>
      </c>
    </row>
    <row r="793" spans="1:11" ht="20.100000000000001" customHeight="1" x14ac:dyDescent="0.25">
      <c r="A793" s="51" t="s">
        <v>882</v>
      </c>
      <c r="B793" s="51" t="s">
        <v>75</v>
      </c>
      <c r="C793" s="51" t="s">
        <v>31</v>
      </c>
      <c r="D793" s="51">
        <v>339157</v>
      </c>
      <c r="E793" s="51">
        <v>88.12</v>
      </c>
      <c r="F793" s="51">
        <v>6.77</v>
      </c>
      <c r="G793" s="51">
        <v>0.02</v>
      </c>
      <c r="H793" s="51">
        <v>50.097099999999998</v>
      </c>
      <c r="I793" s="51">
        <v>2025</v>
      </c>
      <c r="J793" s="51" t="s">
        <v>32</v>
      </c>
      <c r="K793" s="51" t="s">
        <v>33</v>
      </c>
    </row>
    <row r="794" spans="1:11" ht="20.100000000000001" customHeight="1" x14ac:dyDescent="0.25">
      <c r="A794" s="51" t="s">
        <v>1057</v>
      </c>
      <c r="B794" s="51" t="s">
        <v>79</v>
      </c>
      <c r="C794" s="51" t="s">
        <v>31</v>
      </c>
      <c r="D794" s="51">
        <v>289807</v>
      </c>
      <c r="E794" s="51">
        <v>63.61</v>
      </c>
      <c r="F794" s="51">
        <v>11.04</v>
      </c>
      <c r="G794" s="51">
        <v>3.8100000000000002E-2</v>
      </c>
      <c r="H794" s="51">
        <v>26.250599999999999</v>
      </c>
      <c r="I794" s="51">
        <v>2025</v>
      </c>
      <c r="J794" s="51" t="s">
        <v>32</v>
      </c>
      <c r="K794" s="51" t="s">
        <v>33</v>
      </c>
    </row>
    <row r="795" spans="1:11" ht="20.100000000000001" customHeight="1" x14ac:dyDescent="0.25">
      <c r="A795" s="51" t="s">
        <v>1172</v>
      </c>
      <c r="B795" s="51" t="s">
        <v>75</v>
      </c>
      <c r="C795" s="51" t="s">
        <v>31</v>
      </c>
      <c r="D795" s="51">
        <v>431267</v>
      </c>
      <c r="E795" s="51">
        <v>80.05</v>
      </c>
      <c r="F795" s="51">
        <v>11.09</v>
      </c>
      <c r="G795" s="51">
        <v>2.5700000000000001E-2</v>
      </c>
      <c r="H795" s="51">
        <v>38.887900000000002</v>
      </c>
      <c r="I795" s="51">
        <v>2025</v>
      </c>
      <c r="J795" s="51" t="s">
        <v>32</v>
      </c>
      <c r="K795" s="51" t="s">
        <v>33</v>
      </c>
    </row>
    <row r="796" spans="1:11" ht="20.100000000000001" customHeight="1" x14ac:dyDescent="0.25">
      <c r="A796" s="51" t="s">
        <v>1122</v>
      </c>
      <c r="B796" s="51" t="s">
        <v>75</v>
      </c>
      <c r="C796" s="51" t="s">
        <v>31</v>
      </c>
      <c r="D796" s="51">
        <v>167770</v>
      </c>
      <c r="E796" s="51">
        <v>84.32</v>
      </c>
      <c r="F796" s="51">
        <v>5.5</v>
      </c>
      <c r="G796" s="51">
        <v>3.2800000000000003E-2</v>
      </c>
      <c r="H796" s="51">
        <v>30.503699999999998</v>
      </c>
      <c r="I796" s="51">
        <v>2025</v>
      </c>
      <c r="J796" s="51" t="s">
        <v>32</v>
      </c>
      <c r="K796" s="51" t="s">
        <v>33</v>
      </c>
    </row>
    <row r="797" spans="1:11" ht="20.100000000000001" customHeight="1" x14ac:dyDescent="0.25">
      <c r="A797" s="51" t="s">
        <v>601</v>
      </c>
      <c r="B797" s="51" t="s">
        <v>79</v>
      </c>
      <c r="C797" s="51" t="s">
        <v>31</v>
      </c>
      <c r="D797" s="51">
        <v>136713</v>
      </c>
      <c r="E797" s="51">
        <v>86.12</v>
      </c>
      <c r="F797" s="51">
        <v>3.61</v>
      </c>
      <c r="G797" s="51">
        <v>2.64E-2</v>
      </c>
      <c r="H797" s="51">
        <v>37.870699999999999</v>
      </c>
      <c r="I797" s="51">
        <v>2025</v>
      </c>
      <c r="J797" s="51" t="s">
        <v>32</v>
      </c>
      <c r="K797" s="51" t="s">
        <v>33</v>
      </c>
    </row>
    <row r="798" spans="1:11" ht="20.100000000000001" customHeight="1" x14ac:dyDescent="0.25">
      <c r="A798" s="51" t="s">
        <v>802</v>
      </c>
      <c r="B798" s="51" t="s">
        <v>79</v>
      </c>
      <c r="C798" s="51" t="s">
        <v>31</v>
      </c>
      <c r="D798" s="51">
        <v>283095</v>
      </c>
      <c r="E798" s="51">
        <v>82.75</v>
      </c>
      <c r="F798" s="51">
        <v>4.28</v>
      </c>
      <c r="G798" s="51">
        <v>1.5100000000000001E-2</v>
      </c>
      <c r="H798" s="51">
        <v>66.143600000000006</v>
      </c>
      <c r="I798" s="51">
        <v>2025</v>
      </c>
      <c r="J798" s="51" t="s">
        <v>32</v>
      </c>
      <c r="K798" s="51" t="s">
        <v>33</v>
      </c>
    </row>
    <row r="799" spans="1:11" ht="20.100000000000001" customHeight="1" x14ac:dyDescent="0.25">
      <c r="A799" s="51" t="s">
        <v>885</v>
      </c>
      <c r="B799" s="51" t="s">
        <v>79</v>
      </c>
      <c r="C799" s="51" t="s">
        <v>31</v>
      </c>
      <c r="D799" s="51">
        <v>147251</v>
      </c>
      <c r="E799" s="51">
        <v>90.24</v>
      </c>
      <c r="F799" s="51">
        <v>3.14</v>
      </c>
      <c r="G799" s="51">
        <v>2.1299999999999999E-2</v>
      </c>
      <c r="H799" s="51">
        <v>46.895200000000003</v>
      </c>
      <c r="I799" s="51">
        <v>2025</v>
      </c>
      <c r="J799" s="51" t="s">
        <v>32</v>
      </c>
      <c r="K799" s="51" t="s">
        <v>33</v>
      </c>
    </row>
    <row r="800" spans="1:11" ht="20.100000000000001" customHeight="1" x14ac:dyDescent="0.25">
      <c r="A800" s="51" t="s">
        <v>599</v>
      </c>
      <c r="B800" s="51" t="s">
        <v>79</v>
      </c>
      <c r="C800" s="51" t="s">
        <v>31</v>
      </c>
      <c r="D800" s="51">
        <v>157789</v>
      </c>
      <c r="E800" s="51">
        <v>76.91</v>
      </c>
      <c r="F800" s="51">
        <v>3.36</v>
      </c>
      <c r="G800" s="51">
        <v>2.1299999999999999E-2</v>
      </c>
      <c r="H800" s="51">
        <v>46.960999999999999</v>
      </c>
      <c r="I800" s="51">
        <v>2025</v>
      </c>
      <c r="J800" s="51" t="s">
        <v>32</v>
      </c>
      <c r="K800" s="51" t="s">
        <v>33</v>
      </c>
    </row>
    <row r="801" spans="1:11" ht="20.100000000000001" customHeight="1" x14ac:dyDescent="0.25">
      <c r="A801" s="51" t="s">
        <v>917</v>
      </c>
      <c r="B801" s="51" t="s">
        <v>79</v>
      </c>
      <c r="C801" s="51" t="s">
        <v>31</v>
      </c>
      <c r="D801" s="51">
        <v>188289</v>
      </c>
      <c r="E801" s="51">
        <v>85.49</v>
      </c>
      <c r="F801" s="51">
        <v>3.41</v>
      </c>
      <c r="G801" s="51">
        <v>1.8100000000000002E-2</v>
      </c>
      <c r="H801" s="51">
        <v>55.216799999999999</v>
      </c>
      <c r="I801" s="51">
        <v>2025</v>
      </c>
      <c r="J801" s="51" t="s">
        <v>32</v>
      </c>
      <c r="K801" s="51" t="s">
        <v>33</v>
      </c>
    </row>
    <row r="802" spans="1:11" ht="20.100000000000001" customHeight="1" x14ac:dyDescent="0.25">
      <c r="A802" s="51" t="s">
        <v>711</v>
      </c>
      <c r="B802" s="51" t="s">
        <v>79</v>
      </c>
      <c r="C802" s="51" t="s">
        <v>31</v>
      </c>
      <c r="D802" s="51">
        <v>223207</v>
      </c>
      <c r="E802" s="51">
        <v>87.18</v>
      </c>
      <c r="F802" s="51">
        <v>6.56</v>
      </c>
      <c r="G802" s="51">
        <v>2.9399999999999999E-2</v>
      </c>
      <c r="H802" s="51">
        <v>34.025399999999998</v>
      </c>
      <c r="I802" s="51">
        <v>2025</v>
      </c>
      <c r="J802" s="51" t="s">
        <v>32</v>
      </c>
      <c r="K802" s="51" t="s">
        <v>33</v>
      </c>
    </row>
    <row r="803" spans="1:11" ht="20.100000000000001" customHeight="1" x14ac:dyDescent="0.25">
      <c r="A803" s="51" t="s">
        <v>847</v>
      </c>
      <c r="B803" s="51" t="s">
        <v>79</v>
      </c>
      <c r="C803" s="51" t="s">
        <v>31</v>
      </c>
      <c r="D803" s="51">
        <v>226406</v>
      </c>
      <c r="E803" s="51">
        <v>87.99</v>
      </c>
      <c r="F803" s="51">
        <v>3.05</v>
      </c>
      <c r="G803" s="51">
        <v>1.35E-2</v>
      </c>
      <c r="H803" s="51">
        <v>74.231499999999997</v>
      </c>
      <c r="I803" s="51">
        <v>2025</v>
      </c>
      <c r="J803" s="51" t="s">
        <v>32</v>
      </c>
      <c r="K803" s="51" t="s">
        <v>33</v>
      </c>
    </row>
    <row r="804" spans="1:11" ht="20.100000000000001" customHeight="1" x14ac:dyDescent="0.25">
      <c r="A804" s="51" t="s">
        <v>972</v>
      </c>
      <c r="B804" s="51" t="s">
        <v>79</v>
      </c>
      <c r="C804" s="51" t="s">
        <v>31</v>
      </c>
      <c r="D804" s="51">
        <v>608758</v>
      </c>
      <c r="E804" s="51">
        <v>84.5</v>
      </c>
      <c r="F804" s="51">
        <v>10.95</v>
      </c>
      <c r="G804" s="51">
        <v>1.7999999999999999E-2</v>
      </c>
      <c r="H804" s="51">
        <v>55.594299999999997</v>
      </c>
      <c r="I804" s="51">
        <v>2025</v>
      </c>
      <c r="J804" s="51" t="s">
        <v>32</v>
      </c>
      <c r="K804" s="51" t="s">
        <v>33</v>
      </c>
    </row>
    <row r="805" spans="1:11" ht="20.100000000000001" customHeight="1" x14ac:dyDescent="0.25">
      <c r="A805" s="51" t="s">
        <v>540</v>
      </c>
      <c r="B805" s="51" t="s">
        <v>79</v>
      </c>
      <c r="C805" s="51" t="s">
        <v>31</v>
      </c>
      <c r="D805" s="51">
        <v>149094</v>
      </c>
      <c r="E805" s="51">
        <v>86.03</v>
      </c>
      <c r="F805" s="51">
        <v>3.57</v>
      </c>
      <c r="G805" s="51">
        <v>2.3900000000000001E-2</v>
      </c>
      <c r="H805" s="51">
        <v>41.763100000000001</v>
      </c>
      <c r="I805" s="51">
        <v>2025</v>
      </c>
      <c r="J805" s="51" t="s">
        <v>32</v>
      </c>
      <c r="K805" s="51" t="s">
        <v>33</v>
      </c>
    </row>
    <row r="806" spans="1:11" ht="20.100000000000001" customHeight="1" x14ac:dyDescent="0.25">
      <c r="A806" s="51" t="s">
        <v>935</v>
      </c>
      <c r="B806" s="51" t="s">
        <v>79</v>
      </c>
      <c r="C806" s="51" t="s">
        <v>31</v>
      </c>
      <c r="D806" s="51">
        <v>268001</v>
      </c>
      <c r="E806" s="51">
        <v>86.92</v>
      </c>
      <c r="F806" s="51">
        <v>7.42</v>
      </c>
      <c r="G806" s="51">
        <v>2.7699999999999999E-2</v>
      </c>
      <c r="H806" s="51">
        <v>36.118699999999997</v>
      </c>
      <c r="I806" s="51">
        <v>2025</v>
      </c>
      <c r="J806" s="51" t="s">
        <v>32</v>
      </c>
      <c r="K806" s="51" t="s">
        <v>33</v>
      </c>
    </row>
    <row r="807" spans="1:11" ht="20.100000000000001" customHeight="1" x14ac:dyDescent="0.25">
      <c r="A807" s="51" t="s">
        <v>1013</v>
      </c>
      <c r="B807" s="51" t="s">
        <v>34</v>
      </c>
      <c r="C807" s="51" t="s">
        <v>31</v>
      </c>
      <c r="D807" s="51">
        <v>355712</v>
      </c>
      <c r="E807" s="51">
        <v>80.239999999999995</v>
      </c>
      <c r="F807" s="51">
        <v>5.21</v>
      </c>
      <c r="G807" s="51">
        <v>1.46E-2</v>
      </c>
      <c r="H807" s="51">
        <v>68.274799999999999</v>
      </c>
      <c r="I807" s="51">
        <v>2025</v>
      </c>
      <c r="J807" s="51" t="s">
        <v>32</v>
      </c>
      <c r="K807" s="51" t="s">
        <v>33</v>
      </c>
    </row>
    <row r="808" spans="1:11" ht="20.100000000000001" customHeight="1" x14ac:dyDescent="0.25">
      <c r="A808" s="51" t="s">
        <v>641</v>
      </c>
      <c r="B808" s="51" t="s">
        <v>79</v>
      </c>
      <c r="C808" s="51" t="s">
        <v>31</v>
      </c>
      <c r="D808" s="51">
        <v>137965</v>
      </c>
      <c r="E808" s="51">
        <v>90.14</v>
      </c>
      <c r="F808" s="51">
        <v>3.11</v>
      </c>
      <c r="G808" s="51">
        <v>2.2499999999999999E-2</v>
      </c>
      <c r="H808" s="51">
        <v>44.361800000000002</v>
      </c>
      <c r="I808" s="51">
        <v>2025</v>
      </c>
      <c r="J808" s="51" t="s">
        <v>32</v>
      </c>
      <c r="K808" s="51" t="s">
        <v>33</v>
      </c>
    </row>
    <row r="809" spans="1:11" ht="20.100000000000001" customHeight="1" x14ac:dyDescent="0.25">
      <c r="A809" s="51" t="s">
        <v>1027</v>
      </c>
      <c r="B809" s="51" t="s">
        <v>79</v>
      </c>
      <c r="C809" s="51" t="s">
        <v>31</v>
      </c>
      <c r="D809" s="51">
        <v>500806</v>
      </c>
      <c r="E809" s="51">
        <v>65.98</v>
      </c>
      <c r="F809" s="51">
        <v>10.42</v>
      </c>
      <c r="G809" s="51">
        <v>2.0799999999999999E-2</v>
      </c>
      <c r="H809" s="51">
        <v>48.061999999999998</v>
      </c>
      <c r="I809" s="51">
        <v>2025</v>
      </c>
      <c r="J809" s="51" t="s">
        <v>32</v>
      </c>
      <c r="K809" s="51" t="s">
        <v>33</v>
      </c>
    </row>
    <row r="810" spans="1:11" ht="20.100000000000001" customHeight="1" x14ac:dyDescent="0.25">
      <c r="A810" s="51" t="s">
        <v>915</v>
      </c>
      <c r="B810" s="51" t="s">
        <v>79</v>
      </c>
      <c r="C810" s="51" t="s">
        <v>31</v>
      </c>
      <c r="D810" s="51">
        <v>305527</v>
      </c>
      <c r="E810" s="51">
        <v>83.21</v>
      </c>
      <c r="F810" s="51">
        <v>6.72</v>
      </c>
      <c r="G810" s="51">
        <v>2.1999999999999999E-2</v>
      </c>
      <c r="H810" s="51">
        <v>45.465299999999999</v>
      </c>
      <c r="I810" s="51">
        <v>2025</v>
      </c>
      <c r="J810" s="51" t="s">
        <v>32</v>
      </c>
      <c r="K810" s="51" t="s">
        <v>33</v>
      </c>
    </row>
    <row r="811" spans="1:11" ht="20.100000000000001" customHeight="1" x14ac:dyDescent="0.25">
      <c r="A811" s="51" t="s">
        <v>629</v>
      </c>
      <c r="B811" s="51" t="s">
        <v>79</v>
      </c>
      <c r="C811" s="51" t="s">
        <v>31</v>
      </c>
      <c r="D811" s="51">
        <v>247621</v>
      </c>
      <c r="E811" s="51">
        <v>86.53</v>
      </c>
      <c r="F811" s="51">
        <v>4.55</v>
      </c>
      <c r="G811" s="51">
        <v>1.84E-2</v>
      </c>
      <c r="H811" s="51">
        <v>54.422199999999997</v>
      </c>
      <c r="I811" s="51">
        <v>2025</v>
      </c>
      <c r="J811" s="51" t="s">
        <v>32</v>
      </c>
      <c r="K811" s="51" t="s">
        <v>33</v>
      </c>
    </row>
    <row r="812" spans="1:11" ht="20.100000000000001" customHeight="1" x14ac:dyDescent="0.25">
      <c r="A812" s="51" t="s">
        <v>598</v>
      </c>
      <c r="B812" s="51" t="s">
        <v>79</v>
      </c>
      <c r="C812" s="51" t="s">
        <v>31</v>
      </c>
      <c r="D812" s="51">
        <v>172535</v>
      </c>
      <c r="E812" s="51">
        <v>89.88</v>
      </c>
      <c r="F812" s="51">
        <v>4.42</v>
      </c>
      <c r="G812" s="51">
        <v>2.5600000000000001E-2</v>
      </c>
      <c r="H812" s="51">
        <v>39.034999999999997</v>
      </c>
      <c r="I812" s="51">
        <v>2025</v>
      </c>
      <c r="J812" s="51" t="s">
        <v>32</v>
      </c>
      <c r="K812" s="51" t="s">
        <v>33</v>
      </c>
    </row>
    <row r="813" spans="1:11" ht="20.100000000000001" customHeight="1" x14ac:dyDescent="0.25">
      <c r="A813" s="51" t="s">
        <v>897</v>
      </c>
      <c r="B813" s="51" t="s">
        <v>79</v>
      </c>
      <c r="C813" s="51" t="s">
        <v>31</v>
      </c>
      <c r="D813" s="51">
        <v>209330</v>
      </c>
      <c r="E813" s="51">
        <v>85.48</v>
      </c>
      <c r="F813" s="51">
        <v>3.74</v>
      </c>
      <c r="G813" s="51">
        <v>1.7899999999999999E-2</v>
      </c>
      <c r="H813" s="51">
        <v>55.970599999999997</v>
      </c>
      <c r="I813" s="51">
        <v>2025</v>
      </c>
      <c r="J813" s="51" t="s">
        <v>32</v>
      </c>
      <c r="K813" s="51" t="s">
        <v>33</v>
      </c>
    </row>
    <row r="814" spans="1:11" ht="20.100000000000001" customHeight="1" x14ac:dyDescent="0.25">
      <c r="A814" s="51" t="s">
        <v>606</v>
      </c>
      <c r="B814" s="51" t="s">
        <v>79</v>
      </c>
      <c r="C814" s="51" t="s">
        <v>31</v>
      </c>
      <c r="D814" s="51">
        <v>134592</v>
      </c>
      <c r="E814" s="51">
        <v>83.02</v>
      </c>
      <c r="F814" s="51">
        <v>3.27</v>
      </c>
      <c r="G814" s="51">
        <v>2.4299999999999999E-2</v>
      </c>
      <c r="H814" s="51">
        <v>41.159500000000001</v>
      </c>
      <c r="I814" s="51">
        <v>2025</v>
      </c>
      <c r="J814" s="51" t="s">
        <v>32</v>
      </c>
      <c r="K814" s="51" t="s">
        <v>33</v>
      </c>
    </row>
    <row r="815" spans="1:11" ht="20.100000000000001" customHeight="1" x14ac:dyDescent="0.25">
      <c r="A815" s="51" t="s">
        <v>889</v>
      </c>
      <c r="B815" s="51" t="s">
        <v>75</v>
      </c>
      <c r="C815" s="51" t="s">
        <v>31</v>
      </c>
      <c r="D815" s="51">
        <v>201435</v>
      </c>
      <c r="E815" s="51">
        <v>86.91</v>
      </c>
      <c r="F815" s="51">
        <v>5.51</v>
      </c>
      <c r="G815" s="51">
        <v>2.7400000000000001E-2</v>
      </c>
      <c r="H815" s="51">
        <v>36.558199999999999</v>
      </c>
      <c r="I815" s="51">
        <v>2025</v>
      </c>
      <c r="J815" s="51" t="s">
        <v>32</v>
      </c>
      <c r="K815" s="51" t="s">
        <v>33</v>
      </c>
    </row>
    <row r="816" spans="1:11" ht="20.100000000000001" customHeight="1" x14ac:dyDescent="0.25">
      <c r="A816" s="51" t="s">
        <v>1643</v>
      </c>
      <c r="B816" s="51" t="s">
        <v>75</v>
      </c>
      <c r="C816" s="51" t="s">
        <v>31</v>
      </c>
      <c r="D816" s="51">
        <v>361694</v>
      </c>
      <c r="E816" s="51">
        <v>72.010000000000005</v>
      </c>
      <c r="F816" s="51">
        <v>7.04</v>
      </c>
      <c r="G816" s="51">
        <v>1.95E-2</v>
      </c>
      <c r="H816" s="51">
        <v>51.376899999999999</v>
      </c>
      <c r="I816" s="51">
        <v>2025</v>
      </c>
      <c r="J816" s="51" t="s">
        <v>32</v>
      </c>
      <c r="K816" s="51" t="s">
        <v>33</v>
      </c>
    </row>
    <row r="817" spans="1:11" ht="20.100000000000001" customHeight="1" x14ac:dyDescent="0.25">
      <c r="A817" s="51" t="s">
        <v>610</v>
      </c>
      <c r="B817" s="51" t="s">
        <v>79</v>
      </c>
      <c r="C817" s="51" t="s">
        <v>31</v>
      </c>
      <c r="D817" s="51">
        <v>145721</v>
      </c>
      <c r="E817" s="51">
        <v>86.3</v>
      </c>
      <c r="F817" s="51">
        <v>3.34</v>
      </c>
      <c r="G817" s="51">
        <v>2.29E-2</v>
      </c>
      <c r="H817" s="51">
        <v>43.628999999999998</v>
      </c>
      <c r="I817" s="51">
        <v>2025</v>
      </c>
      <c r="J817" s="51" t="s">
        <v>32</v>
      </c>
      <c r="K817" s="51" t="s">
        <v>33</v>
      </c>
    </row>
    <row r="818" spans="1:11" ht="20.100000000000001" customHeight="1" x14ac:dyDescent="0.25">
      <c r="A818" s="51" t="s">
        <v>793</v>
      </c>
      <c r="B818" s="51" t="s">
        <v>79</v>
      </c>
      <c r="C818" s="51" t="s">
        <v>31</v>
      </c>
      <c r="D818" s="51">
        <v>187698</v>
      </c>
      <c r="E818" s="51">
        <v>84.74</v>
      </c>
      <c r="F818" s="51">
        <v>4.08</v>
      </c>
      <c r="G818" s="51">
        <v>2.1700000000000001E-2</v>
      </c>
      <c r="H818" s="51">
        <v>46.004399999999997</v>
      </c>
      <c r="I818" s="51">
        <v>2025</v>
      </c>
      <c r="J818" s="51" t="s">
        <v>32</v>
      </c>
      <c r="K818" s="51" t="s">
        <v>33</v>
      </c>
    </row>
    <row r="819" spans="1:11" ht="20.100000000000001" customHeight="1" x14ac:dyDescent="0.25">
      <c r="A819" s="51" t="s">
        <v>3313</v>
      </c>
      <c r="B819" s="51" t="s">
        <v>79</v>
      </c>
      <c r="C819" s="51" t="s">
        <v>31</v>
      </c>
      <c r="D819" s="51">
        <v>228006</v>
      </c>
      <c r="E819" s="51">
        <v>86.2</v>
      </c>
      <c r="F819" s="51">
        <v>3.1</v>
      </c>
      <c r="G819" s="51">
        <v>1.3599999999999999E-2</v>
      </c>
      <c r="H819" s="51">
        <v>73.550299999999993</v>
      </c>
      <c r="I819" s="51">
        <v>2025</v>
      </c>
      <c r="J819" s="51" t="s">
        <v>32</v>
      </c>
      <c r="K819" s="51" t="s">
        <v>33</v>
      </c>
    </row>
    <row r="820" spans="1:11" ht="20.100000000000001" customHeight="1" x14ac:dyDescent="0.25">
      <c r="A820" s="51" t="s">
        <v>901</v>
      </c>
      <c r="B820" s="51" t="s">
        <v>79</v>
      </c>
      <c r="C820" s="51" t="s">
        <v>31</v>
      </c>
      <c r="D820" s="51">
        <v>118176</v>
      </c>
      <c r="E820" s="51">
        <v>90.21</v>
      </c>
      <c r="F820" s="51">
        <v>2.88</v>
      </c>
      <c r="G820" s="51">
        <v>2.4400000000000002E-2</v>
      </c>
      <c r="H820" s="51">
        <v>41.033499999999997</v>
      </c>
      <c r="I820" s="51">
        <v>2025</v>
      </c>
      <c r="J820" s="51" t="s">
        <v>32</v>
      </c>
      <c r="K820" s="51" t="s">
        <v>33</v>
      </c>
    </row>
    <row r="821" spans="1:11" ht="20.100000000000001" customHeight="1" x14ac:dyDescent="0.25">
      <c r="A821" s="51" t="s">
        <v>891</v>
      </c>
      <c r="B821" s="51" t="s">
        <v>79</v>
      </c>
      <c r="C821" s="51" t="s">
        <v>31</v>
      </c>
      <c r="D821" s="51">
        <v>126036</v>
      </c>
      <c r="E821" s="51">
        <v>90.12</v>
      </c>
      <c r="F821" s="51">
        <v>2.76</v>
      </c>
      <c r="G821" s="51">
        <v>2.1899999999999999E-2</v>
      </c>
      <c r="H821" s="51">
        <v>45.665300000000002</v>
      </c>
      <c r="I821" s="51">
        <v>2025</v>
      </c>
      <c r="J821" s="51" t="s">
        <v>32</v>
      </c>
      <c r="K821" s="51" t="s">
        <v>33</v>
      </c>
    </row>
    <row r="822" spans="1:11" ht="20.100000000000001" customHeight="1" x14ac:dyDescent="0.25">
      <c r="A822" s="51" t="s">
        <v>1101</v>
      </c>
      <c r="B822" s="51" t="s">
        <v>79</v>
      </c>
      <c r="C822" s="51" t="s">
        <v>31</v>
      </c>
      <c r="D822" s="51">
        <v>150903</v>
      </c>
      <c r="E822" s="51">
        <v>89.4</v>
      </c>
      <c r="F822" s="51">
        <v>2.37</v>
      </c>
      <c r="G822" s="51">
        <v>1.5699999999999999E-2</v>
      </c>
      <c r="H822" s="51">
        <v>63.671999999999997</v>
      </c>
      <c r="I822" s="51">
        <v>2025</v>
      </c>
      <c r="J822" s="51" t="s">
        <v>32</v>
      </c>
      <c r="K822" s="51" t="s">
        <v>33</v>
      </c>
    </row>
    <row r="823" spans="1:11" ht="20.100000000000001" customHeight="1" x14ac:dyDescent="0.25">
      <c r="A823" s="51" t="s">
        <v>687</v>
      </c>
      <c r="B823" s="51" t="s">
        <v>79</v>
      </c>
      <c r="C823" s="51" t="s">
        <v>31</v>
      </c>
      <c r="D823" s="51">
        <v>145721</v>
      </c>
      <c r="E823" s="51">
        <v>87.46</v>
      </c>
      <c r="F823" s="51">
        <v>3.35</v>
      </c>
      <c r="G823" s="51">
        <v>2.3E-2</v>
      </c>
      <c r="H823" s="51">
        <v>43.498699999999999</v>
      </c>
      <c r="I823" s="51">
        <v>2025</v>
      </c>
      <c r="J823" s="51" t="s">
        <v>32</v>
      </c>
      <c r="K823" s="51" t="s">
        <v>33</v>
      </c>
    </row>
    <row r="824" spans="1:11" ht="20.100000000000001" customHeight="1" x14ac:dyDescent="0.25">
      <c r="A824" s="51" t="s">
        <v>1141</v>
      </c>
      <c r="B824" s="51" t="s">
        <v>79</v>
      </c>
      <c r="C824" s="51" t="s">
        <v>31</v>
      </c>
      <c r="D824" s="51">
        <v>391429</v>
      </c>
      <c r="E824" s="51">
        <v>89.65</v>
      </c>
      <c r="F824" s="51">
        <v>6.91</v>
      </c>
      <c r="G824" s="51">
        <v>1.77E-2</v>
      </c>
      <c r="H824" s="51">
        <v>56.646700000000003</v>
      </c>
      <c r="I824" s="51">
        <v>2025</v>
      </c>
      <c r="J824" s="51" t="s">
        <v>32</v>
      </c>
      <c r="K824" s="51" t="s">
        <v>33</v>
      </c>
    </row>
    <row r="825" spans="1:11" ht="20.100000000000001" customHeight="1" x14ac:dyDescent="0.25">
      <c r="A825" s="51" t="s">
        <v>988</v>
      </c>
      <c r="B825" s="51" t="s">
        <v>79</v>
      </c>
      <c r="C825" s="51" t="s">
        <v>31</v>
      </c>
      <c r="D825" s="51">
        <v>602046</v>
      </c>
      <c r="E825" s="51">
        <v>79.14</v>
      </c>
      <c r="F825" s="51">
        <v>6.48</v>
      </c>
      <c r="G825" s="51">
        <v>1.0800000000000001E-2</v>
      </c>
      <c r="H825" s="51">
        <v>92.908299999999997</v>
      </c>
      <c r="I825" s="51">
        <v>2025</v>
      </c>
      <c r="J825" s="51" t="s">
        <v>32</v>
      </c>
      <c r="K825" s="51" t="s">
        <v>33</v>
      </c>
    </row>
    <row r="826" spans="1:11" ht="20.100000000000001" customHeight="1" x14ac:dyDescent="0.25">
      <c r="A826" s="51" t="s">
        <v>787</v>
      </c>
      <c r="B826" s="51" t="s">
        <v>79</v>
      </c>
      <c r="C826" s="51" t="s">
        <v>31</v>
      </c>
      <c r="D826" s="51">
        <v>196323</v>
      </c>
      <c r="E826" s="51">
        <v>89.92</v>
      </c>
      <c r="F826" s="51">
        <v>4.01</v>
      </c>
      <c r="G826" s="51">
        <v>2.0400000000000001E-2</v>
      </c>
      <c r="H826" s="51">
        <v>48.958399999999997</v>
      </c>
      <c r="I826" s="51">
        <v>2025</v>
      </c>
      <c r="J826" s="51" t="s">
        <v>32</v>
      </c>
      <c r="K826" s="51" t="s">
        <v>33</v>
      </c>
    </row>
    <row r="827" spans="1:11" ht="20.100000000000001" customHeight="1" x14ac:dyDescent="0.25">
      <c r="A827" s="51" t="s">
        <v>866</v>
      </c>
      <c r="B827" s="51" t="s">
        <v>79</v>
      </c>
      <c r="C827" s="51" t="s">
        <v>31</v>
      </c>
      <c r="D827" s="51">
        <v>361520</v>
      </c>
      <c r="E827" s="51">
        <v>84.6</v>
      </c>
      <c r="F827" s="51">
        <v>6.63</v>
      </c>
      <c r="G827" s="51">
        <v>1.83E-2</v>
      </c>
      <c r="H827" s="51">
        <v>54.527799999999999</v>
      </c>
      <c r="I827" s="51">
        <v>2025</v>
      </c>
      <c r="J827" s="51" t="s">
        <v>32</v>
      </c>
      <c r="K827" s="51" t="s">
        <v>33</v>
      </c>
    </row>
    <row r="828" spans="1:11" ht="20.100000000000001" customHeight="1" x14ac:dyDescent="0.25">
      <c r="A828" s="51" t="s">
        <v>538</v>
      </c>
      <c r="B828" s="51" t="s">
        <v>79</v>
      </c>
      <c r="C828" s="51" t="s">
        <v>31</v>
      </c>
      <c r="D828" s="51">
        <v>171944</v>
      </c>
      <c r="E828" s="51">
        <v>82.94</v>
      </c>
      <c r="F828" s="51">
        <v>4.04</v>
      </c>
      <c r="G828" s="51">
        <v>2.35E-2</v>
      </c>
      <c r="H828" s="51">
        <v>42.560299999999998</v>
      </c>
      <c r="I828" s="51">
        <v>2025</v>
      </c>
      <c r="J828" s="51" t="s">
        <v>32</v>
      </c>
      <c r="K828" s="51" t="s">
        <v>33</v>
      </c>
    </row>
    <row r="829" spans="1:11" ht="20.100000000000001" customHeight="1" x14ac:dyDescent="0.25">
      <c r="A829" s="51" t="s">
        <v>807</v>
      </c>
      <c r="B829" s="51" t="s">
        <v>79</v>
      </c>
      <c r="C829" s="51" t="s">
        <v>31</v>
      </c>
      <c r="D829" s="51">
        <v>203209</v>
      </c>
      <c r="E829" s="51">
        <v>90.5</v>
      </c>
      <c r="F829" s="51">
        <v>4.4400000000000004</v>
      </c>
      <c r="G829" s="51">
        <v>2.18E-2</v>
      </c>
      <c r="H829" s="51">
        <v>45.767800000000001</v>
      </c>
      <c r="I829" s="51">
        <v>2025</v>
      </c>
      <c r="J829" s="51" t="s">
        <v>32</v>
      </c>
      <c r="K829" s="51" t="s">
        <v>33</v>
      </c>
    </row>
    <row r="830" spans="1:11" ht="20.100000000000001" customHeight="1" x14ac:dyDescent="0.25">
      <c r="A830" s="51" t="s">
        <v>555</v>
      </c>
      <c r="B830" s="51" t="s">
        <v>79</v>
      </c>
      <c r="C830" s="51" t="s">
        <v>31</v>
      </c>
      <c r="D830" s="51">
        <v>193193</v>
      </c>
      <c r="E830" s="51">
        <v>85.32</v>
      </c>
      <c r="F830" s="51">
        <v>6.56</v>
      </c>
      <c r="G830" s="51">
        <v>3.4000000000000002E-2</v>
      </c>
      <c r="H830" s="51">
        <v>29.450199999999999</v>
      </c>
      <c r="I830" s="51">
        <v>2025</v>
      </c>
      <c r="J830" s="51" t="s">
        <v>32</v>
      </c>
      <c r="K830" s="51" t="s">
        <v>33</v>
      </c>
    </row>
    <row r="831" spans="1:11" ht="20.100000000000001" customHeight="1" x14ac:dyDescent="0.25">
      <c r="A831" s="51" t="s">
        <v>794</v>
      </c>
      <c r="B831" s="51" t="s">
        <v>34</v>
      </c>
      <c r="C831" s="51" t="s">
        <v>31</v>
      </c>
      <c r="D831" s="51">
        <v>451839</v>
      </c>
      <c r="E831" s="51">
        <v>82.47</v>
      </c>
      <c r="F831" s="51">
        <v>11.97</v>
      </c>
      <c r="G831" s="51">
        <v>2.6499999999999999E-2</v>
      </c>
      <c r="H831" s="51">
        <v>37.747599999999998</v>
      </c>
      <c r="I831" s="51">
        <v>2025</v>
      </c>
      <c r="J831" s="51" t="s">
        <v>32</v>
      </c>
      <c r="K831" s="51" t="s">
        <v>33</v>
      </c>
    </row>
    <row r="832" spans="1:11" ht="20.100000000000001" customHeight="1" x14ac:dyDescent="0.25">
      <c r="A832" s="51" t="s">
        <v>814</v>
      </c>
      <c r="B832" s="51" t="s">
        <v>79</v>
      </c>
      <c r="C832" s="51" t="s">
        <v>31</v>
      </c>
      <c r="D832" s="51">
        <v>242056</v>
      </c>
      <c r="E832" s="51">
        <v>76.97</v>
      </c>
      <c r="F832" s="51">
        <v>6.94</v>
      </c>
      <c r="G832" s="51">
        <v>2.87E-2</v>
      </c>
      <c r="H832" s="51">
        <v>34.878399999999999</v>
      </c>
      <c r="I832" s="51">
        <v>2025</v>
      </c>
      <c r="J832" s="51" t="s">
        <v>32</v>
      </c>
      <c r="K832" s="51" t="s">
        <v>33</v>
      </c>
    </row>
    <row r="833" spans="1:11" ht="20.100000000000001" customHeight="1" x14ac:dyDescent="0.25">
      <c r="A833" s="51" t="s">
        <v>740</v>
      </c>
      <c r="B833" s="51" t="s">
        <v>30</v>
      </c>
      <c r="C833" s="51" t="s">
        <v>31</v>
      </c>
      <c r="D833" s="51">
        <v>384891</v>
      </c>
      <c r="E833" s="51">
        <v>84.37</v>
      </c>
      <c r="F833" s="51">
        <v>10.46</v>
      </c>
      <c r="G833" s="51">
        <v>2.7199999999999998E-2</v>
      </c>
      <c r="H833" s="51">
        <v>36.796399999999998</v>
      </c>
      <c r="I833" s="51">
        <v>2025</v>
      </c>
      <c r="J833" s="51" t="s">
        <v>32</v>
      </c>
      <c r="K833" s="51" t="s">
        <v>33</v>
      </c>
    </row>
    <row r="834" spans="1:11" ht="20.100000000000001" customHeight="1" x14ac:dyDescent="0.25">
      <c r="A834" s="51" t="s">
        <v>1017</v>
      </c>
      <c r="B834" s="51" t="s">
        <v>79</v>
      </c>
      <c r="C834" s="51" t="s">
        <v>31</v>
      </c>
      <c r="D834" s="51">
        <v>262506</v>
      </c>
      <c r="E834" s="51">
        <v>88.9</v>
      </c>
      <c r="F834" s="51">
        <v>7.16</v>
      </c>
      <c r="G834" s="51">
        <v>2.7300000000000001E-2</v>
      </c>
      <c r="H834" s="51">
        <v>36.6629</v>
      </c>
      <c r="I834" s="51">
        <v>2025</v>
      </c>
      <c r="J834" s="51" t="s">
        <v>32</v>
      </c>
      <c r="K834" s="51" t="s">
        <v>33</v>
      </c>
    </row>
    <row r="835" spans="1:11" ht="20.100000000000001" customHeight="1" x14ac:dyDescent="0.25">
      <c r="A835" s="51" t="s">
        <v>642</v>
      </c>
      <c r="B835" s="51" t="s">
        <v>79</v>
      </c>
      <c r="C835" s="51" t="s">
        <v>31</v>
      </c>
      <c r="D835" s="51">
        <v>152676</v>
      </c>
      <c r="E835" s="51">
        <v>86.15</v>
      </c>
      <c r="F835" s="51">
        <v>3.55</v>
      </c>
      <c r="G835" s="51">
        <v>2.3300000000000001E-2</v>
      </c>
      <c r="H835" s="51">
        <v>43.007399999999997</v>
      </c>
      <c r="I835" s="51">
        <v>2025</v>
      </c>
      <c r="J835" s="51" t="s">
        <v>32</v>
      </c>
      <c r="K835" s="51" t="s">
        <v>33</v>
      </c>
    </row>
    <row r="836" spans="1:11" ht="20.100000000000001" customHeight="1" x14ac:dyDescent="0.25">
      <c r="A836" s="51" t="s">
        <v>836</v>
      </c>
      <c r="B836" s="51" t="s">
        <v>75</v>
      </c>
      <c r="C836" s="51" t="s">
        <v>31</v>
      </c>
      <c r="D836" s="51">
        <v>241036</v>
      </c>
      <c r="E836" s="51">
        <v>88.89</v>
      </c>
      <c r="F836" s="51">
        <v>5.45</v>
      </c>
      <c r="G836" s="51">
        <v>2.2599999999999999E-2</v>
      </c>
      <c r="H836" s="51">
        <v>44.226799999999997</v>
      </c>
      <c r="I836" s="51">
        <v>2025</v>
      </c>
      <c r="J836" s="51" t="s">
        <v>32</v>
      </c>
      <c r="K836" s="51" t="s">
        <v>33</v>
      </c>
    </row>
    <row r="837" spans="1:11" ht="20.100000000000001" customHeight="1" x14ac:dyDescent="0.25">
      <c r="A837" s="51" t="s">
        <v>958</v>
      </c>
      <c r="B837" s="51" t="s">
        <v>75</v>
      </c>
      <c r="C837" s="51" t="s">
        <v>31</v>
      </c>
      <c r="D837" s="51">
        <v>715736</v>
      </c>
      <c r="E837" s="51">
        <v>83.61</v>
      </c>
      <c r="F837" s="51">
        <v>17.14</v>
      </c>
      <c r="G837" s="51">
        <v>2.3900000000000001E-2</v>
      </c>
      <c r="H837" s="51">
        <v>41.758200000000002</v>
      </c>
      <c r="I837" s="51">
        <v>2025</v>
      </c>
      <c r="J837" s="51" t="s">
        <v>32</v>
      </c>
      <c r="K837" s="51" t="s">
        <v>33</v>
      </c>
    </row>
    <row r="838" spans="1:11" ht="20.100000000000001" customHeight="1" x14ac:dyDescent="0.25">
      <c r="A838" s="51" t="s">
        <v>817</v>
      </c>
      <c r="B838" s="51" t="s">
        <v>79</v>
      </c>
      <c r="C838" s="51" t="s">
        <v>31</v>
      </c>
      <c r="D838" s="51">
        <v>177891</v>
      </c>
      <c r="E838" s="51">
        <v>89.83</v>
      </c>
      <c r="F838" s="51">
        <v>3.57</v>
      </c>
      <c r="G838" s="51">
        <v>2.01E-2</v>
      </c>
      <c r="H838" s="51">
        <v>49.829300000000003</v>
      </c>
      <c r="I838" s="51">
        <v>2025</v>
      </c>
      <c r="J838" s="51" t="s">
        <v>32</v>
      </c>
      <c r="K838" s="51" t="s">
        <v>33</v>
      </c>
    </row>
    <row r="839" spans="1:11" ht="20.100000000000001" customHeight="1" x14ac:dyDescent="0.25">
      <c r="A839" s="51" t="s">
        <v>1725</v>
      </c>
      <c r="B839" s="51" t="s">
        <v>79</v>
      </c>
      <c r="C839" s="51" t="s">
        <v>31</v>
      </c>
      <c r="D839" s="51">
        <v>219242</v>
      </c>
      <c r="E839" s="51">
        <v>87.66</v>
      </c>
      <c r="F839" s="51">
        <v>3.65</v>
      </c>
      <c r="G839" s="51">
        <v>1.66E-2</v>
      </c>
      <c r="H839" s="51">
        <v>60.066299999999998</v>
      </c>
      <c r="I839" s="51">
        <v>2025</v>
      </c>
      <c r="J839" s="51" t="s">
        <v>32</v>
      </c>
      <c r="K839" s="51" t="s">
        <v>33</v>
      </c>
    </row>
    <row r="840" spans="1:11" ht="20.100000000000001" customHeight="1" x14ac:dyDescent="0.25">
      <c r="A840" s="51" t="s">
        <v>1104</v>
      </c>
      <c r="B840" s="51" t="s">
        <v>79</v>
      </c>
      <c r="C840" s="51" t="s">
        <v>31</v>
      </c>
      <c r="D840" s="51">
        <v>360407</v>
      </c>
      <c r="E840" s="51">
        <v>86.28</v>
      </c>
      <c r="F840" s="51">
        <v>6.66</v>
      </c>
      <c r="G840" s="51">
        <v>1.8499999999999999E-2</v>
      </c>
      <c r="H840" s="51">
        <v>54.115099999999998</v>
      </c>
      <c r="I840" s="51">
        <v>2025</v>
      </c>
      <c r="J840" s="51" t="s">
        <v>32</v>
      </c>
      <c r="K840" s="51" t="s">
        <v>33</v>
      </c>
    </row>
    <row r="841" spans="1:11" ht="20.100000000000001" customHeight="1" x14ac:dyDescent="0.25">
      <c r="A841" s="51" t="s">
        <v>1085</v>
      </c>
      <c r="B841" s="51" t="s">
        <v>75</v>
      </c>
      <c r="C841" s="51" t="s">
        <v>31</v>
      </c>
      <c r="D841" s="51">
        <v>937534</v>
      </c>
      <c r="E841" s="51">
        <v>70.31</v>
      </c>
      <c r="F841" s="51">
        <v>16.149999999999999</v>
      </c>
      <c r="G841" s="51">
        <v>1.72E-2</v>
      </c>
      <c r="H841" s="51">
        <v>58.051600000000001</v>
      </c>
      <c r="I841" s="51">
        <v>2025</v>
      </c>
      <c r="J841" s="51" t="s">
        <v>32</v>
      </c>
      <c r="K841" s="51" t="s">
        <v>33</v>
      </c>
    </row>
    <row r="842" spans="1:11" ht="20.100000000000001" customHeight="1" x14ac:dyDescent="0.25">
      <c r="A842" s="51" t="s">
        <v>1135</v>
      </c>
      <c r="B842" s="51" t="s">
        <v>79</v>
      </c>
      <c r="C842" s="51" t="s">
        <v>31</v>
      </c>
      <c r="D842" s="51">
        <v>500180</v>
      </c>
      <c r="E842" s="51">
        <v>86</v>
      </c>
      <c r="F842" s="51">
        <v>10.62</v>
      </c>
      <c r="G842" s="51">
        <v>2.12E-2</v>
      </c>
      <c r="H842" s="51">
        <v>47.097999999999999</v>
      </c>
      <c r="I842" s="51">
        <v>2025</v>
      </c>
      <c r="J842" s="51" t="s">
        <v>32</v>
      </c>
      <c r="K842" s="51" t="s">
        <v>33</v>
      </c>
    </row>
    <row r="843" spans="1:11" ht="20.100000000000001" customHeight="1" x14ac:dyDescent="0.25">
      <c r="A843" s="51" t="s">
        <v>870</v>
      </c>
      <c r="B843" s="51" t="s">
        <v>79</v>
      </c>
      <c r="C843" s="51" t="s">
        <v>31</v>
      </c>
      <c r="D843" s="51">
        <v>156745</v>
      </c>
      <c r="E843" s="51">
        <v>87.19</v>
      </c>
      <c r="F843" s="51">
        <v>3.11</v>
      </c>
      <c r="G843" s="51">
        <v>1.9800000000000002E-2</v>
      </c>
      <c r="H843" s="51">
        <v>50.400500000000001</v>
      </c>
      <c r="I843" s="51">
        <v>2025</v>
      </c>
      <c r="J843" s="51" t="s">
        <v>32</v>
      </c>
      <c r="K843" s="51" t="s">
        <v>33</v>
      </c>
    </row>
    <row r="844" spans="1:11" ht="20.100000000000001" customHeight="1" x14ac:dyDescent="0.25">
      <c r="A844" s="51" t="s">
        <v>1453</v>
      </c>
      <c r="B844" s="51" t="s">
        <v>75</v>
      </c>
      <c r="C844" s="51" t="s">
        <v>31</v>
      </c>
      <c r="D844" s="51">
        <v>376393</v>
      </c>
      <c r="E844" s="51">
        <v>85.82</v>
      </c>
      <c r="F844" s="51">
        <v>6.72</v>
      </c>
      <c r="G844" s="51">
        <v>1.7899999999999999E-2</v>
      </c>
      <c r="H844" s="51">
        <v>56.010899999999999</v>
      </c>
      <c r="I844" s="51">
        <v>2025</v>
      </c>
      <c r="J844" s="51" t="s">
        <v>32</v>
      </c>
      <c r="K844" s="51" t="s">
        <v>33</v>
      </c>
    </row>
    <row r="845" spans="1:11" ht="20.100000000000001" customHeight="1" x14ac:dyDescent="0.25">
      <c r="A845" s="51" t="s">
        <v>2702</v>
      </c>
      <c r="B845" s="51" t="s">
        <v>75</v>
      </c>
      <c r="C845" s="51" t="s">
        <v>31</v>
      </c>
      <c r="D845" s="51">
        <v>347400</v>
      </c>
      <c r="E845" s="51">
        <v>79.08</v>
      </c>
      <c r="F845" s="51">
        <v>4.9800000000000004</v>
      </c>
      <c r="G845" s="51">
        <v>1.43E-2</v>
      </c>
      <c r="H845" s="51">
        <v>69.759</v>
      </c>
      <c r="I845" s="51">
        <v>2025</v>
      </c>
      <c r="J845" s="51" t="s">
        <v>32</v>
      </c>
      <c r="K845" s="51" t="s">
        <v>33</v>
      </c>
    </row>
    <row r="846" spans="1:11" ht="20.100000000000001" customHeight="1" x14ac:dyDescent="0.25">
      <c r="A846" s="51" t="s">
        <v>979</v>
      </c>
      <c r="B846" s="51" t="s">
        <v>79</v>
      </c>
      <c r="C846" s="51" t="s">
        <v>31</v>
      </c>
      <c r="D846" s="51">
        <v>169961</v>
      </c>
      <c r="E846" s="51">
        <v>89.03</v>
      </c>
      <c r="F846" s="51">
        <v>2.39</v>
      </c>
      <c r="G846" s="51">
        <v>1.41E-2</v>
      </c>
      <c r="H846" s="51">
        <v>71.113500000000002</v>
      </c>
      <c r="I846" s="51">
        <v>2025</v>
      </c>
      <c r="J846" s="51" t="s">
        <v>32</v>
      </c>
      <c r="K846" s="51" t="s">
        <v>33</v>
      </c>
    </row>
    <row r="847" spans="1:11" ht="20.100000000000001" customHeight="1" x14ac:dyDescent="0.25">
      <c r="A847" s="51" t="s">
        <v>1316</v>
      </c>
      <c r="B847" s="51" t="s">
        <v>75</v>
      </c>
      <c r="C847" s="51" t="s">
        <v>31</v>
      </c>
      <c r="D847" s="51">
        <v>489903</v>
      </c>
      <c r="E847" s="51">
        <v>78.33</v>
      </c>
      <c r="F847" s="51">
        <v>10.67</v>
      </c>
      <c r="G847" s="51">
        <v>2.18E-2</v>
      </c>
      <c r="H847" s="51">
        <v>45.914099999999998</v>
      </c>
      <c r="I847" s="51">
        <v>2025</v>
      </c>
      <c r="J847" s="51" t="s">
        <v>32</v>
      </c>
      <c r="K847" s="51" t="s">
        <v>33</v>
      </c>
    </row>
    <row r="848" spans="1:11" ht="20.100000000000001" customHeight="1" x14ac:dyDescent="0.25">
      <c r="A848" s="51" t="s">
        <v>1037</v>
      </c>
      <c r="B848" s="51" t="s">
        <v>79</v>
      </c>
      <c r="C848" s="51" t="s">
        <v>31</v>
      </c>
      <c r="D848" s="51">
        <v>151077</v>
      </c>
      <c r="E848" s="51">
        <v>87.98</v>
      </c>
      <c r="F848" s="51">
        <v>2.59</v>
      </c>
      <c r="G848" s="51">
        <v>1.7100000000000001E-2</v>
      </c>
      <c r="H848" s="51">
        <v>58.3307</v>
      </c>
      <c r="I848" s="51">
        <v>2025</v>
      </c>
      <c r="J848" s="51" t="s">
        <v>32</v>
      </c>
      <c r="K848" s="51" t="s">
        <v>33</v>
      </c>
    </row>
    <row r="849" spans="1:11" ht="20.100000000000001" customHeight="1" x14ac:dyDescent="0.25">
      <c r="A849" s="51" t="s">
        <v>3300</v>
      </c>
      <c r="B849" s="51" t="s">
        <v>79</v>
      </c>
      <c r="C849" s="51" t="s">
        <v>31</v>
      </c>
      <c r="D849" s="51">
        <v>248108</v>
      </c>
      <c r="E849" s="51">
        <v>86.51</v>
      </c>
      <c r="F849" s="51">
        <v>4.03</v>
      </c>
      <c r="G849" s="51">
        <v>1.6199999999999999E-2</v>
      </c>
      <c r="H849" s="51">
        <v>61.565199999999997</v>
      </c>
      <c r="I849" s="51">
        <v>2025</v>
      </c>
      <c r="J849" s="51" t="s">
        <v>32</v>
      </c>
      <c r="K849" s="51" t="s">
        <v>33</v>
      </c>
    </row>
    <row r="850" spans="1:11" ht="20.100000000000001" customHeight="1" x14ac:dyDescent="0.25">
      <c r="A850" s="51" t="s">
        <v>849</v>
      </c>
      <c r="B850" s="51" t="s">
        <v>79</v>
      </c>
      <c r="C850" s="51" t="s">
        <v>31</v>
      </c>
      <c r="D850" s="51">
        <v>286051</v>
      </c>
      <c r="E850" s="51">
        <v>85.39</v>
      </c>
      <c r="F850" s="51">
        <v>3.78</v>
      </c>
      <c r="G850" s="51">
        <v>1.32E-2</v>
      </c>
      <c r="H850" s="51">
        <v>75.674800000000005</v>
      </c>
      <c r="I850" s="51">
        <v>2025</v>
      </c>
      <c r="J850" s="51" t="s">
        <v>32</v>
      </c>
      <c r="K850" s="51" t="s">
        <v>33</v>
      </c>
    </row>
    <row r="851" spans="1:11" ht="20.100000000000001" customHeight="1" x14ac:dyDescent="0.25">
      <c r="A851" s="51" t="s">
        <v>895</v>
      </c>
      <c r="B851" s="51" t="s">
        <v>79</v>
      </c>
      <c r="C851" s="51" t="s">
        <v>31</v>
      </c>
      <c r="D851" s="51">
        <v>191628</v>
      </c>
      <c r="E851" s="51">
        <v>85.25</v>
      </c>
      <c r="F851" s="51">
        <v>3.24</v>
      </c>
      <c r="G851" s="51">
        <v>1.6899999999999998E-2</v>
      </c>
      <c r="H851" s="51">
        <v>59.144399999999997</v>
      </c>
      <c r="I851" s="51">
        <v>2025</v>
      </c>
      <c r="J851" s="51" t="s">
        <v>32</v>
      </c>
      <c r="K851" s="51" t="s">
        <v>33</v>
      </c>
    </row>
    <row r="852" spans="1:11" ht="20.100000000000001" customHeight="1" x14ac:dyDescent="0.25">
      <c r="A852" s="51" t="s">
        <v>1108</v>
      </c>
      <c r="B852" s="51" t="s">
        <v>79</v>
      </c>
      <c r="C852" s="51" t="s">
        <v>31</v>
      </c>
      <c r="D852" s="51">
        <v>112195</v>
      </c>
      <c r="E852" s="51">
        <v>88.19</v>
      </c>
      <c r="F852" s="51">
        <v>2.4500000000000002</v>
      </c>
      <c r="G852" s="51">
        <v>2.18E-2</v>
      </c>
      <c r="H852" s="51">
        <v>45.793700000000001</v>
      </c>
      <c r="I852" s="51">
        <v>2025</v>
      </c>
      <c r="J852" s="51" t="s">
        <v>32</v>
      </c>
      <c r="K852" s="51" t="s">
        <v>33</v>
      </c>
    </row>
    <row r="853" spans="1:11" ht="20.100000000000001" customHeight="1" x14ac:dyDescent="0.25">
      <c r="A853" s="51" t="s">
        <v>766</v>
      </c>
      <c r="B853" s="51" t="s">
        <v>79</v>
      </c>
      <c r="C853" s="51" t="s">
        <v>31</v>
      </c>
      <c r="D853" s="51">
        <v>466759</v>
      </c>
      <c r="E853" s="51">
        <v>82.47</v>
      </c>
      <c r="F853" s="51">
        <v>9.6199999999999992</v>
      </c>
      <c r="G853" s="51">
        <v>2.06E-2</v>
      </c>
      <c r="H853" s="51">
        <v>48.519599999999997</v>
      </c>
      <c r="I853" s="51">
        <v>2025</v>
      </c>
      <c r="J853" s="51" t="s">
        <v>32</v>
      </c>
      <c r="K853" s="51" t="s">
        <v>33</v>
      </c>
    </row>
    <row r="854" spans="1:11" ht="20.100000000000001" customHeight="1" x14ac:dyDescent="0.25">
      <c r="A854" s="51" t="s">
        <v>3299</v>
      </c>
      <c r="B854" s="51" t="s">
        <v>79</v>
      </c>
      <c r="C854" s="51" t="s">
        <v>31</v>
      </c>
      <c r="D854" s="51">
        <v>264280</v>
      </c>
      <c r="E854" s="51">
        <v>88.85</v>
      </c>
      <c r="F854" s="51">
        <v>4.58</v>
      </c>
      <c r="G854" s="51">
        <v>1.7299999999999999E-2</v>
      </c>
      <c r="H854" s="51">
        <v>57.703000000000003</v>
      </c>
      <c r="I854" s="51">
        <v>2025</v>
      </c>
      <c r="J854" s="51" t="s">
        <v>32</v>
      </c>
      <c r="K854" s="51" t="s">
        <v>33</v>
      </c>
    </row>
    <row r="855" spans="1:11" ht="20.100000000000001" customHeight="1" x14ac:dyDescent="0.25">
      <c r="A855" s="51" t="s">
        <v>1127</v>
      </c>
      <c r="B855" s="51" t="s">
        <v>75</v>
      </c>
      <c r="C855" s="51" t="s">
        <v>31</v>
      </c>
      <c r="D855" s="51">
        <v>453751</v>
      </c>
      <c r="E855" s="51">
        <v>83.98</v>
      </c>
      <c r="F855" s="51">
        <v>9.41</v>
      </c>
      <c r="G855" s="51">
        <v>2.07E-2</v>
      </c>
      <c r="H855" s="51">
        <v>48.220100000000002</v>
      </c>
      <c r="I855" s="51">
        <v>2025</v>
      </c>
      <c r="J855" s="51" t="s">
        <v>32</v>
      </c>
      <c r="K855" s="51" t="s">
        <v>33</v>
      </c>
    </row>
    <row r="856" spans="1:11" ht="20.100000000000001" customHeight="1" x14ac:dyDescent="0.25">
      <c r="A856" s="51" t="s">
        <v>1092</v>
      </c>
      <c r="B856" s="51" t="s">
        <v>79</v>
      </c>
      <c r="C856" s="51" t="s">
        <v>31</v>
      </c>
      <c r="D856" s="51">
        <v>88232</v>
      </c>
      <c r="E856" s="51">
        <v>90.02</v>
      </c>
      <c r="F856" s="51">
        <v>2.5499999999999998</v>
      </c>
      <c r="G856" s="51">
        <v>2.8899999999999999E-2</v>
      </c>
      <c r="H856" s="51">
        <v>34.600900000000003</v>
      </c>
      <c r="I856" s="51">
        <v>2025</v>
      </c>
      <c r="J856" s="51" t="s">
        <v>32</v>
      </c>
      <c r="K856" s="51" t="s">
        <v>33</v>
      </c>
    </row>
    <row r="857" spans="1:11" ht="20.100000000000001" customHeight="1" x14ac:dyDescent="0.25">
      <c r="A857" s="51" t="s">
        <v>1421</v>
      </c>
      <c r="B857" s="51" t="s">
        <v>75</v>
      </c>
      <c r="C857" s="51" t="s">
        <v>31</v>
      </c>
      <c r="D857" s="51">
        <v>461994</v>
      </c>
      <c r="E857" s="51">
        <v>84.87</v>
      </c>
      <c r="F857" s="51">
        <v>6.52</v>
      </c>
      <c r="G857" s="51">
        <v>1.41E-2</v>
      </c>
      <c r="H857" s="51">
        <v>70.858000000000004</v>
      </c>
      <c r="I857" s="51">
        <v>2025</v>
      </c>
      <c r="J857" s="51" t="s">
        <v>32</v>
      </c>
      <c r="K857" s="51" t="s">
        <v>33</v>
      </c>
    </row>
    <row r="858" spans="1:11" ht="20.100000000000001" customHeight="1" x14ac:dyDescent="0.25">
      <c r="A858" s="51" t="s">
        <v>838</v>
      </c>
      <c r="B858" s="51" t="s">
        <v>75</v>
      </c>
      <c r="C858" s="51" t="s">
        <v>31</v>
      </c>
      <c r="D858" s="51">
        <v>489330</v>
      </c>
      <c r="E858" s="51">
        <v>83.8</v>
      </c>
      <c r="F858" s="51">
        <v>6.91</v>
      </c>
      <c r="G858" s="51">
        <v>1.41E-2</v>
      </c>
      <c r="H858" s="51">
        <v>70.814700000000002</v>
      </c>
      <c r="I858" s="51">
        <v>2025</v>
      </c>
      <c r="J858" s="51" t="s">
        <v>32</v>
      </c>
      <c r="K858" s="51" t="s">
        <v>33</v>
      </c>
    </row>
    <row r="859" spans="1:11" ht="20.100000000000001" customHeight="1" x14ac:dyDescent="0.25">
      <c r="A859" s="51" t="s">
        <v>1399</v>
      </c>
      <c r="B859" s="51" t="s">
        <v>79</v>
      </c>
      <c r="C859" s="51" t="s">
        <v>31</v>
      </c>
      <c r="D859" s="51">
        <v>354564</v>
      </c>
      <c r="E859" s="51">
        <v>89.59</v>
      </c>
      <c r="F859" s="51">
        <v>6.34</v>
      </c>
      <c r="G859" s="51">
        <v>1.7899999999999999E-2</v>
      </c>
      <c r="H859" s="51">
        <v>55.924900000000001</v>
      </c>
      <c r="I859" s="51">
        <v>2025</v>
      </c>
      <c r="J859" s="51" t="s">
        <v>32</v>
      </c>
      <c r="K859" s="51" t="s">
        <v>33</v>
      </c>
    </row>
    <row r="860" spans="1:11" ht="20.100000000000001" customHeight="1" x14ac:dyDescent="0.25">
      <c r="A860" s="51" t="s">
        <v>947</v>
      </c>
      <c r="B860" s="51" t="s">
        <v>79</v>
      </c>
      <c r="C860" s="51" t="s">
        <v>31</v>
      </c>
      <c r="D860" s="51">
        <v>131323</v>
      </c>
      <c r="E860" s="51">
        <v>90.28</v>
      </c>
      <c r="F860" s="51">
        <v>2.56</v>
      </c>
      <c r="G860" s="51">
        <v>1.95E-2</v>
      </c>
      <c r="H860" s="51">
        <v>51.297899999999998</v>
      </c>
      <c r="I860" s="51">
        <v>2025</v>
      </c>
      <c r="J860" s="51" t="s">
        <v>32</v>
      </c>
      <c r="K860" s="51" t="s">
        <v>33</v>
      </c>
    </row>
    <row r="861" spans="1:11" ht="20.100000000000001" customHeight="1" x14ac:dyDescent="0.25">
      <c r="A861" s="51" t="s">
        <v>853</v>
      </c>
      <c r="B861" s="51" t="s">
        <v>75</v>
      </c>
      <c r="C861" s="51" t="s">
        <v>31</v>
      </c>
      <c r="D861" s="51">
        <v>465750</v>
      </c>
      <c r="E861" s="51">
        <v>83.04</v>
      </c>
      <c r="F861" s="51">
        <v>10.48</v>
      </c>
      <c r="G861" s="51">
        <v>2.2499999999999999E-2</v>
      </c>
      <c r="H861" s="51">
        <v>44.441800000000001</v>
      </c>
      <c r="I861" s="51">
        <v>2025</v>
      </c>
      <c r="J861" s="51" t="s">
        <v>32</v>
      </c>
      <c r="K861" s="51" t="s">
        <v>33</v>
      </c>
    </row>
    <row r="862" spans="1:11" ht="20.100000000000001" customHeight="1" x14ac:dyDescent="0.25">
      <c r="A862" s="51" t="s">
        <v>630</v>
      </c>
      <c r="B862" s="51" t="s">
        <v>79</v>
      </c>
      <c r="C862" s="51" t="s">
        <v>31</v>
      </c>
      <c r="D862" s="51">
        <v>129236</v>
      </c>
      <c r="E862" s="51">
        <v>86</v>
      </c>
      <c r="F862" s="51">
        <v>3.56</v>
      </c>
      <c r="G862" s="51">
        <v>2.75E-2</v>
      </c>
      <c r="H862" s="51">
        <v>36.302199999999999</v>
      </c>
      <c r="I862" s="51">
        <v>2025</v>
      </c>
      <c r="J862" s="51" t="s">
        <v>32</v>
      </c>
      <c r="K862" s="51" t="s">
        <v>33</v>
      </c>
    </row>
    <row r="863" spans="1:11" ht="20.100000000000001" customHeight="1" x14ac:dyDescent="0.25">
      <c r="A863" s="51" t="s">
        <v>1082</v>
      </c>
      <c r="B863" s="51" t="s">
        <v>75</v>
      </c>
      <c r="C863" s="51" t="s">
        <v>31</v>
      </c>
      <c r="D863" s="51">
        <v>167770</v>
      </c>
      <c r="E863" s="51">
        <v>84.32</v>
      </c>
      <c r="F863" s="51">
        <v>5.53</v>
      </c>
      <c r="G863" s="51">
        <v>3.3000000000000002E-2</v>
      </c>
      <c r="H863" s="51">
        <v>30.338200000000001</v>
      </c>
      <c r="I863" s="51">
        <v>2025</v>
      </c>
      <c r="J863" s="51" t="s">
        <v>32</v>
      </c>
      <c r="K863" s="51" t="s">
        <v>33</v>
      </c>
    </row>
    <row r="864" spans="1:11" ht="20.100000000000001" customHeight="1" x14ac:dyDescent="0.25">
      <c r="A864" s="51" t="s">
        <v>765</v>
      </c>
      <c r="B864" s="51" t="s">
        <v>79</v>
      </c>
      <c r="C864" s="51" t="s">
        <v>31</v>
      </c>
      <c r="D864" s="51">
        <v>111325</v>
      </c>
      <c r="E864" s="51">
        <v>87.13</v>
      </c>
      <c r="F864" s="51">
        <v>2.89</v>
      </c>
      <c r="G864" s="51">
        <v>2.5999999999999999E-2</v>
      </c>
      <c r="H864" s="51">
        <v>38.520800000000001</v>
      </c>
      <c r="I864" s="51">
        <v>2025</v>
      </c>
      <c r="J864" s="51" t="s">
        <v>32</v>
      </c>
      <c r="K864" s="51" t="s">
        <v>33</v>
      </c>
    </row>
    <row r="865" spans="1:11" ht="20.100000000000001" customHeight="1" x14ac:dyDescent="0.25">
      <c r="A865" s="51" t="s">
        <v>1071</v>
      </c>
      <c r="B865" s="51" t="s">
        <v>79</v>
      </c>
      <c r="C865" s="51" t="s">
        <v>31</v>
      </c>
      <c r="D865" s="51">
        <v>145234</v>
      </c>
      <c r="E865" s="51">
        <v>87.43</v>
      </c>
      <c r="F865" s="51">
        <v>2.79</v>
      </c>
      <c r="G865" s="51">
        <v>1.9199999999999998E-2</v>
      </c>
      <c r="H865" s="51">
        <v>52.055100000000003</v>
      </c>
      <c r="I865" s="51">
        <v>2025</v>
      </c>
      <c r="J865" s="51" t="s">
        <v>32</v>
      </c>
      <c r="K865" s="51" t="s">
        <v>33</v>
      </c>
    </row>
    <row r="866" spans="1:11" ht="20.100000000000001" customHeight="1" x14ac:dyDescent="0.25">
      <c r="A866" s="51" t="s">
        <v>751</v>
      </c>
      <c r="B866" s="51" t="s">
        <v>79</v>
      </c>
      <c r="C866" s="51" t="s">
        <v>31</v>
      </c>
      <c r="D866" s="51">
        <v>217086</v>
      </c>
      <c r="E866" s="51">
        <v>82.27</v>
      </c>
      <c r="F866" s="51">
        <v>4.67</v>
      </c>
      <c r="G866" s="51">
        <v>2.1499999999999998E-2</v>
      </c>
      <c r="H866" s="51">
        <v>46.485199999999999</v>
      </c>
      <c r="I866" s="51">
        <v>2025</v>
      </c>
      <c r="J866" s="51" t="s">
        <v>32</v>
      </c>
      <c r="K866" s="51" t="s">
        <v>33</v>
      </c>
    </row>
    <row r="867" spans="1:11" ht="20.100000000000001" customHeight="1" x14ac:dyDescent="0.25">
      <c r="A867" s="51" t="s">
        <v>725</v>
      </c>
      <c r="B867" s="51" t="s">
        <v>79</v>
      </c>
      <c r="C867" s="51" t="s">
        <v>31</v>
      </c>
      <c r="D867" s="51">
        <v>136713</v>
      </c>
      <c r="E867" s="51">
        <v>86.7</v>
      </c>
      <c r="F867" s="51">
        <v>3.61</v>
      </c>
      <c r="G867" s="51">
        <v>2.64E-2</v>
      </c>
      <c r="H867" s="51">
        <v>37.870699999999999</v>
      </c>
      <c r="I867" s="51">
        <v>2025</v>
      </c>
      <c r="J867" s="51" t="s">
        <v>32</v>
      </c>
      <c r="K867" s="51" t="s">
        <v>33</v>
      </c>
    </row>
    <row r="868" spans="1:11" ht="20.100000000000001" customHeight="1" x14ac:dyDescent="0.25">
      <c r="A868" s="51" t="s">
        <v>679</v>
      </c>
      <c r="B868" s="51" t="s">
        <v>79</v>
      </c>
      <c r="C868" s="51" t="s">
        <v>31</v>
      </c>
      <c r="D868" s="51">
        <v>161510</v>
      </c>
      <c r="E868" s="51">
        <v>90.23</v>
      </c>
      <c r="F868" s="51">
        <v>3.39</v>
      </c>
      <c r="G868" s="51">
        <v>2.1000000000000001E-2</v>
      </c>
      <c r="H868" s="51">
        <v>47.643099999999997</v>
      </c>
      <c r="I868" s="51">
        <v>2025</v>
      </c>
      <c r="J868" s="51" t="s">
        <v>32</v>
      </c>
      <c r="K868" s="51" t="s">
        <v>33</v>
      </c>
    </row>
    <row r="869" spans="1:11" ht="20.100000000000001" customHeight="1" x14ac:dyDescent="0.25">
      <c r="A869" s="51" t="s">
        <v>1490</v>
      </c>
      <c r="B869" s="51" t="s">
        <v>75</v>
      </c>
      <c r="C869" s="51" t="s">
        <v>31</v>
      </c>
      <c r="D869" s="51">
        <v>376393</v>
      </c>
      <c r="E869" s="51">
        <v>85.94</v>
      </c>
      <c r="F869" s="51">
        <v>6.72</v>
      </c>
      <c r="G869" s="51">
        <v>1.7899999999999999E-2</v>
      </c>
      <c r="H869" s="51">
        <v>56.010899999999999</v>
      </c>
      <c r="I869" s="51">
        <v>2025</v>
      </c>
      <c r="J869" s="51" t="s">
        <v>32</v>
      </c>
      <c r="K869" s="51" t="s">
        <v>33</v>
      </c>
    </row>
    <row r="870" spans="1:11" ht="20.100000000000001" customHeight="1" x14ac:dyDescent="0.25">
      <c r="A870" s="51" t="s">
        <v>734</v>
      </c>
      <c r="B870" s="51" t="s">
        <v>79</v>
      </c>
      <c r="C870" s="51" t="s">
        <v>31</v>
      </c>
      <c r="D870" s="51">
        <v>196323</v>
      </c>
      <c r="E870" s="51">
        <v>88.03</v>
      </c>
      <c r="F870" s="51">
        <v>6.28</v>
      </c>
      <c r="G870" s="51">
        <v>3.2000000000000001E-2</v>
      </c>
      <c r="H870" s="51">
        <v>31.261600000000001</v>
      </c>
      <c r="I870" s="51">
        <v>2025</v>
      </c>
      <c r="J870" s="51" t="s">
        <v>32</v>
      </c>
      <c r="K870" s="51" t="s">
        <v>33</v>
      </c>
    </row>
    <row r="871" spans="1:11" ht="20.100000000000001" customHeight="1" x14ac:dyDescent="0.25">
      <c r="A871" s="51" t="s">
        <v>914</v>
      </c>
      <c r="B871" s="51" t="s">
        <v>75</v>
      </c>
      <c r="C871" s="51" t="s">
        <v>31</v>
      </c>
      <c r="D871" s="51">
        <v>924231</v>
      </c>
      <c r="E871" s="51">
        <v>85.79</v>
      </c>
      <c r="F871" s="51">
        <v>16.489999999999998</v>
      </c>
      <c r="G871" s="51">
        <v>1.78E-2</v>
      </c>
      <c r="H871" s="51">
        <v>56.048000000000002</v>
      </c>
      <c r="I871" s="51">
        <v>2025</v>
      </c>
      <c r="J871" s="51" t="s">
        <v>32</v>
      </c>
      <c r="K871" s="51" t="s">
        <v>33</v>
      </c>
    </row>
    <row r="872" spans="1:11" ht="20.100000000000001" customHeight="1" x14ac:dyDescent="0.25">
      <c r="A872" s="51" t="s">
        <v>1145</v>
      </c>
      <c r="B872" s="51" t="s">
        <v>79</v>
      </c>
      <c r="C872" s="51" t="s">
        <v>31</v>
      </c>
      <c r="D872" s="51">
        <v>845528</v>
      </c>
      <c r="E872" s="51">
        <v>68.34</v>
      </c>
      <c r="F872" s="51">
        <v>12.65</v>
      </c>
      <c r="G872" s="51">
        <v>1.4999999999999999E-2</v>
      </c>
      <c r="H872" s="51">
        <v>66.840199999999996</v>
      </c>
      <c r="I872" s="51">
        <v>2025</v>
      </c>
      <c r="J872" s="51" t="s">
        <v>32</v>
      </c>
      <c r="K872" s="51" t="s">
        <v>33</v>
      </c>
    </row>
    <row r="873" spans="1:11" ht="20.100000000000001" customHeight="1" x14ac:dyDescent="0.25">
      <c r="A873" s="51" t="s">
        <v>729</v>
      </c>
      <c r="B873" s="51" t="s">
        <v>79</v>
      </c>
      <c r="C873" s="51" t="s">
        <v>31</v>
      </c>
      <c r="D873" s="51">
        <v>145721</v>
      </c>
      <c r="E873" s="51">
        <v>87.76</v>
      </c>
      <c r="F873" s="51">
        <v>3.97</v>
      </c>
      <c r="G873" s="51">
        <v>2.7199999999999998E-2</v>
      </c>
      <c r="H873" s="51">
        <v>36.705500000000001</v>
      </c>
      <c r="I873" s="51">
        <v>2025</v>
      </c>
      <c r="J873" s="51" t="s">
        <v>32</v>
      </c>
      <c r="K873" s="51" t="s">
        <v>33</v>
      </c>
    </row>
    <row r="874" spans="1:11" ht="20.100000000000001" customHeight="1" x14ac:dyDescent="0.25">
      <c r="A874" s="51" t="s">
        <v>804</v>
      </c>
      <c r="B874" s="51" t="s">
        <v>79</v>
      </c>
      <c r="C874" s="51" t="s">
        <v>31</v>
      </c>
      <c r="D874" s="51">
        <v>170518</v>
      </c>
      <c r="E874" s="51">
        <v>86.47</v>
      </c>
      <c r="F874" s="51">
        <v>3.19</v>
      </c>
      <c r="G874" s="51">
        <v>1.8700000000000001E-2</v>
      </c>
      <c r="H874" s="51">
        <v>53.453800000000001</v>
      </c>
      <c r="I874" s="51">
        <v>2025</v>
      </c>
      <c r="J874" s="51" t="s">
        <v>32</v>
      </c>
      <c r="K874" s="51" t="s">
        <v>33</v>
      </c>
    </row>
    <row r="875" spans="1:11" ht="20.100000000000001" customHeight="1" x14ac:dyDescent="0.25">
      <c r="A875" s="51" t="s">
        <v>664</v>
      </c>
      <c r="B875" s="51" t="s">
        <v>79</v>
      </c>
      <c r="C875" s="51" t="s">
        <v>31</v>
      </c>
      <c r="D875" s="51">
        <v>149755</v>
      </c>
      <c r="E875" s="51">
        <v>85.37</v>
      </c>
      <c r="F875" s="51">
        <v>3.97</v>
      </c>
      <c r="G875" s="51">
        <v>2.6499999999999999E-2</v>
      </c>
      <c r="H875" s="51">
        <v>37.721699999999998</v>
      </c>
      <c r="I875" s="51">
        <v>2025</v>
      </c>
      <c r="J875" s="51" t="s">
        <v>32</v>
      </c>
      <c r="K875" s="51" t="s">
        <v>33</v>
      </c>
    </row>
    <row r="876" spans="1:11" ht="20.100000000000001" customHeight="1" x14ac:dyDescent="0.25">
      <c r="A876" s="51" t="s">
        <v>733</v>
      </c>
      <c r="B876" s="51" t="s">
        <v>79</v>
      </c>
      <c r="C876" s="51" t="s">
        <v>31</v>
      </c>
      <c r="D876" s="51">
        <v>272244</v>
      </c>
      <c r="E876" s="51">
        <v>87.43</v>
      </c>
      <c r="F876" s="51">
        <v>4.28</v>
      </c>
      <c r="G876" s="51">
        <v>1.5699999999999999E-2</v>
      </c>
      <c r="H876" s="51">
        <v>63.608400000000003</v>
      </c>
      <c r="I876" s="51">
        <v>2025</v>
      </c>
      <c r="J876" s="51" t="s">
        <v>32</v>
      </c>
      <c r="K876" s="51" t="s">
        <v>33</v>
      </c>
    </row>
    <row r="877" spans="1:11" ht="20.100000000000001" customHeight="1" x14ac:dyDescent="0.25">
      <c r="A877" s="51" t="s">
        <v>1723</v>
      </c>
      <c r="B877" s="51" t="s">
        <v>79</v>
      </c>
      <c r="C877" s="51" t="s">
        <v>31</v>
      </c>
      <c r="D877" s="51">
        <v>177299</v>
      </c>
      <c r="E877" s="51">
        <v>89.78</v>
      </c>
      <c r="F877" s="51">
        <v>3.34</v>
      </c>
      <c r="G877" s="51">
        <v>1.8800000000000001E-2</v>
      </c>
      <c r="H877" s="51">
        <v>53.083599999999997</v>
      </c>
      <c r="I877" s="51">
        <v>2025</v>
      </c>
      <c r="J877" s="51" t="s">
        <v>32</v>
      </c>
      <c r="K877" s="51" t="s">
        <v>33</v>
      </c>
    </row>
    <row r="878" spans="1:11" ht="20.100000000000001" customHeight="1" x14ac:dyDescent="0.25">
      <c r="A878" s="51" t="s">
        <v>1006</v>
      </c>
      <c r="B878" s="51" t="s">
        <v>79</v>
      </c>
      <c r="C878" s="51" t="s">
        <v>31</v>
      </c>
      <c r="D878" s="51">
        <v>320899</v>
      </c>
      <c r="E878" s="51">
        <v>79.790000000000006</v>
      </c>
      <c r="F878" s="51">
        <v>10.57</v>
      </c>
      <c r="G878" s="51">
        <v>3.2899999999999999E-2</v>
      </c>
      <c r="H878" s="51">
        <v>30.359400000000001</v>
      </c>
      <c r="I878" s="51">
        <v>2025</v>
      </c>
      <c r="J878" s="51" t="s">
        <v>32</v>
      </c>
      <c r="K878" s="51" t="s">
        <v>33</v>
      </c>
    </row>
    <row r="879" spans="1:11" ht="20.100000000000001" customHeight="1" x14ac:dyDescent="0.25">
      <c r="A879" s="51" t="s">
        <v>1068</v>
      </c>
      <c r="B879" s="51" t="s">
        <v>79</v>
      </c>
      <c r="C879" s="51" t="s">
        <v>31</v>
      </c>
      <c r="D879" s="51">
        <v>430728</v>
      </c>
      <c r="E879" s="51">
        <v>86.15</v>
      </c>
      <c r="F879" s="51">
        <v>7.01</v>
      </c>
      <c r="G879" s="51">
        <v>1.6299999999999999E-2</v>
      </c>
      <c r="H879" s="51">
        <v>61.444800000000001</v>
      </c>
      <c r="I879" s="51">
        <v>2025</v>
      </c>
      <c r="J879" s="51" t="s">
        <v>32</v>
      </c>
      <c r="K879" s="51" t="s">
        <v>33</v>
      </c>
    </row>
    <row r="880" spans="1:11" ht="20.100000000000001" customHeight="1" x14ac:dyDescent="0.25">
      <c r="A880" s="51" t="s">
        <v>3883</v>
      </c>
      <c r="B880" s="51" t="s">
        <v>75</v>
      </c>
      <c r="C880" s="51" t="s">
        <v>31</v>
      </c>
      <c r="D880" s="51">
        <v>479511</v>
      </c>
      <c r="E880" s="51">
        <v>88.3</v>
      </c>
      <c r="F880" s="51">
        <v>12.23</v>
      </c>
      <c r="G880" s="51">
        <v>2.5499999999999998E-2</v>
      </c>
      <c r="H880" s="51">
        <v>39.207700000000003</v>
      </c>
      <c r="I880" s="51">
        <v>2025</v>
      </c>
      <c r="J880" s="51" t="s">
        <v>32</v>
      </c>
      <c r="K880" s="51" t="s">
        <v>33</v>
      </c>
    </row>
    <row r="881" spans="1:11" ht="20.100000000000001" customHeight="1" x14ac:dyDescent="0.25">
      <c r="A881" s="51" t="s">
        <v>926</v>
      </c>
      <c r="B881" s="51" t="s">
        <v>79</v>
      </c>
      <c r="C881" s="51" t="s">
        <v>31</v>
      </c>
      <c r="D881" s="51">
        <v>190411</v>
      </c>
      <c r="E881" s="51">
        <v>85.72</v>
      </c>
      <c r="F881" s="51">
        <v>3.32</v>
      </c>
      <c r="G881" s="51">
        <v>1.7399999999999999E-2</v>
      </c>
      <c r="H881" s="51">
        <v>57.352600000000002</v>
      </c>
      <c r="I881" s="51">
        <v>2025</v>
      </c>
      <c r="J881" s="51" t="s">
        <v>32</v>
      </c>
      <c r="K881" s="51" t="s">
        <v>33</v>
      </c>
    </row>
    <row r="882" spans="1:11" ht="20.100000000000001" customHeight="1" x14ac:dyDescent="0.25">
      <c r="A882" s="51" t="s">
        <v>1036</v>
      </c>
      <c r="B882" s="51" t="s">
        <v>79</v>
      </c>
      <c r="C882" s="51" t="s">
        <v>31</v>
      </c>
      <c r="D882" s="51">
        <v>301353</v>
      </c>
      <c r="E882" s="51">
        <v>73.760000000000005</v>
      </c>
      <c r="F882" s="51">
        <v>6.81</v>
      </c>
      <c r="G882" s="51">
        <v>2.2599999999999999E-2</v>
      </c>
      <c r="H882" s="51">
        <v>44.251600000000003</v>
      </c>
      <c r="I882" s="51">
        <v>2025</v>
      </c>
      <c r="J882" s="51" t="s">
        <v>32</v>
      </c>
      <c r="K882" s="51" t="s">
        <v>33</v>
      </c>
    </row>
    <row r="883" spans="1:11" ht="20.100000000000001" customHeight="1" x14ac:dyDescent="0.25">
      <c r="A883" s="51" t="s">
        <v>961</v>
      </c>
      <c r="B883" s="51" t="s">
        <v>79</v>
      </c>
      <c r="C883" s="51" t="s">
        <v>31</v>
      </c>
      <c r="D883" s="51">
        <v>273531</v>
      </c>
      <c r="E883" s="51">
        <v>86.95</v>
      </c>
      <c r="F883" s="51">
        <v>6.39</v>
      </c>
      <c r="G883" s="51">
        <v>2.3400000000000001E-2</v>
      </c>
      <c r="H883" s="51">
        <v>42.806100000000001</v>
      </c>
      <c r="I883" s="51">
        <v>2025</v>
      </c>
      <c r="J883" s="51" t="s">
        <v>32</v>
      </c>
      <c r="K883" s="51" t="s">
        <v>33</v>
      </c>
    </row>
    <row r="884" spans="1:11" ht="20.100000000000001" customHeight="1" x14ac:dyDescent="0.25">
      <c r="A884" s="51" t="s">
        <v>809</v>
      </c>
      <c r="B884" s="51" t="s">
        <v>75</v>
      </c>
      <c r="C884" s="51" t="s">
        <v>31</v>
      </c>
      <c r="D884" s="51">
        <v>696643</v>
      </c>
      <c r="E884" s="51">
        <v>84.84</v>
      </c>
      <c r="F884" s="51">
        <v>10.87</v>
      </c>
      <c r="G884" s="51">
        <v>1.5599999999999999E-2</v>
      </c>
      <c r="H884" s="51">
        <v>64.0886</v>
      </c>
      <c r="I884" s="51">
        <v>2025</v>
      </c>
      <c r="J884" s="51" t="s">
        <v>32</v>
      </c>
      <c r="K884" s="51" t="s">
        <v>33</v>
      </c>
    </row>
    <row r="885" spans="1:11" ht="20.100000000000001" customHeight="1" x14ac:dyDescent="0.25">
      <c r="A885" s="51" t="s">
        <v>983</v>
      </c>
      <c r="B885" s="51" t="s">
        <v>34</v>
      </c>
      <c r="C885" s="51" t="s">
        <v>31</v>
      </c>
      <c r="D885" s="51">
        <v>563454</v>
      </c>
      <c r="E885" s="51">
        <v>79.2</v>
      </c>
      <c r="F885" s="51">
        <v>10.74</v>
      </c>
      <c r="G885" s="51">
        <v>1.9099999999999999E-2</v>
      </c>
      <c r="H885" s="51">
        <v>52.463099999999997</v>
      </c>
      <c r="I885" s="51">
        <v>2025</v>
      </c>
      <c r="J885" s="51" t="s">
        <v>32</v>
      </c>
      <c r="K885" s="51" t="s">
        <v>33</v>
      </c>
    </row>
    <row r="886" spans="1:11" ht="20.100000000000001" customHeight="1" x14ac:dyDescent="0.25">
      <c r="A886" s="51" t="s">
        <v>899</v>
      </c>
      <c r="B886" s="51" t="s">
        <v>79</v>
      </c>
      <c r="C886" s="51" t="s">
        <v>31</v>
      </c>
      <c r="D886" s="51">
        <v>587509</v>
      </c>
      <c r="E886" s="51">
        <v>86.41</v>
      </c>
      <c r="F886" s="51">
        <v>10.51</v>
      </c>
      <c r="G886" s="51">
        <v>1.7899999999999999E-2</v>
      </c>
      <c r="H886" s="51">
        <v>55.9</v>
      </c>
      <c r="I886" s="51">
        <v>2025</v>
      </c>
      <c r="J886" s="51" t="s">
        <v>32</v>
      </c>
      <c r="K886" s="51" t="s">
        <v>33</v>
      </c>
    </row>
    <row r="887" spans="1:11" ht="20.100000000000001" customHeight="1" x14ac:dyDescent="0.25">
      <c r="A887" s="51" t="s">
        <v>707</v>
      </c>
      <c r="B887" s="51" t="s">
        <v>79</v>
      </c>
      <c r="C887" s="51" t="s">
        <v>31</v>
      </c>
      <c r="D887" s="51">
        <v>199557</v>
      </c>
      <c r="E887" s="51">
        <v>89.93</v>
      </c>
      <c r="F887" s="51">
        <v>3.49</v>
      </c>
      <c r="G887" s="51">
        <v>1.7500000000000002E-2</v>
      </c>
      <c r="H887" s="51">
        <v>57.1798</v>
      </c>
      <c r="I887" s="51">
        <v>2025</v>
      </c>
      <c r="J887" s="51" t="s">
        <v>32</v>
      </c>
      <c r="K887" s="51" t="s">
        <v>33</v>
      </c>
    </row>
    <row r="888" spans="1:11" ht="20.100000000000001" customHeight="1" x14ac:dyDescent="0.25">
      <c r="A888" s="51" t="s">
        <v>861</v>
      </c>
      <c r="B888" s="51" t="s">
        <v>79</v>
      </c>
      <c r="C888" s="51" t="s">
        <v>31</v>
      </c>
      <c r="D888" s="51">
        <v>221259</v>
      </c>
      <c r="E888" s="51">
        <v>89.32</v>
      </c>
      <c r="F888" s="51">
        <v>3.49</v>
      </c>
      <c r="G888" s="51">
        <v>1.5800000000000002E-2</v>
      </c>
      <c r="H888" s="51">
        <v>63.398000000000003</v>
      </c>
      <c r="I888" s="51">
        <v>2025</v>
      </c>
      <c r="J888" s="51" t="s">
        <v>32</v>
      </c>
      <c r="K888" s="51" t="s">
        <v>33</v>
      </c>
    </row>
    <row r="889" spans="1:11" ht="20.100000000000001" customHeight="1" x14ac:dyDescent="0.25">
      <c r="A889" s="51" t="s">
        <v>1019</v>
      </c>
      <c r="B889" s="51" t="s">
        <v>79</v>
      </c>
      <c r="C889" s="51" t="s">
        <v>31</v>
      </c>
      <c r="D889" s="51">
        <v>394176</v>
      </c>
      <c r="E889" s="51">
        <v>86.71</v>
      </c>
      <c r="F889" s="51">
        <v>7.07</v>
      </c>
      <c r="G889" s="51">
        <v>1.7899999999999999E-2</v>
      </c>
      <c r="H889" s="51">
        <v>55.753399999999999</v>
      </c>
      <c r="I889" s="51">
        <v>2025</v>
      </c>
      <c r="J889" s="51" t="s">
        <v>32</v>
      </c>
      <c r="K889" s="51" t="s">
        <v>33</v>
      </c>
    </row>
    <row r="890" spans="1:11" ht="20.100000000000001" customHeight="1" x14ac:dyDescent="0.25">
      <c r="A890" s="51" t="s">
        <v>1015</v>
      </c>
      <c r="B890" s="51" t="s">
        <v>75</v>
      </c>
      <c r="C890" s="51" t="s">
        <v>31</v>
      </c>
      <c r="D890" s="51">
        <v>570398</v>
      </c>
      <c r="E890" s="51">
        <v>81.44</v>
      </c>
      <c r="F890" s="51">
        <v>11.25</v>
      </c>
      <c r="G890" s="51">
        <v>1.9699999999999999E-2</v>
      </c>
      <c r="H890" s="51">
        <v>50.701999999999998</v>
      </c>
      <c r="I890" s="51">
        <v>2025</v>
      </c>
      <c r="J890" s="51" t="s">
        <v>32</v>
      </c>
      <c r="K890" s="51" t="s">
        <v>33</v>
      </c>
    </row>
    <row r="891" spans="1:11" ht="20.100000000000001" customHeight="1" x14ac:dyDescent="0.25">
      <c r="A891" s="51" t="s">
        <v>1350</v>
      </c>
      <c r="B891" s="51" t="s">
        <v>79</v>
      </c>
      <c r="C891" s="51" t="s">
        <v>31</v>
      </c>
      <c r="D891" s="51">
        <v>316830</v>
      </c>
      <c r="E891" s="51">
        <v>82.6</v>
      </c>
      <c r="F891" s="51">
        <v>6.4</v>
      </c>
      <c r="G891" s="51">
        <v>2.0199999999999999E-2</v>
      </c>
      <c r="H891" s="51">
        <v>49.504600000000003</v>
      </c>
      <c r="I891" s="51">
        <v>2025</v>
      </c>
      <c r="J891" s="51" t="s">
        <v>32</v>
      </c>
      <c r="K891" s="51" t="s">
        <v>33</v>
      </c>
    </row>
    <row r="892" spans="1:11" ht="20.100000000000001" customHeight="1" x14ac:dyDescent="0.25">
      <c r="A892" s="51" t="s">
        <v>1005</v>
      </c>
      <c r="B892" s="51" t="s">
        <v>75</v>
      </c>
      <c r="C892" s="51" t="s">
        <v>31</v>
      </c>
      <c r="D892" s="51">
        <v>347921</v>
      </c>
      <c r="E892" s="51">
        <v>75.47</v>
      </c>
      <c r="F892" s="51">
        <v>5.82</v>
      </c>
      <c r="G892" s="51">
        <v>1.67E-2</v>
      </c>
      <c r="H892" s="51">
        <v>59.780299999999997</v>
      </c>
      <c r="I892" s="51">
        <v>2025</v>
      </c>
      <c r="J892" s="51" t="s">
        <v>32</v>
      </c>
      <c r="K892" s="51" t="s">
        <v>33</v>
      </c>
    </row>
    <row r="893" spans="1:11" ht="20.100000000000001" customHeight="1" x14ac:dyDescent="0.25">
      <c r="A893" s="51" t="s">
        <v>922</v>
      </c>
      <c r="B893" s="51" t="s">
        <v>79</v>
      </c>
      <c r="C893" s="51" t="s">
        <v>31</v>
      </c>
      <c r="D893" s="51">
        <v>434693</v>
      </c>
      <c r="E893" s="51">
        <v>87.15</v>
      </c>
      <c r="F893" s="51">
        <v>9.9</v>
      </c>
      <c r="G893" s="51">
        <v>2.2800000000000001E-2</v>
      </c>
      <c r="H893" s="51">
        <v>43.9084</v>
      </c>
      <c r="I893" s="51">
        <v>2025</v>
      </c>
      <c r="J893" s="51" t="s">
        <v>32</v>
      </c>
      <c r="K893" s="51" t="s">
        <v>33</v>
      </c>
    </row>
    <row r="894" spans="1:11" ht="20.100000000000001" customHeight="1" x14ac:dyDescent="0.25">
      <c r="A894" s="51" t="s">
        <v>1116</v>
      </c>
      <c r="B894" s="51" t="s">
        <v>79</v>
      </c>
      <c r="C894" s="51" t="s">
        <v>31</v>
      </c>
      <c r="D894" s="51">
        <v>145721</v>
      </c>
      <c r="E894" s="51">
        <v>86.57</v>
      </c>
      <c r="F894" s="51">
        <v>2.4</v>
      </c>
      <c r="G894" s="51">
        <v>1.6500000000000001E-2</v>
      </c>
      <c r="H894" s="51">
        <v>60.716999999999999</v>
      </c>
      <c r="I894" s="51">
        <v>2025</v>
      </c>
      <c r="J894" s="51" t="s">
        <v>32</v>
      </c>
      <c r="K894" s="51" t="s">
        <v>33</v>
      </c>
    </row>
    <row r="895" spans="1:11" ht="20.100000000000001" customHeight="1" x14ac:dyDescent="0.25">
      <c r="A895" s="51" t="s">
        <v>1069</v>
      </c>
      <c r="B895" s="51" t="s">
        <v>79</v>
      </c>
      <c r="C895" s="51" t="s">
        <v>31</v>
      </c>
      <c r="D895" s="51">
        <v>145060</v>
      </c>
      <c r="E895" s="51">
        <v>82.58</v>
      </c>
      <c r="F895" s="51">
        <v>2.76</v>
      </c>
      <c r="G895" s="51">
        <v>1.9E-2</v>
      </c>
      <c r="H895" s="51">
        <v>52.558</v>
      </c>
      <c r="I895" s="51">
        <v>2025</v>
      </c>
      <c r="J895" s="51" t="s">
        <v>32</v>
      </c>
      <c r="K895" s="51" t="s">
        <v>33</v>
      </c>
    </row>
    <row r="896" spans="1:11" ht="20.100000000000001" customHeight="1" x14ac:dyDescent="0.25">
      <c r="A896" s="51" t="s">
        <v>846</v>
      </c>
      <c r="B896" s="51" t="s">
        <v>75</v>
      </c>
      <c r="C896" s="51" t="s">
        <v>31</v>
      </c>
      <c r="D896" s="51">
        <v>293667</v>
      </c>
      <c r="E896" s="51">
        <v>84.17</v>
      </c>
      <c r="F896" s="51">
        <v>6.13</v>
      </c>
      <c r="G896" s="51">
        <v>2.0899999999999998E-2</v>
      </c>
      <c r="H896" s="51">
        <v>47.906599999999997</v>
      </c>
      <c r="I896" s="51">
        <v>2025</v>
      </c>
      <c r="J896" s="51" t="s">
        <v>32</v>
      </c>
      <c r="K896" s="51" t="s">
        <v>33</v>
      </c>
    </row>
    <row r="897" spans="1:11" ht="20.100000000000001" customHeight="1" x14ac:dyDescent="0.25">
      <c r="A897" s="51" t="s">
        <v>835</v>
      </c>
      <c r="B897" s="51" t="s">
        <v>79</v>
      </c>
      <c r="C897" s="51" t="s">
        <v>31</v>
      </c>
      <c r="D897" s="51">
        <v>190967</v>
      </c>
      <c r="E897" s="51">
        <v>84.8</v>
      </c>
      <c r="F897" s="51">
        <v>4.45</v>
      </c>
      <c r="G897" s="51">
        <v>2.3300000000000001E-2</v>
      </c>
      <c r="H897" s="51">
        <v>42.914000000000001</v>
      </c>
      <c r="I897" s="51">
        <v>2025</v>
      </c>
      <c r="J897" s="51" t="s">
        <v>32</v>
      </c>
      <c r="K897" s="51" t="s">
        <v>33</v>
      </c>
    </row>
    <row r="898" spans="1:11" ht="20.100000000000001" customHeight="1" x14ac:dyDescent="0.25">
      <c r="A898" s="51" t="s">
        <v>621</v>
      </c>
      <c r="B898" s="51" t="s">
        <v>79</v>
      </c>
      <c r="C898" s="51" t="s">
        <v>31</v>
      </c>
      <c r="D898" s="51">
        <v>179177</v>
      </c>
      <c r="E898" s="51">
        <v>76.459999999999994</v>
      </c>
      <c r="F898" s="51">
        <v>3.45</v>
      </c>
      <c r="G898" s="51">
        <v>1.9300000000000001E-2</v>
      </c>
      <c r="H898" s="51">
        <v>51.935499999999998</v>
      </c>
      <c r="I898" s="51">
        <v>2025</v>
      </c>
      <c r="J898" s="51" t="s">
        <v>32</v>
      </c>
      <c r="K898" s="51" t="s">
        <v>33</v>
      </c>
    </row>
    <row r="899" spans="1:11" ht="20.100000000000001" customHeight="1" x14ac:dyDescent="0.25">
      <c r="A899" s="51" t="s">
        <v>874</v>
      </c>
      <c r="B899" s="51" t="s">
        <v>79</v>
      </c>
      <c r="C899" s="51" t="s">
        <v>31</v>
      </c>
      <c r="D899" s="51">
        <v>179282</v>
      </c>
      <c r="E899" s="51">
        <v>88.74</v>
      </c>
      <c r="F899" s="51">
        <v>2.92</v>
      </c>
      <c r="G899" s="51">
        <v>1.6299999999999999E-2</v>
      </c>
      <c r="H899" s="51">
        <v>61.3979</v>
      </c>
      <c r="I899" s="51">
        <v>2025</v>
      </c>
      <c r="J899" s="51" t="s">
        <v>32</v>
      </c>
      <c r="K899" s="51" t="s">
        <v>33</v>
      </c>
    </row>
    <row r="900" spans="1:11" ht="20.100000000000001" customHeight="1" x14ac:dyDescent="0.25">
      <c r="A900" s="51" t="s">
        <v>931</v>
      </c>
      <c r="B900" s="51" t="s">
        <v>79</v>
      </c>
      <c r="C900" s="51" t="s">
        <v>31</v>
      </c>
      <c r="D900" s="51">
        <v>354077</v>
      </c>
      <c r="E900" s="51">
        <v>83.52</v>
      </c>
      <c r="F900" s="51">
        <v>6.58</v>
      </c>
      <c r="G900" s="51">
        <v>1.8599999999999998E-2</v>
      </c>
      <c r="H900" s="51">
        <v>53.811100000000003</v>
      </c>
      <c r="I900" s="51">
        <v>2025</v>
      </c>
      <c r="J900" s="51" t="s">
        <v>32</v>
      </c>
      <c r="K900" s="51" t="s">
        <v>33</v>
      </c>
    </row>
    <row r="901" spans="1:11" ht="20.100000000000001" customHeight="1" x14ac:dyDescent="0.25">
      <c r="A901" s="51" t="s">
        <v>831</v>
      </c>
      <c r="B901" s="51" t="s">
        <v>79</v>
      </c>
      <c r="C901" s="51" t="s">
        <v>31</v>
      </c>
      <c r="D901" s="51">
        <v>324481</v>
      </c>
      <c r="E901" s="51">
        <v>84.1</v>
      </c>
      <c r="F901" s="51">
        <v>6.93</v>
      </c>
      <c r="G901" s="51">
        <v>2.1399999999999999E-2</v>
      </c>
      <c r="H901" s="51">
        <v>46.822600000000001</v>
      </c>
      <c r="I901" s="51">
        <v>2025</v>
      </c>
      <c r="J901" s="51" t="s">
        <v>32</v>
      </c>
      <c r="K901" s="51" t="s">
        <v>33</v>
      </c>
    </row>
    <row r="902" spans="1:11" ht="20.100000000000001" customHeight="1" x14ac:dyDescent="0.25">
      <c r="A902" s="51" t="s">
        <v>881</v>
      </c>
      <c r="B902" s="51" t="s">
        <v>79</v>
      </c>
      <c r="C902" s="51" t="s">
        <v>31</v>
      </c>
      <c r="D902" s="51">
        <v>226545</v>
      </c>
      <c r="E902" s="51">
        <v>82.19</v>
      </c>
      <c r="F902" s="51">
        <v>4.22</v>
      </c>
      <c r="G902" s="51">
        <v>1.8599999999999998E-2</v>
      </c>
      <c r="H902" s="51">
        <v>53.683700000000002</v>
      </c>
      <c r="I902" s="51">
        <v>2025</v>
      </c>
      <c r="J902" s="51" t="s">
        <v>32</v>
      </c>
      <c r="K902" s="51" t="s">
        <v>33</v>
      </c>
    </row>
    <row r="903" spans="1:11" ht="20.100000000000001" customHeight="1" x14ac:dyDescent="0.25">
      <c r="A903" s="51" t="s">
        <v>819</v>
      </c>
      <c r="B903" s="51" t="s">
        <v>79</v>
      </c>
      <c r="C903" s="51" t="s">
        <v>31</v>
      </c>
      <c r="D903" s="51">
        <v>282608</v>
      </c>
      <c r="E903" s="51">
        <v>79.33</v>
      </c>
      <c r="F903" s="51">
        <v>3.88</v>
      </c>
      <c r="G903" s="51">
        <v>1.37E-2</v>
      </c>
      <c r="H903" s="51">
        <v>72.837100000000007</v>
      </c>
      <c r="I903" s="51">
        <v>2025</v>
      </c>
      <c r="J903" s="51" t="s">
        <v>32</v>
      </c>
      <c r="K903" s="51" t="s">
        <v>33</v>
      </c>
    </row>
    <row r="904" spans="1:11" ht="20.100000000000001" customHeight="1" x14ac:dyDescent="0.25">
      <c r="A904" s="51" t="s">
        <v>892</v>
      </c>
      <c r="B904" s="51" t="s">
        <v>79</v>
      </c>
      <c r="C904" s="51" t="s">
        <v>31</v>
      </c>
      <c r="D904" s="51">
        <v>134592</v>
      </c>
      <c r="E904" s="51">
        <v>90.16</v>
      </c>
      <c r="F904" s="51">
        <v>2.76</v>
      </c>
      <c r="G904" s="51">
        <v>2.0500000000000001E-2</v>
      </c>
      <c r="H904" s="51">
        <v>48.765099999999997</v>
      </c>
      <c r="I904" s="51">
        <v>2025</v>
      </c>
      <c r="J904" s="51" t="s">
        <v>32</v>
      </c>
      <c r="K904" s="51" t="s">
        <v>33</v>
      </c>
    </row>
    <row r="905" spans="1:11" ht="20.100000000000001" customHeight="1" x14ac:dyDescent="0.25">
      <c r="A905" s="51" t="s">
        <v>1239</v>
      </c>
      <c r="B905" s="51" t="s">
        <v>75</v>
      </c>
      <c r="C905" s="51" t="s">
        <v>31</v>
      </c>
      <c r="D905" s="51">
        <v>355712</v>
      </c>
      <c r="E905" s="51">
        <v>83.24</v>
      </c>
      <c r="F905" s="51">
        <v>5.32</v>
      </c>
      <c r="G905" s="51">
        <v>1.4999999999999999E-2</v>
      </c>
      <c r="H905" s="51">
        <v>66.863100000000003</v>
      </c>
      <c r="I905" s="51">
        <v>2025</v>
      </c>
      <c r="J905" s="51" t="s">
        <v>32</v>
      </c>
      <c r="K905" s="51" t="s">
        <v>33</v>
      </c>
    </row>
    <row r="906" spans="1:11" ht="20.100000000000001" customHeight="1" x14ac:dyDescent="0.25">
      <c r="A906" s="51" t="s">
        <v>956</v>
      </c>
      <c r="B906" s="51" t="s">
        <v>79</v>
      </c>
      <c r="C906" s="51" t="s">
        <v>31</v>
      </c>
      <c r="D906" s="51">
        <v>304762</v>
      </c>
      <c r="E906" s="51">
        <v>88.63</v>
      </c>
      <c r="F906" s="51">
        <v>6.64</v>
      </c>
      <c r="G906" s="51">
        <v>2.18E-2</v>
      </c>
      <c r="H906" s="51">
        <v>45.897799999999997</v>
      </c>
      <c r="I906" s="51">
        <v>2025</v>
      </c>
      <c r="J906" s="51" t="s">
        <v>32</v>
      </c>
      <c r="K906" s="51" t="s">
        <v>33</v>
      </c>
    </row>
    <row r="907" spans="1:11" ht="20.100000000000001" customHeight="1" x14ac:dyDescent="0.25">
      <c r="A907" s="51" t="s">
        <v>743</v>
      </c>
      <c r="B907" s="51" t="s">
        <v>79</v>
      </c>
      <c r="C907" s="51" t="s">
        <v>31</v>
      </c>
      <c r="D907" s="51">
        <v>336375</v>
      </c>
      <c r="E907" s="51">
        <v>84.07</v>
      </c>
      <c r="F907" s="51">
        <v>10.59</v>
      </c>
      <c r="G907" s="51">
        <v>3.15E-2</v>
      </c>
      <c r="H907" s="51">
        <v>31.763500000000001</v>
      </c>
      <c r="I907" s="51">
        <v>2025</v>
      </c>
      <c r="J907" s="51" t="s">
        <v>32</v>
      </c>
      <c r="K907" s="51" t="s">
        <v>33</v>
      </c>
    </row>
    <row r="908" spans="1:11" ht="20.100000000000001" customHeight="1" x14ac:dyDescent="0.25">
      <c r="A908" s="51" t="s">
        <v>1033</v>
      </c>
      <c r="B908" s="51" t="s">
        <v>79</v>
      </c>
      <c r="C908" s="51" t="s">
        <v>31</v>
      </c>
      <c r="D908" s="51">
        <v>95350</v>
      </c>
      <c r="E908" s="51">
        <v>79.849999999999994</v>
      </c>
      <c r="F908" s="51">
        <v>2.77</v>
      </c>
      <c r="G908" s="51">
        <v>2.9100000000000001E-2</v>
      </c>
      <c r="H908" s="51">
        <v>34.422499999999999</v>
      </c>
      <c r="I908" s="51">
        <v>2025</v>
      </c>
      <c r="J908" s="51" t="s">
        <v>32</v>
      </c>
      <c r="K908" s="51" t="s">
        <v>33</v>
      </c>
    </row>
    <row r="909" spans="1:11" ht="20.100000000000001" customHeight="1" x14ac:dyDescent="0.25">
      <c r="A909" s="51" t="s">
        <v>3306</v>
      </c>
      <c r="B909" s="51" t="s">
        <v>79</v>
      </c>
      <c r="C909" s="51" t="s">
        <v>31</v>
      </c>
      <c r="D909" s="51">
        <v>50776</v>
      </c>
      <c r="E909" s="51">
        <v>79.67</v>
      </c>
      <c r="F909" s="51">
        <v>4.32</v>
      </c>
      <c r="G909" s="51">
        <v>8.5099999999999995E-2</v>
      </c>
      <c r="H909" s="51">
        <v>11.7538</v>
      </c>
      <c r="I909" s="51">
        <v>2025</v>
      </c>
      <c r="J909" s="51" t="s">
        <v>32</v>
      </c>
      <c r="K909" s="51" t="s">
        <v>33</v>
      </c>
    </row>
    <row r="910" spans="1:11" ht="20.100000000000001" customHeight="1" x14ac:dyDescent="0.25">
      <c r="A910" s="51" t="s">
        <v>980</v>
      </c>
      <c r="B910" s="51" t="s">
        <v>75</v>
      </c>
      <c r="C910" s="51" t="s">
        <v>31</v>
      </c>
      <c r="D910" s="51">
        <v>562520</v>
      </c>
      <c r="E910" s="51">
        <v>82.9</v>
      </c>
      <c r="F910" s="51">
        <v>11.21</v>
      </c>
      <c r="G910" s="51">
        <v>1.9900000000000001E-2</v>
      </c>
      <c r="H910" s="51">
        <v>50.180199999999999</v>
      </c>
      <c r="I910" s="51">
        <v>2025</v>
      </c>
      <c r="J910" s="51" t="s">
        <v>32</v>
      </c>
      <c r="K910" s="51" t="s">
        <v>33</v>
      </c>
    </row>
    <row r="911" spans="1:11" ht="20.100000000000001" customHeight="1" x14ac:dyDescent="0.25">
      <c r="A911" s="51" t="s">
        <v>1488</v>
      </c>
      <c r="B911" s="51" t="s">
        <v>75</v>
      </c>
      <c r="C911" s="51" t="s">
        <v>31</v>
      </c>
      <c r="D911" s="51">
        <v>463246</v>
      </c>
      <c r="E911" s="51">
        <v>84.87</v>
      </c>
      <c r="F911" s="51">
        <v>7.2</v>
      </c>
      <c r="G911" s="51">
        <v>1.55E-2</v>
      </c>
      <c r="H911" s="51">
        <v>64.339699999999993</v>
      </c>
      <c r="I911" s="51">
        <v>2025</v>
      </c>
      <c r="J911" s="51" t="s">
        <v>32</v>
      </c>
      <c r="K911" s="51" t="s">
        <v>33</v>
      </c>
    </row>
    <row r="912" spans="1:11" ht="20.100000000000001" customHeight="1" x14ac:dyDescent="0.25">
      <c r="A912" s="51" t="s">
        <v>782</v>
      </c>
      <c r="B912" s="51" t="s">
        <v>79</v>
      </c>
      <c r="C912" s="51" t="s">
        <v>31</v>
      </c>
      <c r="D912" s="51">
        <v>153894</v>
      </c>
      <c r="E912" s="51">
        <v>89.38</v>
      </c>
      <c r="F912" s="51">
        <v>3.02</v>
      </c>
      <c r="G912" s="51">
        <v>1.9599999999999999E-2</v>
      </c>
      <c r="H912" s="51">
        <v>50.958199999999998</v>
      </c>
      <c r="I912" s="51">
        <v>2025</v>
      </c>
      <c r="J912" s="51" t="s">
        <v>32</v>
      </c>
      <c r="K912" s="51" t="s">
        <v>33</v>
      </c>
    </row>
    <row r="913" spans="1:11" ht="20.100000000000001" customHeight="1" x14ac:dyDescent="0.25">
      <c r="A913" s="51" t="s">
        <v>1030</v>
      </c>
      <c r="B913" s="51" t="s">
        <v>75</v>
      </c>
      <c r="C913" s="51" t="s">
        <v>31</v>
      </c>
      <c r="D913" s="51">
        <v>195314</v>
      </c>
      <c r="E913" s="51">
        <v>84.12</v>
      </c>
      <c r="F913" s="51">
        <v>5.9</v>
      </c>
      <c r="G913" s="51">
        <v>3.0200000000000001E-2</v>
      </c>
      <c r="H913" s="51">
        <v>33.104199999999999</v>
      </c>
      <c r="I913" s="51">
        <v>2025</v>
      </c>
      <c r="J913" s="51" t="s">
        <v>32</v>
      </c>
      <c r="K913" s="51" t="s">
        <v>33</v>
      </c>
    </row>
    <row r="914" spans="1:11" ht="20.100000000000001" customHeight="1" x14ac:dyDescent="0.25">
      <c r="A914" s="51" t="s">
        <v>784</v>
      </c>
      <c r="B914" s="51" t="s">
        <v>79</v>
      </c>
      <c r="C914" s="51" t="s">
        <v>31</v>
      </c>
      <c r="D914" s="51">
        <v>271270</v>
      </c>
      <c r="E914" s="51">
        <v>85.12</v>
      </c>
      <c r="F914" s="51">
        <v>6.82</v>
      </c>
      <c r="G914" s="51">
        <v>2.5100000000000001E-2</v>
      </c>
      <c r="H914" s="51">
        <v>39.775700000000001</v>
      </c>
      <c r="I914" s="51">
        <v>2025</v>
      </c>
      <c r="J914" s="51" t="s">
        <v>32</v>
      </c>
      <c r="K914" s="51" t="s">
        <v>33</v>
      </c>
    </row>
    <row r="915" spans="1:11" ht="20.100000000000001" customHeight="1" x14ac:dyDescent="0.25">
      <c r="A915" s="51" t="s">
        <v>622</v>
      </c>
      <c r="B915" s="51" t="s">
        <v>79</v>
      </c>
      <c r="C915" s="51" t="s">
        <v>31</v>
      </c>
      <c r="D915" s="51">
        <v>156745</v>
      </c>
      <c r="E915" s="51">
        <v>87.31</v>
      </c>
      <c r="F915" s="51">
        <v>3.21</v>
      </c>
      <c r="G915" s="51">
        <v>2.0500000000000001E-2</v>
      </c>
      <c r="H915" s="51">
        <v>48.830399999999997</v>
      </c>
      <c r="I915" s="51">
        <v>2025</v>
      </c>
      <c r="J915" s="51" t="s">
        <v>32</v>
      </c>
      <c r="K915" s="51" t="s">
        <v>33</v>
      </c>
    </row>
    <row r="916" spans="1:11" ht="20.100000000000001" customHeight="1" x14ac:dyDescent="0.25">
      <c r="A916" s="51" t="s">
        <v>764</v>
      </c>
      <c r="B916" s="51" t="s">
        <v>79</v>
      </c>
      <c r="C916" s="51" t="s">
        <v>31</v>
      </c>
      <c r="D916" s="51">
        <v>540940</v>
      </c>
      <c r="E916" s="51">
        <v>84.82</v>
      </c>
      <c r="F916" s="51">
        <v>8.77</v>
      </c>
      <c r="G916" s="51">
        <v>1.6199999999999999E-2</v>
      </c>
      <c r="H916" s="51">
        <v>61.680799999999998</v>
      </c>
      <c r="I916" s="51">
        <v>2025</v>
      </c>
      <c r="J916" s="51" t="s">
        <v>32</v>
      </c>
      <c r="K916" s="51" t="s">
        <v>33</v>
      </c>
    </row>
    <row r="917" spans="1:11" ht="20.100000000000001" customHeight="1" x14ac:dyDescent="0.25">
      <c r="A917" s="51" t="s">
        <v>776</v>
      </c>
      <c r="B917" s="51" t="s">
        <v>30</v>
      </c>
      <c r="C917" s="51" t="s">
        <v>31</v>
      </c>
      <c r="D917" s="51">
        <v>493399</v>
      </c>
      <c r="E917" s="51">
        <v>85.05</v>
      </c>
      <c r="F917" s="51">
        <v>10.72</v>
      </c>
      <c r="G917" s="51">
        <v>2.1700000000000001E-2</v>
      </c>
      <c r="H917" s="51">
        <v>46.026000000000003</v>
      </c>
      <c r="I917" s="51">
        <v>2025</v>
      </c>
      <c r="J917" s="51" t="s">
        <v>32</v>
      </c>
      <c r="K917" s="51" t="s">
        <v>33</v>
      </c>
    </row>
    <row r="918" spans="1:11" ht="20.100000000000001" customHeight="1" x14ac:dyDescent="0.25">
      <c r="A918" s="51" t="s">
        <v>742</v>
      </c>
      <c r="B918" s="51" t="s">
        <v>79</v>
      </c>
      <c r="C918" s="51" t="s">
        <v>31</v>
      </c>
      <c r="D918" s="51">
        <v>207522</v>
      </c>
      <c r="E918" s="51">
        <v>82.83</v>
      </c>
      <c r="F918" s="51">
        <v>3.31</v>
      </c>
      <c r="G918" s="51">
        <v>1.6E-2</v>
      </c>
      <c r="H918" s="51">
        <v>62.695399999999999</v>
      </c>
      <c r="I918" s="51">
        <v>2025</v>
      </c>
      <c r="J918" s="51" t="s">
        <v>32</v>
      </c>
      <c r="K918" s="51" t="s">
        <v>33</v>
      </c>
    </row>
    <row r="919" spans="1:11" ht="20.100000000000001" customHeight="1" x14ac:dyDescent="0.25">
      <c r="A919" s="51" t="s">
        <v>1292</v>
      </c>
      <c r="B919" s="51" t="s">
        <v>75</v>
      </c>
      <c r="C919" s="51" t="s">
        <v>31</v>
      </c>
      <c r="D919" s="51">
        <v>272986</v>
      </c>
      <c r="E919" s="51">
        <v>83.94</v>
      </c>
      <c r="F919" s="51">
        <v>5.0999999999999996</v>
      </c>
      <c r="G919" s="51">
        <v>1.8700000000000001E-2</v>
      </c>
      <c r="H919" s="51">
        <v>53.526600000000002</v>
      </c>
      <c r="I919" s="51">
        <v>2025</v>
      </c>
      <c r="J919" s="51" t="s">
        <v>32</v>
      </c>
      <c r="K919" s="51" t="s">
        <v>33</v>
      </c>
    </row>
    <row r="920" spans="1:11" ht="20.100000000000001" customHeight="1" x14ac:dyDescent="0.25">
      <c r="A920" s="51" t="s">
        <v>924</v>
      </c>
      <c r="B920" s="51" t="s">
        <v>79</v>
      </c>
      <c r="C920" s="51" t="s">
        <v>31</v>
      </c>
      <c r="D920" s="51">
        <v>193158</v>
      </c>
      <c r="E920" s="51">
        <v>84.97</v>
      </c>
      <c r="F920" s="51">
        <v>6.13</v>
      </c>
      <c r="G920" s="51">
        <v>3.1699999999999999E-2</v>
      </c>
      <c r="H920" s="51">
        <v>31.510300000000001</v>
      </c>
      <c r="I920" s="51">
        <v>2025</v>
      </c>
      <c r="J920" s="51" t="s">
        <v>32</v>
      </c>
      <c r="K920" s="51" t="s">
        <v>33</v>
      </c>
    </row>
    <row r="921" spans="1:11" ht="20.100000000000001" customHeight="1" x14ac:dyDescent="0.25">
      <c r="A921" s="51" t="s">
        <v>1157</v>
      </c>
      <c r="B921" s="51" t="s">
        <v>75</v>
      </c>
      <c r="C921" s="51" t="s">
        <v>31</v>
      </c>
      <c r="D921" s="51">
        <v>533150</v>
      </c>
      <c r="E921" s="51">
        <v>83.18</v>
      </c>
      <c r="F921" s="51">
        <v>10.119999999999999</v>
      </c>
      <c r="G921" s="51">
        <v>1.9E-2</v>
      </c>
      <c r="H921" s="51">
        <v>52.6828</v>
      </c>
      <c r="I921" s="51">
        <v>2025</v>
      </c>
      <c r="J921" s="51" t="s">
        <v>32</v>
      </c>
      <c r="K921" s="51" t="s">
        <v>33</v>
      </c>
    </row>
    <row r="922" spans="1:11" ht="20.100000000000001" customHeight="1" x14ac:dyDescent="0.25">
      <c r="A922" s="51" t="s">
        <v>1131</v>
      </c>
      <c r="B922" s="51" t="s">
        <v>75</v>
      </c>
      <c r="C922" s="51" t="s">
        <v>31</v>
      </c>
      <c r="D922" s="51">
        <v>320829</v>
      </c>
      <c r="E922" s="51">
        <v>86.16</v>
      </c>
      <c r="F922" s="51">
        <v>4.5599999999999996</v>
      </c>
      <c r="G922" s="51">
        <v>1.4200000000000001E-2</v>
      </c>
      <c r="H922" s="51">
        <v>70.357299999999995</v>
      </c>
      <c r="I922" s="51">
        <v>2025</v>
      </c>
      <c r="J922" s="51" t="s">
        <v>32</v>
      </c>
      <c r="K922" s="51" t="s">
        <v>33</v>
      </c>
    </row>
    <row r="923" spans="1:11" ht="20.100000000000001" customHeight="1" x14ac:dyDescent="0.25">
      <c r="A923" s="51" t="s">
        <v>773</v>
      </c>
      <c r="B923" s="51" t="s">
        <v>79</v>
      </c>
      <c r="C923" s="51" t="s">
        <v>31</v>
      </c>
      <c r="D923" s="51">
        <v>322568</v>
      </c>
      <c r="E923" s="51">
        <v>84.15</v>
      </c>
      <c r="F923" s="51">
        <v>12.2</v>
      </c>
      <c r="G923" s="51">
        <v>3.78E-2</v>
      </c>
      <c r="H923" s="51">
        <v>26.44</v>
      </c>
      <c r="I923" s="51">
        <v>2025</v>
      </c>
      <c r="J923" s="51" t="s">
        <v>32</v>
      </c>
      <c r="K923" s="51" t="s">
        <v>33</v>
      </c>
    </row>
    <row r="924" spans="1:11" ht="20.100000000000001" customHeight="1" x14ac:dyDescent="0.25">
      <c r="A924" s="51" t="s">
        <v>984</v>
      </c>
      <c r="B924" s="51" t="s">
        <v>75</v>
      </c>
      <c r="C924" s="51" t="s">
        <v>31</v>
      </c>
      <c r="D924" s="51">
        <v>335216</v>
      </c>
      <c r="E924" s="51">
        <v>77.84</v>
      </c>
      <c r="F924" s="51">
        <v>5.26</v>
      </c>
      <c r="G924" s="51">
        <v>1.5699999999999999E-2</v>
      </c>
      <c r="H924" s="51">
        <v>63.729199999999999</v>
      </c>
      <c r="I924" s="51">
        <v>2025</v>
      </c>
      <c r="J924" s="51" t="s">
        <v>32</v>
      </c>
      <c r="K924" s="51" t="s">
        <v>33</v>
      </c>
    </row>
    <row r="925" spans="1:11" ht="20.100000000000001" customHeight="1" x14ac:dyDescent="0.25">
      <c r="A925" s="51" t="s">
        <v>1002</v>
      </c>
      <c r="B925" s="51" t="s">
        <v>75</v>
      </c>
      <c r="C925" s="51" t="s">
        <v>31</v>
      </c>
      <c r="D925" s="51">
        <v>425998</v>
      </c>
      <c r="E925" s="51">
        <v>85.85</v>
      </c>
      <c r="F925" s="51">
        <v>11.25</v>
      </c>
      <c r="G925" s="51">
        <v>2.64E-2</v>
      </c>
      <c r="H925" s="51">
        <v>37.866500000000002</v>
      </c>
      <c r="I925" s="51">
        <v>2025</v>
      </c>
      <c r="J925" s="51" t="s">
        <v>32</v>
      </c>
      <c r="K925" s="51" t="s">
        <v>33</v>
      </c>
    </row>
    <row r="926" spans="1:11" ht="20.100000000000001" customHeight="1" x14ac:dyDescent="0.25">
      <c r="A926" s="51" t="s">
        <v>1016</v>
      </c>
      <c r="B926" s="51" t="s">
        <v>75</v>
      </c>
      <c r="C926" s="51" t="s">
        <v>31</v>
      </c>
      <c r="D926" s="51">
        <v>335540</v>
      </c>
      <c r="E926" s="51">
        <v>81.81</v>
      </c>
      <c r="F926" s="51">
        <v>6.75</v>
      </c>
      <c r="G926" s="51">
        <v>2.01E-2</v>
      </c>
      <c r="H926" s="51">
        <v>49.709699999999998</v>
      </c>
      <c r="I926" s="51">
        <v>2025</v>
      </c>
      <c r="J926" s="51" t="s">
        <v>32</v>
      </c>
      <c r="K926" s="51" t="s">
        <v>33</v>
      </c>
    </row>
    <row r="927" spans="1:11" ht="20.100000000000001" customHeight="1" x14ac:dyDescent="0.25">
      <c r="A927" s="51" t="s">
        <v>78</v>
      </c>
      <c r="B927" s="51" t="s">
        <v>79</v>
      </c>
      <c r="C927" s="51" t="s">
        <v>31</v>
      </c>
      <c r="D927" s="51">
        <v>99895</v>
      </c>
      <c r="E927" s="51">
        <v>87.07</v>
      </c>
      <c r="F927" s="51">
        <v>9.8699999999999992</v>
      </c>
      <c r="G927" s="51">
        <v>9.8799999999999999E-2</v>
      </c>
      <c r="H927" s="51">
        <v>10.121</v>
      </c>
      <c r="I927" s="51">
        <v>2025</v>
      </c>
      <c r="J927" s="51" t="s">
        <v>32</v>
      </c>
      <c r="K927" s="51" t="s">
        <v>33</v>
      </c>
    </row>
    <row r="928" spans="1:11" ht="20.100000000000001" customHeight="1" x14ac:dyDescent="0.25">
      <c r="A928" s="51" t="s">
        <v>1147</v>
      </c>
      <c r="B928" s="51" t="s">
        <v>75</v>
      </c>
      <c r="C928" s="51" t="s">
        <v>31</v>
      </c>
      <c r="D928" s="51">
        <v>591369</v>
      </c>
      <c r="E928" s="51">
        <v>85.43</v>
      </c>
      <c r="F928" s="51">
        <v>9.75</v>
      </c>
      <c r="G928" s="51">
        <v>1.6500000000000001E-2</v>
      </c>
      <c r="H928" s="51">
        <v>60.653199999999998</v>
      </c>
      <c r="I928" s="51">
        <v>2025</v>
      </c>
      <c r="J928" s="51" t="s">
        <v>32</v>
      </c>
      <c r="K928" s="51" t="s">
        <v>33</v>
      </c>
    </row>
    <row r="929" spans="1:11" ht="20.100000000000001" customHeight="1" x14ac:dyDescent="0.25">
      <c r="A929" s="51" t="s">
        <v>859</v>
      </c>
      <c r="B929" s="51" t="s">
        <v>79</v>
      </c>
      <c r="C929" s="51" t="s">
        <v>31</v>
      </c>
      <c r="D929" s="51">
        <v>250890</v>
      </c>
      <c r="E929" s="51">
        <v>87.01</v>
      </c>
      <c r="F929" s="51">
        <v>6.17</v>
      </c>
      <c r="G929" s="51">
        <v>2.46E-2</v>
      </c>
      <c r="H929" s="51">
        <v>40.6629</v>
      </c>
      <c r="I929" s="51">
        <v>2025</v>
      </c>
      <c r="J929" s="51" t="s">
        <v>32</v>
      </c>
      <c r="K929" s="51" t="s">
        <v>33</v>
      </c>
    </row>
    <row r="930" spans="1:11" ht="20.100000000000001" customHeight="1" x14ac:dyDescent="0.25">
      <c r="A930" s="51" t="s">
        <v>748</v>
      </c>
      <c r="B930" s="51" t="s">
        <v>79</v>
      </c>
      <c r="C930" s="51" t="s">
        <v>31</v>
      </c>
      <c r="D930" s="51">
        <v>324863</v>
      </c>
      <c r="E930" s="51">
        <v>81.069999999999993</v>
      </c>
      <c r="F930" s="51">
        <v>6.93</v>
      </c>
      <c r="G930" s="51">
        <v>2.1299999999999999E-2</v>
      </c>
      <c r="H930" s="51">
        <v>46.877800000000001</v>
      </c>
      <c r="I930" s="51">
        <v>2025</v>
      </c>
      <c r="J930" s="51" t="s">
        <v>32</v>
      </c>
      <c r="K930" s="51" t="s">
        <v>33</v>
      </c>
    </row>
    <row r="931" spans="1:11" ht="20.100000000000001" customHeight="1" x14ac:dyDescent="0.25">
      <c r="A931" s="51" t="s">
        <v>908</v>
      </c>
      <c r="B931" s="51" t="s">
        <v>79</v>
      </c>
      <c r="C931" s="51" t="s">
        <v>31</v>
      </c>
      <c r="D931" s="51">
        <v>185542</v>
      </c>
      <c r="E931" s="51">
        <v>89.07</v>
      </c>
      <c r="F931" s="51">
        <v>3.09</v>
      </c>
      <c r="G931" s="51">
        <v>1.67E-2</v>
      </c>
      <c r="H931" s="51">
        <v>60.045900000000003</v>
      </c>
      <c r="I931" s="51">
        <v>2025</v>
      </c>
      <c r="J931" s="51" t="s">
        <v>32</v>
      </c>
      <c r="K931" s="51" t="s">
        <v>33</v>
      </c>
    </row>
    <row r="932" spans="1:11" ht="20.100000000000001" customHeight="1" x14ac:dyDescent="0.25">
      <c r="A932" s="51" t="s">
        <v>887</v>
      </c>
      <c r="B932" s="51" t="s">
        <v>79</v>
      </c>
      <c r="C932" s="51" t="s">
        <v>31</v>
      </c>
      <c r="D932" s="51">
        <v>392646</v>
      </c>
      <c r="E932" s="51">
        <v>87.12</v>
      </c>
      <c r="F932" s="51">
        <v>7.33</v>
      </c>
      <c r="G932" s="51">
        <v>1.8700000000000001E-2</v>
      </c>
      <c r="H932" s="51">
        <v>53.567</v>
      </c>
      <c r="I932" s="51">
        <v>2025</v>
      </c>
      <c r="J932" s="51" t="s">
        <v>32</v>
      </c>
      <c r="K932" s="51" t="s">
        <v>33</v>
      </c>
    </row>
    <row r="933" spans="1:11" ht="20.100000000000001" customHeight="1" x14ac:dyDescent="0.25">
      <c r="A933" s="51" t="s">
        <v>619</v>
      </c>
      <c r="B933" s="51" t="s">
        <v>79</v>
      </c>
      <c r="C933" s="51" t="s">
        <v>31</v>
      </c>
      <c r="D933" s="51">
        <v>115290</v>
      </c>
      <c r="E933" s="51">
        <v>90.54</v>
      </c>
      <c r="F933" s="51">
        <v>3.54</v>
      </c>
      <c r="G933" s="51">
        <v>3.0700000000000002E-2</v>
      </c>
      <c r="H933" s="51">
        <v>32.567700000000002</v>
      </c>
      <c r="I933" s="51">
        <v>2025</v>
      </c>
      <c r="J933" s="51" t="s">
        <v>32</v>
      </c>
      <c r="K933" s="51" t="s">
        <v>33</v>
      </c>
    </row>
    <row r="934" spans="1:11" ht="20.100000000000001" customHeight="1" x14ac:dyDescent="0.25">
      <c r="A934" s="51" t="s">
        <v>799</v>
      </c>
      <c r="B934" s="51" t="s">
        <v>79</v>
      </c>
      <c r="C934" s="51" t="s">
        <v>31</v>
      </c>
      <c r="D934" s="51">
        <v>375396</v>
      </c>
      <c r="E934" s="51">
        <v>78.91</v>
      </c>
      <c r="F934" s="51">
        <v>10.61</v>
      </c>
      <c r="G934" s="51">
        <v>2.8299999999999999E-2</v>
      </c>
      <c r="H934" s="51">
        <v>35.381399999999999</v>
      </c>
      <c r="I934" s="51">
        <v>2025</v>
      </c>
      <c r="J934" s="51" t="s">
        <v>32</v>
      </c>
      <c r="K934" s="51" t="s">
        <v>33</v>
      </c>
    </row>
    <row r="935" spans="1:11" ht="20.100000000000001" customHeight="1" x14ac:dyDescent="0.25">
      <c r="A935" s="51" t="s">
        <v>933</v>
      </c>
      <c r="B935" s="51" t="s">
        <v>79</v>
      </c>
      <c r="C935" s="51" t="s">
        <v>31</v>
      </c>
      <c r="D935" s="51">
        <v>273844</v>
      </c>
      <c r="E935" s="51">
        <v>87.56</v>
      </c>
      <c r="F935" s="51">
        <v>6.37</v>
      </c>
      <c r="G935" s="51">
        <v>2.3300000000000001E-2</v>
      </c>
      <c r="H935" s="51">
        <v>42.989600000000003</v>
      </c>
      <c r="I935" s="51">
        <v>2025</v>
      </c>
      <c r="J935" s="51" t="s">
        <v>32</v>
      </c>
      <c r="K935" s="51" t="s">
        <v>33</v>
      </c>
    </row>
    <row r="936" spans="1:11" ht="20.100000000000001" customHeight="1" x14ac:dyDescent="0.25">
      <c r="A936" s="51" t="s">
        <v>3305</v>
      </c>
      <c r="B936" s="51" t="s">
        <v>75</v>
      </c>
      <c r="C936" s="51" t="s">
        <v>31</v>
      </c>
      <c r="D936" s="51">
        <v>287199</v>
      </c>
      <c r="E936" s="51">
        <v>81.400000000000006</v>
      </c>
      <c r="F936" s="51">
        <v>5.45</v>
      </c>
      <c r="G936" s="51">
        <v>1.9E-2</v>
      </c>
      <c r="H936" s="51">
        <v>52.697000000000003</v>
      </c>
      <c r="I936" s="51">
        <v>2025</v>
      </c>
      <c r="J936" s="51" t="s">
        <v>32</v>
      </c>
      <c r="K936" s="51" t="s">
        <v>33</v>
      </c>
    </row>
    <row r="937" spans="1:11" ht="20.100000000000001" customHeight="1" x14ac:dyDescent="0.25">
      <c r="A937" s="51" t="s">
        <v>767</v>
      </c>
      <c r="B937" s="51" t="s">
        <v>79</v>
      </c>
      <c r="C937" s="51" t="s">
        <v>31</v>
      </c>
      <c r="D937" s="51">
        <v>232284</v>
      </c>
      <c r="E937" s="51">
        <v>82.26</v>
      </c>
      <c r="F937" s="51">
        <v>6.7</v>
      </c>
      <c r="G937" s="51">
        <v>2.8799999999999999E-2</v>
      </c>
      <c r="H937" s="51">
        <v>34.669199999999996</v>
      </c>
      <c r="I937" s="51">
        <v>2025</v>
      </c>
      <c r="J937" s="51" t="s">
        <v>32</v>
      </c>
      <c r="K937" s="51" t="s">
        <v>33</v>
      </c>
    </row>
    <row r="938" spans="1:11" ht="20.100000000000001" customHeight="1" x14ac:dyDescent="0.25">
      <c r="A938" s="51" t="s">
        <v>977</v>
      </c>
      <c r="B938" s="51" t="s">
        <v>79</v>
      </c>
      <c r="C938" s="51" t="s">
        <v>31</v>
      </c>
      <c r="D938" s="51">
        <v>363398</v>
      </c>
      <c r="E938" s="51">
        <v>80.650000000000006</v>
      </c>
      <c r="F938" s="51">
        <v>10.18</v>
      </c>
      <c r="G938" s="51">
        <v>2.8000000000000001E-2</v>
      </c>
      <c r="H938" s="51">
        <v>35.697200000000002</v>
      </c>
      <c r="I938" s="51">
        <v>2025</v>
      </c>
      <c r="J938" s="51" t="s">
        <v>32</v>
      </c>
      <c r="K938" s="51" t="s">
        <v>33</v>
      </c>
    </row>
    <row r="939" spans="1:11" ht="20.100000000000001" customHeight="1" x14ac:dyDescent="0.25">
      <c r="A939" s="51" t="s">
        <v>1029</v>
      </c>
      <c r="B939" s="51" t="s">
        <v>75</v>
      </c>
      <c r="C939" s="51" t="s">
        <v>31</v>
      </c>
      <c r="D939" s="51">
        <v>277322</v>
      </c>
      <c r="E939" s="51">
        <v>80.48</v>
      </c>
      <c r="F939" s="51">
        <v>5.97</v>
      </c>
      <c r="G939" s="51">
        <v>2.1499999999999998E-2</v>
      </c>
      <c r="H939" s="51">
        <v>46.452500000000001</v>
      </c>
      <c r="I939" s="51">
        <v>2025</v>
      </c>
      <c r="J939" s="51" t="s">
        <v>32</v>
      </c>
      <c r="K939" s="51" t="s">
        <v>33</v>
      </c>
    </row>
    <row r="940" spans="1:11" ht="20.100000000000001" customHeight="1" x14ac:dyDescent="0.25">
      <c r="A940" s="51" t="s">
        <v>1395</v>
      </c>
      <c r="B940" s="51" t="s">
        <v>79</v>
      </c>
      <c r="C940" s="51" t="s">
        <v>31</v>
      </c>
      <c r="D940" s="51">
        <v>267305</v>
      </c>
      <c r="E940" s="51">
        <v>87.03</v>
      </c>
      <c r="F940" s="51">
        <v>6.14</v>
      </c>
      <c r="G940" s="51">
        <v>2.3E-2</v>
      </c>
      <c r="H940" s="51">
        <v>43.5351</v>
      </c>
      <c r="I940" s="51">
        <v>2025</v>
      </c>
      <c r="J940" s="51" t="s">
        <v>32</v>
      </c>
      <c r="K940" s="51" t="s">
        <v>33</v>
      </c>
    </row>
    <row r="941" spans="1:11" ht="20.100000000000001" customHeight="1" x14ac:dyDescent="0.25">
      <c r="A941" s="51" t="s">
        <v>940</v>
      </c>
      <c r="B941" s="51" t="s">
        <v>79</v>
      </c>
      <c r="C941" s="51" t="s">
        <v>31</v>
      </c>
      <c r="D941" s="51">
        <v>193436</v>
      </c>
      <c r="E941" s="51">
        <v>86.5</v>
      </c>
      <c r="F941" s="51">
        <v>3.58</v>
      </c>
      <c r="G941" s="51">
        <v>1.8499999999999999E-2</v>
      </c>
      <c r="H941" s="51">
        <v>54.032499999999999</v>
      </c>
      <c r="I941" s="51">
        <v>2025</v>
      </c>
      <c r="J941" s="51" t="s">
        <v>32</v>
      </c>
      <c r="K941" s="51" t="s">
        <v>33</v>
      </c>
    </row>
    <row r="942" spans="1:11" ht="20.100000000000001" customHeight="1" x14ac:dyDescent="0.25">
      <c r="A942" s="51" t="s">
        <v>3298</v>
      </c>
      <c r="B942" s="51" t="s">
        <v>79</v>
      </c>
      <c r="C942" s="51" t="s">
        <v>31</v>
      </c>
      <c r="D942" s="51">
        <v>228006</v>
      </c>
      <c r="E942" s="51">
        <v>86.78</v>
      </c>
      <c r="F942" s="51">
        <v>4.8600000000000003</v>
      </c>
      <c r="G942" s="51">
        <v>2.1299999999999999E-2</v>
      </c>
      <c r="H942" s="51">
        <v>46.9148</v>
      </c>
      <c r="I942" s="51">
        <v>2025</v>
      </c>
      <c r="J942" s="51" t="s">
        <v>32</v>
      </c>
      <c r="K942" s="51" t="s">
        <v>33</v>
      </c>
    </row>
    <row r="943" spans="1:11" ht="20.100000000000001" customHeight="1" x14ac:dyDescent="0.25">
      <c r="A943" s="51" t="s">
        <v>1039</v>
      </c>
      <c r="B943" s="51" t="s">
        <v>79</v>
      </c>
      <c r="C943" s="51" t="s">
        <v>31</v>
      </c>
      <c r="D943" s="51">
        <v>81798</v>
      </c>
      <c r="E943" s="51">
        <v>89.86</v>
      </c>
      <c r="F943" s="51">
        <v>2.6</v>
      </c>
      <c r="G943" s="51">
        <v>3.1800000000000002E-2</v>
      </c>
      <c r="H943" s="51">
        <v>31.460899999999999</v>
      </c>
      <c r="I943" s="51">
        <v>2025</v>
      </c>
      <c r="J943" s="51" t="s">
        <v>32</v>
      </c>
      <c r="K943" s="51" t="s">
        <v>33</v>
      </c>
    </row>
    <row r="944" spans="1:11" ht="20.100000000000001" customHeight="1" x14ac:dyDescent="0.25">
      <c r="A944" s="51" t="s">
        <v>808</v>
      </c>
      <c r="B944" s="51" t="s">
        <v>34</v>
      </c>
      <c r="C944" s="51" t="s">
        <v>31</v>
      </c>
      <c r="D944" s="51">
        <v>617429</v>
      </c>
      <c r="E944" s="51">
        <v>84.98</v>
      </c>
      <c r="F944" s="51">
        <v>11.01</v>
      </c>
      <c r="G944" s="51">
        <v>1.78E-2</v>
      </c>
      <c r="H944" s="51">
        <v>56.079000000000001</v>
      </c>
      <c r="I944" s="51">
        <v>2025</v>
      </c>
      <c r="J944" s="51" t="s">
        <v>32</v>
      </c>
      <c r="K944" s="51" t="s">
        <v>33</v>
      </c>
    </row>
    <row r="945" spans="1:11" ht="20.100000000000001" customHeight="1" x14ac:dyDescent="0.25">
      <c r="A945" s="51" t="s">
        <v>3884</v>
      </c>
      <c r="B945" s="51" t="s">
        <v>75</v>
      </c>
      <c r="C945" s="51" t="s">
        <v>31</v>
      </c>
      <c r="D945" s="51">
        <v>673538</v>
      </c>
      <c r="E945" s="51">
        <v>82.73</v>
      </c>
      <c r="F945" s="51">
        <v>13.82</v>
      </c>
      <c r="G945" s="51">
        <v>2.0500000000000001E-2</v>
      </c>
      <c r="H945" s="51">
        <v>48.736499999999999</v>
      </c>
      <c r="I945" s="51">
        <v>2025</v>
      </c>
      <c r="J945" s="51" t="s">
        <v>32</v>
      </c>
      <c r="K945" s="51" t="s">
        <v>33</v>
      </c>
    </row>
    <row r="946" spans="1:11" ht="20.100000000000001" customHeight="1" x14ac:dyDescent="0.25">
      <c r="A946" s="51" t="s">
        <v>888</v>
      </c>
      <c r="B946" s="51" t="s">
        <v>79</v>
      </c>
      <c r="C946" s="51" t="s">
        <v>31</v>
      </c>
      <c r="D946" s="51">
        <v>168257</v>
      </c>
      <c r="E946" s="51">
        <v>81.790000000000006</v>
      </c>
      <c r="F946" s="51">
        <v>4.49</v>
      </c>
      <c r="G946" s="51">
        <v>2.6700000000000002E-2</v>
      </c>
      <c r="H946" s="51">
        <v>37.473700000000001</v>
      </c>
      <c r="I946" s="51">
        <v>2025</v>
      </c>
      <c r="J946" s="51" t="s">
        <v>32</v>
      </c>
      <c r="K946" s="51" t="s">
        <v>33</v>
      </c>
    </row>
    <row r="947" spans="1:11" ht="20.100000000000001" customHeight="1" x14ac:dyDescent="0.25">
      <c r="A947" s="51" t="s">
        <v>1053</v>
      </c>
      <c r="B947" s="51" t="s">
        <v>79</v>
      </c>
      <c r="C947" s="51" t="s">
        <v>31</v>
      </c>
      <c r="D947" s="51">
        <v>232945</v>
      </c>
      <c r="E947" s="51">
        <v>86.35</v>
      </c>
      <c r="F947" s="51">
        <v>6.15</v>
      </c>
      <c r="G947" s="51">
        <v>2.64E-2</v>
      </c>
      <c r="H947" s="51">
        <v>37.877200000000002</v>
      </c>
      <c r="I947" s="51">
        <v>2025</v>
      </c>
      <c r="J947" s="51" t="s">
        <v>32</v>
      </c>
      <c r="K947" s="51" t="s">
        <v>33</v>
      </c>
    </row>
    <row r="948" spans="1:11" ht="20.100000000000001" customHeight="1" x14ac:dyDescent="0.25">
      <c r="A948" s="51" t="s">
        <v>645</v>
      </c>
      <c r="B948" s="51" t="s">
        <v>79</v>
      </c>
      <c r="C948" s="51" t="s">
        <v>31</v>
      </c>
      <c r="D948" s="51">
        <v>154763</v>
      </c>
      <c r="E948" s="51">
        <v>83.9</v>
      </c>
      <c r="F948" s="51">
        <v>3.99</v>
      </c>
      <c r="G948" s="51">
        <v>2.58E-2</v>
      </c>
      <c r="H948" s="51">
        <v>38.787700000000001</v>
      </c>
      <c r="I948" s="51">
        <v>2025</v>
      </c>
      <c r="J948" s="51" t="s">
        <v>32</v>
      </c>
      <c r="K948" s="51" t="s">
        <v>33</v>
      </c>
    </row>
    <row r="949" spans="1:11" ht="20.100000000000001" customHeight="1" x14ac:dyDescent="0.25">
      <c r="A949" s="51" t="s">
        <v>1168</v>
      </c>
      <c r="B949" s="51" t="s">
        <v>30</v>
      </c>
      <c r="C949" s="51" t="s">
        <v>31</v>
      </c>
      <c r="D949" s="51">
        <v>600237</v>
      </c>
      <c r="E949" s="51">
        <v>88.33</v>
      </c>
      <c r="F949" s="51">
        <v>10.72</v>
      </c>
      <c r="G949" s="51">
        <v>1.7899999999999999E-2</v>
      </c>
      <c r="H949" s="51">
        <v>55.9923</v>
      </c>
      <c r="I949" s="51">
        <v>2025</v>
      </c>
      <c r="J949" s="51" t="s">
        <v>32</v>
      </c>
      <c r="K949" s="51" t="s">
        <v>33</v>
      </c>
    </row>
    <row r="950" spans="1:11" ht="20.100000000000001" customHeight="1" x14ac:dyDescent="0.25">
      <c r="A950" s="51" t="s">
        <v>551</v>
      </c>
      <c r="B950" s="51" t="s">
        <v>79</v>
      </c>
      <c r="C950" s="51" t="s">
        <v>31</v>
      </c>
      <c r="D950" s="51">
        <v>177891</v>
      </c>
      <c r="E950" s="51">
        <v>88.48</v>
      </c>
      <c r="F950" s="51">
        <v>3.24</v>
      </c>
      <c r="G950" s="51">
        <v>1.8200000000000001E-2</v>
      </c>
      <c r="H950" s="51">
        <v>54.904499999999999</v>
      </c>
      <c r="I950" s="51">
        <v>2025</v>
      </c>
      <c r="J950" s="51" t="s">
        <v>32</v>
      </c>
      <c r="K950" s="51" t="s">
        <v>33</v>
      </c>
    </row>
    <row r="951" spans="1:11" ht="20.100000000000001" customHeight="1" x14ac:dyDescent="0.25">
      <c r="A951" s="51" t="s">
        <v>3308</v>
      </c>
      <c r="B951" s="51" t="s">
        <v>79</v>
      </c>
      <c r="C951" s="51" t="s">
        <v>31</v>
      </c>
      <c r="D951" s="51">
        <v>426764</v>
      </c>
      <c r="E951" s="51">
        <v>87.37</v>
      </c>
      <c r="F951" s="51">
        <v>7.91</v>
      </c>
      <c r="G951" s="51">
        <v>1.8499999999999999E-2</v>
      </c>
      <c r="H951" s="51">
        <v>53.952399999999997</v>
      </c>
      <c r="I951" s="51">
        <v>2025</v>
      </c>
      <c r="J951" s="51" t="s">
        <v>32</v>
      </c>
      <c r="K951" s="51" t="s">
        <v>33</v>
      </c>
    </row>
    <row r="952" spans="1:11" ht="20.100000000000001" customHeight="1" x14ac:dyDescent="0.25">
      <c r="A952" s="51" t="s">
        <v>3297</v>
      </c>
      <c r="B952" s="51" t="s">
        <v>79</v>
      </c>
      <c r="C952" s="51" t="s">
        <v>31</v>
      </c>
      <c r="D952" s="51">
        <v>148155</v>
      </c>
      <c r="E952" s="51">
        <v>86.72</v>
      </c>
      <c r="F952" s="51">
        <v>3.78</v>
      </c>
      <c r="G952" s="51">
        <v>2.5499999999999998E-2</v>
      </c>
      <c r="H952" s="51">
        <v>39.194499999999998</v>
      </c>
      <c r="I952" s="51">
        <v>2025</v>
      </c>
      <c r="J952" s="51" t="s">
        <v>32</v>
      </c>
      <c r="K952" s="51" t="s">
        <v>33</v>
      </c>
    </row>
    <row r="953" spans="1:11" ht="20.100000000000001" customHeight="1" x14ac:dyDescent="0.25">
      <c r="A953" s="51" t="s">
        <v>586</v>
      </c>
      <c r="B953" s="51" t="s">
        <v>79</v>
      </c>
      <c r="C953" s="51" t="s">
        <v>31</v>
      </c>
      <c r="D953" s="51">
        <v>134592</v>
      </c>
      <c r="E953" s="51">
        <v>86.84</v>
      </c>
      <c r="F953" s="51">
        <v>3.81</v>
      </c>
      <c r="G953" s="51">
        <v>2.8299999999999999E-2</v>
      </c>
      <c r="H953" s="51">
        <v>35.325899999999997</v>
      </c>
      <c r="I953" s="51">
        <v>2025</v>
      </c>
      <c r="J953" s="51" t="s">
        <v>32</v>
      </c>
      <c r="K953" s="51" t="s">
        <v>33</v>
      </c>
    </row>
    <row r="954" spans="1:11" ht="20.100000000000001" customHeight="1" x14ac:dyDescent="0.25">
      <c r="A954" s="51" t="s">
        <v>1061</v>
      </c>
      <c r="B954" s="51" t="s">
        <v>79</v>
      </c>
      <c r="C954" s="51" t="s">
        <v>31</v>
      </c>
      <c r="D954" s="51">
        <v>296415</v>
      </c>
      <c r="E954" s="51">
        <v>74.16</v>
      </c>
      <c r="F954" s="51">
        <v>9.89</v>
      </c>
      <c r="G954" s="51">
        <v>3.3399999999999999E-2</v>
      </c>
      <c r="H954" s="51">
        <v>29.9712</v>
      </c>
      <c r="I954" s="51">
        <v>2025</v>
      </c>
      <c r="J954" s="51" t="s">
        <v>32</v>
      </c>
      <c r="K954" s="51" t="s">
        <v>33</v>
      </c>
    </row>
    <row r="955" spans="1:11" ht="20.100000000000001" customHeight="1" x14ac:dyDescent="0.25">
      <c r="A955" s="51" t="s">
        <v>1091</v>
      </c>
      <c r="B955" s="51" t="s">
        <v>79</v>
      </c>
      <c r="C955" s="51" t="s">
        <v>31</v>
      </c>
      <c r="D955" s="51">
        <v>87711</v>
      </c>
      <c r="E955" s="51">
        <v>83.33</v>
      </c>
      <c r="F955" s="51">
        <v>2.4900000000000002</v>
      </c>
      <c r="G955" s="51">
        <v>2.8400000000000002E-2</v>
      </c>
      <c r="H955" s="51">
        <v>35.225200000000001</v>
      </c>
      <c r="I955" s="51">
        <v>2025</v>
      </c>
      <c r="J955" s="51" t="s">
        <v>32</v>
      </c>
      <c r="K955" s="51" t="s">
        <v>33</v>
      </c>
    </row>
    <row r="956" spans="1:11" ht="20.100000000000001" customHeight="1" x14ac:dyDescent="0.25">
      <c r="A956" s="51" t="s">
        <v>1084</v>
      </c>
      <c r="B956" s="51" t="s">
        <v>79</v>
      </c>
      <c r="C956" s="51" t="s">
        <v>31</v>
      </c>
      <c r="D956" s="51">
        <v>712954</v>
      </c>
      <c r="E956" s="51">
        <v>81.66</v>
      </c>
      <c r="F956" s="51">
        <v>11.22</v>
      </c>
      <c r="G956" s="51">
        <v>1.5699999999999999E-2</v>
      </c>
      <c r="H956" s="51">
        <v>63.543100000000003</v>
      </c>
      <c r="I956" s="51">
        <v>2025</v>
      </c>
      <c r="J956" s="51" t="s">
        <v>32</v>
      </c>
      <c r="K956" s="51" t="s">
        <v>33</v>
      </c>
    </row>
    <row r="957" spans="1:11" ht="20.100000000000001" customHeight="1" x14ac:dyDescent="0.25">
      <c r="A957" s="51" t="s">
        <v>921</v>
      </c>
      <c r="B957" s="51" t="s">
        <v>79</v>
      </c>
      <c r="C957" s="51" t="s">
        <v>31</v>
      </c>
      <c r="D957" s="51">
        <v>368232</v>
      </c>
      <c r="E957" s="51">
        <v>82.97</v>
      </c>
      <c r="F957" s="51">
        <v>7.22</v>
      </c>
      <c r="G957" s="51">
        <v>1.9599999999999999E-2</v>
      </c>
      <c r="H957" s="51">
        <v>51.001600000000003</v>
      </c>
      <c r="I957" s="51">
        <v>2025</v>
      </c>
      <c r="J957" s="51" t="s">
        <v>32</v>
      </c>
      <c r="K957" s="51" t="s">
        <v>33</v>
      </c>
    </row>
    <row r="958" spans="1:11" ht="20.100000000000001" customHeight="1" x14ac:dyDescent="0.25">
      <c r="A958" s="51" t="s">
        <v>3303</v>
      </c>
      <c r="B958" s="51" t="s">
        <v>75</v>
      </c>
      <c r="C958" s="51" t="s">
        <v>31</v>
      </c>
      <c r="D958" s="51">
        <v>62230</v>
      </c>
      <c r="E958" s="51">
        <v>85.53</v>
      </c>
      <c r="F958" s="51">
        <v>5.39</v>
      </c>
      <c r="G958" s="51">
        <v>8.6599999999999996E-2</v>
      </c>
      <c r="H958" s="51">
        <v>11.545400000000001</v>
      </c>
      <c r="I958" s="51">
        <v>2025</v>
      </c>
      <c r="J958" s="51" t="s">
        <v>32</v>
      </c>
      <c r="K958" s="51" t="s">
        <v>33</v>
      </c>
    </row>
    <row r="959" spans="1:11" ht="20.100000000000001" customHeight="1" x14ac:dyDescent="0.25">
      <c r="A959" s="51" t="s">
        <v>3013</v>
      </c>
      <c r="B959" s="51" t="s">
        <v>75</v>
      </c>
      <c r="C959" s="51" t="s">
        <v>31</v>
      </c>
      <c r="D959" s="51">
        <v>426010</v>
      </c>
      <c r="E959" s="51">
        <v>83.72</v>
      </c>
      <c r="F959" s="51">
        <v>7.71</v>
      </c>
      <c r="G959" s="51">
        <v>1.8100000000000002E-2</v>
      </c>
      <c r="H959" s="51">
        <v>55.254199999999997</v>
      </c>
      <c r="I959" s="51">
        <v>2025</v>
      </c>
      <c r="J959" s="51" t="s">
        <v>32</v>
      </c>
      <c r="K959" s="51" t="s">
        <v>33</v>
      </c>
    </row>
    <row r="960" spans="1:11" ht="20.100000000000001" customHeight="1" x14ac:dyDescent="0.25">
      <c r="A960" s="51" t="s">
        <v>1107</v>
      </c>
      <c r="B960" s="51" t="s">
        <v>79</v>
      </c>
      <c r="C960" s="51" t="s">
        <v>31</v>
      </c>
      <c r="D960" s="51">
        <v>316273</v>
      </c>
      <c r="E960" s="51">
        <v>84.04</v>
      </c>
      <c r="F960" s="51">
        <v>6.93</v>
      </c>
      <c r="G960" s="51">
        <v>2.1899999999999999E-2</v>
      </c>
      <c r="H960" s="51">
        <v>45.638300000000001</v>
      </c>
      <c r="I960" s="51">
        <v>2025</v>
      </c>
      <c r="J960" s="51" t="s">
        <v>32</v>
      </c>
      <c r="K960" s="51" t="s">
        <v>33</v>
      </c>
    </row>
    <row r="961" spans="1:11" ht="20.100000000000001" customHeight="1" x14ac:dyDescent="0.25">
      <c r="A961" s="51" t="s">
        <v>816</v>
      </c>
      <c r="B961" s="51" t="s">
        <v>79</v>
      </c>
      <c r="C961" s="51" t="s">
        <v>31</v>
      </c>
      <c r="D961" s="51">
        <v>175282</v>
      </c>
      <c r="E961" s="51">
        <v>87.57</v>
      </c>
      <c r="F961" s="51">
        <v>3.02</v>
      </c>
      <c r="G961" s="51">
        <v>1.72E-2</v>
      </c>
      <c r="H961" s="51">
        <v>58.040500000000002</v>
      </c>
      <c r="I961" s="51">
        <v>2025</v>
      </c>
      <c r="J961" s="51" t="s">
        <v>32</v>
      </c>
      <c r="K961" s="51" t="s">
        <v>33</v>
      </c>
    </row>
    <row r="962" spans="1:11" ht="20.100000000000001" customHeight="1" x14ac:dyDescent="0.25">
      <c r="A962" s="51" t="s">
        <v>772</v>
      </c>
      <c r="B962" s="51" t="s">
        <v>79</v>
      </c>
      <c r="C962" s="51" t="s">
        <v>31</v>
      </c>
      <c r="D962" s="51">
        <v>271270</v>
      </c>
      <c r="E962" s="51">
        <v>82.98</v>
      </c>
      <c r="F962" s="51">
        <v>7.16</v>
      </c>
      <c r="G962" s="51">
        <v>2.64E-2</v>
      </c>
      <c r="H962" s="51">
        <v>37.886899999999997</v>
      </c>
      <c r="I962" s="51">
        <v>2025</v>
      </c>
      <c r="J962" s="51" t="s">
        <v>32</v>
      </c>
      <c r="K962" s="51" t="s">
        <v>33</v>
      </c>
    </row>
    <row r="963" spans="1:11" ht="20.100000000000001" customHeight="1" x14ac:dyDescent="0.25">
      <c r="A963" s="51" t="s">
        <v>1114</v>
      </c>
      <c r="B963" s="51" t="s">
        <v>79</v>
      </c>
      <c r="C963" s="51" t="s">
        <v>31</v>
      </c>
      <c r="D963" s="51">
        <v>548174</v>
      </c>
      <c r="E963" s="51">
        <v>86.9</v>
      </c>
      <c r="F963" s="51">
        <v>10.9</v>
      </c>
      <c r="G963" s="51">
        <v>1.9900000000000001E-2</v>
      </c>
      <c r="H963" s="51">
        <v>50.291200000000003</v>
      </c>
      <c r="I963" s="51">
        <v>2025</v>
      </c>
      <c r="J963" s="51" t="s">
        <v>32</v>
      </c>
      <c r="K963" s="51" t="s">
        <v>33</v>
      </c>
    </row>
    <row r="964" spans="1:11" ht="20.100000000000001" customHeight="1" x14ac:dyDescent="0.25">
      <c r="A964" s="51" t="s">
        <v>815</v>
      </c>
      <c r="B964" s="51" t="s">
        <v>79</v>
      </c>
      <c r="C964" s="51" t="s">
        <v>31</v>
      </c>
      <c r="D964" s="51">
        <v>239622</v>
      </c>
      <c r="E964" s="51">
        <v>89.79</v>
      </c>
      <c r="F964" s="51">
        <v>3.59</v>
      </c>
      <c r="G964" s="51">
        <v>1.4999999999999999E-2</v>
      </c>
      <c r="H964" s="51">
        <v>66.747100000000003</v>
      </c>
      <c r="I964" s="51">
        <v>2025</v>
      </c>
      <c r="J964" s="51" t="s">
        <v>32</v>
      </c>
      <c r="K964" s="51" t="s">
        <v>33</v>
      </c>
    </row>
    <row r="965" spans="1:11" ht="20.100000000000001" customHeight="1" x14ac:dyDescent="0.25">
      <c r="A965" s="51" t="s">
        <v>1642</v>
      </c>
      <c r="B965" s="51" t="s">
        <v>75</v>
      </c>
      <c r="C965" s="51" t="s">
        <v>31</v>
      </c>
      <c r="D965" s="51">
        <v>390814</v>
      </c>
      <c r="E965" s="51">
        <v>86.64</v>
      </c>
      <c r="F965" s="51">
        <v>6.6</v>
      </c>
      <c r="G965" s="51">
        <v>1.6899999999999998E-2</v>
      </c>
      <c r="H965" s="51">
        <v>59.214300000000001</v>
      </c>
      <c r="I965" s="51">
        <v>2025</v>
      </c>
      <c r="J965" s="51" t="s">
        <v>32</v>
      </c>
      <c r="K965" s="51" t="s">
        <v>33</v>
      </c>
    </row>
    <row r="966" spans="1:11" ht="20.100000000000001" customHeight="1" x14ac:dyDescent="0.25">
      <c r="A966" s="51" t="s">
        <v>1139</v>
      </c>
      <c r="B966" s="51" t="s">
        <v>79</v>
      </c>
      <c r="C966" s="51" t="s">
        <v>31</v>
      </c>
      <c r="D966" s="51">
        <v>155424</v>
      </c>
      <c r="E966" s="51">
        <v>88.7</v>
      </c>
      <c r="F966" s="51">
        <v>2.42</v>
      </c>
      <c r="G966" s="51">
        <v>1.5599999999999999E-2</v>
      </c>
      <c r="H966" s="51">
        <v>64.224699999999999</v>
      </c>
      <c r="I966" s="51">
        <v>2025</v>
      </c>
      <c r="J966" s="51" t="s">
        <v>32</v>
      </c>
      <c r="K966" s="51" t="s">
        <v>33</v>
      </c>
    </row>
    <row r="967" spans="1:11" ht="20.100000000000001" customHeight="1" x14ac:dyDescent="0.25">
      <c r="A967" s="51" t="s">
        <v>3885</v>
      </c>
      <c r="B967" s="51" t="s">
        <v>34</v>
      </c>
      <c r="C967" s="51" t="s">
        <v>31</v>
      </c>
      <c r="D967" s="51">
        <v>445347</v>
      </c>
      <c r="E967" s="51">
        <v>85.88</v>
      </c>
      <c r="F967" s="51">
        <v>8.51</v>
      </c>
      <c r="G967" s="51">
        <v>1.9099999999999999E-2</v>
      </c>
      <c r="H967" s="51">
        <v>52.3322</v>
      </c>
      <c r="I967" s="51">
        <v>2025</v>
      </c>
      <c r="J967" s="51" t="s">
        <v>32</v>
      </c>
      <c r="K967" s="51" t="s">
        <v>33</v>
      </c>
    </row>
    <row r="968" spans="1:11" ht="20.100000000000001" customHeight="1" x14ac:dyDescent="0.25">
      <c r="A968" s="51" t="s">
        <v>786</v>
      </c>
      <c r="B968" s="51" t="s">
        <v>79</v>
      </c>
      <c r="C968" s="51" t="s">
        <v>31</v>
      </c>
      <c r="D968" s="51">
        <v>893916</v>
      </c>
      <c r="E968" s="51">
        <v>87.95</v>
      </c>
      <c r="F968" s="51">
        <v>16.239999999999998</v>
      </c>
      <c r="G968" s="51">
        <v>1.8200000000000001E-2</v>
      </c>
      <c r="H968" s="51">
        <v>55.0441</v>
      </c>
      <c r="I968" s="51">
        <v>2025</v>
      </c>
      <c r="J968" s="51" t="s">
        <v>32</v>
      </c>
      <c r="K968" s="51" t="s">
        <v>33</v>
      </c>
    </row>
    <row r="969" spans="1:11" ht="20.100000000000001" customHeight="1" x14ac:dyDescent="0.25">
      <c r="A969" s="51" t="s">
        <v>1077</v>
      </c>
      <c r="B969" s="51" t="s">
        <v>79</v>
      </c>
      <c r="C969" s="51" t="s">
        <v>31</v>
      </c>
      <c r="D969" s="51">
        <v>572797</v>
      </c>
      <c r="E969" s="51">
        <v>87.9</v>
      </c>
      <c r="F969" s="51">
        <v>11</v>
      </c>
      <c r="G969" s="51">
        <v>1.9199999999999998E-2</v>
      </c>
      <c r="H969" s="51">
        <v>52.072499999999998</v>
      </c>
      <c r="I969" s="51">
        <v>2025</v>
      </c>
      <c r="J969" s="51" t="s">
        <v>32</v>
      </c>
      <c r="K969" s="51" t="s">
        <v>33</v>
      </c>
    </row>
    <row r="970" spans="1:11" ht="20.100000000000001" customHeight="1" x14ac:dyDescent="0.25">
      <c r="A970" s="51" t="s">
        <v>803</v>
      </c>
      <c r="B970" s="51" t="s">
        <v>79</v>
      </c>
      <c r="C970" s="51" t="s">
        <v>31</v>
      </c>
      <c r="D970" s="51">
        <v>219694</v>
      </c>
      <c r="E970" s="51">
        <v>85.61</v>
      </c>
      <c r="F970" s="51">
        <v>4.59</v>
      </c>
      <c r="G970" s="51">
        <v>2.0899999999999998E-2</v>
      </c>
      <c r="H970" s="51">
        <v>47.863599999999998</v>
      </c>
      <c r="I970" s="51">
        <v>2025</v>
      </c>
      <c r="J970" s="51" t="s">
        <v>32</v>
      </c>
      <c r="K970" s="51" t="s">
        <v>33</v>
      </c>
    </row>
    <row r="971" spans="1:11" ht="20.100000000000001" customHeight="1" x14ac:dyDescent="0.25">
      <c r="A971" s="51" t="s">
        <v>795</v>
      </c>
      <c r="B971" s="51" t="s">
        <v>79</v>
      </c>
      <c r="C971" s="51" t="s">
        <v>31</v>
      </c>
      <c r="D971" s="51">
        <v>245673</v>
      </c>
      <c r="E971" s="51">
        <v>89.09</v>
      </c>
      <c r="F971" s="51">
        <v>3.79</v>
      </c>
      <c r="G971" s="51">
        <v>1.54E-2</v>
      </c>
      <c r="H971" s="51">
        <v>64.8215</v>
      </c>
      <c r="I971" s="51">
        <v>2025</v>
      </c>
      <c r="J971" s="51" t="s">
        <v>32</v>
      </c>
      <c r="K971" s="51" t="s">
        <v>33</v>
      </c>
    </row>
    <row r="972" spans="1:11" ht="20.100000000000001" customHeight="1" x14ac:dyDescent="0.25">
      <c r="A972" s="51" t="s">
        <v>986</v>
      </c>
      <c r="B972" s="51" t="s">
        <v>34</v>
      </c>
      <c r="C972" s="51" t="s">
        <v>31</v>
      </c>
      <c r="D972" s="51">
        <v>163133</v>
      </c>
      <c r="E972" s="51">
        <v>90.32</v>
      </c>
      <c r="F972" s="51">
        <v>13.86</v>
      </c>
      <c r="G972" s="51">
        <v>8.5000000000000006E-2</v>
      </c>
      <c r="H972" s="51">
        <v>11.770099999999999</v>
      </c>
      <c r="I972" s="51">
        <v>2025</v>
      </c>
      <c r="J972" s="51" t="s">
        <v>32</v>
      </c>
      <c r="K972" s="51" t="s">
        <v>33</v>
      </c>
    </row>
    <row r="973" spans="1:11" ht="20.100000000000001" customHeight="1" x14ac:dyDescent="0.25">
      <c r="A973" s="51" t="s">
        <v>953</v>
      </c>
      <c r="B973" s="51" t="s">
        <v>79</v>
      </c>
      <c r="C973" s="51" t="s">
        <v>31</v>
      </c>
      <c r="D973" s="51">
        <v>98840</v>
      </c>
      <c r="E973" s="51">
        <v>79.06</v>
      </c>
      <c r="F973" s="51">
        <v>2.68</v>
      </c>
      <c r="G973" s="51">
        <v>2.7099999999999999E-2</v>
      </c>
      <c r="H973" s="51">
        <v>36.880499999999998</v>
      </c>
      <c r="I973" s="51">
        <v>2025</v>
      </c>
      <c r="J973" s="51" t="s">
        <v>32</v>
      </c>
      <c r="K973" s="51" t="s">
        <v>33</v>
      </c>
    </row>
    <row r="974" spans="1:11" ht="20.100000000000001" customHeight="1" x14ac:dyDescent="0.25">
      <c r="A974" s="51" t="s">
        <v>1088</v>
      </c>
      <c r="B974" s="51" t="s">
        <v>79</v>
      </c>
      <c r="C974" s="51" t="s">
        <v>31</v>
      </c>
      <c r="D974" s="51">
        <v>79816</v>
      </c>
      <c r="E974" s="51">
        <v>77.55</v>
      </c>
      <c r="F974" s="51">
        <v>2.91</v>
      </c>
      <c r="G974" s="51">
        <v>3.6499999999999998E-2</v>
      </c>
      <c r="H974" s="51">
        <v>27.4282</v>
      </c>
      <c r="I974" s="51">
        <v>2025</v>
      </c>
      <c r="J974" s="51" t="s">
        <v>32</v>
      </c>
      <c r="K974" s="51" t="s">
        <v>33</v>
      </c>
    </row>
    <row r="975" spans="1:11" ht="20.100000000000001" customHeight="1" x14ac:dyDescent="0.25">
      <c r="A975" s="51" t="s">
        <v>719</v>
      </c>
      <c r="B975" s="51" t="s">
        <v>79</v>
      </c>
      <c r="C975" s="51" t="s">
        <v>31</v>
      </c>
      <c r="D975" s="51">
        <v>145721</v>
      </c>
      <c r="E975" s="51">
        <v>87.6</v>
      </c>
      <c r="F975" s="51">
        <v>3.36</v>
      </c>
      <c r="G975" s="51">
        <v>2.3099999999999999E-2</v>
      </c>
      <c r="H975" s="51">
        <v>43.369300000000003</v>
      </c>
      <c r="I975" s="51">
        <v>2025</v>
      </c>
      <c r="J975" s="51" t="s">
        <v>32</v>
      </c>
      <c r="K975" s="51" t="s">
        <v>33</v>
      </c>
    </row>
    <row r="976" spans="1:11" ht="20.100000000000001" customHeight="1" x14ac:dyDescent="0.25">
      <c r="A976" s="51" t="s">
        <v>875</v>
      </c>
      <c r="B976" s="51" t="s">
        <v>79</v>
      </c>
      <c r="C976" s="51" t="s">
        <v>31</v>
      </c>
      <c r="D976" s="51">
        <v>207487</v>
      </c>
      <c r="E976" s="51">
        <v>86.11</v>
      </c>
      <c r="F976" s="51">
        <v>4.8600000000000003</v>
      </c>
      <c r="G976" s="51">
        <v>2.3400000000000001E-2</v>
      </c>
      <c r="H976" s="51">
        <v>42.692799999999998</v>
      </c>
      <c r="I976" s="51">
        <v>2025</v>
      </c>
      <c r="J976" s="51" t="s">
        <v>32</v>
      </c>
      <c r="K976" s="51" t="s">
        <v>33</v>
      </c>
    </row>
    <row r="977" spans="1:11" ht="20.100000000000001" customHeight="1" x14ac:dyDescent="0.25">
      <c r="A977" s="51" t="s">
        <v>878</v>
      </c>
      <c r="B977" s="51" t="s">
        <v>79</v>
      </c>
      <c r="C977" s="51" t="s">
        <v>31</v>
      </c>
      <c r="D977" s="51">
        <v>323194</v>
      </c>
      <c r="E977" s="51">
        <v>78.11</v>
      </c>
      <c r="F977" s="51">
        <v>9.8699999999999992</v>
      </c>
      <c r="G977" s="51">
        <v>3.0499999999999999E-2</v>
      </c>
      <c r="H977" s="51">
        <v>32.745100000000001</v>
      </c>
      <c r="I977" s="51">
        <v>2025</v>
      </c>
      <c r="J977" s="51" t="s">
        <v>32</v>
      </c>
      <c r="K977" s="51" t="s">
        <v>33</v>
      </c>
    </row>
    <row r="978" spans="1:11" ht="20.100000000000001" customHeight="1" x14ac:dyDescent="0.25">
      <c r="A978" s="51" t="s">
        <v>567</v>
      </c>
      <c r="B978" s="51" t="s">
        <v>79</v>
      </c>
      <c r="C978" s="51" t="s">
        <v>31</v>
      </c>
      <c r="D978" s="51">
        <v>171491</v>
      </c>
      <c r="E978" s="51">
        <v>88.06</v>
      </c>
      <c r="F978" s="51">
        <v>3.56</v>
      </c>
      <c r="G978" s="51">
        <v>2.0799999999999999E-2</v>
      </c>
      <c r="H978" s="51">
        <v>48.171700000000001</v>
      </c>
      <c r="I978" s="51">
        <v>2025</v>
      </c>
      <c r="J978" s="51" t="s">
        <v>32</v>
      </c>
      <c r="K978" s="51" t="s">
        <v>33</v>
      </c>
    </row>
    <row r="979" spans="1:11" ht="20.100000000000001" customHeight="1" x14ac:dyDescent="0.25">
      <c r="A979" s="51" t="s">
        <v>893</v>
      </c>
      <c r="B979" s="51" t="s">
        <v>79</v>
      </c>
      <c r="C979" s="51" t="s">
        <v>31</v>
      </c>
      <c r="D979" s="51">
        <v>153894</v>
      </c>
      <c r="E979" s="51">
        <v>89.42</v>
      </c>
      <c r="F979" s="51">
        <v>3.02</v>
      </c>
      <c r="G979" s="51">
        <v>1.9599999999999999E-2</v>
      </c>
      <c r="H979" s="51">
        <v>50.958199999999998</v>
      </c>
      <c r="I979" s="51">
        <v>2025</v>
      </c>
      <c r="J979" s="51" t="s">
        <v>32</v>
      </c>
      <c r="K979" s="51" t="s">
        <v>33</v>
      </c>
    </row>
    <row r="980" spans="1:11" ht="20.100000000000001" customHeight="1" x14ac:dyDescent="0.25">
      <c r="A980" s="51" t="s">
        <v>3301</v>
      </c>
      <c r="B980" s="51" t="s">
        <v>79</v>
      </c>
      <c r="C980" s="51" t="s">
        <v>31</v>
      </c>
      <c r="D980" s="51">
        <v>217155</v>
      </c>
      <c r="E980" s="51">
        <v>86.96</v>
      </c>
      <c r="F980" s="51">
        <v>4.95</v>
      </c>
      <c r="G980" s="51">
        <v>2.2800000000000001E-2</v>
      </c>
      <c r="H980" s="51">
        <v>43.869700000000002</v>
      </c>
      <c r="I980" s="51">
        <v>2025</v>
      </c>
      <c r="J980" s="51" t="s">
        <v>32</v>
      </c>
      <c r="K980" s="51" t="s">
        <v>33</v>
      </c>
    </row>
    <row r="981" spans="1:11" ht="20.100000000000001" customHeight="1" x14ac:dyDescent="0.25">
      <c r="A981" s="51" t="s">
        <v>1730</v>
      </c>
      <c r="B981" s="51" t="s">
        <v>79</v>
      </c>
      <c r="C981" s="51" t="s">
        <v>31</v>
      </c>
      <c r="D981" s="51">
        <v>202792</v>
      </c>
      <c r="E981" s="51">
        <v>88.83</v>
      </c>
      <c r="F981" s="51">
        <v>4.4000000000000004</v>
      </c>
      <c r="G981" s="51">
        <v>2.1700000000000001E-2</v>
      </c>
      <c r="H981" s="51">
        <v>46.088999999999999</v>
      </c>
      <c r="I981" s="51">
        <v>2025</v>
      </c>
      <c r="J981" s="51" t="s">
        <v>32</v>
      </c>
      <c r="K981" s="51" t="s">
        <v>33</v>
      </c>
    </row>
    <row r="982" spans="1:11" ht="20.100000000000001" customHeight="1" x14ac:dyDescent="0.25">
      <c r="A982" s="51" t="s">
        <v>951</v>
      </c>
      <c r="B982" s="51" t="s">
        <v>75</v>
      </c>
      <c r="C982" s="51" t="s">
        <v>31</v>
      </c>
      <c r="D982" s="51">
        <v>547235</v>
      </c>
      <c r="E982" s="51">
        <v>84.14</v>
      </c>
      <c r="F982" s="51">
        <v>10.51</v>
      </c>
      <c r="G982" s="51">
        <v>1.9199999999999998E-2</v>
      </c>
      <c r="H982" s="51">
        <v>52.068100000000001</v>
      </c>
      <c r="I982" s="51">
        <v>2025</v>
      </c>
      <c r="J982" s="51" t="s">
        <v>32</v>
      </c>
      <c r="K982" s="51" t="s">
        <v>33</v>
      </c>
    </row>
    <row r="983" spans="1:11" ht="20.100000000000001" customHeight="1" x14ac:dyDescent="0.25">
      <c r="A983" s="51" t="s">
        <v>828</v>
      </c>
      <c r="B983" s="51" t="s">
        <v>79</v>
      </c>
      <c r="C983" s="51" t="s">
        <v>31</v>
      </c>
      <c r="D983" s="51">
        <v>226406</v>
      </c>
      <c r="E983" s="51">
        <v>78.930000000000007</v>
      </c>
      <c r="F983" s="51">
        <v>6.08</v>
      </c>
      <c r="G983" s="51">
        <v>2.69E-2</v>
      </c>
      <c r="H983" s="51">
        <v>37.237900000000003</v>
      </c>
      <c r="I983" s="51">
        <v>2025</v>
      </c>
      <c r="J983" s="51" t="s">
        <v>32</v>
      </c>
      <c r="K983" s="51" t="s">
        <v>33</v>
      </c>
    </row>
    <row r="984" spans="1:11" ht="20.100000000000001" customHeight="1" x14ac:dyDescent="0.25">
      <c r="A984" s="51" t="s">
        <v>1853</v>
      </c>
      <c r="B984" s="51" t="s">
        <v>75</v>
      </c>
      <c r="C984" s="51" t="s">
        <v>31</v>
      </c>
      <c r="D984" s="51">
        <v>291627</v>
      </c>
      <c r="E984" s="51">
        <v>86.02</v>
      </c>
      <c r="F984" s="51">
        <v>7.24</v>
      </c>
      <c r="G984" s="51">
        <v>2.4799999999999999E-2</v>
      </c>
      <c r="H984" s="51">
        <v>40.28</v>
      </c>
      <c r="I984" s="51">
        <v>2025</v>
      </c>
      <c r="J984" s="51" t="s">
        <v>32</v>
      </c>
      <c r="K984" s="51" t="s">
        <v>33</v>
      </c>
    </row>
    <row r="985" spans="1:11" ht="20.100000000000001" customHeight="1" x14ac:dyDescent="0.25">
      <c r="A985" s="51" t="s">
        <v>1718</v>
      </c>
      <c r="B985" s="51" t="s">
        <v>79</v>
      </c>
      <c r="C985" s="51" t="s">
        <v>31</v>
      </c>
      <c r="D985" s="51">
        <v>172152</v>
      </c>
      <c r="E985" s="51">
        <v>84.6</v>
      </c>
      <c r="F985" s="51">
        <v>2.54</v>
      </c>
      <c r="G985" s="51">
        <v>1.4800000000000001E-2</v>
      </c>
      <c r="H985" s="51">
        <v>67.776499999999999</v>
      </c>
      <c r="I985" s="51">
        <v>2025</v>
      </c>
      <c r="J985" s="51" t="s">
        <v>32</v>
      </c>
      <c r="K985" s="51" t="s">
        <v>33</v>
      </c>
    </row>
    <row r="986" spans="1:11" ht="20.100000000000001" customHeight="1" x14ac:dyDescent="0.25">
      <c r="A986" s="51" t="s">
        <v>1067</v>
      </c>
      <c r="B986" s="51" t="s">
        <v>75</v>
      </c>
      <c r="C986" s="51" t="s">
        <v>31</v>
      </c>
      <c r="D986" s="51">
        <v>211312</v>
      </c>
      <c r="E986" s="51">
        <v>82.8</v>
      </c>
      <c r="F986" s="51">
        <v>4.84</v>
      </c>
      <c r="G986" s="51">
        <v>2.29E-2</v>
      </c>
      <c r="H986" s="51">
        <v>43.659599999999998</v>
      </c>
      <c r="I986" s="51">
        <v>2025</v>
      </c>
      <c r="J986" s="51" t="s">
        <v>32</v>
      </c>
      <c r="K986" s="51" t="s">
        <v>33</v>
      </c>
    </row>
    <row r="987" spans="1:11" ht="20.100000000000001" customHeight="1" x14ac:dyDescent="0.25">
      <c r="A987" s="51" t="s">
        <v>1026</v>
      </c>
      <c r="B987" s="51" t="s">
        <v>79</v>
      </c>
      <c r="C987" s="51" t="s">
        <v>31</v>
      </c>
      <c r="D987" s="51">
        <v>461159</v>
      </c>
      <c r="E987" s="51">
        <v>82.79</v>
      </c>
      <c r="F987" s="51">
        <v>9.81</v>
      </c>
      <c r="G987" s="51">
        <v>2.1299999999999999E-2</v>
      </c>
      <c r="H987" s="51">
        <v>47.009099999999997</v>
      </c>
      <c r="I987" s="51">
        <v>2025</v>
      </c>
      <c r="J987" s="51" t="s">
        <v>32</v>
      </c>
      <c r="K987" s="51" t="s">
        <v>33</v>
      </c>
    </row>
    <row r="988" spans="1:11" ht="20.100000000000001" customHeight="1" x14ac:dyDescent="0.25">
      <c r="A988" s="51" t="s">
        <v>1710</v>
      </c>
      <c r="B988" s="51" t="s">
        <v>79</v>
      </c>
      <c r="C988" s="51" t="s">
        <v>31</v>
      </c>
      <c r="D988" s="51">
        <v>151320</v>
      </c>
      <c r="E988" s="51">
        <v>86.37</v>
      </c>
      <c r="F988" s="51">
        <v>3.01</v>
      </c>
      <c r="G988" s="51">
        <v>1.9900000000000001E-2</v>
      </c>
      <c r="H988" s="51">
        <v>50.272399999999998</v>
      </c>
      <c r="I988" s="51">
        <v>2025</v>
      </c>
      <c r="J988" s="51" t="s">
        <v>32</v>
      </c>
      <c r="K988" s="51" t="s">
        <v>33</v>
      </c>
    </row>
    <row r="989" spans="1:11" ht="20.100000000000001" customHeight="1" x14ac:dyDescent="0.25">
      <c r="A989" s="51" t="s">
        <v>1873</v>
      </c>
      <c r="B989" s="51" t="s">
        <v>79</v>
      </c>
      <c r="C989" s="51" t="s">
        <v>31</v>
      </c>
      <c r="D989" s="51">
        <v>506696</v>
      </c>
      <c r="E989" s="51">
        <v>89.14</v>
      </c>
      <c r="F989" s="51">
        <v>9.18</v>
      </c>
      <c r="G989" s="51">
        <v>1.8100000000000002E-2</v>
      </c>
      <c r="H989" s="51">
        <v>55.195599999999999</v>
      </c>
      <c r="I989" s="51">
        <v>2025</v>
      </c>
      <c r="J989" s="51" t="s">
        <v>32</v>
      </c>
      <c r="K989" s="51" t="s">
        <v>33</v>
      </c>
    </row>
    <row r="990" spans="1:11" ht="20.100000000000001" customHeight="1" x14ac:dyDescent="0.25">
      <c r="A990" s="51" t="s">
        <v>1257</v>
      </c>
      <c r="B990" s="51" t="s">
        <v>75</v>
      </c>
      <c r="C990" s="51" t="s">
        <v>31</v>
      </c>
      <c r="D990" s="51">
        <v>341151</v>
      </c>
      <c r="E990" s="51">
        <v>77.2</v>
      </c>
      <c r="F990" s="51">
        <v>5.32</v>
      </c>
      <c r="G990" s="51">
        <v>1.5599999999999999E-2</v>
      </c>
      <c r="H990" s="51">
        <v>64.126199999999997</v>
      </c>
      <c r="I990" s="51">
        <v>2025</v>
      </c>
      <c r="J990" s="51" t="s">
        <v>32</v>
      </c>
      <c r="K990" s="51" t="s">
        <v>33</v>
      </c>
    </row>
    <row r="991" spans="1:11" ht="20.100000000000001" customHeight="1" x14ac:dyDescent="0.25">
      <c r="A991" s="51" t="s">
        <v>1034</v>
      </c>
      <c r="B991" s="51" t="s">
        <v>34</v>
      </c>
      <c r="C991" s="51" t="s">
        <v>31</v>
      </c>
      <c r="D991" s="51">
        <v>387939</v>
      </c>
      <c r="E991" s="51">
        <v>87.9</v>
      </c>
      <c r="F991" s="51">
        <v>8.59</v>
      </c>
      <c r="G991" s="51">
        <v>2.2100000000000002E-2</v>
      </c>
      <c r="H991" s="51">
        <v>45.161799999999999</v>
      </c>
      <c r="I991" s="51">
        <v>2025</v>
      </c>
      <c r="J991" s="51" t="s">
        <v>32</v>
      </c>
      <c r="K991" s="51" t="s">
        <v>33</v>
      </c>
    </row>
    <row r="992" spans="1:11" ht="20.100000000000001" customHeight="1" x14ac:dyDescent="0.25">
      <c r="A992" s="51" t="s">
        <v>1007</v>
      </c>
      <c r="B992" s="51" t="s">
        <v>75</v>
      </c>
      <c r="C992" s="51" t="s">
        <v>31</v>
      </c>
      <c r="D992" s="51">
        <v>83097</v>
      </c>
      <c r="E992" s="51">
        <v>88.72</v>
      </c>
      <c r="F992" s="51">
        <v>5.46</v>
      </c>
      <c r="G992" s="51">
        <v>6.5699999999999995E-2</v>
      </c>
      <c r="H992" s="51">
        <v>15.219200000000001</v>
      </c>
      <c r="I992" s="51">
        <v>2025</v>
      </c>
      <c r="J992" s="51" t="s">
        <v>32</v>
      </c>
      <c r="K992" s="51" t="s">
        <v>33</v>
      </c>
    </row>
    <row r="993" spans="1:11" ht="20.100000000000001" customHeight="1" x14ac:dyDescent="0.25">
      <c r="A993" s="51" t="s">
        <v>1146</v>
      </c>
      <c r="B993" s="51" t="s">
        <v>75</v>
      </c>
      <c r="C993" s="51" t="s">
        <v>31</v>
      </c>
      <c r="D993" s="51">
        <v>291627</v>
      </c>
      <c r="E993" s="51">
        <v>88.18</v>
      </c>
      <c r="F993" s="51">
        <v>6.3</v>
      </c>
      <c r="G993" s="51">
        <v>2.1600000000000001E-2</v>
      </c>
      <c r="H993" s="51">
        <v>46.29</v>
      </c>
      <c r="I993" s="51">
        <v>2025</v>
      </c>
      <c r="J993" s="51" t="s">
        <v>32</v>
      </c>
      <c r="K993" s="51" t="s">
        <v>33</v>
      </c>
    </row>
    <row r="994" spans="1:11" ht="20.100000000000001" customHeight="1" x14ac:dyDescent="0.25">
      <c r="A994" s="51" t="s">
        <v>1100</v>
      </c>
      <c r="B994" s="51" t="s">
        <v>75</v>
      </c>
      <c r="C994" s="51" t="s">
        <v>31</v>
      </c>
      <c r="D994" s="51">
        <v>284439</v>
      </c>
      <c r="E994" s="51">
        <v>86.76</v>
      </c>
      <c r="F994" s="51">
        <v>5.87</v>
      </c>
      <c r="G994" s="51">
        <v>2.06E-2</v>
      </c>
      <c r="H994" s="51">
        <v>48.456499999999998</v>
      </c>
      <c r="I994" s="51">
        <v>2025</v>
      </c>
      <c r="J994" s="51" t="s">
        <v>32</v>
      </c>
      <c r="K994" s="51" t="s">
        <v>33</v>
      </c>
    </row>
    <row r="995" spans="1:11" ht="20.100000000000001" customHeight="1" x14ac:dyDescent="0.25">
      <c r="A995" s="51" t="s">
        <v>648</v>
      </c>
      <c r="B995" s="51" t="s">
        <v>79</v>
      </c>
      <c r="C995" s="51" t="s">
        <v>31</v>
      </c>
      <c r="D995" s="51">
        <v>134592</v>
      </c>
      <c r="E995" s="51">
        <v>87.96</v>
      </c>
      <c r="F995" s="51">
        <v>3.55</v>
      </c>
      <c r="G995" s="51">
        <v>2.64E-2</v>
      </c>
      <c r="H995" s="51">
        <v>37.913200000000003</v>
      </c>
      <c r="I995" s="51">
        <v>2025</v>
      </c>
      <c r="J995" s="51" t="s">
        <v>32</v>
      </c>
      <c r="K995" s="51" t="s">
        <v>33</v>
      </c>
    </row>
    <row r="996" spans="1:11" ht="20.100000000000001" customHeight="1" x14ac:dyDescent="0.25">
      <c r="A996" s="51" t="s">
        <v>959</v>
      </c>
      <c r="B996" s="51" t="s">
        <v>30</v>
      </c>
      <c r="C996" s="51" t="s">
        <v>31</v>
      </c>
      <c r="D996" s="51">
        <v>626738</v>
      </c>
      <c r="E996" s="51">
        <v>85.86</v>
      </c>
      <c r="F996" s="51">
        <v>11.06</v>
      </c>
      <c r="G996" s="51">
        <v>1.7600000000000001E-2</v>
      </c>
      <c r="H996" s="51">
        <v>56.667099999999998</v>
      </c>
      <c r="I996" s="51">
        <v>2025</v>
      </c>
      <c r="J996" s="51" t="s">
        <v>32</v>
      </c>
      <c r="K996" s="51" t="s">
        <v>33</v>
      </c>
    </row>
    <row r="997" spans="1:11" ht="20.100000000000001" customHeight="1" x14ac:dyDescent="0.25">
      <c r="A997" s="51" t="s">
        <v>973</v>
      </c>
      <c r="B997" s="51" t="s">
        <v>79</v>
      </c>
      <c r="C997" s="51" t="s">
        <v>31</v>
      </c>
      <c r="D997" s="51">
        <v>146208</v>
      </c>
      <c r="E997" s="51">
        <v>88.56</v>
      </c>
      <c r="F997" s="51">
        <v>2.6</v>
      </c>
      <c r="G997" s="51">
        <v>1.78E-2</v>
      </c>
      <c r="H997" s="51">
        <v>56.233699999999999</v>
      </c>
      <c r="I997" s="51">
        <v>2025</v>
      </c>
      <c r="J997" s="51" t="s">
        <v>32</v>
      </c>
      <c r="K997" s="51" t="s">
        <v>33</v>
      </c>
    </row>
    <row r="998" spans="1:11" ht="20.100000000000001" customHeight="1" x14ac:dyDescent="0.25">
      <c r="A998" s="51" t="s">
        <v>1010</v>
      </c>
      <c r="B998" s="51" t="s">
        <v>79</v>
      </c>
      <c r="C998" s="51" t="s">
        <v>31</v>
      </c>
      <c r="D998" s="51">
        <v>507762</v>
      </c>
      <c r="E998" s="51">
        <v>90.21</v>
      </c>
      <c r="F998" s="51">
        <v>7.46</v>
      </c>
      <c r="G998" s="51">
        <v>1.47E-2</v>
      </c>
      <c r="H998" s="51">
        <v>68.064599999999999</v>
      </c>
      <c r="I998" s="51">
        <v>2025</v>
      </c>
      <c r="J998" s="51" t="s">
        <v>32</v>
      </c>
      <c r="K998" s="51" t="s">
        <v>33</v>
      </c>
    </row>
    <row r="999" spans="1:11" ht="20.100000000000001" customHeight="1" x14ac:dyDescent="0.25">
      <c r="A999" s="51" t="s">
        <v>612</v>
      </c>
      <c r="B999" s="51" t="s">
        <v>79</v>
      </c>
      <c r="C999" s="51" t="s">
        <v>31</v>
      </c>
      <c r="D999" s="51">
        <v>479835</v>
      </c>
      <c r="E999" s="51">
        <v>85.84</v>
      </c>
      <c r="F999" s="51">
        <v>9.24</v>
      </c>
      <c r="G999" s="51">
        <v>1.9300000000000001E-2</v>
      </c>
      <c r="H999" s="51">
        <v>51.930199999999999</v>
      </c>
      <c r="I999" s="51">
        <v>2025</v>
      </c>
      <c r="J999" s="51" t="s">
        <v>32</v>
      </c>
      <c r="K999" s="51" t="s">
        <v>33</v>
      </c>
    </row>
    <row r="1000" spans="1:11" ht="20.100000000000001" customHeight="1" x14ac:dyDescent="0.25">
      <c r="A1000" s="51" t="s">
        <v>581</v>
      </c>
      <c r="B1000" s="51" t="s">
        <v>79</v>
      </c>
      <c r="C1000" s="51" t="s">
        <v>31</v>
      </c>
      <c r="D1000" s="51">
        <v>224493</v>
      </c>
      <c r="E1000" s="51">
        <v>88.65</v>
      </c>
      <c r="F1000" s="51">
        <v>4.8</v>
      </c>
      <c r="G1000" s="51">
        <v>2.1399999999999999E-2</v>
      </c>
      <c r="H1000" s="51">
        <v>46.769500000000001</v>
      </c>
      <c r="I1000" s="51">
        <v>2025</v>
      </c>
      <c r="J1000" s="51" t="s">
        <v>32</v>
      </c>
      <c r="K1000" s="51" t="s">
        <v>33</v>
      </c>
    </row>
    <row r="1001" spans="1:11" ht="20.100000000000001" customHeight="1" x14ac:dyDescent="0.25">
      <c r="A1001" s="51" t="s">
        <v>774</v>
      </c>
      <c r="B1001" s="51" t="s">
        <v>79</v>
      </c>
      <c r="C1001" s="51" t="s">
        <v>31</v>
      </c>
      <c r="D1001" s="51">
        <v>263758</v>
      </c>
      <c r="E1001" s="51">
        <v>86.59</v>
      </c>
      <c r="F1001" s="51">
        <v>4.2300000000000004</v>
      </c>
      <c r="G1001" s="51">
        <v>1.6E-2</v>
      </c>
      <c r="H1001" s="51">
        <v>62.354100000000003</v>
      </c>
      <c r="I1001" s="51">
        <v>2025</v>
      </c>
      <c r="J1001" s="51" t="s">
        <v>32</v>
      </c>
      <c r="K1001" s="51" t="s">
        <v>33</v>
      </c>
    </row>
    <row r="1002" spans="1:11" ht="20.100000000000001" customHeight="1" x14ac:dyDescent="0.25">
      <c r="A1002" s="51" t="s">
        <v>929</v>
      </c>
      <c r="B1002" s="51" t="s">
        <v>79</v>
      </c>
      <c r="C1002" s="51" t="s">
        <v>31</v>
      </c>
      <c r="D1002" s="51">
        <v>391429</v>
      </c>
      <c r="E1002" s="51">
        <v>89.58</v>
      </c>
      <c r="F1002" s="51">
        <v>7.07</v>
      </c>
      <c r="G1002" s="51">
        <v>1.8100000000000002E-2</v>
      </c>
      <c r="H1002" s="51">
        <v>55.364800000000002</v>
      </c>
      <c r="I1002" s="51">
        <v>2025</v>
      </c>
      <c r="J1002" s="51" t="s">
        <v>32</v>
      </c>
      <c r="K1002" s="51" t="s">
        <v>33</v>
      </c>
    </row>
    <row r="1003" spans="1:11" ht="20.100000000000001" customHeight="1" x14ac:dyDescent="0.25">
      <c r="A1003" s="51" t="s">
        <v>1043</v>
      </c>
      <c r="B1003" s="51" t="s">
        <v>75</v>
      </c>
      <c r="C1003" s="51" t="s">
        <v>31</v>
      </c>
      <c r="D1003" s="51">
        <v>715736</v>
      </c>
      <c r="E1003" s="51">
        <v>80.92</v>
      </c>
      <c r="F1003" s="51">
        <v>17.02</v>
      </c>
      <c r="G1003" s="51">
        <v>2.3800000000000002E-2</v>
      </c>
      <c r="H1003" s="51">
        <v>42.052599999999998</v>
      </c>
      <c r="I1003" s="51">
        <v>2025</v>
      </c>
      <c r="J1003" s="51" t="s">
        <v>32</v>
      </c>
      <c r="K1003" s="51" t="s">
        <v>33</v>
      </c>
    </row>
    <row r="1004" spans="1:11" ht="20.100000000000001" customHeight="1" x14ac:dyDescent="0.25">
      <c r="A1004" s="51" t="s">
        <v>851</v>
      </c>
      <c r="B1004" s="51" t="s">
        <v>79</v>
      </c>
      <c r="C1004" s="51" t="s">
        <v>31</v>
      </c>
      <c r="D1004" s="51">
        <v>235727</v>
      </c>
      <c r="E1004" s="51">
        <v>86.98</v>
      </c>
      <c r="F1004" s="51">
        <v>3.91</v>
      </c>
      <c r="G1004" s="51">
        <v>1.66E-2</v>
      </c>
      <c r="H1004" s="51">
        <v>60.288200000000003</v>
      </c>
      <c r="I1004" s="51">
        <v>2025</v>
      </c>
      <c r="J1004" s="51" t="s">
        <v>32</v>
      </c>
      <c r="K1004" s="51" t="s">
        <v>33</v>
      </c>
    </row>
    <row r="1005" spans="1:11" ht="20.100000000000001" customHeight="1" x14ac:dyDescent="0.25">
      <c r="A1005" s="51" t="s">
        <v>844</v>
      </c>
      <c r="B1005" s="51" t="s">
        <v>79</v>
      </c>
      <c r="C1005" s="51" t="s">
        <v>31</v>
      </c>
      <c r="D1005" s="51">
        <v>349660</v>
      </c>
      <c r="E1005" s="51">
        <v>81.95</v>
      </c>
      <c r="F1005" s="51">
        <v>6.2</v>
      </c>
      <c r="G1005" s="51">
        <v>1.77E-2</v>
      </c>
      <c r="H1005" s="51">
        <v>56.396799999999999</v>
      </c>
      <c r="I1005" s="51">
        <v>2025</v>
      </c>
      <c r="J1005" s="51" t="s">
        <v>32</v>
      </c>
      <c r="K1005" s="51" t="s">
        <v>33</v>
      </c>
    </row>
    <row r="1006" spans="1:11" ht="20.100000000000001" customHeight="1" x14ac:dyDescent="0.25">
      <c r="A1006" s="51" t="s">
        <v>860</v>
      </c>
      <c r="B1006" s="51" t="s">
        <v>79</v>
      </c>
      <c r="C1006" s="51" t="s">
        <v>31</v>
      </c>
      <c r="D1006" s="51">
        <v>168257</v>
      </c>
      <c r="E1006" s="51">
        <v>83.2</v>
      </c>
      <c r="F1006" s="51">
        <v>4.49</v>
      </c>
      <c r="G1006" s="51">
        <v>2.6700000000000002E-2</v>
      </c>
      <c r="H1006" s="51">
        <v>37.473700000000001</v>
      </c>
      <c r="I1006" s="51">
        <v>2025</v>
      </c>
      <c r="J1006" s="51" t="s">
        <v>32</v>
      </c>
      <c r="K1006" s="51" t="s">
        <v>33</v>
      </c>
    </row>
    <row r="1007" spans="1:11" ht="20.100000000000001" customHeight="1" x14ac:dyDescent="0.25">
      <c r="A1007" s="51" t="s">
        <v>1045</v>
      </c>
      <c r="B1007" s="51" t="s">
        <v>79</v>
      </c>
      <c r="C1007" s="51" t="s">
        <v>31</v>
      </c>
      <c r="D1007" s="51">
        <v>362980</v>
      </c>
      <c r="E1007" s="51">
        <v>71.209999999999994</v>
      </c>
      <c r="F1007" s="51">
        <v>10.1</v>
      </c>
      <c r="G1007" s="51">
        <v>2.7799999999999998E-2</v>
      </c>
      <c r="H1007" s="51">
        <v>35.938600000000001</v>
      </c>
      <c r="I1007" s="51">
        <v>2025</v>
      </c>
      <c r="J1007" s="51" t="s">
        <v>32</v>
      </c>
      <c r="K1007" s="51" t="s">
        <v>33</v>
      </c>
    </row>
    <row r="1008" spans="1:11" ht="20.100000000000001" customHeight="1" x14ac:dyDescent="0.25">
      <c r="A1008" s="51" t="s">
        <v>672</v>
      </c>
      <c r="B1008" s="51" t="s">
        <v>79</v>
      </c>
      <c r="C1008" s="51" t="s">
        <v>31</v>
      </c>
      <c r="D1008" s="51">
        <v>175282</v>
      </c>
      <c r="E1008" s="51">
        <v>87.35</v>
      </c>
      <c r="F1008" s="51">
        <v>4.24</v>
      </c>
      <c r="G1008" s="51">
        <v>2.4199999999999999E-2</v>
      </c>
      <c r="H1008" s="51">
        <v>41.340200000000003</v>
      </c>
      <c r="I1008" s="51">
        <v>2025</v>
      </c>
      <c r="J1008" s="51" t="s">
        <v>32</v>
      </c>
      <c r="K1008" s="51" t="s">
        <v>33</v>
      </c>
    </row>
    <row r="1009" spans="1:11" ht="20.100000000000001" customHeight="1" x14ac:dyDescent="0.25">
      <c r="A1009" s="51" t="s">
        <v>1804</v>
      </c>
      <c r="B1009" s="51" t="s">
        <v>79</v>
      </c>
      <c r="C1009" s="51" t="s">
        <v>31</v>
      </c>
      <c r="D1009" s="51">
        <v>225641</v>
      </c>
      <c r="E1009" s="51">
        <v>82.01</v>
      </c>
      <c r="F1009" s="51">
        <v>6.23</v>
      </c>
      <c r="G1009" s="51">
        <v>2.76E-2</v>
      </c>
      <c r="H1009" s="51">
        <v>36.218499999999999</v>
      </c>
      <c r="I1009" s="51">
        <v>2025</v>
      </c>
      <c r="J1009" s="51" t="s">
        <v>32</v>
      </c>
      <c r="K1009" s="51" t="s">
        <v>33</v>
      </c>
    </row>
    <row r="1010" spans="1:11" ht="20.100000000000001" customHeight="1" x14ac:dyDescent="0.25">
      <c r="A1010" s="51" t="s">
        <v>537</v>
      </c>
      <c r="B1010" s="51" t="s">
        <v>79</v>
      </c>
      <c r="C1010" s="51" t="s">
        <v>31</v>
      </c>
      <c r="D1010" s="51">
        <v>186689</v>
      </c>
      <c r="E1010" s="51">
        <v>89.02</v>
      </c>
      <c r="F1010" s="51">
        <v>4.5199999999999996</v>
      </c>
      <c r="G1010" s="51">
        <v>2.4199999999999999E-2</v>
      </c>
      <c r="H1010" s="51">
        <v>41.302999999999997</v>
      </c>
      <c r="I1010" s="51">
        <v>2025</v>
      </c>
      <c r="J1010" s="51" t="s">
        <v>32</v>
      </c>
      <c r="K1010" s="51" t="s">
        <v>33</v>
      </c>
    </row>
    <row r="1011" spans="1:11" ht="20.100000000000001" customHeight="1" x14ac:dyDescent="0.25">
      <c r="A1011" s="51" t="s">
        <v>686</v>
      </c>
      <c r="B1011" s="51" t="s">
        <v>79</v>
      </c>
      <c r="C1011" s="51" t="s">
        <v>31</v>
      </c>
      <c r="D1011" s="51">
        <v>202374</v>
      </c>
      <c r="E1011" s="51">
        <v>89.28</v>
      </c>
      <c r="F1011" s="51">
        <v>3.87</v>
      </c>
      <c r="G1011" s="51">
        <v>1.9099999999999999E-2</v>
      </c>
      <c r="H1011" s="51">
        <v>52.293100000000003</v>
      </c>
      <c r="I1011" s="51">
        <v>2025</v>
      </c>
      <c r="J1011" s="51" t="s">
        <v>32</v>
      </c>
      <c r="K1011" s="51" t="s">
        <v>33</v>
      </c>
    </row>
    <row r="1012" spans="1:11" ht="20.100000000000001" customHeight="1" x14ac:dyDescent="0.25">
      <c r="A1012" s="51" t="s">
        <v>1062</v>
      </c>
      <c r="B1012" s="51" t="s">
        <v>79</v>
      </c>
      <c r="C1012" s="51" t="s">
        <v>31</v>
      </c>
      <c r="D1012" s="51">
        <v>361485</v>
      </c>
      <c r="E1012" s="51">
        <v>84.63</v>
      </c>
      <c r="F1012" s="51">
        <v>7.15</v>
      </c>
      <c r="G1012" s="51">
        <v>1.9800000000000002E-2</v>
      </c>
      <c r="H1012" s="51">
        <v>50.557299999999998</v>
      </c>
      <c r="I1012" s="51">
        <v>2025</v>
      </c>
      <c r="J1012" s="51" t="s">
        <v>32</v>
      </c>
      <c r="K1012" s="51" t="s">
        <v>33</v>
      </c>
    </row>
    <row r="1013" spans="1:11" ht="20.100000000000001" customHeight="1" x14ac:dyDescent="0.25">
      <c r="A1013" s="51" t="s">
        <v>869</v>
      </c>
      <c r="B1013" s="51" t="s">
        <v>79</v>
      </c>
      <c r="C1013" s="51" t="s">
        <v>31</v>
      </c>
      <c r="D1013" s="51">
        <v>273531</v>
      </c>
      <c r="E1013" s="51">
        <v>87.31</v>
      </c>
      <c r="F1013" s="51">
        <v>7.12</v>
      </c>
      <c r="G1013" s="51">
        <v>2.5999999999999999E-2</v>
      </c>
      <c r="H1013" s="51">
        <v>38.417200000000001</v>
      </c>
      <c r="I1013" s="51">
        <v>2025</v>
      </c>
      <c r="J1013" s="51" t="s">
        <v>32</v>
      </c>
      <c r="K1013" s="51" t="s">
        <v>33</v>
      </c>
    </row>
    <row r="1014" spans="1:11" ht="20.100000000000001" customHeight="1" x14ac:dyDescent="0.25">
      <c r="A1014" s="51" t="s">
        <v>745</v>
      </c>
      <c r="B1014" s="51" t="s">
        <v>34</v>
      </c>
      <c r="C1014" s="51" t="s">
        <v>31</v>
      </c>
      <c r="D1014" s="51">
        <v>324921</v>
      </c>
      <c r="E1014" s="51">
        <v>75.790000000000006</v>
      </c>
      <c r="F1014" s="51">
        <v>8.9700000000000006</v>
      </c>
      <c r="G1014" s="51">
        <v>2.76E-2</v>
      </c>
      <c r="H1014" s="51">
        <v>36.223100000000002</v>
      </c>
      <c r="I1014" s="51">
        <v>2025</v>
      </c>
      <c r="J1014" s="51" t="s">
        <v>32</v>
      </c>
      <c r="K1014" s="51" t="s">
        <v>33</v>
      </c>
    </row>
    <row r="1015" spans="1:11" ht="20.100000000000001" customHeight="1" x14ac:dyDescent="0.25">
      <c r="A1015" s="51" t="s">
        <v>1469</v>
      </c>
      <c r="B1015" s="51" t="s">
        <v>79</v>
      </c>
      <c r="C1015" s="51" t="s">
        <v>31</v>
      </c>
      <c r="D1015" s="51">
        <v>181786</v>
      </c>
      <c r="E1015" s="51">
        <v>80.06</v>
      </c>
      <c r="F1015" s="51">
        <v>4.5199999999999996</v>
      </c>
      <c r="G1015" s="51">
        <v>2.4899999999999999E-2</v>
      </c>
      <c r="H1015" s="51">
        <v>40.2181</v>
      </c>
      <c r="I1015" s="51">
        <v>2025</v>
      </c>
      <c r="J1015" s="51" t="s">
        <v>32</v>
      </c>
      <c r="K1015" s="51" t="s">
        <v>33</v>
      </c>
    </row>
    <row r="1016" spans="1:11" ht="20.100000000000001" customHeight="1" x14ac:dyDescent="0.25">
      <c r="A1016" s="51" t="s">
        <v>3311</v>
      </c>
      <c r="B1016" s="51" t="s">
        <v>75</v>
      </c>
      <c r="C1016" s="51" t="s">
        <v>31</v>
      </c>
      <c r="D1016" s="51">
        <v>267792</v>
      </c>
      <c r="E1016" s="51">
        <v>81.260000000000005</v>
      </c>
      <c r="F1016" s="51">
        <v>5.86</v>
      </c>
      <c r="G1016" s="51">
        <v>2.1899999999999999E-2</v>
      </c>
      <c r="H1016" s="51">
        <v>45.698300000000003</v>
      </c>
      <c r="I1016" s="51">
        <v>2025</v>
      </c>
      <c r="J1016" s="51" t="s">
        <v>32</v>
      </c>
      <c r="K1016" s="51" t="s">
        <v>33</v>
      </c>
    </row>
    <row r="1017" spans="1:11" ht="20.100000000000001" customHeight="1" x14ac:dyDescent="0.25">
      <c r="A1017" s="51" t="s">
        <v>741</v>
      </c>
      <c r="B1017" s="51" t="s">
        <v>34</v>
      </c>
      <c r="C1017" s="51" t="s">
        <v>31</v>
      </c>
      <c r="D1017" s="51">
        <v>601385</v>
      </c>
      <c r="E1017" s="51">
        <v>80.16</v>
      </c>
      <c r="F1017" s="51">
        <v>11</v>
      </c>
      <c r="G1017" s="51">
        <v>1.83E-2</v>
      </c>
      <c r="H1017" s="51">
        <v>54.671399999999998</v>
      </c>
      <c r="I1017" s="51">
        <v>2025</v>
      </c>
      <c r="J1017" s="51" t="s">
        <v>32</v>
      </c>
      <c r="K1017" s="51" t="s">
        <v>33</v>
      </c>
    </row>
    <row r="1018" spans="1:11" ht="20.100000000000001" customHeight="1" x14ac:dyDescent="0.25">
      <c r="A1018" s="51" t="s">
        <v>1680</v>
      </c>
      <c r="B1018" s="51" t="s">
        <v>75</v>
      </c>
      <c r="C1018" s="51" t="s">
        <v>31</v>
      </c>
      <c r="D1018" s="51">
        <v>80338</v>
      </c>
      <c r="E1018" s="51">
        <v>90.35</v>
      </c>
      <c r="F1018" s="51">
        <v>9.2100000000000009</v>
      </c>
      <c r="G1018" s="51">
        <v>0.11459999999999999</v>
      </c>
      <c r="H1018" s="51">
        <v>8.7228999999999992</v>
      </c>
      <c r="I1018" s="51">
        <v>2025</v>
      </c>
      <c r="J1018" s="51" t="s">
        <v>32</v>
      </c>
      <c r="K1018" s="51" t="s">
        <v>33</v>
      </c>
    </row>
    <row r="1019" spans="1:11" ht="20.100000000000001" customHeight="1" x14ac:dyDescent="0.25">
      <c r="A1019" s="51" t="s">
        <v>3302</v>
      </c>
      <c r="B1019" s="51" t="s">
        <v>75</v>
      </c>
      <c r="C1019" s="51" t="s">
        <v>31</v>
      </c>
      <c r="D1019" s="51">
        <v>281750</v>
      </c>
      <c r="E1019" s="51">
        <v>82.07</v>
      </c>
      <c r="F1019" s="51">
        <v>7.42</v>
      </c>
      <c r="G1019" s="51">
        <v>2.63E-2</v>
      </c>
      <c r="H1019" s="51">
        <v>37.971699999999998</v>
      </c>
      <c r="I1019" s="51">
        <v>2025</v>
      </c>
      <c r="J1019" s="51" t="s">
        <v>32</v>
      </c>
      <c r="K1019" s="51" t="s">
        <v>33</v>
      </c>
    </row>
    <row r="1020" spans="1:11" ht="20.100000000000001" customHeight="1" x14ac:dyDescent="0.25">
      <c r="A1020" s="51" t="s">
        <v>1021</v>
      </c>
      <c r="B1020" s="51" t="s">
        <v>75</v>
      </c>
      <c r="C1020" s="51" t="s">
        <v>31</v>
      </c>
      <c r="D1020" s="51">
        <v>236446</v>
      </c>
      <c r="E1020" s="51">
        <v>79.95</v>
      </c>
      <c r="F1020" s="51">
        <v>6.76</v>
      </c>
      <c r="G1020" s="51">
        <v>2.86E-2</v>
      </c>
      <c r="H1020" s="51">
        <v>34.977200000000003</v>
      </c>
      <c r="I1020" s="51">
        <v>2025</v>
      </c>
      <c r="J1020" s="51" t="s">
        <v>32</v>
      </c>
      <c r="K1020" s="51" t="s">
        <v>33</v>
      </c>
    </row>
    <row r="1021" spans="1:11" ht="20.100000000000001" customHeight="1" x14ac:dyDescent="0.25">
      <c r="A1021" s="51" t="s">
        <v>1313</v>
      </c>
      <c r="B1021" s="51" t="s">
        <v>75</v>
      </c>
      <c r="C1021" s="51" t="s">
        <v>31</v>
      </c>
      <c r="D1021" s="51">
        <v>329698</v>
      </c>
      <c r="E1021" s="51">
        <v>83.18</v>
      </c>
      <c r="F1021" s="51">
        <v>5.32</v>
      </c>
      <c r="G1021" s="51">
        <v>1.61E-2</v>
      </c>
      <c r="H1021" s="51">
        <v>61.973199999999999</v>
      </c>
      <c r="I1021" s="51">
        <v>2025</v>
      </c>
      <c r="J1021" s="51" t="s">
        <v>32</v>
      </c>
      <c r="K1021" s="51" t="s">
        <v>33</v>
      </c>
    </row>
    <row r="1022" spans="1:11" ht="20.100000000000001" customHeight="1" x14ac:dyDescent="0.25">
      <c r="A1022" s="51" t="s">
        <v>708</v>
      </c>
      <c r="B1022" s="51" t="s">
        <v>79</v>
      </c>
      <c r="C1022" s="51" t="s">
        <v>31</v>
      </c>
      <c r="D1022" s="51">
        <v>145060</v>
      </c>
      <c r="E1022" s="51">
        <v>81.150000000000006</v>
      </c>
      <c r="F1022" s="51">
        <v>3.8</v>
      </c>
      <c r="G1022" s="51">
        <v>2.6200000000000001E-2</v>
      </c>
      <c r="H1022" s="51">
        <v>38.173699999999997</v>
      </c>
      <c r="I1022" s="51">
        <v>2025</v>
      </c>
      <c r="J1022" s="51" t="s">
        <v>32</v>
      </c>
      <c r="K1022" s="51" t="s">
        <v>33</v>
      </c>
    </row>
    <row r="1023" spans="1:11" ht="20.100000000000001" customHeight="1" x14ac:dyDescent="0.25">
      <c r="A1023" s="51" t="s">
        <v>597</v>
      </c>
      <c r="B1023" s="51" t="s">
        <v>79</v>
      </c>
      <c r="C1023" s="51" t="s">
        <v>31</v>
      </c>
      <c r="D1023" s="51">
        <v>303579</v>
      </c>
      <c r="E1023" s="51">
        <v>85.3</v>
      </c>
      <c r="F1023" s="51">
        <v>6.26</v>
      </c>
      <c r="G1023" s="51">
        <v>2.06E-2</v>
      </c>
      <c r="H1023" s="51">
        <v>48.495100000000001</v>
      </c>
      <c r="I1023" s="51">
        <v>2025</v>
      </c>
      <c r="J1023" s="51" t="s">
        <v>32</v>
      </c>
      <c r="K1023" s="51" t="s">
        <v>33</v>
      </c>
    </row>
    <row r="1024" spans="1:11" ht="20.100000000000001" customHeight="1" x14ac:dyDescent="0.25">
      <c r="A1024" s="51" t="s">
        <v>1118</v>
      </c>
      <c r="B1024" s="51" t="s">
        <v>75</v>
      </c>
      <c r="C1024" s="51" t="s">
        <v>31</v>
      </c>
      <c r="D1024" s="51">
        <v>330903</v>
      </c>
      <c r="E1024" s="51">
        <v>85.84</v>
      </c>
      <c r="F1024" s="51">
        <v>6.29</v>
      </c>
      <c r="G1024" s="51">
        <v>1.9E-2</v>
      </c>
      <c r="H1024" s="51">
        <v>52.607799999999997</v>
      </c>
      <c r="I1024" s="51">
        <v>2025</v>
      </c>
      <c r="J1024" s="51" t="s">
        <v>32</v>
      </c>
      <c r="K1024" s="51" t="s">
        <v>33</v>
      </c>
    </row>
    <row r="1025" spans="1:11" ht="20.100000000000001" customHeight="1" x14ac:dyDescent="0.25">
      <c r="A1025" s="51" t="s">
        <v>681</v>
      </c>
      <c r="B1025" s="51" t="s">
        <v>79</v>
      </c>
      <c r="C1025" s="51" t="s">
        <v>31</v>
      </c>
      <c r="D1025" s="51">
        <v>135948</v>
      </c>
      <c r="E1025" s="51">
        <v>86.19</v>
      </c>
      <c r="F1025" s="51">
        <v>3.74</v>
      </c>
      <c r="G1025" s="51">
        <v>2.75E-2</v>
      </c>
      <c r="H1025" s="51">
        <v>36.349800000000002</v>
      </c>
      <c r="I1025" s="51">
        <v>2025</v>
      </c>
      <c r="J1025" s="51" t="s">
        <v>32</v>
      </c>
      <c r="K1025" s="51" t="s">
        <v>33</v>
      </c>
    </row>
    <row r="1026" spans="1:11" ht="20.100000000000001" customHeight="1" x14ac:dyDescent="0.25">
      <c r="A1026" s="51" t="s">
        <v>1086</v>
      </c>
      <c r="B1026" s="51" t="s">
        <v>79</v>
      </c>
      <c r="C1026" s="51" t="s">
        <v>31</v>
      </c>
      <c r="D1026" s="51">
        <v>409444</v>
      </c>
      <c r="E1026" s="51">
        <v>78.819999999999993</v>
      </c>
      <c r="F1026" s="51">
        <v>10.08</v>
      </c>
      <c r="G1026" s="51">
        <v>2.46E-2</v>
      </c>
      <c r="H1026" s="51">
        <v>40.619399999999999</v>
      </c>
      <c r="I1026" s="51">
        <v>2025</v>
      </c>
      <c r="J1026" s="51" t="s">
        <v>32</v>
      </c>
      <c r="K1026" s="51" t="s">
        <v>33</v>
      </c>
    </row>
    <row r="1027" spans="1:11" ht="20.100000000000001" customHeight="1" x14ac:dyDescent="0.25">
      <c r="A1027" s="51" t="s">
        <v>907</v>
      </c>
      <c r="B1027" s="51" t="s">
        <v>79</v>
      </c>
      <c r="C1027" s="51" t="s">
        <v>31</v>
      </c>
      <c r="D1027" s="51">
        <v>172535</v>
      </c>
      <c r="E1027" s="51">
        <v>76.48</v>
      </c>
      <c r="F1027" s="51">
        <v>4.43</v>
      </c>
      <c r="G1027" s="51">
        <v>2.5700000000000001E-2</v>
      </c>
      <c r="H1027" s="51">
        <v>38.946899999999999</v>
      </c>
      <c r="I1027" s="51">
        <v>2025</v>
      </c>
      <c r="J1027" s="51" t="s">
        <v>32</v>
      </c>
      <c r="K1027" s="51" t="s">
        <v>33</v>
      </c>
    </row>
    <row r="1028" spans="1:11" ht="20.100000000000001" customHeight="1" x14ac:dyDescent="0.25">
      <c r="A1028" s="51" t="s">
        <v>987</v>
      </c>
      <c r="B1028" s="51" t="s">
        <v>79</v>
      </c>
      <c r="C1028" s="51" t="s">
        <v>31</v>
      </c>
      <c r="D1028" s="51">
        <v>507762</v>
      </c>
      <c r="E1028" s="51">
        <v>81.53</v>
      </c>
      <c r="F1028" s="51">
        <v>7.24</v>
      </c>
      <c r="G1028" s="51">
        <v>1.43E-2</v>
      </c>
      <c r="H1028" s="51">
        <v>70.132900000000006</v>
      </c>
      <c r="I1028" s="51">
        <v>2025</v>
      </c>
      <c r="J1028" s="51" t="s">
        <v>32</v>
      </c>
      <c r="K1028" s="51" t="s">
        <v>33</v>
      </c>
    </row>
    <row r="1029" spans="1:11" ht="20.100000000000001" customHeight="1" x14ac:dyDescent="0.25">
      <c r="A1029" s="51" t="s">
        <v>749</v>
      </c>
      <c r="B1029" s="51" t="s">
        <v>79</v>
      </c>
      <c r="C1029" s="51" t="s">
        <v>31</v>
      </c>
      <c r="D1029" s="51">
        <v>245882</v>
      </c>
      <c r="E1029" s="51">
        <v>88.35</v>
      </c>
      <c r="F1029" s="51">
        <v>3.66</v>
      </c>
      <c r="G1029" s="51">
        <v>1.49E-2</v>
      </c>
      <c r="H1029" s="51">
        <v>67.180899999999994</v>
      </c>
      <c r="I1029" s="51">
        <v>2025</v>
      </c>
      <c r="J1029" s="51" t="s">
        <v>32</v>
      </c>
      <c r="K1029" s="51" t="s">
        <v>33</v>
      </c>
    </row>
    <row r="1030" spans="1:11" ht="20.100000000000001" customHeight="1" x14ac:dyDescent="0.25">
      <c r="A1030" s="51" t="s">
        <v>1063</v>
      </c>
      <c r="B1030" s="51" t="s">
        <v>79</v>
      </c>
      <c r="C1030" s="51" t="s">
        <v>31</v>
      </c>
      <c r="D1030" s="51">
        <v>351330</v>
      </c>
      <c r="E1030" s="51">
        <v>83.41</v>
      </c>
      <c r="F1030" s="51">
        <v>7.19</v>
      </c>
      <c r="G1030" s="51">
        <v>2.0500000000000001E-2</v>
      </c>
      <c r="H1030" s="51">
        <v>48.863599999999998</v>
      </c>
      <c r="I1030" s="51">
        <v>2025</v>
      </c>
      <c r="J1030" s="51" t="s">
        <v>32</v>
      </c>
      <c r="K1030" s="51" t="s">
        <v>33</v>
      </c>
    </row>
    <row r="1031" spans="1:11" ht="20.100000000000001" customHeight="1" x14ac:dyDescent="0.25">
      <c r="A1031" s="51" t="s">
        <v>1064</v>
      </c>
      <c r="B1031" s="51" t="s">
        <v>75</v>
      </c>
      <c r="C1031" s="51" t="s">
        <v>31</v>
      </c>
      <c r="D1031" s="51">
        <v>366238</v>
      </c>
      <c r="E1031" s="51">
        <v>83.07</v>
      </c>
      <c r="F1031" s="51">
        <v>5.51</v>
      </c>
      <c r="G1031" s="51">
        <v>1.4999999999999999E-2</v>
      </c>
      <c r="H1031" s="51">
        <v>66.4679</v>
      </c>
      <c r="I1031" s="51">
        <v>2025</v>
      </c>
      <c r="J1031" s="51" t="s">
        <v>32</v>
      </c>
      <c r="K1031" s="51" t="s">
        <v>33</v>
      </c>
    </row>
    <row r="1032" spans="1:11" ht="20.100000000000001" customHeight="1" x14ac:dyDescent="0.25">
      <c r="A1032" s="51" t="s">
        <v>992</v>
      </c>
      <c r="B1032" s="51" t="s">
        <v>34</v>
      </c>
      <c r="C1032" s="51" t="s">
        <v>31</v>
      </c>
      <c r="D1032" s="51">
        <v>359004</v>
      </c>
      <c r="E1032" s="51">
        <v>83.48</v>
      </c>
      <c r="F1032" s="51">
        <v>8.7100000000000009</v>
      </c>
      <c r="G1032" s="51">
        <v>2.4299999999999999E-2</v>
      </c>
      <c r="H1032" s="51">
        <v>41.217500000000001</v>
      </c>
      <c r="I1032" s="51">
        <v>2025</v>
      </c>
      <c r="J1032" s="51" t="s">
        <v>32</v>
      </c>
      <c r="K1032" s="51" t="s">
        <v>33</v>
      </c>
    </row>
    <row r="1033" spans="1:11" ht="20.100000000000001" customHeight="1" x14ac:dyDescent="0.25">
      <c r="A1033" s="51" t="s">
        <v>1074</v>
      </c>
      <c r="B1033" s="51" t="s">
        <v>79</v>
      </c>
      <c r="C1033" s="51" t="s">
        <v>31</v>
      </c>
      <c r="D1033" s="51">
        <v>848971</v>
      </c>
      <c r="E1033" s="51">
        <v>73.09</v>
      </c>
      <c r="F1033" s="51">
        <v>10.63</v>
      </c>
      <c r="G1033" s="51">
        <v>1.2500000000000001E-2</v>
      </c>
      <c r="H1033" s="51">
        <v>79.865600000000001</v>
      </c>
      <c r="I1033" s="51">
        <v>2025</v>
      </c>
      <c r="J1033" s="51" t="s">
        <v>32</v>
      </c>
      <c r="K1033" s="51" t="s">
        <v>33</v>
      </c>
    </row>
    <row r="1034" spans="1:11" ht="20.100000000000001" customHeight="1" x14ac:dyDescent="0.25">
      <c r="A1034" s="51" t="s">
        <v>618</v>
      </c>
      <c r="B1034" s="51" t="s">
        <v>79</v>
      </c>
      <c r="C1034" s="51" t="s">
        <v>31</v>
      </c>
      <c r="D1034" s="51">
        <v>202374</v>
      </c>
      <c r="E1034" s="51">
        <v>89.28</v>
      </c>
      <c r="F1034" s="51">
        <v>3.87</v>
      </c>
      <c r="G1034" s="51">
        <v>1.9099999999999999E-2</v>
      </c>
      <c r="H1034" s="51">
        <v>52.293100000000003</v>
      </c>
      <c r="I1034" s="51">
        <v>2025</v>
      </c>
      <c r="J1034" s="51" t="s">
        <v>32</v>
      </c>
      <c r="K1034" s="51" t="s">
        <v>33</v>
      </c>
    </row>
    <row r="1035" spans="1:11" ht="20.100000000000001" customHeight="1" x14ac:dyDescent="0.25">
      <c r="A1035" s="51" t="s">
        <v>756</v>
      </c>
      <c r="B1035" s="51" t="s">
        <v>79</v>
      </c>
      <c r="C1035" s="51" t="s">
        <v>31</v>
      </c>
      <c r="D1035" s="51">
        <v>543618</v>
      </c>
      <c r="E1035" s="51">
        <v>86.5</v>
      </c>
      <c r="F1035" s="51">
        <v>8.83</v>
      </c>
      <c r="G1035" s="51">
        <v>1.6199999999999999E-2</v>
      </c>
      <c r="H1035" s="51">
        <v>61.564900000000002</v>
      </c>
      <c r="I1035" s="51">
        <v>2025</v>
      </c>
      <c r="J1035" s="51" t="s">
        <v>32</v>
      </c>
      <c r="K1035" s="51" t="s">
        <v>33</v>
      </c>
    </row>
    <row r="1036" spans="1:11" ht="20.100000000000001" customHeight="1" x14ac:dyDescent="0.25">
      <c r="A1036" s="51" t="s">
        <v>1054</v>
      </c>
      <c r="B1036" s="51" t="s">
        <v>75</v>
      </c>
      <c r="C1036" s="51" t="s">
        <v>31</v>
      </c>
      <c r="D1036" s="51">
        <v>286480</v>
      </c>
      <c r="E1036" s="51">
        <v>71.760000000000005</v>
      </c>
      <c r="F1036" s="51">
        <v>7.37</v>
      </c>
      <c r="G1036" s="51">
        <v>2.5700000000000001E-2</v>
      </c>
      <c r="H1036" s="51">
        <v>38.871099999999998</v>
      </c>
      <c r="I1036" s="51">
        <v>2025</v>
      </c>
      <c r="J1036" s="51" t="s">
        <v>32</v>
      </c>
      <c r="K1036" s="51" t="s">
        <v>33</v>
      </c>
    </row>
    <row r="1037" spans="1:11" ht="20.100000000000001" customHeight="1" x14ac:dyDescent="0.25">
      <c r="A1037" s="51" t="s">
        <v>576</v>
      </c>
      <c r="B1037" s="51" t="s">
        <v>79</v>
      </c>
      <c r="C1037" s="51" t="s">
        <v>31</v>
      </c>
      <c r="D1037" s="51">
        <v>143460</v>
      </c>
      <c r="E1037" s="51">
        <v>87.02</v>
      </c>
      <c r="F1037" s="51">
        <v>3.5</v>
      </c>
      <c r="G1037" s="51">
        <v>2.4400000000000002E-2</v>
      </c>
      <c r="H1037" s="51">
        <v>40.988599999999998</v>
      </c>
      <c r="I1037" s="51">
        <v>2025</v>
      </c>
      <c r="J1037" s="51" t="s">
        <v>32</v>
      </c>
      <c r="K1037" s="51" t="s">
        <v>33</v>
      </c>
    </row>
    <row r="1038" spans="1:11" ht="20.100000000000001" customHeight="1" x14ac:dyDescent="0.25">
      <c r="A1038" s="51" t="s">
        <v>534</v>
      </c>
      <c r="B1038" s="51" t="s">
        <v>79</v>
      </c>
      <c r="C1038" s="51" t="s">
        <v>31</v>
      </c>
      <c r="D1038" s="51">
        <v>144121</v>
      </c>
      <c r="E1038" s="51">
        <v>86.81</v>
      </c>
      <c r="F1038" s="51">
        <v>3.36</v>
      </c>
      <c r="G1038" s="51">
        <v>2.3300000000000001E-2</v>
      </c>
      <c r="H1038" s="51">
        <v>42.893099999999997</v>
      </c>
      <c r="I1038" s="51">
        <v>2025</v>
      </c>
      <c r="J1038" s="51" t="s">
        <v>32</v>
      </c>
      <c r="K1038" s="51" t="s">
        <v>33</v>
      </c>
    </row>
    <row r="1039" spans="1:11" ht="20.100000000000001" customHeight="1" x14ac:dyDescent="0.25">
      <c r="A1039" s="51" t="s">
        <v>1047</v>
      </c>
      <c r="B1039" s="51" t="s">
        <v>75</v>
      </c>
      <c r="C1039" s="51" t="s">
        <v>31</v>
      </c>
      <c r="D1039" s="51">
        <v>363711</v>
      </c>
      <c r="E1039" s="51">
        <v>85.05</v>
      </c>
      <c r="F1039" s="51">
        <v>9.86</v>
      </c>
      <c r="G1039" s="51">
        <v>2.7099999999999999E-2</v>
      </c>
      <c r="H1039" s="51">
        <v>36.887500000000003</v>
      </c>
      <c r="I1039" s="51">
        <v>2025</v>
      </c>
      <c r="J1039" s="51" t="s">
        <v>32</v>
      </c>
      <c r="K1039" s="51" t="s">
        <v>33</v>
      </c>
    </row>
    <row r="1040" spans="1:11" ht="20.100000000000001" customHeight="1" x14ac:dyDescent="0.25">
      <c r="A1040" s="51" t="s">
        <v>746</v>
      </c>
      <c r="B1040" s="51" t="s">
        <v>79</v>
      </c>
      <c r="C1040" s="51" t="s">
        <v>31</v>
      </c>
      <c r="D1040" s="51">
        <v>145721</v>
      </c>
      <c r="E1040" s="51">
        <v>87.96</v>
      </c>
      <c r="F1040" s="51">
        <v>3.53</v>
      </c>
      <c r="G1040" s="51">
        <v>2.4199999999999999E-2</v>
      </c>
      <c r="H1040" s="51">
        <v>41.280700000000003</v>
      </c>
      <c r="I1040" s="51">
        <v>2025</v>
      </c>
      <c r="J1040" s="51" t="s">
        <v>32</v>
      </c>
      <c r="K1040" s="51" t="s">
        <v>33</v>
      </c>
    </row>
    <row r="1041" spans="1:11" ht="20.100000000000001" customHeight="1" x14ac:dyDescent="0.25">
      <c r="A1041" s="51" t="s">
        <v>919</v>
      </c>
      <c r="B1041" s="51" t="s">
        <v>79</v>
      </c>
      <c r="C1041" s="51" t="s">
        <v>31</v>
      </c>
      <c r="D1041" s="51">
        <v>113620</v>
      </c>
      <c r="E1041" s="51">
        <v>89.99</v>
      </c>
      <c r="F1041" s="51">
        <v>2.76</v>
      </c>
      <c r="G1041" s="51">
        <v>2.4299999999999999E-2</v>
      </c>
      <c r="H1041" s="51">
        <v>41.166800000000002</v>
      </c>
      <c r="I1041" s="51">
        <v>2025</v>
      </c>
      <c r="J1041" s="51" t="s">
        <v>32</v>
      </c>
      <c r="K1041" s="51" t="s">
        <v>33</v>
      </c>
    </row>
    <row r="1042" spans="1:11" ht="20.100000000000001" customHeight="1" x14ac:dyDescent="0.25">
      <c r="A1042" s="51" t="s">
        <v>603</v>
      </c>
      <c r="B1042" s="51" t="s">
        <v>79</v>
      </c>
      <c r="C1042" s="51" t="s">
        <v>31</v>
      </c>
      <c r="D1042" s="51">
        <v>145721</v>
      </c>
      <c r="E1042" s="51">
        <v>83.2</v>
      </c>
      <c r="F1042" s="51">
        <v>3.34</v>
      </c>
      <c r="G1042" s="51">
        <v>2.29E-2</v>
      </c>
      <c r="H1042" s="51">
        <v>43.628999999999998</v>
      </c>
      <c r="I1042" s="51">
        <v>2025</v>
      </c>
      <c r="J1042" s="51" t="s">
        <v>32</v>
      </c>
      <c r="K1042" s="51" t="s">
        <v>33</v>
      </c>
    </row>
    <row r="1043" spans="1:11" ht="20.100000000000001" customHeight="1" x14ac:dyDescent="0.25">
      <c r="A1043" s="51" t="s">
        <v>722</v>
      </c>
      <c r="B1043" s="51" t="s">
        <v>79</v>
      </c>
      <c r="C1043" s="51" t="s">
        <v>31</v>
      </c>
      <c r="D1043" s="51">
        <v>154763</v>
      </c>
      <c r="E1043" s="51">
        <v>84.25</v>
      </c>
      <c r="F1043" s="51">
        <v>4.0199999999999996</v>
      </c>
      <c r="G1043" s="51">
        <v>2.5999999999999999E-2</v>
      </c>
      <c r="H1043" s="51">
        <v>38.4983</v>
      </c>
      <c r="I1043" s="51">
        <v>2025</v>
      </c>
      <c r="J1043" s="51" t="s">
        <v>32</v>
      </c>
      <c r="K1043" s="51" t="s">
        <v>33</v>
      </c>
    </row>
    <row r="1044" spans="1:11" ht="20.100000000000001" customHeight="1" x14ac:dyDescent="0.25">
      <c r="A1044" s="51" t="s">
        <v>757</v>
      </c>
      <c r="B1044" s="51" t="s">
        <v>34</v>
      </c>
      <c r="C1044" s="51" t="s">
        <v>31</v>
      </c>
      <c r="D1044" s="51">
        <v>617429</v>
      </c>
      <c r="E1044" s="51">
        <v>82.4</v>
      </c>
      <c r="F1044" s="51">
        <v>10.94</v>
      </c>
      <c r="G1044" s="51">
        <v>1.77E-2</v>
      </c>
      <c r="H1044" s="51">
        <v>56.437800000000003</v>
      </c>
      <c r="I1044" s="51">
        <v>2025</v>
      </c>
      <c r="J1044" s="51" t="s">
        <v>32</v>
      </c>
      <c r="K1044" s="51" t="s">
        <v>33</v>
      </c>
    </row>
    <row r="1045" spans="1:11" ht="20.100000000000001" customHeight="1" x14ac:dyDescent="0.25">
      <c r="A1045" s="51" t="s">
        <v>1646</v>
      </c>
      <c r="B1045" s="51" t="s">
        <v>75</v>
      </c>
      <c r="C1045" s="51" t="s">
        <v>31</v>
      </c>
      <c r="D1045" s="51">
        <v>367722</v>
      </c>
      <c r="E1045" s="51">
        <v>86.59</v>
      </c>
      <c r="F1045" s="51">
        <v>6.71</v>
      </c>
      <c r="G1045" s="51">
        <v>1.8200000000000001E-2</v>
      </c>
      <c r="H1045" s="51">
        <v>54.802</v>
      </c>
      <c r="I1045" s="51">
        <v>2025</v>
      </c>
      <c r="J1045" s="51" t="s">
        <v>32</v>
      </c>
      <c r="K1045" s="51" t="s">
        <v>33</v>
      </c>
    </row>
    <row r="1046" spans="1:11" ht="20.100000000000001" customHeight="1" x14ac:dyDescent="0.25">
      <c r="A1046" s="51" t="s">
        <v>755</v>
      </c>
      <c r="B1046" s="51" t="s">
        <v>79</v>
      </c>
      <c r="C1046" s="51" t="s">
        <v>31</v>
      </c>
      <c r="D1046" s="51">
        <v>165266</v>
      </c>
      <c r="E1046" s="51">
        <v>86.24</v>
      </c>
      <c r="F1046" s="51">
        <v>3.59</v>
      </c>
      <c r="G1046" s="51">
        <v>2.1700000000000001E-2</v>
      </c>
      <c r="H1046" s="51">
        <v>46.0351</v>
      </c>
      <c r="I1046" s="51">
        <v>2025</v>
      </c>
      <c r="J1046" s="51" t="s">
        <v>32</v>
      </c>
      <c r="K1046" s="51" t="s">
        <v>33</v>
      </c>
    </row>
    <row r="1047" spans="1:11" ht="20.100000000000001" customHeight="1" x14ac:dyDescent="0.25">
      <c r="A1047" s="51" t="s">
        <v>3304</v>
      </c>
      <c r="B1047" s="51" t="s">
        <v>79</v>
      </c>
      <c r="C1047" s="51" t="s">
        <v>31</v>
      </c>
      <c r="D1047" s="51">
        <v>224320</v>
      </c>
      <c r="E1047" s="51">
        <v>83.69</v>
      </c>
      <c r="F1047" s="51">
        <v>2.78</v>
      </c>
      <c r="G1047" s="51">
        <v>1.24E-2</v>
      </c>
      <c r="H1047" s="51">
        <v>80.6905</v>
      </c>
      <c r="I1047" s="51">
        <v>2025</v>
      </c>
      <c r="J1047" s="51" t="s">
        <v>32</v>
      </c>
      <c r="K1047" s="51" t="s">
        <v>33</v>
      </c>
    </row>
    <row r="1048" spans="1:11" ht="20.100000000000001" customHeight="1" x14ac:dyDescent="0.25">
      <c r="A1048" s="51" t="s">
        <v>1132</v>
      </c>
      <c r="B1048" s="51" t="s">
        <v>30</v>
      </c>
      <c r="C1048" s="51" t="s">
        <v>31</v>
      </c>
      <c r="D1048" s="51">
        <v>504771</v>
      </c>
      <c r="E1048" s="51">
        <v>82.91</v>
      </c>
      <c r="F1048" s="51">
        <v>8.98</v>
      </c>
      <c r="G1048" s="51">
        <v>1.78E-2</v>
      </c>
      <c r="H1048" s="51">
        <v>56.210599999999999</v>
      </c>
      <c r="I1048" s="51">
        <v>2025</v>
      </c>
      <c r="J1048" s="51" t="s">
        <v>32</v>
      </c>
      <c r="K1048" s="51" t="s">
        <v>33</v>
      </c>
    </row>
    <row r="1049" spans="1:11" ht="20.100000000000001" customHeight="1" x14ac:dyDescent="0.25">
      <c r="A1049" s="51" t="s">
        <v>995</v>
      </c>
      <c r="B1049" s="51" t="s">
        <v>75</v>
      </c>
      <c r="C1049" s="51" t="s">
        <v>31</v>
      </c>
      <c r="D1049" s="51">
        <v>281008</v>
      </c>
      <c r="E1049" s="51">
        <v>83.91</v>
      </c>
      <c r="F1049" s="51">
        <v>5.93</v>
      </c>
      <c r="G1049" s="51">
        <v>2.1100000000000001E-2</v>
      </c>
      <c r="H1049" s="51">
        <v>47.387500000000003</v>
      </c>
      <c r="I1049" s="51">
        <v>2025</v>
      </c>
      <c r="J1049" s="51" t="s">
        <v>32</v>
      </c>
      <c r="K1049" s="51" t="s">
        <v>33</v>
      </c>
    </row>
    <row r="1050" spans="1:11" ht="20.100000000000001" customHeight="1" x14ac:dyDescent="0.25">
      <c r="A1050" s="51" t="s">
        <v>3841</v>
      </c>
      <c r="B1050" s="51" t="s">
        <v>34</v>
      </c>
      <c r="C1050" s="51" t="s">
        <v>31</v>
      </c>
      <c r="D1050" s="51">
        <v>1284939</v>
      </c>
      <c r="E1050" s="51">
        <v>88.71</v>
      </c>
      <c r="F1050" s="51">
        <v>19.14</v>
      </c>
      <c r="G1050" s="51">
        <v>1.49E-2</v>
      </c>
      <c r="H1050" s="51">
        <v>67.133700000000005</v>
      </c>
      <c r="I1050" s="51">
        <v>2025</v>
      </c>
      <c r="J1050" s="51" t="s">
        <v>32</v>
      </c>
      <c r="K1050" s="51" t="s">
        <v>33</v>
      </c>
    </row>
    <row r="1051" spans="1:11" ht="20.100000000000001" customHeight="1" x14ac:dyDescent="0.25">
      <c r="A1051" s="51" t="s">
        <v>639</v>
      </c>
      <c r="B1051" s="51" t="s">
        <v>79</v>
      </c>
      <c r="C1051" s="51" t="s">
        <v>31</v>
      </c>
      <c r="D1051" s="51">
        <v>135218</v>
      </c>
      <c r="E1051" s="51">
        <v>87.96</v>
      </c>
      <c r="F1051" s="51">
        <v>3.55</v>
      </c>
      <c r="G1051" s="51">
        <v>2.63E-2</v>
      </c>
      <c r="H1051" s="51">
        <v>38.089500000000001</v>
      </c>
      <c r="I1051" s="51">
        <v>2025</v>
      </c>
      <c r="J1051" s="51" t="s">
        <v>32</v>
      </c>
      <c r="K1051" s="51" t="s">
        <v>33</v>
      </c>
    </row>
    <row r="1052" spans="1:11" ht="20.100000000000001" customHeight="1" x14ac:dyDescent="0.25">
      <c r="A1052" s="51" t="s">
        <v>1090</v>
      </c>
      <c r="B1052" s="51" t="s">
        <v>79</v>
      </c>
      <c r="C1052" s="51" t="s">
        <v>31</v>
      </c>
      <c r="D1052" s="51">
        <v>228900</v>
      </c>
      <c r="E1052" s="51">
        <v>90.03</v>
      </c>
      <c r="F1052" s="51">
        <v>3.83</v>
      </c>
      <c r="G1052" s="51">
        <v>1.67E-2</v>
      </c>
      <c r="H1052" s="51">
        <v>59.765000000000001</v>
      </c>
      <c r="I1052" s="51">
        <v>2026</v>
      </c>
      <c r="J1052" s="51" t="s">
        <v>32</v>
      </c>
      <c r="K1052" s="51" t="s">
        <v>33</v>
      </c>
    </row>
    <row r="1053" spans="1:11" ht="20.100000000000001" customHeight="1" x14ac:dyDescent="0.25">
      <c r="A1053" s="51" t="s">
        <v>1038</v>
      </c>
      <c r="B1053" s="51" t="s">
        <v>79</v>
      </c>
      <c r="C1053" s="51" t="s">
        <v>31</v>
      </c>
      <c r="D1053" s="51">
        <v>139274</v>
      </c>
      <c r="E1053" s="51">
        <v>85.52</v>
      </c>
      <c r="F1053" s="51">
        <v>3.13</v>
      </c>
      <c r="G1053" s="51">
        <v>2.2499999999999999E-2</v>
      </c>
      <c r="H1053" s="51">
        <v>44.496600000000001</v>
      </c>
      <c r="I1053" s="51">
        <v>2026</v>
      </c>
      <c r="J1053" s="51" t="s">
        <v>32</v>
      </c>
      <c r="K1053" s="51" t="s">
        <v>33</v>
      </c>
    </row>
    <row r="1054" spans="1:11" ht="20.100000000000001" customHeight="1" x14ac:dyDescent="0.25">
      <c r="A1054" s="51" t="s">
        <v>2257</v>
      </c>
      <c r="B1054" s="51" t="s">
        <v>79</v>
      </c>
      <c r="C1054" s="51" t="s">
        <v>31</v>
      </c>
      <c r="D1054" s="51">
        <v>370717</v>
      </c>
      <c r="E1054" s="51">
        <v>77.52</v>
      </c>
      <c r="F1054" s="51">
        <v>7.05</v>
      </c>
      <c r="G1054" s="51">
        <v>1.9E-2</v>
      </c>
      <c r="H1054" s="51">
        <v>52.584000000000003</v>
      </c>
      <c r="I1054" s="51">
        <v>2026</v>
      </c>
      <c r="J1054" s="51" t="s">
        <v>32</v>
      </c>
      <c r="K1054" s="51" t="s">
        <v>33</v>
      </c>
    </row>
    <row r="1055" spans="1:11" ht="20.100000000000001" customHeight="1" x14ac:dyDescent="0.25">
      <c r="A1055" s="51" t="s">
        <v>768</v>
      </c>
      <c r="B1055" s="51" t="s">
        <v>79</v>
      </c>
      <c r="C1055" s="51" t="s">
        <v>31</v>
      </c>
      <c r="D1055" s="51">
        <v>221306</v>
      </c>
      <c r="E1055" s="51">
        <v>76.22</v>
      </c>
      <c r="F1055" s="51">
        <v>4.7</v>
      </c>
      <c r="G1055" s="51">
        <v>2.12E-2</v>
      </c>
      <c r="H1055" s="51">
        <v>47.086300000000001</v>
      </c>
      <c r="I1055" s="51">
        <v>2026</v>
      </c>
      <c r="J1055" s="51" t="s">
        <v>32</v>
      </c>
      <c r="K1055" s="51" t="s">
        <v>33</v>
      </c>
    </row>
    <row r="1056" spans="1:11" ht="20.100000000000001" customHeight="1" x14ac:dyDescent="0.25">
      <c r="A1056" s="51" t="s">
        <v>753</v>
      </c>
      <c r="B1056" s="51" t="s">
        <v>79</v>
      </c>
      <c r="C1056" s="51" t="s">
        <v>31</v>
      </c>
      <c r="D1056" s="51">
        <v>321355</v>
      </c>
      <c r="E1056" s="51">
        <v>83.9</v>
      </c>
      <c r="F1056" s="51">
        <v>4.09</v>
      </c>
      <c r="G1056" s="51">
        <v>1.2699999999999999E-2</v>
      </c>
      <c r="H1056" s="51">
        <v>78.570999999999998</v>
      </c>
      <c r="I1056" s="51">
        <v>2026</v>
      </c>
      <c r="J1056" s="51" t="s">
        <v>32</v>
      </c>
      <c r="K1056" s="51" t="s">
        <v>33</v>
      </c>
    </row>
    <row r="1057" spans="1:11" ht="20.100000000000001" customHeight="1" x14ac:dyDescent="0.25">
      <c r="A1057" s="51" t="s">
        <v>1031</v>
      </c>
      <c r="B1057" s="51" t="s">
        <v>79</v>
      </c>
      <c r="C1057" s="51" t="s">
        <v>31</v>
      </c>
      <c r="D1057" s="51">
        <v>251002</v>
      </c>
      <c r="E1057" s="51">
        <v>83.22</v>
      </c>
      <c r="F1057" s="51">
        <v>10.16</v>
      </c>
      <c r="G1057" s="51">
        <v>4.0500000000000001E-2</v>
      </c>
      <c r="H1057" s="51">
        <v>24.704899999999999</v>
      </c>
      <c r="I1057" s="51">
        <v>2026</v>
      </c>
      <c r="J1057" s="51" t="s">
        <v>32</v>
      </c>
      <c r="K1057" s="51" t="s">
        <v>33</v>
      </c>
    </row>
    <row r="1058" spans="1:11" ht="20.100000000000001" customHeight="1" x14ac:dyDescent="0.25">
      <c r="A1058" s="51" t="s">
        <v>1309</v>
      </c>
      <c r="B1058" s="51" t="s">
        <v>79</v>
      </c>
      <c r="C1058" s="51" t="s">
        <v>31</v>
      </c>
      <c r="D1058" s="51">
        <v>666460</v>
      </c>
      <c r="E1058" s="51">
        <v>87.6</v>
      </c>
      <c r="F1058" s="51">
        <v>10.92</v>
      </c>
      <c r="G1058" s="51">
        <v>1.6400000000000001E-2</v>
      </c>
      <c r="H1058" s="51">
        <v>61.031199999999998</v>
      </c>
      <c r="I1058" s="51">
        <v>2026</v>
      </c>
      <c r="J1058" s="51" t="s">
        <v>32</v>
      </c>
      <c r="K1058" s="51" t="s">
        <v>33</v>
      </c>
    </row>
    <row r="1059" spans="1:11" ht="20.100000000000001" customHeight="1" x14ac:dyDescent="0.25">
      <c r="A1059" s="51" t="s">
        <v>994</v>
      </c>
      <c r="B1059" s="51" t="s">
        <v>79</v>
      </c>
      <c r="C1059" s="51" t="s">
        <v>31</v>
      </c>
      <c r="D1059" s="51">
        <v>276399</v>
      </c>
      <c r="E1059" s="51">
        <v>87.06</v>
      </c>
      <c r="F1059" s="51">
        <v>3.58</v>
      </c>
      <c r="G1059" s="51">
        <v>1.2999999999999999E-2</v>
      </c>
      <c r="H1059" s="51">
        <v>77.206500000000005</v>
      </c>
      <c r="I1059" s="51">
        <v>2026</v>
      </c>
      <c r="J1059" s="51" t="s">
        <v>32</v>
      </c>
      <c r="K1059" s="51" t="s">
        <v>33</v>
      </c>
    </row>
    <row r="1060" spans="1:11" ht="20.100000000000001" customHeight="1" x14ac:dyDescent="0.25">
      <c r="A1060" s="51" t="s">
        <v>1290</v>
      </c>
      <c r="B1060" s="51" t="s">
        <v>75</v>
      </c>
      <c r="C1060" s="51" t="s">
        <v>31</v>
      </c>
      <c r="D1060" s="51">
        <v>457621</v>
      </c>
      <c r="E1060" s="51">
        <v>85</v>
      </c>
      <c r="F1060" s="51">
        <v>5.19</v>
      </c>
      <c r="G1060" s="51">
        <v>1.1299999999999999E-2</v>
      </c>
      <c r="H1060" s="51">
        <v>88.173500000000004</v>
      </c>
      <c r="I1060" s="51">
        <v>2026</v>
      </c>
      <c r="J1060" s="51" t="s">
        <v>32</v>
      </c>
      <c r="K1060" s="51" t="s">
        <v>33</v>
      </c>
    </row>
    <row r="1061" spans="1:11" ht="20.100000000000001" customHeight="1" x14ac:dyDescent="0.25">
      <c r="A1061" s="51" t="s">
        <v>1471</v>
      </c>
      <c r="B1061" s="51" t="s">
        <v>75</v>
      </c>
      <c r="C1061" s="51" t="s">
        <v>31</v>
      </c>
      <c r="D1061" s="51">
        <v>477096</v>
      </c>
      <c r="E1061" s="51">
        <v>84.72</v>
      </c>
      <c r="F1061" s="51">
        <v>6</v>
      </c>
      <c r="G1061" s="51">
        <v>1.26E-2</v>
      </c>
      <c r="H1061" s="51">
        <v>79.515900000000002</v>
      </c>
      <c r="I1061" s="51">
        <v>2026</v>
      </c>
      <c r="J1061" s="51" t="s">
        <v>32</v>
      </c>
      <c r="K1061" s="51" t="s">
        <v>33</v>
      </c>
    </row>
    <row r="1062" spans="1:11" ht="20.100000000000001" customHeight="1" x14ac:dyDescent="0.25">
      <c r="A1062" s="51" t="s">
        <v>1429</v>
      </c>
      <c r="B1062" s="51" t="s">
        <v>75</v>
      </c>
      <c r="C1062" s="51" t="s">
        <v>31</v>
      </c>
      <c r="D1062" s="51">
        <v>268996</v>
      </c>
      <c r="E1062" s="51">
        <v>82.19</v>
      </c>
      <c r="F1062" s="51">
        <v>5.58</v>
      </c>
      <c r="G1062" s="51">
        <v>2.07E-2</v>
      </c>
      <c r="H1062" s="51">
        <v>48.2072</v>
      </c>
      <c r="I1062" s="51">
        <v>2026</v>
      </c>
      <c r="J1062" s="51" t="s">
        <v>32</v>
      </c>
      <c r="K1062" s="51" t="s">
        <v>33</v>
      </c>
    </row>
    <row r="1063" spans="1:11" ht="20.100000000000001" customHeight="1" x14ac:dyDescent="0.25">
      <c r="A1063" s="51" t="s">
        <v>1044</v>
      </c>
      <c r="B1063" s="51" t="s">
        <v>79</v>
      </c>
      <c r="C1063" s="51" t="s">
        <v>31</v>
      </c>
      <c r="D1063" s="51">
        <v>120289</v>
      </c>
      <c r="E1063" s="51">
        <v>89.21</v>
      </c>
      <c r="F1063" s="51">
        <v>2.81</v>
      </c>
      <c r="G1063" s="51">
        <v>2.3400000000000001E-2</v>
      </c>
      <c r="H1063" s="51">
        <v>42.807400000000001</v>
      </c>
      <c r="I1063" s="51">
        <v>2026</v>
      </c>
      <c r="J1063" s="51" t="s">
        <v>32</v>
      </c>
      <c r="K1063" s="51" t="s">
        <v>33</v>
      </c>
    </row>
    <row r="1064" spans="1:11" ht="20.100000000000001" customHeight="1" x14ac:dyDescent="0.25">
      <c r="A1064" s="51" t="s">
        <v>1398</v>
      </c>
      <c r="B1064" s="51" t="s">
        <v>75</v>
      </c>
      <c r="C1064" s="51" t="s">
        <v>31</v>
      </c>
      <c r="D1064" s="51">
        <v>717112</v>
      </c>
      <c r="E1064" s="51">
        <v>84.74</v>
      </c>
      <c r="F1064" s="51">
        <v>11.54</v>
      </c>
      <c r="G1064" s="51">
        <v>1.61E-2</v>
      </c>
      <c r="H1064" s="51">
        <v>62.141399999999997</v>
      </c>
      <c r="I1064" s="51">
        <v>2026</v>
      </c>
      <c r="J1064" s="51" t="s">
        <v>32</v>
      </c>
      <c r="K1064" s="51" t="s">
        <v>33</v>
      </c>
    </row>
    <row r="1065" spans="1:11" ht="20.100000000000001" customHeight="1" x14ac:dyDescent="0.25">
      <c r="A1065" s="51" t="s">
        <v>1587</v>
      </c>
      <c r="B1065" s="51" t="s">
        <v>79</v>
      </c>
      <c r="C1065" s="51" t="s">
        <v>31</v>
      </c>
      <c r="D1065" s="51">
        <v>374694</v>
      </c>
      <c r="E1065" s="51">
        <v>77.97</v>
      </c>
      <c r="F1065" s="51">
        <v>6.33</v>
      </c>
      <c r="G1065" s="51">
        <v>1.6899999999999998E-2</v>
      </c>
      <c r="H1065" s="51">
        <v>59.193300000000001</v>
      </c>
      <c r="I1065" s="51">
        <v>2026</v>
      </c>
      <c r="J1065" s="51" t="s">
        <v>32</v>
      </c>
      <c r="K1065" s="51" t="s">
        <v>33</v>
      </c>
    </row>
    <row r="1066" spans="1:11" ht="20.100000000000001" customHeight="1" x14ac:dyDescent="0.25">
      <c r="A1066" s="51" t="s">
        <v>1079</v>
      </c>
      <c r="B1066" s="51" t="s">
        <v>79</v>
      </c>
      <c r="C1066" s="51" t="s">
        <v>31</v>
      </c>
      <c r="D1066" s="51">
        <v>194189</v>
      </c>
      <c r="E1066" s="51">
        <v>88.24</v>
      </c>
      <c r="F1066" s="51">
        <v>2.77</v>
      </c>
      <c r="G1066" s="51">
        <v>1.43E-2</v>
      </c>
      <c r="H1066" s="51">
        <v>70.104200000000006</v>
      </c>
      <c r="I1066" s="51">
        <v>2026</v>
      </c>
      <c r="J1066" s="51" t="s">
        <v>32</v>
      </c>
      <c r="K1066" s="51" t="s">
        <v>33</v>
      </c>
    </row>
    <row r="1067" spans="1:11" ht="20.100000000000001" customHeight="1" x14ac:dyDescent="0.25">
      <c r="A1067" s="51" t="s">
        <v>964</v>
      </c>
      <c r="B1067" s="51" t="s">
        <v>79</v>
      </c>
      <c r="C1067" s="51" t="s">
        <v>31</v>
      </c>
      <c r="D1067" s="51">
        <v>176959</v>
      </c>
      <c r="E1067" s="51">
        <v>90.62</v>
      </c>
      <c r="F1067" s="51">
        <v>2.95</v>
      </c>
      <c r="G1067" s="51">
        <v>1.67E-2</v>
      </c>
      <c r="H1067" s="51">
        <v>59.985900000000001</v>
      </c>
      <c r="I1067" s="51">
        <v>2026</v>
      </c>
      <c r="J1067" s="51" t="s">
        <v>32</v>
      </c>
      <c r="K1067" s="51" t="s">
        <v>33</v>
      </c>
    </row>
    <row r="1068" spans="1:11" ht="20.100000000000001" customHeight="1" x14ac:dyDescent="0.25">
      <c r="A1068" s="51" t="s">
        <v>856</v>
      </c>
      <c r="B1068" s="51" t="s">
        <v>79</v>
      </c>
      <c r="C1068" s="51" t="s">
        <v>31</v>
      </c>
      <c r="D1068" s="51">
        <v>272423</v>
      </c>
      <c r="E1068" s="51">
        <v>83.27</v>
      </c>
      <c r="F1068" s="51">
        <v>3.37</v>
      </c>
      <c r="G1068" s="51">
        <v>1.24E-2</v>
      </c>
      <c r="H1068" s="51">
        <v>80.837699999999998</v>
      </c>
      <c r="I1068" s="51">
        <v>2026</v>
      </c>
      <c r="J1068" s="51" t="s">
        <v>32</v>
      </c>
      <c r="K1068" s="51" t="s">
        <v>33</v>
      </c>
    </row>
    <row r="1069" spans="1:11" ht="20.100000000000001" customHeight="1" x14ac:dyDescent="0.25">
      <c r="A1069" s="51" t="s">
        <v>1042</v>
      </c>
      <c r="B1069" s="51" t="s">
        <v>34</v>
      </c>
      <c r="C1069" s="51" t="s">
        <v>31</v>
      </c>
      <c r="D1069" s="51">
        <v>852076</v>
      </c>
      <c r="E1069" s="51">
        <v>73.97</v>
      </c>
      <c r="F1069" s="51">
        <v>10.41</v>
      </c>
      <c r="G1069" s="51">
        <v>1.2200000000000001E-2</v>
      </c>
      <c r="H1069" s="51">
        <v>81.851699999999994</v>
      </c>
      <c r="I1069" s="51">
        <v>2026</v>
      </c>
      <c r="J1069" s="51" t="s">
        <v>32</v>
      </c>
      <c r="K1069" s="51" t="s">
        <v>33</v>
      </c>
    </row>
    <row r="1070" spans="1:11" ht="20.100000000000001" customHeight="1" x14ac:dyDescent="0.25">
      <c r="A1070" s="51" t="s">
        <v>1190</v>
      </c>
      <c r="B1070" s="51" t="s">
        <v>75</v>
      </c>
      <c r="C1070" s="51" t="s">
        <v>31</v>
      </c>
      <c r="D1070" s="51">
        <v>692932</v>
      </c>
      <c r="E1070" s="51">
        <v>84.31</v>
      </c>
      <c r="F1070" s="51">
        <v>9.3800000000000008</v>
      </c>
      <c r="G1070" s="51">
        <v>1.35E-2</v>
      </c>
      <c r="H1070" s="51">
        <v>73.873400000000004</v>
      </c>
      <c r="I1070" s="51">
        <v>2026</v>
      </c>
      <c r="J1070" s="51" t="s">
        <v>32</v>
      </c>
      <c r="K1070" s="51" t="s">
        <v>33</v>
      </c>
    </row>
    <row r="1071" spans="1:11" ht="20.100000000000001" customHeight="1" x14ac:dyDescent="0.25">
      <c r="A1071" s="51" t="s">
        <v>810</v>
      </c>
      <c r="B1071" s="51" t="s">
        <v>79</v>
      </c>
      <c r="C1071" s="51" t="s">
        <v>31</v>
      </c>
      <c r="D1071" s="51">
        <v>274787</v>
      </c>
      <c r="E1071" s="51">
        <v>83.56</v>
      </c>
      <c r="F1071" s="51">
        <v>3.85</v>
      </c>
      <c r="G1071" s="51">
        <v>1.4E-2</v>
      </c>
      <c r="H1071" s="51">
        <v>71.3733</v>
      </c>
      <c r="I1071" s="51">
        <v>2026</v>
      </c>
      <c r="J1071" s="51" t="s">
        <v>32</v>
      </c>
      <c r="K1071" s="51" t="s">
        <v>33</v>
      </c>
    </row>
    <row r="1072" spans="1:11" ht="20.100000000000001" customHeight="1" x14ac:dyDescent="0.25">
      <c r="A1072" s="51" t="s">
        <v>1885</v>
      </c>
      <c r="B1072" s="51" t="s">
        <v>79</v>
      </c>
      <c r="C1072" s="51" t="s">
        <v>31</v>
      </c>
      <c r="D1072" s="51">
        <v>499496</v>
      </c>
      <c r="E1072" s="51">
        <v>89.66</v>
      </c>
      <c r="F1072" s="51">
        <v>8.9</v>
      </c>
      <c r="G1072" s="51">
        <v>1.78E-2</v>
      </c>
      <c r="H1072" s="51">
        <v>56.123100000000001</v>
      </c>
      <c r="I1072" s="51">
        <v>2026</v>
      </c>
      <c r="J1072" s="51" t="s">
        <v>32</v>
      </c>
      <c r="K1072" s="51" t="s">
        <v>33</v>
      </c>
    </row>
    <row r="1073" spans="1:11" ht="20.100000000000001" customHeight="1" x14ac:dyDescent="0.25">
      <c r="A1073" s="51" t="s">
        <v>1210</v>
      </c>
      <c r="B1073" s="51" t="s">
        <v>75</v>
      </c>
      <c r="C1073" s="51" t="s">
        <v>31</v>
      </c>
      <c r="D1073" s="51">
        <v>346180</v>
      </c>
      <c r="E1073" s="51">
        <v>82.73</v>
      </c>
      <c r="F1073" s="51">
        <v>5.59</v>
      </c>
      <c r="G1073" s="51">
        <v>1.61E-2</v>
      </c>
      <c r="H1073" s="51">
        <v>61.928400000000003</v>
      </c>
      <c r="I1073" s="51">
        <v>2026</v>
      </c>
      <c r="J1073" s="51" t="s">
        <v>32</v>
      </c>
      <c r="K1073" s="51" t="s">
        <v>33</v>
      </c>
    </row>
    <row r="1074" spans="1:11" ht="20.100000000000001" customHeight="1" x14ac:dyDescent="0.25">
      <c r="A1074" s="51" t="s">
        <v>1303</v>
      </c>
      <c r="B1074" s="51" t="s">
        <v>75</v>
      </c>
      <c r="C1074" s="51" t="s">
        <v>31</v>
      </c>
      <c r="D1074" s="51">
        <v>555485</v>
      </c>
      <c r="E1074" s="51">
        <v>85.56</v>
      </c>
      <c r="F1074" s="51">
        <v>9.35</v>
      </c>
      <c r="G1074" s="51">
        <v>1.6799999999999999E-2</v>
      </c>
      <c r="H1074" s="51">
        <v>59.410200000000003</v>
      </c>
      <c r="I1074" s="51">
        <v>2026</v>
      </c>
      <c r="J1074" s="51" t="s">
        <v>32</v>
      </c>
      <c r="K1074" s="51" t="s">
        <v>33</v>
      </c>
    </row>
    <row r="1075" spans="1:11" ht="20.100000000000001" customHeight="1" x14ac:dyDescent="0.25">
      <c r="A1075" s="51" t="s">
        <v>778</v>
      </c>
      <c r="B1075" s="51" t="s">
        <v>79</v>
      </c>
      <c r="C1075" s="51" t="s">
        <v>31</v>
      </c>
      <c r="D1075" s="51">
        <v>139274</v>
      </c>
      <c r="E1075" s="51">
        <v>87.91</v>
      </c>
      <c r="F1075" s="51">
        <v>3.17</v>
      </c>
      <c r="G1075" s="51">
        <v>2.2800000000000001E-2</v>
      </c>
      <c r="H1075" s="51">
        <v>43.935099999999998</v>
      </c>
      <c r="I1075" s="51">
        <v>2026</v>
      </c>
      <c r="J1075" s="51" t="s">
        <v>32</v>
      </c>
      <c r="K1075" s="51" t="s">
        <v>33</v>
      </c>
    </row>
    <row r="1076" spans="1:11" ht="20.100000000000001" customHeight="1" x14ac:dyDescent="0.25">
      <c r="A1076" s="51" t="s">
        <v>1219</v>
      </c>
      <c r="B1076" s="51" t="s">
        <v>79</v>
      </c>
      <c r="C1076" s="51" t="s">
        <v>31</v>
      </c>
      <c r="D1076" s="51">
        <v>580847</v>
      </c>
      <c r="E1076" s="51">
        <v>88.29</v>
      </c>
      <c r="F1076" s="51">
        <v>9.93</v>
      </c>
      <c r="G1076" s="51">
        <v>1.7100000000000001E-2</v>
      </c>
      <c r="H1076" s="51">
        <v>58.494100000000003</v>
      </c>
      <c r="I1076" s="51">
        <v>2026</v>
      </c>
      <c r="J1076" s="51" t="s">
        <v>32</v>
      </c>
      <c r="K1076" s="51" t="s">
        <v>33</v>
      </c>
    </row>
    <row r="1077" spans="1:11" ht="20.100000000000001" customHeight="1" x14ac:dyDescent="0.25">
      <c r="A1077" s="51" t="s">
        <v>999</v>
      </c>
      <c r="B1077" s="51" t="s">
        <v>79</v>
      </c>
      <c r="C1077" s="51" t="s">
        <v>31</v>
      </c>
      <c r="D1077" s="51">
        <v>149412</v>
      </c>
      <c r="E1077" s="51">
        <v>87.27</v>
      </c>
      <c r="F1077" s="51">
        <v>3.05</v>
      </c>
      <c r="G1077" s="51">
        <v>2.0400000000000001E-2</v>
      </c>
      <c r="H1077" s="51">
        <v>48.987499999999997</v>
      </c>
      <c r="I1077" s="51">
        <v>2026</v>
      </c>
      <c r="J1077" s="51" t="s">
        <v>32</v>
      </c>
      <c r="K1077" s="51" t="s">
        <v>33</v>
      </c>
    </row>
    <row r="1078" spans="1:11" ht="20.100000000000001" customHeight="1" x14ac:dyDescent="0.25">
      <c r="A1078" s="51" t="s">
        <v>820</v>
      </c>
      <c r="B1078" s="51" t="s">
        <v>79</v>
      </c>
      <c r="C1078" s="51" t="s">
        <v>31</v>
      </c>
      <c r="D1078" s="51">
        <v>169078</v>
      </c>
      <c r="E1078" s="51">
        <v>88.43</v>
      </c>
      <c r="F1078" s="51">
        <v>3.4</v>
      </c>
      <c r="G1078" s="51">
        <v>2.01E-2</v>
      </c>
      <c r="H1078" s="51">
        <v>49.7288</v>
      </c>
      <c r="I1078" s="51">
        <v>2026</v>
      </c>
      <c r="J1078" s="51" t="s">
        <v>32</v>
      </c>
      <c r="K1078" s="51" t="s">
        <v>33</v>
      </c>
    </row>
    <row r="1079" spans="1:11" ht="20.100000000000001" customHeight="1" x14ac:dyDescent="0.25">
      <c r="A1079" s="51" t="s">
        <v>3314</v>
      </c>
      <c r="B1079" s="51" t="s">
        <v>79</v>
      </c>
      <c r="C1079" s="51" t="s">
        <v>31</v>
      </c>
      <c r="D1079" s="51">
        <v>185592</v>
      </c>
      <c r="E1079" s="51">
        <v>84.94</v>
      </c>
      <c r="F1079" s="51">
        <v>3.39</v>
      </c>
      <c r="G1079" s="51">
        <v>1.83E-2</v>
      </c>
      <c r="H1079" s="51">
        <v>54.7468</v>
      </c>
      <c r="I1079" s="51">
        <v>2026</v>
      </c>
      <c r="J1079" s="51" t="s">
        <v>32</v>
      </c>
      <c r="K1079" s="51" t="s">
        <v>33</v>
      </c>
    </row>
    <row r="1080" spans="1:11" ht="20.100000000000001" customHeight="1" x14ac:dyDescent="0.25">
      <c r="A1080" s="51" t="s">
        <v>883</v>
      </c>
      <c r="B1080" s="51" t="s">
        <v>79</v>
      </c>
      <c r="C1080" s="51" t="s">
        <v>31</v>
      </c>
      <c r="D1080" s="51">
        <v>270739</v>
      </c>
      <c r="E1080" s="51">
        <v>86.51</v>
      </c>
      <c r="F1080" s="51">
        <v>3.81</v>
      </c>
      <c r="G1080" s="51">
        <v>1.41E-2</v>
      </c>
      <c r="H1080" s="51">
        <v>71.060199999999995</v>
      </c>
      <c r="I1080" s="51">
        <v>2026</v>
      </c>
      <c r="J1080" s="51" t="s">
        <v>32</v>
      </c>
      <c r="K1080" s="51" t="s">
        <v>33</v>
      </c>
    </row>
    <row r="1081" spans="1:11" ht="20.100000000000001" customHeight="1" x14ac:dyDescent="0.25">
      <c r="A1081" s="51" t="s">
        <v>752</v>
      </c>
      <c r="B1081" s="51" t="s">
        <v>79</v>
      </c>
      <c r="C1081" s="51" t="s">
        <v>31</v>
      </c>
      <c r="D1081" s="51">
        <v>252112</v>
      </c>
      <c r="E1081" s="51">
        <v>86.34</v>
      </c>
      <c r="F1081" s="51">
        <v>4.32</v>
      </c>
      <c r="G1081" s="51">
        <v>1.7100000000000001E-2</v>
      </c>
      <c r="H1081" s="51">
        <v>58.359299999999998</v>
      </c>
      <c r="I1081" s="51">
        <v>2026</v>
      </c>
      <c r="J1081" s="51" t="s">
        <v>32</v>
      </c>
      <c r="K1081" s="51" t="s">
        <v>33</v>
      </c>
    </row>
    <row r="1082" spans="1:11" ht="20.100000000000001" customHeight="1" x14ac:dyDescent="0.25">
      <c r="A1082" s="51" t="s">
        <v>1348</v>
      </c>
      <c r="B1082" s="51" t="s">
        <v>75</v>
      </c>
      <c r="C1082" s="51" t="s">
        <v>31</v>
      </c>
      <c r="D1082" s="51">
        <v>395566</v>
      </c>
      <c r="E1082" s="51">
        <v>86.73</v>
      </c>
      <c r="F1082" s="51">
        <v>5.83</v>
      </c>
      <c r="G1082" s="51">
        <v>1.47E-2</v>
      </c>
      <c r="H1082" s="51">
        <v>67.849999999999994</v>
      </c>
      <c r="I1082" s="51">
        <v>2026</v>
      </c>
      <c r="J1082" s="51" t="s">
        <v>32</v>
      </c>
      <c r="K1082" s="51" t="s">
        <v>33</v>
      </c>
    </row>
    <row r="1083" spans="1:11" ht="20.100000000000001" customHeight="1" x14ac:dyDescent="0.25">
      <c r="A1083" s="51" t="s">
        <v>913</v>
      </c>
      <c r="B1083" s="51" t="s">
        <v>79</v>
      </c>
      <c r="C1083" s="51" t="s">
        <v>31</v>
      </c>
      <c r="D1083" s="51">
        <v>321355</v>
      </c>
      <c r="E1083" s="51">
        <v>84.96</v>
      </c>
      <c r="F1083" s="51">
        <v>4.09</v>
      </c>
      <c r="G1083" s="51">
        <v>1.2699999999999999E-2</v>
      </c>
      <c r="H1083" s="51">
        <v>78.570999999999998</v>
      </c>
      <c r="I1083" s="51">
        <v>2026</v>
      </c>
      <c r="J1083" s="51" t="s">
        <v>32</v>
      </c>
      <c r="K1083" s="51" t="s">
        <v>33</v>
      </c>
    </row>
    <row r="1084" spans="1:11" ht="20.100000000000001" customHeight="1" x14ac:dyDescent="0.25">
      <c r="A1084" s="51" t="s">
        <v>1194</v>
      </c>
      <c r="B1084" s="51" t="s">
        <v>75</v>
      </c>
      <c r="C1084" s="51" t="s">
        <v>31</v>
      </c>
      <c r="D1084" s="51">
        <v>477812</v>
      </c>
      <c r="E1084" s="51">
        <v>85.15</v>
      </c>
      <c r="F1084" s="51">
        <v>5.39</v>
      </c>
      <c r="G1084" s="51">
        <v>1.1299999999999999E-2</v>
      </c>
      <c r="H1084" s="51">
        <v>88.647900000000007</v>
      </c>
      <c r="I1084" s="51">
        <v>2026</v>
      </c>
      <c r="J1084" s="51" t="s">
        <v>32</v>
      </c>
      <c r="K1084" s="51" t="s">
        <v>33</v>
      </c>
    </row>
    <row r="1085" spans="1:11" ht="20.100000000000001" customHeight="1" x14ac:dyDescent="0.25">
      <c r="A1085" s="51" t="s">
        <v>1078</v>
      </c>
      <c r="B1085" s="51" t="s">
        <v>79</v>
      </c>
      <c r="C1085" s="51" t="s">
        <v>31</v>
      </c>
      <c r="D1085" s="51">
        <v>236709</v>
      </c>
      <c r="E1085" s="51">
        <v>88.58</v>
      </c>
      <c r="F1085" s="51">
        <v>4.45</v>
      </c>
      <c r="G1085" s="51">
        <v>1.8800000000000001E-2</v>
      </c>
      <c r="H1085" s="51">
        <v>53.192999999999998</v>
      </c>
      <c r="I1085" s="51">
        <v>2026</v>
      </c>
      <c r="J1085" s="51" t="s">
        <v>32</v>
      </c>
      <c r="K1085" s="51" t="s">
        <v>33</v>
      </c>
    </row>
    <row r="1086" spans="1:11" ht="20.100000000000001" customHeight="1" x14ac:dyDescent="0.25">
      <c r="A1086" s="51" t="s">
        <v>996</v>
      </c>
      <c r="B1086" s="51" t="s">
        <v>79</v>
      </c>
      <c r="C1086" s="51" t="s">
        <v>31</v>
      </c>
      <c r="D1086" s="51">
        <v>207084</v>
      </c>
      <c r="E1086" s="51">
        <v>87.71</v>
      </c>
      <c r="F1086" s="51">
        <v>2.77</v>
      </c>
      <c r="G1086" s="51">
        <v>1.34E-2</v>
      </c>
      <c r="H1086" s="51">
        <v>74.759699999999995</v>
      </c>
      <c r="I1086" s="51">
        <v>2026</v>
      </c>
      <c r="J1086" s="51" t="s">
        <v>32</v>
      </c>
      <c r="K1086" s="51" t="s">
        <v>33</v>
      </c>
    </row>
    <row r="1087" spans="1:11" ht="20.100000000000001" customHeight="1" x14ac:dyDescent="0.25">
      <c r="A1087" s="51" t="s">
        <v>993</v>
      </c>
      <c r="B1087" s="51" t="s">
        <v>79</v>
      </c>
      <c r="C1087" s="51" t="s">
        <v>31</v>
      </c>
      <c r="D1087" s="51">
        <v>120289</v>
      </c>
      <c r="E1087" s="51">
        <v>89.21</v>
      </c>
      <c r="F1087" s="51">
        <v>2.76</v>
      </c>
      <c r="G1087" s="51">
        <v>2.29E-2</v>
      </c>
      <c r="H1087" s="51">
        <v>43.582900000000002</v>
      </c>
      <c r="I1087" s="51">
        <v>2026</v>
      </c>
      <c r="J1087" s="51" t="s">
        <v>32</v>
      </c>
      <c r="K1087" s="51" t="s">
        <v>33</v>
      </c>
    </row>
    <row r="1088" spans="1:11" ht="20.100000000000001" customHeight="1" x14ac:dyDescent="0.25">
      <c r="A1088" s="51" t="s">
        <v>1813</v>
      </c>
      <c r="B1088" s="51" t="s">
        <v>75</v>
      </c>
      <c r="C1088" s="51" t="s">
        <v>31</v>
      </c>
      <c r="D1088" s="51">
        <v>364699</v>
      </c>
      <c r="E1088" s="51">
        <v>82.24</v>
      </c>
      <c r="F1088" s="51">
        <v>4.79</v>
      </c>
      <c r="G1088" s="51">
        <v>1.3100000000000001E-2</v>
      </c>
      <c r="H1088" s="51">
        <v>76.137699999999995</v>
      </c>
      <c r="I1088" s="51">
        <v>2026</v>
      </c>
      <c r="J1088" s="51" t="s">
        <v>32</v>
      </c>
      <c r="K1088" s="51" t="s">
        <v>33</v>
      </c>
    </row>
    <row r="1089" spans="1:11" ht="20.100000000000001" customHeight="1" x14ac:dyDescent="0.25">
      <c r="A1089" s="51" t="s">
        <v>862</v>
      </c>
      <c r="B1089" s="51" t="s">
        <v>79</v>
      </c>
      <c r="C1089" s="51" t="s">
        <v>31</v>
      </c>
      <c r="D1089" s="51">
        <v>201210</v>
      </c>
      <c r="E1089" s="51">
        <v>89.78</v>
      </c>
      <c r="F1089" s="51">
        <v>3.78</v>
      </c>
      <c r="G1089" s="51">
        <v>1.8800000000000001E-2</v>
      </c>
      <c r="H1089" s="51">
        <v>53.2301</v>
      </c>
      <c r="I1089" s="51">
        <v>2026</v>
      </c>
      <c r="J1089" s="51" t="s">
        <v>32</v>
      </c>
      <c r="K1089" s="51" t="s">
        <v>33</v>
      </c>
    </row>
    <row r="1090" spans="1:11" ht="20.100000000000001" customHeight="1" x14ac:dyDescent="0.25">
      <c r="A1090" s="51" t="s">
        <v>886</v>
      </c>
      <c r="B1090" s="51" t="s">
        <v>79</v>
      </c>
      <c r="C1090" s="51" t="s">
        <v>31</v>
      </c>
      <c r="D1090" s="51">
        <v>178893</v>
      </c>
      <c r="E1090" s="51">
        <v>88.03</v>
      </c>
      <c r="F1090" s="51">
        <v>3.32</v>
      </c>
      <c r="G1090" s="51">
        <v>1.8599999999999998E-2</v>
      </c>
      <c r="H1090" s="51">
        <v>53.883400000000002</v>
      </c>
      <c r="I1090" s="51">
        <v>2026</v>
      </c>
      <c r="J1090" s="51" t="s">
        <v>32</v>
      </c>
      <c r="K1090" s="51" t="s">
        <v>33</v>
      </c>
    </row>
    <row r="1091" spans="1:11" ht="20.100000000000001" customHeight="1" x14ac:dyDescent="0.25">
      <c r="A1091" s="51" t="s">
        <v>1221</v>
      </c>
      <c r="B1091" s="51" t="s">
        <v>79</v>
      </c>
      <c r="C1091" s="51" t="s">
        <v>31</v>
      </c>
      <c r="D1091" s="51">
        <v>374694</v>
      </c>
      <c r="E1091" s="51">
        <v>85.19</v>
      </c>
      <c r="F1091" s="51">
        <v>9.76</v>
      </c>
      <c r="G1091" s="51">
        <v>2.5999999999999999E-2</v>
      </c>
      <c r="H1091" s="51">
        <v>38.390700000000002</v>
      </c>
      <c r="I1091" s="51">
        <v>2026</v>
      </c>
      <c r="J1091" s="51" t="s">
        <v>32</v>
      </c>
      <c r="K1091" s="51" t="s">
        <v>33</v>
      </c>
    </row>
    <row r="1092" spans="1:11" ht="20.100000000000001" customHeight="1" x14ac:dyDescent="0.25">
      <c r="A1092" s="51" t="s">
        <v>747</v>
      </c>
      <c r="B1092" s="51" t="s">
        <v>79</v>
      </c>
      <c r="C1092" s="51" t="s">
        <v>31</v>
      </c>
      <c r="D1092" s="51">
        <v>218941</v>
      </c>
      <c r="E1092" s="51">
        <v>87.88</v>
      </c>
      <c r="F1092" s="51">
        <v>3.02</v>
      </c>
      <c r="G1092" s="51">
        <v>1.38E-2</v>
      </c>
      <c r="H1092" s="51">
        <v>72.497200000000007</v>
      </c>
      <c r="I1092" s="51">
        <v>2026</v>
      </c>
      <c r="J1092" s="51" t="s">
        <v>32</v>
      </c>
      <c r="K1092" s="51" t="s">
        <v>33</v>
      </c>
    </row>
    <row r="1093" spans="1:11" ht="20.100000000000001" customHeight="1" x14ac:dyDescent="0.25">
      <c r="A1093" s="51" t="s">
        <v>976</v>
      </c>
      <c r="B1093" s="51" t="s">
        <v>79</v>
      </c>
      <c r="C1093" s="51" t="s">
        <v>31</v>
      </c>
      <c r="D1093" s="51">
        <v>271205</v>
      </c>
      <c r="E1093" s="51">
        <v>86.86</v>
      </c>
      <c r="F1093" s="51">
        <v>3.87</v>
      </c>
      <c r="G1093" s="51">
        <v>1.43E-2</v>
      </c>
      <c r="H1093" s="51">
        <v>70.078800000000001</v>
      </c>
      <c r="I1093" s="51">
        <v>2026</v>
      </c>
      <c r="J1093" s="51" t="s">
        <v>32</v>
      </c>
      <c r="K1093" s="51" t="s">
        <v>33</v>
      </c>
    </row>
    <row r="1094" spans="1:11" ht="20.100000000000001" customHeight="1" x14ac:dyDescent="0.25">
      <c r="A1094" s="51" t="s">
        <v>3638</v>
      </c>
      <c r="B1094" s="51" t="s">
        <v>79</v>
      </c>
      <c r="C1094" s="51" t="s">
        <v>31</v>
      </c>
      <c r="D1094" s="51">
        <v>181114</v>
      </c>
      <c r="E1094" s="51">
        <v>66.48</v>
      </c>
      <c r="F1094" s="51">
        <v>6.46</v>
      </c>
      <c r="G1094" s="51">
        <v>3.5700000000000003E-2</v>
      </c>
      <c r="H1094" s="51">
        <v>28.036200000000001</v>
      </c>
      <c r="I1094" s="51">
        <v>2026</v>
      </c>
      <c r="J1094" s="51" t="s">
        <v>32</v>
      </c>
      <c r="K1094" s="51" t="s">
        <v>33</v>
      </c>
    </row>
    <row r="1095" spans="1:11" ht="20.100000000000001" customHeight="1" x14ac:dyDescent="0.25">
      <c r="A1095" s="51" t="s">
        <v>1223</v>
      </c>
      <c r="B1095" s="51" t="s">
        <v>75</v>
      </c>
      <c r="C1095" s="51" t="s">
        <v>31</v>
      </c>
      <c r="D1095" s="51">
        <v>297462</v>
      </c>
      <c r="E1095" s="51">
        <v>84.11</v>
      </c>
      <c r="F1095" s="51">
        <v>5.58</v>
      </c>
      <c r="G1095" s="51">
        <v>1.8800000000000001E-2</v>
      </c>
      <c r="H1095" s="51">
        <v>53.308700000000002</v>
      </c>
      <c r="I1095" s="51">
        <v>2026</v>
      </c>
      <c r="J1095" s="51" t="s">
        <v>32</v>
      </c>
      <c r="K1095" s="51" t="s">
        <v>33</v>
      </c>
    </row>
    <row r="1096" spans="1:11" ht="20.100000000000001" customHeight="1" x14ac:dyDescent="0.25">
      <c r="A1096" s="51" t="s">
        <v>785</v>
      </c>
      <c r="B1096" s="51" t="s">
        <v>79</v>
      </c>
      <c r="C1096" s="51" t="s">
        <v>31</v>
      </c>
      <c r="D1096" s="51">
        <v>194511</v>
      </c>
      <c r="E1096" s="51">
        <v>86.1</v>
      </c>
      <c r="F1096" s="51">
        <v>3.09</v>
      </c>
      <c r="G1096" s="51">
        <v>1.5900000000000001E-2</v>
      </c>
      <c r="H1096" s="51">
        <v>62.948599999999999</v>
      </c>
      <c r="I1096" s="51">
        <v>2026</v>
      </c>
      <c r="J1096" s="51" t="s">
        <v>32</v>
      </c>
      <c r="K1096" s="51" t="s">
        <v>33</v>
      </c>
    </row>
    <row r="1097" spans="1:11" ht="20.100000000000001" customHeight="1" x14ac:dyDescent="0.25">
      <c r="A1097" s="51" t="s">
        <v>1294</v>
      </c>
      <c r="B1097" s="51" t="s">
        <v>30</v>
      </c>
      <c r="C1097" s="51" t="s">
        <v>31</v>
      </c>
      <c r="D1097" s="51">
        <v>618244</v>
      </c>
      <c r="E1097" s="51">
        <v>87.68</v>
      </c>
      <c r="F1097" s="51">
        <v>10</v>
      </c>
      <c r="G1097" s="51">
        <v>1.6199999999999999E-2</v>
      </c>
      <c r="H1097" s="51">
        <v>61.824399999999997</v>
      </c>
      <c r="I1097" s="51">
        <v>2026</v>
      </c>
      <c r="J1097" s="51" t="s">
        <v>32</v>
      </c>
      <c r="K1097" s="51" t="s">
        <v>33</v>
      </c>
    </row>
    <row r="1098" spans="1:11" ht="20.100000000000001" customHeight="1" x14ac:dyDescent="0.25">
      <c r="A1098" s="51" t="s">
        <v>2729</v>
      </c>
      <c r="B1098" s="51" t="s">
        <v>75</v>
      </c>
      <c r="C1098" s="51" t="s">
        <v>31</v>
      </c>
      <c r="D1098" s="51">
        <v>209305</v>
      </c>
      <c r="E1098" s="51">
        <v>83.4</v>
      </c>
      <c r="F1098" s="51">
        <v>4.66</v>
      </c>
      <c r="G1098" s="51">
        <v>2.23E-2</v>
      </c>
      <c r="H1098" s="51">
        <v>44.915300000000002</v>
      </c>
      <c r="I1098" s="51">
        <v>2026</v>
      </c>
      <c r="J1098" s="51" t="s">
        <v>32</v>
      </c>
      <c r="K1098" s="51" t="s">
        <v>33</v>
      </c>
    </row>
    <row r="1099" spans="1:11" ht="20.100000000000001" customHeight="1" x14ac:dyDescent="0.25">
      <c r="A1099" s="51" t="s">
        <v>1440</v>
      </c>
      <c r="B1099" s="51" t="s">
        <v>79</v>
      </c>
      <c r="C1099" s="51" t="s">
        <v>31</v>
      </c>
      <c r="D1099" s="51">
        <v>452570</v>
      </c>
      <c r="E1099" s="51">
        <v>89.07</v>
      </c>
      <c r="F1099" s="51">
        <v>6.45</v>
      </c>
      <c r="G1099" s="51">
        <v>1.43E-2</v>
      </c>
      <c r="H1099" s="51">
        <v>70.165800000000004</v>
      </c>
      <c r="I1099" s="51">
        <v>2026</v>
      </c>
      <c r="J1099" s="51" t="s">
        <v>32</v>
      </c>
      <c r="K1099" s="51" t="s">
        <v>33</v>
      </c>
    </row>
    <row r="1100" spans="1:11" ht="20.100000000000001" customHeight="1" x14ac:dyDescent="0.25">
      <c r="A1100" s="51" t="s">
        <v>1060</v>
      </c>
      <c r="B1100" s="51" t="s">
        <v>79</v>
      </c>
      <c r="C1100" s="51" t="s">
        <v>31</v>
      </c>
      <c r="D1100" s="51">
        <v>138880</v>
      </c>
      <c r="E1100" s="51">
        <v>90.54</v>
      </c>
      <c r="F1100" s="51">
        <v>2.65</v>
      </c>
      <c r="G1100" s="51">
        <v>1.9099999999999999E-2</v>
      </c>
      <c r="H1100" s="51">
        <v>52.407600000000002</v>
      </c>
      <c r="I1100" s="51">
        <v>2026</v>
      </c>
      <c r="J1100" s="51" t="s">
        <v>32</v>
      </c>
      <c r="K1100" s="51" t="s">
        <v>33</v>
      </c>
    </row>
    <row r="1101" spans="1:11" ht="20.100000000000001" customHeight="1" x14ac:dyDescent="0.25">
      <c r="A1101" s="51" t="s">
        <v>1740</v>
      </c>
      <c r="B1101" s="51" t="s">
        <v>79</v>
      </c>
      <c r="C1101" s="51" t="s">
        <v>31</v>
      </c>
      <c r="D1101" s="51">
        <v>212386</v>
      </c>
      <c r="E1101" s="51">
        <v>88.41</v>
      </c>
      <c r="F1101" s="51">
        <v>3.61</v>
      </c>
      <c r="G1101" s="51">
        <v>1.7000000000000001E-2</v>
      </c>
      <c r="H1101" s="51">
        <v>58.832700000000003</v>
      </c>
      <c r="I1101" s="51">
        <v>2026</v>
      </c>
      <c r="J1101" s="51" t="s">
        <v>32</v>
      </c>
      <c r="K1101" s="51" t="s">
        <v>33</v>
      </c>
    </row>
    <row r="1102" spans="1:11" ht="20.100000000000001" customHeight="1" x14ac:dyDescent="0.25">
      <c r="A1102" s="51" t="s">
        <v>932</v>
      </c>
      <c r="B1102" s="51" t="s">
        <v>79</v>
      </c>
      <c r="C1102" s="51" t="s">
        <v>31</v>
      </c>
      <c r="D1102" s="51">
        <v>177639</v>
      </c>
      <c r="E1102" s="51">
        <v>77.87</v>
      </c>
      <c r="F1102" s="51">
        <v>3.98</v>
      </c>
      <c r="G1102" s="51">
        <v>2.24E-2</v>
      </c>
      <c r="H1102" s="51">
        <v>44.633000000000003</v>
      </c>
      <c r="I1102" s="51">
        <v>2026</v>
      </c>
      <c r="J1102" s="51" t="s">
        <v>32</v>
      </c>
      <c r="K1102" s="51" t="s">
        <v>33</v>
      </c>
    </row>
    <row r="1103" spans="1:11" ht="20.100000000000001" customHeight="1" x14ac:dyDescent="0.25">
      <c r="A1103" s="51" t="s">
        <v>942</v>
      </c>
      <c r="B1103" s="51" t="s">
        <v>79</v>
      </c>
      <c r="C1103" s="51" t="s">
        <v>31</v>
      </c>
      <c r="D1103" s="51">
        <v>282919</v>
      </c>
      <c r="E1103" s="51">
        <v>86.31</v>
      </c>
      <c r="F1103" s="51">
        <v>3.62</v>
      </c>
      <c r="G1103" s="51">
        <v>1.2800000000000001E-2</v>
      </c>
      <c r="H1103" s="51">
        <v>78.154399999999995</v>
      </c>
      <c r="I1103" s="51">
        <v>2026</v>
      </c>
      <c r="J1103" s="51" t="s">
        <v>32</v>
      </c>
      <c r="K1103" s="51" t="s">
        <v>33</v>
      </c>
    </row>
    <row r="1104" spans="1:11" ht="20.100000000000001" customHeight="1" x14ac:dyDescent="0.25">
      <c r="A1104" s="51" t="s">
        <v>1466</v>
      </c>
      <c r="B1104" s="51" t="s">
        <v>79</v>
      </c>
      <c r="C1104" s="51" t="s">
        <v>31</v>
      </c>
      <c r="D1104" s="51">
        <v>370323</v>
      </c>
      <c r="E1104" s="51">
        <v>88.58</v>
      </c>
      <c r="F1104" s="51">
        <v>6.77</v>
      </c>
      <c r="G1104" s="51">
        <v>1.83E-2</v>
      </c>
      <c r="H1104" s="51">
        <v>54.700600000000001</v>
      </c>
      <c r="I1104" s="51">
        <v>2026</v>
      </c>
      <c r="J1104" s="51" t="s">
        <v>32</v>
      </c>
      <c r="K1104" s="51" t="s">
        <v>33</v>
      </c>
    </row>
    <row r="1105" spans="1:11" ht="20.100000000000001" customHeight="1" x14ac:dyDescent="0.25">
      <c r="A1105" s="51" t="s">
        <v>1211</v>
      </c>
      <c r="B1105" s="51" t="s">
        <v>75</v>
      </c>
      <c r="C1105" s="51" t="s">
        <v>31</v>
      </c>
      <c r="D1105" s="51">
        <v>181580</v>
      </c>
      <c r="E1105" s="51">
        <v>81.290000000000006</v>
      </c>
      <c r="F1105" s="51">
        <v>4.05</v>
      </c>
      <c r="G1105" s="51">
        <v>2.23E-2</v>
      </c>
      <c r="H1105" s="51">
        <v>44.834499999999998</v>
      </c>
      <c r="I1105" s="51">
        <v>2026</v>
      </c>
      <c r="J1105" s="51" t="s">
        <v>32</v>
      </c>
      <c r="K1105" s="51" t="s">
        <v>33</v>
      </c>
    </row>
    <row r="1106" spans="1:11" ht="20.100000000000001" customHeight="1" x14ac:dyDescent="0.25">
      <c r="A1106" s="51" t="s">
        <v>871</v>
      </c>
      <c r="B1106" s="51" t="s">
        <v>79</v>
      </c>
      <c r="C1106" s="51" t="s">
        <v>31</v>
      </c>
      <c r="D1106" s="51">
        <v>245199</v>
      </c>
      <c r="E1106" s="51">
        <v>87.05</v>
      </c>
      <c r="F1106" s="51">
        <v>6.19</v>
      </c>
      <c r="G1106" s="51">
        <v>2.52E-2</v>
      </c>
      <c r="H1106" s="51">
        <v>39.612099999999998</v>
      </c>
      <c r="I1106" s="51">
        <v>2026</v>
      </c>
      <c r="J1106" s="51" t="s">
        <v>32</v>
      </c>
      <c r="K1106" s="51" t="s">
        <v>33</v>
      </c>
    </row>
    <row r="1107" spans="1:11" ht="20.100000000000001" customHeight="1" x14ac:dyDescent="0.25">
      <c r="A1107" s="51" t="s">
        <v>3315</v>
      </c>
      <c r="B1107" s="51" t="s">
        <v>75</v>
      </c>
      <c r="C1107" s="51" t="s">
        <v>31</v>
      </c>
      <c r="D1107" s="51">
        <v>63189</v>
      </c>
      <c r="E1107" s="51">
        <v>85.59</v>
      </c>
      <c r="F1107" s="51">
        <v>8.25</v>
      </c>
      <c r="G1107" s="51">
        <v>0.13059999999999999</v>
      </c>
      <c r="H1107" s="51">
        <v>7.6593</v>
      </c>
      <c r="I1107" s="51">
        <v>2026</v>
      </c>
      <c r="J1107" s="51" t="s">
        <v>32</v>
      </c>
      <c r="K1107" s="51" t="s">
        <v>33</v>
      </c>
    </row>
    <row r="1108" spans="1:11" ht="20.100000000000001" customHeight="1" x14ac:dyDescent="0.25">
      <c r="A1108" s="51" t="s">
        <v>2308</v>
      </c>
      <c r="B1108" s="51" t="s">
        <v>79</v>
      </c>
      <c r="C1108" s="51" t="s">
        <v>31</v>
      </c>
      <c r="D1108" s="51">
        <v>337941</v>
      </c>
      <c r="E1108" s="51">
        <v>80.23</v>
      </c>
      <c r="F1108" s="51">
        <v>6.99</v>
      </c>
      <c r="G1108" s="51">
        <v>2.07E-2</v>
      </c>
      <c r="H1108" s="51">
        <v>48.346299999999999</v>
      </c>
      <c r="I1108" s="51">
        <v>2026</v>
      </c>
      <c r="J1108" s="51" t="s">
        <v>32</v>
      </c>
      <c r="K1108" s="51" t="s">
        <v>33</v>
      </c>
    </row>
    <row r="1109" spans="1:11" ht="20.100000000000001" customHeight="1" x14ac:dyDescent="0.25">
      <c r="A1109" s="51" t="s">
        <v>1513</v>
      </c>
      <c r="B1109" s="51" t="s">
        <v>79</v>
      </c>
      <c r="C1109" s="51" t="s">
        <v>31</v>
      </c>
      <c r="D1109" s="51">
        <v>429823</v>
      </c>
      <c r="E1109" s="51">
        <v>89.37</v>
      </c>
      <c r="F1109" s="51">
        <v>6.22</v>
      </c>
      <c r="G1109" s="51">
        <v>1.4500000000000001E-2</v>
      </c>
      <c r="H1109" s="51">
        <v>69.103399999999993</v>
      </c>
      <c r="I1109" s="51">
        <v>2026</v>
      </c>
      <c r="J1109" s="51" t="s">
        <v>32</v>
      </c>
      <c r="K1109" s="51" t="s">
        <v>33</v>
      </c>
    </row>
    <row r="1110" spans="1:11" ht="20.100000000000001" customHeight="1" x14ac:dyDescent="0.25">
      <c r="A1110" s="51" t="s">
        <v>1449</v>
      </c>
      <c r="B1110" s="51" t="s">
        <v>79</v>
      </c>
      <c r="C1110" s="51" t="s">
        <v>31</v>
      </c>
      <c r="D1110" s="51">
        <v>368102</v>
      </c>
      <c r="E1110" s="51">
        <v>81.11</v>
      </c>
      <c r="F1110" s="51">
        <v>6.63</v>
      </c>
      <c r="G1110" s="51">
        <v>1.7999999999999999E-2</v>
      </c>
      <c r="H1110" s="51">
        <v>55.520699999999998</v>
      </c>
      <c r="I1110" s="51">
        <v>2026</v>
      </c>
      <c r="J1110" s="51" t="s">
        <v>32</v>
      </c>
      <c r="K1110" s="51" t="s">
        <v>33</v>
      </c>
    </row>
    <row r="1111" spans="1:11" ht="20.100000000000001" customHeight="1" x14ac:dyDescent="0.25">
      <c r="A1111" s="51" t="s">
        <v>858</v>
      </c>
      <c r="B1111" s="51" t="s">
        <v>79</v>
      </c>
      <c r="C1111" s="51" t="s">
        <v>31</v>
      </c>
      <c r="D1111" s="51">
        <v>327839</v>
      </c>
      <c r="E1111" s="51">
        <v>84.53</v>
      </c>
      <c r="F1111" s="51">
        <v>4.1399999999999997</v>
      </c>
      <c r="G1111" s="51">
        <v>1.26E-2</v>
      </c>
      <c r="H1111" s="51">
        <v>79.188199999999995</v>
      </c>
      <c r="I1111" s="51">
        <v>2026</v>
      </c>
      <c r="J1111" s="51" t="s">
        <v>32</v>
      </c>
      <c r="K1111" s="51" t="s">
        <v>33</v>
      </c>
    </row>
    <row r="1112" spans="1:11" ht="20.100000000000001" customHeight="1" x14ac:dyDescent="0.25">
      <c r="A1112" s="51" t="s">
        <v>2067</v>
      </c>
      <c r="B1112" s="51" t="s">
        <v>79</v>
      </c>
      <c r="C1112" s="51" t="s">
        <v>31</v>
      </c>
      <c r="D1112" s="51">
        <v>451352</v>
      </c>
      <c r="E1112" s="51">
        <v>89.63</v>
      </c>
      <c r="F1112" s="51">
        <v>7.66</v>
      </c>
      <c r="G1112" s="51">
        <v>1.7000000000000001E-2</v>
      </c>
      <c r="H1112" s="51">
        <v>58.923200000000001</v>
      </c>
      <c r="I1112" s="51">
        <v>2026</v>
      </c>
      <c r="J1112" s="51" t="s">
        <v>32</v>
      </c>
      <c r="K1112" s="51" t="s">
        <v>33</v>
      </c>
    </row>
    <row r="1113" spans="1:11" ht="20.100000000000001" customHeight="1" x14ac:dyDescent="0.25">
      <c r="A1113" s="51" t="s">
        <v>717</v>
      </c>
      <c r="B1113" s="51" t="s">
        <v>79</v>
      </c>
      <c r="C1113" s="51" t="s">
        <v>31</v>
      </c>
      <c r="D1113" s="51">
        <v>231049</v>
      </c>
      <c r="E1113" s="51">
        <v>86.9</v>
      </c>
      <c r="F1113" s="51">
        <v>4.58</v>
      </c>
      <c r="G1113" s="51">
        <v>1.9800000000000002E-2</v>
      </c>
      <c r="H1113" s="51">
        <v>50.447400000000002</v>
      </c>
      <c r="I1113" s="51">
        <v>2026</v>
      </c>
      <c r="J1113" s="51" t="s">
        <v>32</v>
      </c>
      <c r="K1113" s="51" t="s">
        <v>33</v>
      </c>
    </row>
    <row r="1114" spans="1:11" ht="20.100000000000001" customHeight="1" x14ac:dyDescent="0.25">
      <c r="A1114" s="51" t="s">
        <v>944</v>
      </c>
      <c r="B1114" s="51" t="s">
        <v>79</v>
      </c>
      <c r="C1114" s="51" t="s">
        <v>31</v>
      </c>
      <c r="D1114" s="51">
        <v>252363</v>
      </c>
      <c r="E1114" s="51">
        <v>89.11</v>
      </c>
      <c r="F1114" s="51">
        <v>4.32</v>
      </c>
      <c r="G1114" s="51">
        <v>1.7100000000000001E-2</v>
      </c>
      <c r="H1114" s="51">
        <v>58.417400000000001</v>
      </c>
      <c r="I1114" s="51">
        <v>2026</v>
      </c>
      <c r="J1114" s="51" t="s">
        <v>32</v>
      </c>
      <c r="K1114" s="51" t="s">
        <v>33</v>
      </c>
    </row>
    <row r="1115" spans="1:11" ht="20.100000000000001" customHeight="1" x14ac:dyDescent="0.25">
      <c r="A1115" s="51" t="s">
        <v>1630</v>
      </c>
      <c r="B1115" s="51" t="s">
        <v>79</v>
      </c>
      <c r="C1115" s="51" t="s">
        <v>31</v>
      </c>
      <c r="D1115" s="51">
        <v>225174</v>
      </c>
      <c r="E1115" s="51">
        <v>88.2</v>
      </c>
      <c r="F1115" s="51">
        <v>3.06</v>
      </c>
      <c r="G1115" s="51">
        <v>1.3599999999999999E-2</v>
      </c>
      <c r="H1115" s="51">
        <v>73.586399999999998</v>
      </c>
      <c r="I1115" s="51">
        <v>2026</v>
      </c>
      <c r="J1115" s="51" t="s">
        <v>32</v>
      </c>
      <c r="K1115" s="51" t="s">
        <v>33</v>
      </c>
    </row>
    <row r="1116" spans="1:11" ht="20.100000000000001" customHeight="1" x14ac:dyDescent="0.25">
      <c r="A1116" s="51" t="s">
        <v>1644</v>
      </c>
      <c r="B1116" s="51" t="s">
        <v>75</v>
      </c>
      <c r="C1116" s="51" t="s">
        <v>31</v>
      </c>
      <c r="D1116" s="51">
        <v>355541</v>
      </c>
      <c r="E1116" s="51">
        <v>85.24</v>
      </c>
      <c r="F1116" s="51">
        <v>6.3</v>
      </c>
      <c r="G1116" s="51">
        <v>1.77E-2</v>
      </c>
      <c r="H1116" s="51">
        <v>56.435099999999998</v>
      </c>
      <c r="I1116" s="51">
        <v>2026</v>
      </c>
      <c r="J1116" s="51" t="s">
        <v>32</v>
      </c>
      <c r="K1116" s="51" t="s">
        <v>33</v>
      </c>
    </row>
    <row r="1117" spans="1:11" ht="20.100000000000001" customHeight="1" x14ac:dyDescent="0.25">
      <c r="A1117" s="51" t="s">
        <v>971</v>
      </c>
      <c r="B1117" s="51" t="s">
        <v>79</v>
      </c>
      <c r="C1117" s="51" t="s">
        <v>31</v>
      </c>
      <c r="D1117" s="51">
        <v>295062</v>
      </c>
      <c r="E1117" s="51">
        <v>80.81</v>
      </c>
      <c r="F1117" s="51">
        <v>6.26</v>
      </c>
      <c r="G1117" s="51">
        <v>2.12E-2</v>
      </c>
      <c r="H1117" s="51">
        <v>47.134500000000003</v>
      </c>
      <c r="I1117" s="51">
        <v>2026</v>
      </c>
      <c r="J1117" s="51" t="s">
        <v>32</v>
      </c>
      <c r="K1117" s="51" t="s">
        <v>33</v>
      </c>
    </row>
    <row r="1118" spans="1:11" ht="20.100000000000001" customHeight="1" x14ac:dyDescent="0.25">
      <c r="A1118" s="51" t="s">
        <v>1317</v>
      </c>
      <c r="B1118" s="51" t="s">
        <v>75</v>
      </c>
      <c r="C1118" s="51" t="s">
        <v>31</v>
      </c>
      <c r="D1118" s="51">
        <v>176624</v>
      </c>
      <c r="E1118" s="51">
        <v>88.52</v>
      </c>
      <c r="F1118" s="51">
        <v>5.38</v>
      </c>
      <c r="G1118" s="51">
        <v>3.0499999999999999E-2</v>
      </c>
      <c r="H1118" s="51">
        <v>32.829799999999999</v>
      </c>
      <c r="I1118" s="51">
        <v>2026</v>
      </c>
      <c r="J1118" s="51" t="s">
        <v>32</v>
      </c>
      <c r="K1118" s="51" t="s">
        <v>33</v>
      </c>
    </row>
    <row r="1119" spans="1:11" ht="20.100000000000001" customHeight="1" x14ac:dyDescent="0.25">
      <c r="A1119" s="51" t="s">
        <v>1279</v>
      </c>
      <c r="B1119" s="51" t="s">
        <v>75</v>
      </c>
      <c r="C1119" s="51" t="s">
        <v>31</v>
      </c>
      <c r="D1119" s="51">
        <v>345415</v>
      </c>
      <c r="E1119" s="51">
        <v>84.75</v>
      </c>
      <c r="F1119" s="51">
        <v>5.44</v>
      </c>
      <c r="G1119" s="51">
        <v>1.5699999999999999E-2</v>
      </c>
      <c r="H1119" s="51">
        <v>63.4955</v>
      </c>
      <c r="I1119" s="51">
        <v>2026</v>
      </c>
      <c r="J1119" s="51" t="s">
        <v>32</v>
      </c>
      <c r="K1119" s="51" t="s">
        <v>33</v>
      </c>
    </row>
    <row r="1120" spans="1:11" ht="20.100000000000001" customHeight="1" x14ac:dyDescent="0.25">
      <c r="A1120" s="51" t="s">
        <v>739</v>
      </c>
      <c r="B1120" s="51" t="s">
        <v>79</v>
      </c>
      <c r="C1120" s="51" t="s">
        <v>31</v>
      </c>
      <c r="D1120" s="51">
        <v>261999</v>
      </c>
      <c r="E1120" s="51">
        <v>89.13</v>
      </c>
      <c r="F1120" s="51">
        <v>4.67</v>
      </c>
      <c r="G1120" s="51">
        <v>1.78E-2</v>
      </c>
      <c r="H1120" s="51">
        <v>56.102600000000002</v>
      </c>
      <c r="I1120" s="51">
        <v>2026</v>
      </c>
      <c r="J1120" s="51" t="s">
        <v>32</v>
      </c>
      <c r="K1120" s="51" t="s">
        <v>33</v>
      </c>
    </row>
    <row r="1121" spans="1:11" ht="20.100000000000001" customHeight="1" x14ac:dyDescent="0.25">
      <c r="A1121" s="51" t="s">
        <v>823</v>
      </c>
      <c r="B1121" s="51" t="s">
        <v>79</v>
      </c>
      <c r="C1121" s="51" t="s">
        <v>31</v>
      </c>
      <c r="D1121" s="51">
        <v>199598</v>
      </c>
      <c r="E1121" s="51">
        <v>89.77</v>
      </c>
      <c r="F1121" s="51">
        <v>4</v>
      </c>
      <c r="G1121" s="51">
        <v>0.02</v>
      </c>
      <c r="H1121" s="51">
        <v>49.8994</v>
      </c>
      <c r="I1121" s="51">
        <v>2026</v>
      </c>
      <c r="J1121" s="51" t="s">
        <v>32</v>
      </c>
      <c r="K1121" s="51" t="s">
        <v>33</v>
      </c>
    </row>
    <row r="1122" spans="1:11" ht="20.100000000000001" customHeight="1" x14ac:dyDescent="0.25">
      <c r="A1122" s="51" t="s">
        <v>1204</v>
      </c>
      <c r="B1122" s="51" t="s">
        <v>30</v>
      </c>
      <c r="C1122" s="51" t="s">
        <v>31</v>
      </c>
      <c r="D1122" s="51">
        <v>618244</v>
      </c>
      <c r="E1122" s="51">
        <v>87.53</v>
      </c>
      <c r="F1122" s="51">
        <v>10.64</v>
      </c>
      <c r="G1122" s="51">
        <v>1.72E-2</v>
      </c>
      <c r="H1122" s="51">
        <v>58.105699999999999</v>
      </c>
      <c r="I1122" s="51">
        <v>2026</v>
      </c>
      <c r="J1122" s="51" t="s">
        <v>32</v>
      </c>
      <c r="K1122" s="51" t="s">
        <v>33</v>
      </c>
    </row>
    <row r="1123" spans="1:11" ht="20.100000000000001" customHeight="1" x14ac:dyDescent="0.25">
      <c r="A1123" s="51" t="s">
        <v>1264</v>
      </c>
      <c r="B1123" s="51" t="s">
        <v>79</v>
      </c>
      <c r="C1123" s="51" t="s">
        <v>31</v>
      </c>
      <c r="D1123" s="51">
        <v>183621</v>
      </c>
      <c r="E1123" s="51">
        <v>86.81</v>
      </c>
      <c r="F1123" s="51">
        <v>2.4500000000000002</v>
      </c>
      <c r="G1123" s="51">
        <v>1.3299999999999999E-2</v>
      </c>
      <c r="H1123" s="51">
        <v>74.947500000000005</v>
      </c>
      <c r="I1123" s="51">
        <v>2026</v>
      </c>
      <c r="J1123" s="51" t="s">
        <v>32</v>
      </c>
      <c r="K1123" s="51" t="s">
        <v>33</v>
      </c>
    </row>
    <row r="1124" spans="1:11" ht="20.100000000000001" customHeight="1" x14ac:dyDescent="0.25">
      <c r="A1124" s="51" t="s">
        <v>3097</v>
      </c>
      <c r="B1124" s="51" t="s">
        <v>34</v>
      </c>
      <c r="C1124" s="51" t="s">
        <v>31</v>
      </c>
      <c r="D1124" s="51">
        <v>816732</v>
      </c>
      <c r="E1124" s="51">
        <v>71.41</v>
      </c>
      <c r="F1124" s="51">
        <v>10.75</v>
      </c>
      <c r="G1124" s="51">
        <v>1.32E-2</v>
      </c>
      <c r="H1124" s="51">
        <v>75.974999999999994</v>
      </c>
      <c r="I1124" s="51">
        <v>2026</v>
      </c>
      <c r="J1124" s="51" t="s">
        <v>32</v>
      </c>
      <c r="K1124" s="51" t="s">
        <v>33</v>
      </c>
    </row>
    <row r="1125" spans="1:11" ht="20.100000000000001" customHeight="1" x14ac:dyDescent="0.25">
      <c r="A1125" s="51" t="s">
        <v>796</v>
      </c>
      <c r="B1125" s="51" t="s">
        <v>79</v>
      </c>
      <c r="C1125" s="51" t="s">
        <v>31</v>
      </c>
      <c r="D1125" s="51">
        <v>212529</v>
      </c>
      <c r="E1125" s="51">
        <v>89.62</v>
      </c>
      <c r="F1125" s="51">
        <v>3.6</v>
      </c>
      <c r="G1125" s="51">
        <v>1.6899999999999998E-2</v>
      </c>
      <c r="H1125" s="51">
        <v>59.035899999999998</v>
      </c>
      <c r="I1125" s="51">
        <v>2026</v>
      </c>
      <c r="J1125" s="51" t="s">
        <v>32</v>
      </c>
      <c r="K1125" s="51" t="s">
        <v>33</v>
      </c>
    </row>
    <row r="1126" spans="1:11" ht="20.100000000000001" customHeight="1" x14ac:dyDescent="0.25">
      <c r="A1126" s="51" t="s">
        <v>3307</v>
      </c>
      <c r="B1126" s="51" t="s">
        <v>75</v>
      </c>
      <c r="C1126" s="51" t="s">
        <v>31</v>
      </c>
      <c r="D1126" s="51">
        <v>482785</v>
      </c>
      <c r="E1126" s="51">
        <v>75.97</v>
      </c>
      <c r="F1126" s="51">
        <v>7.97</v>
      </c>
      <c r="G1126" s="51">
        <v>1.6500000000000001E-2</v>
      </c>
      <c r="H1126" s="51">
        <v>60.575299999999999</v>
      </c>
      <c r="I1126" s="51">
        <v>2026</v>
      </c>
      <c r="J1126" s="51" t="s">
        <v>32</v>
      </c>
      <c r="K1126" s="51" t="s">
        <v>33</v>
      </c>
    </row>
    <row r="1127" spans="1:11" ht="20.100000000000001" customHeight="1" x14ac:dyDescent="0.25">
      <c r="A1127" s="51" t="s">
        <v>3850</v>
      </c>
      <c r="B1127" s="51" t="s">
        <v>34</v>
      </c>
      <c r="C1127" s="51" t="s">
        <v>32</v>
      </c>
      <c r="D1127" s="51">
        <v>60000000</v>
      </c>
      <c r="E1127" s="51">
        <v>98.67</v>
      </c>
      <c r="F1127" s="51">
        <v>27.22</v>
      </c>
      <c r="G1127" s="51">
        <v>5.0000000000000001E-4</v>
      </c>
      <c r="H1127" s="51">
        <v>2204.2615999999998</v>
      </c>
      <c r="I1127" s="51">
        <v>2026</v>
      </c>
      <c r="J1127" s="51" t="s">
        <v>52</v>
      </c>
      <c r="K1127" s="51" t="s">
        <v>110</v>
      </c>
    </row>
    <row r="1128" spans="1:11" ht="20.100000000000001" customHeight="1" x14ac:dyDescent="0.25">
      <c r="A1128" s="51" t="s">
        <v>813</v>
      </c>
      <c r="B1128" s="51" t="s">
        <v>79</v>
      </c>
      <c r="C1128" s="51" t="s">
        <v>31</v>
      </c>
      <c r="D1128" s="51">
        <v>217079</v>
      </c>
      <c r="E1128" s="51">
        <v>87.61</v>
      </c>
      <c r="F1128" s="51">
        <v>4.32</v>
      </c>
      <c r="G1128" s="51">
        <v>1.9900000000000001E-2</v>
      </c>
      <c r="H1128" s="51">
        <v>50.249699999999997</v>
      </c>
      <c r="I1128" s="51">
        <v>2026</v>
      </c>
      <c r="J1128" s="51" t="s">
        <v>32</v>
      </c>
      <c r="K1128" s="51" t="s">
        <v>33</v>
      </c>
    </row>
    <row r="1129" spans="1:11" ht="20.100000000000001" customHeight="1" x14ac:dyDescent="0.25">
      <c r="A1129" s="51" t="s">
        <v>1565</v>
      </c>
      <c r="B1129" s="51" t="s">
        <v>79</v>
      </c>
      <c r="C1129" s="51" t="s">
        <v>31</v>
      </c>
      <c r="D1129" s="51">
        <v>336400</v>
      </c>
      <c r="E1129" s="51">
        <v>84.41</v>
      </c>
      <c r="F1129" s="51">
        <v>6.38</v>
      </c>
      <c r="G1129" s="51">
        <v>1.9E-2</v>
      </c>
      <c r="H1129" s="51">
        <v>52.7273</v>
      </c>
      <c r="I1129" s="51">
        <v>2026</v>
      </c>
      <c r="J1129" s="51" t="s">
        <v>32</v>
      </c>
      <c r="K1129" s="51" t="s">
        <v>33</v>
      </c>
    </row>
    <row r="1130" spans="1:11" ht="20.100000000000001" customHeight="1" x14ac:dyDescent="0.25">
      <c r="A1130" s="51" t="s">
        <v>323</v>
      </c>
      <c r="B1130" s="51" t="s">
        <v>79</v>
      </c>
      <c r="C1130" s="51" t="s">
        <v>31</v>
      </c>
      <c r="D1130" s="51">
        <v>132146</v>
      </c>
      <c r="E1130" s="51">
        <v>88.8</v>
      </c>
      <c r="F1130" s="51">
        <v>4.9800000000000004</v>
      </c>
      <c r="G1130" s="51">
        <v>3.7699999999999997E-2</v>
      </c>
      <c r="H1130" s="51">
        <v>26.535299999999999</v>
      </c>
      <c r="I1130" s="51">
        <v>2026</v>
      </c>
      <c r="J1130" s="51" t="s">
        <v>32</v>
      </c>
      <c r="K1130" s="51" t="s">
        <v>33</v>
      </c>
    </row>
    <row r="1131" spans="1:11" ht="20.100000000000001" customHeight="1" x14ac:dyDescent="0.25">
      <c r="A1131" s="51" t="s">
        <v>758</v>
      </c>
      <c r="B1131" s="51" t="s">
        <v>79</v>
      </c>
      <c r="C1131" s="51" t="s">
        <v>31</v>
      </c>
      <c r="D1131" s="51">
        <v>170045</v>
      </c>
      <c r="E1131" s="51">
        <v>87.49</v>
      </c>
      <c r="F1131" s="51">
        <v>3.92</v>
      </c>
      <c r="G1131" s="51">
        <v>2.3099999999999999E-2</v>
      </c>
      <c r="H1131" s="51">
        <v>43.378799999999998</v>
      </c>
      <c r="I1131" s="51">
        <v>2026</v>
      </c>
      <c r="J1131" s="51" t="s">
        <v>32</v>
      </c>
      <c r="K1131" s="51" t="s">
        <v>33</v>
      </c>
    </row>
    <row r="1132" spans="1:11" ht="20.100000000000001" customHeight="1" x14ac:dyDescent="0.25">
      <c r="A1132" s="51" t="s">
        <v>1291</v>
      </c>
      <c r="B1132" s="51" t="s">
        <v>75</v>
      </c>
      <c r="C1132" s="51" t="s">
        <v>31</v>
      </c>
      <c r="D1132" s="51">
        <v>492457</v>
      </c>
      <c r="E1132" s="51">
        <v>85.27</v>
      </c>
      <c r="F1132" s="51">
        <v>9.93</v>
      </c>
      <c r="G1132" s="51">
        <v>2.0199999999999999E-2</v>
      </c>
      <c r="H1132" s="51">
        <v>49.5929</v>
      </c>
      <c r="I1132" s="51">
        <v>2026</v>
      </c>
      <c r="J1132" s="51" t="s">
        <v>32</v>
      </c>
      <c r="K1132" s="51" t="s">
        <v>33</v>
      </c>
    </row>
    <row r="1133" spans="1:11" ht="20.100000000000001" customHeight="1" x14ac:dyDescent="0.25">
      <c r="A1133" s="51" t="s">
        <v>1193</v>
      </c>
      <c r="B1133" s="51" t="s">
        <v>34</v>
      </c>
      <c r="C1133" s="51" t="s">
        <v>31</v>
      </c>
      <c r="D1133" s="51">
        <v>524523</v>
      </c>
      <c r="E1133" s="51">
        <v>74.34</v>
      </c>
      <c r="F1133" s="51">
        <v>8.26</v>
      </c>
      <c r="G1133" s="51">
        <v>1.5699999999999999E-2</v>
      </c>
      <c r="H1133" s="51">
        <v>63.501600000000003</v>
      </c>
      <c r="I1133" s="51">
        <v>2026</v>
      </c>
      <c r="J1133" s="51" t="s">
        <v>32</v>
      </c>
      <c r="K1133" s="51" t="s">
        <v>33</v>
      </c>
    </row>
    <row r="1134" spans="1:11" ht="20.100000000000001" customHeight="1" x14ac:dyDescent="0.25">
      <c r="A1134" s="51" t="s">
        <v>954</v>
      </c>
      <c r="B1134" s="51" t="s">
        <v>79</v>
      </c>
      <c r="C1134" s="51" t="s">
        <v>31</v>
      </c>
      <c r="D1134" s="51">
        <v>107907</v>
      </c>
      <c r="E1134" s="51">
        <v>78.88</v>
      </c>
      <c r="F1134" s="51">
        <v>3.02</v>
      </c>
      <c r="G1134" s="51">
        <v>2.8000000000000001E-2</v>
      </c>
      <c r="H1134" s="51">
        <v>35.730600000000003</v>
      </c>
      <c r="I1134" s="51">
        <v>2026</v>
      </c>
      <c r="J1134" s="51" t="s">
        <v>32</v>
      </c>
      <c r="K1134" s="51" t="s">
        <v>33</v>
      </c>
    </row>
    <row r="1135" spans="1:11" ht="20.100000000000001" customHeight="1" x14ac:dyDescent="0.25">
      <c r="A1135" s="51" t="s">
        <v>1319</v>
      </c>
      <c r="B1135" s="51" t="s">
        <v>79</v>
      </c>
      <c r="C1135" s="51" t="s">
        <v>31</v>
      </c>
      <c r="D1135" s="51">
        <v>351338</v>
      </c>
      <c r="E1135" s="51">
        <v>87.48</v>
      </c>
      <c r="F1135" s="51">
        <v>6.44</v>
      </c>
      <c r="G1135" s="51">
        <v>1.83E-2</v>
      </c>
      <c r="H1135" s="51">
        <v>54.555599999999998</v>
      </c>
      <c r="I1135" s="51">
        <v>2026</v>
      </c>
      <c r="J1135" s="51" t="s">
        <v>32</v>
      </c>
      <c r="K1135" s="51" t="s">
        <v>33</v>
      </c>
    </row>
    <row r="1136" spans="1:11" ht="20.100000000000001" customHeight="1" x14ac:dyDescent="0.25">
      <c r="A1136" s="51" t="s">
        <v>989</v>
      </c>
      <c r="B1136" s="51" t="s">
        <v>79</v>
      </c>
      <c r="C1136" s="51" t="s">
        <v>31</v>
      </c>
      <c r="D1136" s="51">
        <v>296567</v>
      </c>
      <c r="E1136" s="51">
        <v>83.7</v>
      </c>
      <c r="F1136" s="51">
        <v>6.08</v>
      </c>
      <c r="G1136" s="51">
        <v>2.0500000000000001E-2</v>
      </c>
      <c r="H1136" s="51">
        <v>48.7774</v>
      </c>
      <c r="I1136" s="51">
        <v>2026</v>
      </c>
      <c r="J1136" s="51" t="s">
        <v>32</v>
      </c>
      <c r="K1136" s="51" t="s">
        <v>33</v>
      </c>
    </row>
    <row r="1137" spans="1:11" ht="20.100000000000001" customHeight="1" x14ac:dyDescent="0.25">
      <c r="A1137" s="51" t="s">
        <v>1871</v>
      </c>
      <c r="B1137" s="51" t="s">
        <v>79</v>
      </c>
      <c r="C1137" s="51" t="s">
        <v>31</v>
      </c>
      <c r="D1137" s="51">
        <v>521896</v>
      </c>
      <c r="E1137" s="51">
        <v>89.26</v>
      </c>
      <c r="F1137" s="51">
        <v>8.59</v>
      </c>
      <c r="G1137" s="51">
        <v>1.6500000000000001E-2</v>
      </c>
      <c r="H1137" s="51">
        <v>60.756300000000003</v>
      </c>
      <c r="I1137" s="51">
        <v>2026</v>
      </c>
      <c r="J1137" s="51" t="s">
        <v>32</v>
      </c>
      <c r="K1137" s="51" t="s">
        <v>33</v>
      </c>
    </row>
    <row r="1138" spans="1:11" ht="20.100000000000001" customHeight="1" x14ac:dyDescent="0.25">
      <c r="A1138" s="51" t="s">
        <v>854</v>
      </c>
      <c r="B1138" s="51" t="s">
        <v>79</v>
      </c>
      <c r="C1138" s="51" t="s">
        <v>31</v>
      </c>
      <c r="D1138" s="51">
        <v>255623</v>
      </c>
      <c r="E1138" s="51">
        <v>89.23</v>
      </c>
      <c r="F1138" s="51">
        <v>3.67</v>
      </c>
      <c r="G1138" s="51">
        <v>1.44E-2</v>
      </c>
      <c r="H1138" s="51">
        <v>69.652000000000001</v>
      </c>
      <c r="I1138" s="51">
        <v>2026</v>
      </c>
      <c r="J1138" s="51" t="s">
        <v>32</v>
      </c>
      <c r="K1138" s="51" t="s">
        <v>33</v>
      </c>
    </row>
    <row r="1139" spans="1:11" ht="20.100000000000001" customHeight="1" x14ac:dyDescent="0.25">
      <c r="A1139" s="51" t="s">
        <v>1237</v>
      </c>
      <c r="B1139" s="51" t="s">
        <v>79</v>
      </c>
      <c r="C1139" s="51" t="s">
        <v>31</v>
      </c>
      <c r="D1139" s="51">
        <v>160087</v>
      </c>
      <c r="E1139" s="51">
        <v>88.91</v>
      </c>
      <c r="F1139" s="51">
        <v>2.46</v>
      </c>
      <c r="G1139" s="51">
        <v>1.54E-2</v>
      </c>
      <c r="H1139" s="51">
        <v>65.075900000000004</v>
      </c>
      <c r="I1139" s="51">
        <v>2026</v>
      </c>
      <c r="J1139" s="51" t="s">
        <v>32</v>
      </c>
      <c r="K1139" s="51" t="s">
        <v>33</v>
      </c>
    </row>
    <row r="1140" spans="1:11" ht="20.100000000000001" customHeight="1" x14ac:dyDescent="0.25">
      <c r="A1140" s="51" t="s">
        <v>968</v>
      </c>
      <c r="B1140" s="51" t="s">
        <v>79</v>
      </c>
      <c r="C1140" s="51" t="s">
        <v>31</v>
      </c>
      <c r="D1140" s="51">
        <v>228900</v>
      </c>
      <c r="E1140" s="51">
        <v>90.03</v>
      </c>
      <c r="F1140" s="51">
        <v>3.72</v>
      </c>
      <c r="G1140" s="51">
        <v>1.6299999999999999E-2</v>
      </c>
      <c r="H1140" s="51">
        <v>61.532200000000003</v>
      </c>
      <c r="I1140" s="51">
        <v>2026</v>
      </c>
      <c r="J1140" s="51" t="s">
        <v>32</v>
      </c>
      <c r="K1140" s="51" t="s">
        <v>33</v>
      </c>
    </row>
    <row r="1141" spans="1:11" ht="20.100000000000001" customHeight="1" x14ac:dyDescent="0.25">
      <c r="A1141" s="51" t="s">
        <v>1014</v>
      </c>
      <c r="B1141" s="51" t="s">
        <v>79</v>
      </c>
      <c r="C1141" s="51" t="s">
        <v>31</v>
      </c>
      <c r="D1141" s="51">
        <v>149412</v>
      </c>
      <c r="E1141" s="51">
        <v>78.75</v>
      </c>
      <c r="F1141" s="51">
        <v>3.04</v>
      </c>
      <c r="G1141" s="51">
        <v>2.0299999999999999E-2</v>
      </c>
      <c r="H1141" s="51">
        <v>49.148600000000002</v>
      </c>
      <c r="I1141" s="51">
        <v>2026</v>
      </c>
      <c r="J1141" s="51" t="s">
        <v>32</v>
      </c>
      <c r="K1141" s="51" t="s">
        <v>33</v>
      </c>
    </row>
    <row r="1142" spans="1:11" ht="20.100000000000001" customHeight="1" x14ac:dyDescent="0.25">
      <c r="A1142" s="51" t="s">
        <v>818</v>
      </c>
      <c r="B1142" s="51" t="s">
        <v>79</v>
      </c>
      <c r="C1142" s="51" t="s">
        <v>31</v>
      </c>
      <c r="D1142" s="51">
        <v>201210</v>
      </c>
      <c r="E1142" s="51">
        <v>89.76</v>
      </c>
      <c r="F1142" s="51">
        <v>3.8</v>
      </c>
      <c r="G1142" s="51">
        <v>1.89E-2</v>
      </c>
      <c r="H1142" s="51">
        <v>52.9499</v>
      </c>
      <c r="I1142" s="51">
        <v>2026</v>
      </c>
      <c r="J1142" s="51" t="s">
        <v>32</v>
      </c>
      <c r="K1142" s="51" t="s">
        <v>33</v>
      </c>
    </row>
    <row r="1143" spans="1:11" ht="20.100000000000001" customHeight="1" x14ac:dyDescent="0.25">
      <c r="A1143" s="51" t="s">
        <v>1512</v>
      </c>
      <c r="B1143" s="51" t="s">
        <v>75</v>
      </c>
      <c r="C1143" s="51" t="s">
        <v>31</v>
      </c>
      <c r="D1143" s="51">
        <v>372640</v>
      </c>
      <c r="E1143" s="51">
        <v>85.5</v>
      </c>
      <c r="F1143" s="51">
        <v>6.46</v>
      </c>
      <c r="G1143" s="51">
        <v>1.7299999999999999E-2</v>
      </c>
      <c r="H1143" s="51">
        <v>57.684199999999997</v>
      </c>
      <c r="I1143" s="51">
        <v>2026</v>
      </c>
      <c r="J1143" s="51" t="s">
        <v>32</v>
      </c>
      <c r="K1143" s="51" t="s">
        <v>33</v>
      </c>
    </row>
    <row r="1144" spans="1:11" ht="20.100000000000001" customHeight="1" x14ac:dyDescent="0.25">
      <c r="A1144" s="51" t="s">
        <v>3900</v>
      </c>
      <c r="B1144" s="51" t="s">
        <v>79</v>
      </c>
      <c r="C1144" s="51" t="s">
        <v>31</v>
      </c>
      <c r="D1144" s="51">
        <v>330526</v>
      </c>
      <c r="E1144" s="51">
        <v>80</v>
      </c>
      <c r="F1144" s="51">
        <v>6.48</v>
      </c>
      <c r="G1144" s="51">
        <v>1.9599999999999999E-2</v>
      </c>
      <c r="H1144" s="51">
        <v>51.006999999999998</v>
      </c>
      <c r="I1144" s="51">
        <v>2026</v>
      </c>
      <c r="J1144" s="51" t="s">
        <v>32</v>
      </c>
      <c r="K1144" s="51" t="s">
        <v>33</v>
      </c>
    </row>
    <row r="1145" spans="1:11" ht="20.100000000000001" customHeight="1" x14ac:dyDescent="0.25">
      <c r="A1145" s="51" t="s">
        <v>587</v>
      </c>
      <c r="B1145" s="51" t="s">
        <v>79</v>
      </c>
      <c r="C1145" s="51" t="s">
        <v>31</v>
      </c>
      <c r="D1145" s="51">
        <v>173305</v>
      </c>
      <c r="E1145" s="51">
        <v>86</v>
      </c>
      <c r="F1145" s="51">
        <v>3.67</v>
      </c>
      <c r="G1145" s="51">
        <v>2.12E-2</v>
      </c>
      <c r="H1145" s="51">
        <v>47.222000000000001</v>
      </c>
      <c r="I1145" s="51">
        <v>2026</v>
      </c>
      <c r="J1145" s="51" t="s">
        <v>32</v>
      </c>
      <c r="K1145" s="51" t="s">
        <v>33</v>
      </c>
    </row>
    <row r="1146" spans="1:11" ht="20.100000000000001" customHeight="1" x14ac:dyDescent="0.25">
      <c r="A1146" s="51" t="s">
        <v>1208</v>
      </c>
      <c r="B1146" s="51" t="s">
        <v>30</v>
      </c>
      <c r="C1146" s="51" t="s">
        <v>31</v>
      </c>
      <c r="D1146" s="51">
        <v>618244</v>
      </c>
      <c r="E1146" s="51">
        <v>87.64</v>
      </c>
      <c r="F1146" s="51">
        <v>10.62</v>
      </c>
      <c r="G1146" s="51">
        <v>1.72E-2</v>
      </c>
      <c r="H1146" s="51">
        <v>58.2151</v>
      </c>
      <c r="I1146" s="51">
        <v>2026</v>
      </c>
      <c r="J1146" s="51" t="s">
        <v>32</v>
      </c>
      <c r="K1146" s="51" t="s">
        <v>33</v>
      </c>
    </row>
    <row r="1147" spans="1:11" ht="20.100000000000001" customHeight="1" x14ac:dyDescent="0.25">
      <c r="A1147" s="51" t="s">
        <v>1169</v>
      </c>
      <c r="B1147" s="51" t="s">
        <v>79</v>
      </c>
      <c r="C1147" s="51" t="s">
        <v>31</v>
      </c>
      <c r="D1147" s="51">
        <v>354383</v>
      </c>
      <c r="E1147" s="51">
        <v>84.7</v>
      </c>
      <c r="F1147" s="51">
        <v>8.09</v>
      </c>
      <c r="G1147" s="51">
        <v>2.2800000000000001E-2</v>
      </c>
      <c r="H1147" s="51">
        <v>43.805</v>
      </c>
      <c r="I1147" s="51">
        <v>2026</v>
      </c>
      <c r="J1147" s="51" t="s">
        <v>32</v>
      </c>
      <c r="K1147" s="51" t="s">
        <v>33</v>
      </c>
    </row>
    <row r="1148" spans="1:11" ht="20.100000000000001" customHeight="1" x14ac:dyDescent="0.25">
      <c r="A1148" s="51" t="s">
        <v>781</v>
      </c>
      <c r="B1148" s="51" t="s">
        <v>79</v>
      </c>
      <c r="C1148" s="51" t="s">
        <v>31</v>
      </c>
      <c r="D1148" s="51">
        <v>193329</v>
      </c>
      <c r="E1148" s="51">
        <v>86.12</v>
      </c>
      <c r="F1148" s="51">
        <v>4.3099999999999996</v>
      </c>
      <c r="G1148" s="51">
        <v>2.23E-2</v>
      </c>
      <c r="H1148" s="51">
        <v>44.855899999999998</v>
      </c>
      <c r="I1148" s="51">
        <v>2026</v>
      </c>
      <c r="J1148" s="51" t="s">
        <v>32</v>
      </c>
      <c r="K1148" s="51" t="s">
        <v>33</v>
      </c>
    </row>
    <row r="1149" spans="1:11" ht="20.100000000000001" customHeight="1" x14ac:dyDescent="0.25">
      <c r="A1149" s="51" t="s">
        <v>3310</v>
      </c>
      <c r="B1149" s="51" t="s">
        <v>75</v>
      </c>
      <c r="C1149" s="51" t="s">
        <v>31</v>
      </c>
      <c r="D1149" s="51">
        <v>433262</v>
      </c>
      <c r="E1149" s="51">
        <v>81.81</v>
      </c>
      <c r="F1149" s="51">
        <v>7.32</v>
      </c>
      <c r="G1149" s="51">
        <v>1.6899999999999998E-2</v>
      </c>
      <c r="H1149" s="51">
        <v>59.188800000000001</v>
      </c>
      <c r="I1149" s="51">
        <v>2026</v>
      </c>
      <c r="J1149" s="51" t="s">
        <v>32</v>
      </c>
      <c r="K1149" s="51" t="s">
        <v>33</v>
      </c>
    </row>
    <row r="1150" spans="1:11" ht="20.100000000000001" customHeight="1" x14ac:dyDescent="0.25">
      <c r="A1150" s="51" t="s">
        <v>1600</v>
      </c>
      <c r="B1150" s="51" t="s">
        <v>79</v>
      </c>
      <c r="C1150" s="51" t="s">
        <v>31</v>
      </c>
      <c r="D1150" s="51">
        <v>383542</v>
      </c>
      <c r="E1150" s="51">
        <v>89.47</v>
      </c>
      <c r="F1150" s="51">
        <v>6.85</v>
      </c>
      <c r="G1150" s="51">
        <v>1.7899999999999999E-2</v>
      </c>
      <c r="H1150" s="51">
        <v>55.991500000000002</v>
      </c>
      <c r="I1150" s="51">
        <v>2026</v>
      </c>
      <c r="J1150" s="51" t="s">
        <v>32</v>
      </c>
      <c r="K1150" s="51" t="s">
        <v>33</v>
      </c>
    </row>
    <row r="1151" spans="1:11" ht="20.100000000000001" customHeight="1" x14ac:dyDescent="0.25">
      <c r="A1151" s="51" t="s">
        <v>1142</v>
      </c>
      <c r="B1151" s="51" t="s">
        <v>79</v>
      </c>
      <c r="C1151" s="51" t="s">
        <v>31</v>
      </c>
      <c r="D1151" s="51">
        <v>184087</v>
      </c>
      <c r="E1151" s="51">
        <v>85.92</v>
      </c>
      <c r="F1151" s="51">
        <v>3.01</v>
      </c>
      <c r="G1151" s="51">
        <v>1.6400000000000001E-2</v>
      </c>
      <c r="H1151" s="51">
        <v>61.158499999999997</v>
      </c>
      <c r="I1151" s="51">
        <v>2026</v>
      </c>
      <c r="J1151" s="51" t="s">
        <v>32</v>
      </c>
      <c r="K1151" s="51" t="s">
        <v>33</v>
      </c>
    </row>
    <row r="1152" spans="1:11" ht="20.100000000000001" customHeight="1" x14ac:dyDescent="0.25">
      <c r="A1152" s="51" t="s">
        <v>792</v>
      </c>
      <c r="B1152" s="51" t="s">
        <v>79</v>
      </c>
      <c r="C1152" s="51" t="s">
        <v>31</v>
      </c>
      <c r="D1152" s="51">
        <v>320782</v>
      </c>
      <c r="E1152" s="51">
        <v>86.67</v>
      </c>
      <c r="F1152" s="51">
        <v>4.54</v>
      </c>
      <c r="G1152" s="51">
        <v>1.4200000000000001E-2</v>
      </c>
      <c r="H1152" s="51">
        <v>70.656899999999993</v>
      </c>
      <c r="I1152" s="51">
        <v>2026</v>
      </c>
      <c r="J1152" s="51" t="s">
        <v>32</v>
      </c>
      <c r="K1152" s="51" t="s">
        <v>33</v>
      </c>
    </row>
    <row r="1153" spans="1:11" ht="20.100000000000001" customHeight="1" x14ac:dyDescent="0.25">
      <c r="A1153" s="51" t="s">
        <v>826</v>
      </c>
      <c r="B1153" s="51" t="s">
        <v>79</v>
      </c>
      <c r="C1153" s="51" t="s">
        <v>31</v>
      </c>
      <c r="D1153" s="51">
        <v>199598</v>
      </c>
      <c r="E1153" s="51">
        <v>89.1</v>
      </c>
      <c r="F1153" s="51">
        <v>3.78</v>
      </c>
      <c r="G1153" s="51">
        <v>1.89E-2</v>
      </c>
      <c r="H1153" s="51">
        <v>52.803600000000003</v>
      </c>
      <c r="I1153" s="51">
        <v>2026</v>
      </c>
      <c r="J1153" s="51" t="s">
        <v>32</v>
      </c>
      <c r="K1153" s="51" t="s">
        <v>33</v>
      </c>
    </row>
    <row r="1154" spans="1:11" ht="20.100000000000001" customHeight="1" x14ac:dyDescent="0.25">
      <c r="A1154" s="51" t="s">
        <v>1442</v>
      </c>
      <c r="B1154" s="51" t="s">
        <v>79</v>
      </c>
      <c r="C1154" s="51" t="s">
        <v>31</v>
      </c>
      <c r="D1154" s="51">
        <v>393392</v>
      </c>
      <c r="E1154" s="51">
        <v>83.06</v>
      </c>
      <c r="F1154" s="51">
        <v>6.57</v>
      </c>
      <c r="G1154" s="51">
        <v>1.67E-2</v>
      </c>
      <c r="H1154" s="51">
        <v>59.877099999999999</v>
      </c>
      <c r="I1154" s="51">
        <v>2026</v>
      </c>
      <c r="J1154" s="51" t="s">
        <v>32</v>
      </c>
      <c r="K1154" s="51" t="s">
        <v>33</v>
      </c>
    </row>
    <row r="1155" spans="1:11" ht="20.100000000000001" customHeight="1" x14ac:dyDescent="0.25">
      <c r="A1155" s="51" t="s">
        <v>1267</v>
      </c>
      <c r="B1155" s="51" t="s">
        <v>75</v>
      </c>
      <c r="C1155" s="51" t="s">
        <v>31</v>
      </c>
      <c r="D1155" s="51">
        <v>128385</v>
      </c>
      <c r="E1155" s="51">
        <v>88.13</v>
      </c>
      <c r="F1155" s="51">
        <v>5.44</v>
      </c>
      <c r="G1155" s="51">
        <v>4.24E-2</v>
      </c>
      <c r="H1155" s="51">
        <v>23.600100000000001</v>
      </c>
      <c r="I1155" s="51">
        <v>2026</v>
      </c>
      <c r="J1155" s="51" t="s">
        <v>32</v>
      </c>
      <c r="K1155" s="51" t="s">
        <v>33</v>
      </c>
    </row>
    <row r="1156" spans="1:11" ht="20.100000000000001" customHeight="1" x14ac:dyDescent="0.25">
      <c r="A1156" s="51" t="s">
        <v>735</v>
      </c>
      <c r="B1156" s="51" t="s">
        <v>79</v>
      </c>
      <c r="C1156" s="51" t="s">
        <v>31</v>
      </c>
      <c r="D1156" s="51">
        <v>231551</v>
      </c>
      <c r="E1156" s="51">
        <v>88.23</v>
      </c>
      <c r="F1156" s="51">
        <v>4.74</v>
      </c>
      <c r="G1156" s="51">
        <v>2.0500000000000001E-2</v>
      </c>
      <c r="H1156" s="51">
        <v>48.850299999999997</v>
      </c>
      <c r="I1156" s="51">
        <v>2026</v>
      </c>
      <c r="J1156" s="51" t="s">
        <v>32</v>
      </c>
      <c r="K1156" s="51" t="s">
        <v>33</v>
      </c>
    </row>
    <row r="1157" spans="1:11" ht="20.100000000000001" customHeight="1" x14ac:dyDescent="0.25">
      <c r="A1157" s="51" t="s">
        <v>1477</v>
      </c>
      <c r="B1157" s="51" t="s">
        <v>75</v>
      </c>
      <c r="C1157" s="51" t="s">
        <v>31</v>
      </c>
      <c r="D1157" s="51">
        <v>483257</v>
      </c>
      <c r="E1157" s="51">
        <v>79.8</v>
      </c>
      <c r="F1157" s="51">
        <v>6.47</v>
      </c>
      <c r="G1157" s="51">
        <v>1.34E-2</v>
      </c>
      <c r="H1157" s="51">
        <v>74.691900000000004</v>
      </c>
      <c r="I1157" s="51">
        <v>2026</v>
      </c>
      <c r="J1157" s="51" t="s">
        <v>32</v>
      </c>
      <c r="K1157" s="51" t="s">
        <v>33</v>
      </c>
    </row>
    <row r="1158" spans="1:11" ht="20.100000000000001" customHeight="1" x14ac:dyDescent="0.25">
      <c r="A1158" s="51" t="s">
        <v>936</v>
      </c>
      <c r="B1158" s="51" t="s">
        <v>79</v>
      </c>
      <c r="C1158" s="51" t="s">
        <v>31</v>
      </c>
      <c r="D1158" s="51">
        <v>211168</v>
      </c>
      <c r="E1158" s="51">
        <v>90.03</v>
      </c>
      <c r="F1158" s="51">
        <v>3.76</v>
      </c>
      <c r="G1158" s="51">
        <v>1.78E-2</v>
      </c>
      <c r="H1158" s="51">
        <v>56.161700000000003</v>
      </c>
      <c r="I1158" s="51">
        <v>2026</v>
      </c>
      <c r="J1158" s="51" t="s">
        <v>32</v>
      </c>
      <c r="K1158" s="51" t="s">
        <v>33</v>
      </c>
    </row>
    <row r="1159" spans="1:11" ht="20.100000000000001" customHeight="1" x14ac:dyDescent="0.25">
      <c r="A1159" s="51" t="s">
        <v>1301</v>
      </c>
      <c r="B1159" s="51" t="s">
        <v>75</v>
      </c>
      <c r="C1159" s="51" t="s">
        <v>31</v>
      </c>
      <c r="D1159" s="51">
        <v>325929</v>
      </c>
      <c r="E1159" s="51">
        <v>81.98</v>
      </c>
      <c r="F1159" s="51">
        <v>5.21</v>
      </c>
      <c r="G1159" s="51">
        <v>1.6E-2</v>
      </c>
      <c r="H1159" s="51">
        <v>62.558300000000003</v>
      </c>
      <c r="I1159" s="51">
        <v>2026</v>
      </c>
      <c r="J1159" s="51" t="s">
        <v>32</v>
      </c>
      <c r="K1159" s="51" t="s">
        <v>33</v>
      </c>
    </row>
    <row r="1160" spans="1:11" ht="20.100000000000001" customHeight="1" x14ac:dyDescent="0.25">
      <c r="A1160" s="51" t="s">
        <v>559</v>
      </c>
      <c r="B1160" s="51" t="s">
        <v>79</v>
      </c>
      <c r="C1160" s="51" t="s">
        <v>31</v>
      </c>
      <c r="D1160" s="51">
        <v>226858</v>
      </c>
      <c r="E1160" s="51">
        <v>88.68</v>
      </c>
      <c r="F1160" s="51">
        <v>4.99</v>
      </c>
      <c r="G1160" s="51">
        <v>2.1999999999999999E-2</v>
      </c>
      <c r="H1160" s="51">
        <v>45.462499999999999</v>
      </c>
      <c r="I1160" s="51">
        <v>2026</v>
      </c>
      <c r="J1160" s="51" t="s">
        <v>32</v>
      </c>
      <c r="K1160" s="51" t="s">
        <v>33</v>
      </c>
    </row>
    <row r="1161" spans="1:11" ht="20.100000000000001" customHeight="1" x14ac:dyDescent="0.25">
      <c r="A1161" s="51" t="s">
        <v>1884</v>
      </c>
      <c r="B1161" s="51" t="s">
        <v>79</v>
      </c>
      <c r="C1161" s="51" t="s">
        <v>31</v>
      </c>
      <c r="D1161" s="51">
        <v>499496</v>
      </c>
      <c r="E1161" s="51">
        <v>89.66</v>
      </c>
      <c r="F1161" s="51">
        <v>8.9</v>
      </c>
      <c r="G1161" s="51">
        <v>1.78E-2</v>
      </c>
      <c r="H1161" s="51">
        <v>56.123100000000001</v>
      </c>
      <c r="I1161" s="51">
        <v>2026</v>
      </c>
      <c r="J1161" s="51" t="s">
        <v>32</v>
      </c>
      <c r="K1161" s="51" t="s">
        <v>33</v>
      </c>
    </row>
    <row r="1162" spans="1:11" ht="20.100000000000001" customHeight="1" x14ac:dyDescent="0.25">
      <c r="A1162" s="51" t="s">
        <v>1284</v>
      </c>
      <c r="B1162" s="51" t="s">
        <v>79</v>
      </c>
      <c r="C1162" s="51" t="s">
        <v>31</v>
      </c>
      <c r="D1162" s="51">
        <v>580847</v>
      </c>
      <c r="E1162" s="51">
        <v>88.28</v>
      </c>
      <c r="F1162" s="51">
        <v>9.93</v>
      </c>
      <c r="G1162" s="51">
        <v>1.7100000000000001E-2</v>
      </c>
      <c r="H1162" s="51">
        <v>58.494100000000003</v>
      </c>
      <c r="I1162" s="51">
        <v>2026</v>
      </c>
      <c r="J1162" s="51" t="s">
        <v>32</v>
      </c>
      <c r="K1162" s="51" t="s">
        <v>33</v>
      </c>
    </row>
    <row r="1163" spans="1:11" ht="20.100000000000001" customHeight="1" x14ac:dyDescent="0.25">
      <c r="A1163" s="51" t="s">
        <v>1156</v>
      </c>
      <c r="B1163" s="51" t="s">
        <v>79</v>
      </c>
      <c r="C1163" s="51" t="s">
        <v>31</v>
      </c>
      <c r="D1163" s="51">
        <v>149412</v>
      </c>
      <c r="E1163" s="51">
        <v>87.45</v>
      </c>
      <c r="F1163" s="51">
        <v>2.67</v>
      </c>
      <c r="G1163" s="51">
        <v>1.7899999999999999E-2</v>
      </c>
      <c r="H1163" s="51">
        <v>55.959499999999998</v>
      </c>
      <c r="I1163" s="51">
        <v>2026</v>
      </c>
      <c r="J1163" s="51" t="s">
        <v>32</v>
      </c>
      <c r="K1163" s="51" t="s">
        <v>33</v>
      </c>
    </row>
    <row r="1164" spans="1:11" ht="20.100000000000001" customHeight="1" x14ac:dyDescent="0.25">
      <c r="A1164" s="51" t="s">
        <v>1415</v>
      </c>
      <c r="B1164" s="51" t="s">
        <v>79</v>
      </c>
      <c r="C1164" s="51" t="s">
        <v>31</v>
      </c>
      <c r="D1164" s="51">
        <v>608035</v>
      </c>
      <c r="E1164" s="51">
        <v>82.47</v>
      </c>
      <c r="F1164" s="51">
        <v>8.43</v>
      </c>
      <c r="G1164" s="51">
        <v>1.3899999999999999E-2</v>
      </c>
      <c r="H1164" s="51">
        <v>72.127600000000001</v>
      </c>
      <c r="I1164" s="51">
        <v>2026</v>
      </c>
      <c r="J1164" s="51" t="s">
        <v>32</v>
      </c>
      <c r="K1164" s="51" t="s">
        <v>33</v>
      </c>
    </row>
    <row r="1165" spans="1:11" ht="20.100000000000001" customHeight="1" x14ac:dyDescent="0.25">
      <c r="A1165" s="51" t="s">
        <v>1387</v>
      </c>
      <c r="B1165" s="51" t="s">
        <v>79</v>
      </c>
      <c r="C1165" s="51" t="s">
        <v>31</v>
      </c>
      <c r="D1165" s="51">
        <v>874440</v>
      </c>
      <c r="E1165" s="51">
        <v>62.38</v>
      </c>
      <c r="F1165" s="51">
        <v>11.29</v>
      </c>
      <c r="G1165" s="51">
        <v>1.29E-2</v>
      </c>
      <c r="H1165" s="51">
        <v>77.452600000000004</v>
      </c>
      <c r="I1165" s="51">
        <v>2026</v>
      </c>
      <c r="J1165" s="51" t="s">
        <v>32</v>
      </c>
      <c r="K1165" s="51" t="s">
        <v>33</v>
      </c>
    </row>
    <row r="1166" spans="1:11" ht="20.100000000000001" customHeight="1" x14ac:dyDescent="0.25">
      <c r="A1166" s="51" t="s">
        <v>761</v>
      </c>
      <c r="B1166" s="51" t="s">
        <v>79</v>
      </c>
      <c r="C1166" s="51" t="s">
        <v>31</v>
      </c>
      <c r="D1166" s="51">
        <v>219730</v>
      </c>
      <c r="E1166" s="51">
        <v>89.86</v>
      </c>
      <c r="F1166" s="51">
        <v>3.49</v>
      </c>
      <c r="G1166" s="51">
        <v>1.5900000000000001E-2</v>
      </c>
      <c r="H1166" s="51">
        <v>62.959699999999998</v>
      </c>
      <c r="I1166" s="51">
        <v>2026</v>
      </c>
      <c r="J1166" s="51" t="s">
        <v>32</v>
      </c>
      <c r="K1166" s="51" t="s">
        <v>33</v>
      </c>
    </row>
    <row r="1167" spans="1:11" ht="20.100000000000001" customHeight="1" x14ac:dyDescent="0.25">
      <c r="A1167" s="51" t="s">
        <v>1166</v>
      </c>
      <c r="B1167" s="51" t="s">
        <v>75</v>
      </c>
      <c r="C1167" s="51" t="s">
        <v>31</v>
      </c>
      <c r="D1167" s="51">
        <v>290191</v>
      </c>
      <c r="E1167" s="51">
        <v>78.83</v>
      </c>
      <c r="F1167" s="51">
        <v>4.7699999999999996</v>
      </c>
      <c r="G1167" s="51">
        <v>1.6400000000000001E-2</v>
      </c>
      <c r="H1167" s="51">
        <v>60.836599999999997</v>
      </c>
      <c r="I1167" s="51">
        <v>2026</v>
      </c>
      <c r="J1167" s="51" t="s">
        <v>32</v>
      </c>
      <c r="K1167" s="51" t="s">
        <v>33</v>
      </c>
    </row>
    <row r="1168" spans="1:11" ht="20.100000000000001" customHeight="1" x14ac:dyDescent="0.25">
      <c r="A1168" s="51" t="s">
        <v>1251</v>
      </c>
      <c r="B1168" s="51" t="s">
        <v>34</v>
      </c>
      <c r="C1168" s="51" t="s">
        <v>31</v>
      </c>
      <c r="D1168" s="51">
        <v>782248</v>
      </c>
      <c r="E1168" s="51">
        <v>86.69</v>
      </c>
      <c r="F1168" s="51">
        <v>9.9</v>
      </c>
      <c r="G1168" s="51">
        <v>1.2699999999999999E-2</v>
      </c>
      <c r="H1168" s="51">
        <v>79.014899999999997</v>
      </c>
      <c r="I1168" s="51">
        <v>2026</v>
      </c>
      <c r="J1168" s="51" t="s">
        <v>32</v>
      </c>
      <c r="K1168" s="51" t="s">
        <v>33</v>
      </c>
    </row>
    <row r="1169" spans="1:11" ht="20.100000000000001" customHeight="1" x14ac:dyDescent="0.25">
      <c r="A1169" s="51" t="s">
        <v>1023</v>
      </c>
      <c r="B1169" s="51" t="s">
        <v>79</v>
      </c>
      <c r="C1169" s="51" t="s">
        <v>31</v>
      </c>
      <c r="D1169" s="51">
        <v>319349</v>
      </c>
      <c r="E1169" s="51">
        <v>86.46</v>
      </c>
      <c r="F1169" s="51">
        <v>4.3099999999999996</v>
      </c>
      <c r="G1169" s="51">
        <v>1.35E-2</v>
      </c>
      <c r="H1169" s="51">
        <v>74.094999999999999</v>
      </c>
      <c r="I1169" s="51">
        <v>2026</v>
      </c>
      <c r="J1169" s="51" t="s">
        <v>32</v>
      </c>
      <c r="K1169" s="51" t="s">
        <v>33</v>
      </c>
    </row>
    <row r="1170" spans="1:11" ht="20.100000000000001" customHeight="1" x14ac:dyDescent="0.25">
      <c r="A1170" s="51" t="s">
        <v>736</v>
      </c>
      <c r="B1170" s="51" t="s">
        <v>79</v>
      </c>
      <c r="C1170" s="51" t="s">
        <v>31</v>
      </c>
      <c r="D1170" s="51">
        <v>183442</v>
      </c>
      <c r="E1170" s="51">
        <v>85.97</v>
      </c>
      <c r="F1170" s="51">
        <v>3.1</v>
      </c>
      <c r="G1170" s="51">
        <v>1.6899999999999998E-2</v>
      </c>
      <c r="H1170" s="51">
        <v>59.174900000000001</v>
      </c>
      <c r="I1170" s="51">
        <v>2026</v>
      </c>
      <c r="J1170" s="51" t="s">
        <v>32</v>
      </c>
      <c r="K1170" s="51" t="s">
        <v>33</v>
      </c>
    </row>
    <row r="1171" spans="1:11" ht="20.100000000000001" customHeight="1" x14ac:dyDescent="0.25">
      <c r="A1171" s="51" t="s">
        <v>928</v>
      </c>
      <c r="B1171" s="51" t="s">
        <v>79</v>
      </c>
      <c r="C1171" s="51" t="s">
        <v>31</v>
      </c>
      <c r="D1171" s="51">
        <v>118283</v>
      </c>
      <c r="E1171" s="51">
        <v>84.78</v>
      </c>
      <c r="F1171" s="51">
        <v>3.43</v>
      </c>
      <c r="G1171" s="51">
        <v>2.9000000000000001E-2</v>
      </c>
      <c r="H1171" s="51">
        <v>34.4848</v>
      </c>
      <c r="I1171" s="51">
        <v>2026</v>
      </c>
      <c r="J1171" s="51" t="s">
        <v>32</v>
      </c>
      <c r="K1171" s="51" t="s">
        <v>33</v>
      </c>
    </row>
    <row r="1172" spans="1:11" ht="20.100000000000001" customHeight="1" x14ac:dyDescent="0.25">
      <c r="A1172" s="51" t="s">
        <v>857</v>
      </c>
      <c r="B1172" s="51" t="s">
        <v>79</v>
      </c>
      <c r="C1172" s="51" t="s">
        <v>31</v>
      </c>
      <c r="D1172" s="51">
        <v>201496</v>
      </c>
      <c r="E1172" s="51">
        <v>89.39</v>
      </c>
      <c r="F1172" s="51">
        <v>3.65</v>
      </c>
      <c r="G1172" s="51">
        <v>1.8100000000000002E-2</v>
      </c>
      <c r="H1172" s="51">
        <v>55.204500000000003</v>
      </c>
      <c r="I1172" s="51">
        <v>2026</v>
      </c>
      <c r="J1172" s="51" t="s">
        <v>32</v>
      </c>
      <c r="K1172" s="51" t="s">
        <v>33</v>
      </c>
    </row>
    <row r="1173" spans="1:11" x14ac:dyDescent="0.25">
      <c r="A1173" s="51" t="s">
        <v>1133</v>
      </c>
      <c r="B1173" s="51" t="s">
        <v>79</v>
      </c>
      <c r="C1173" s="51" t="s">
        <v>31</v>
      </c>
      <c r="D1173" s="51">
        <v>395470</v>
      </c>
      <c r="E1173" s="51">
        <v>89.79</v>
      </c>
      <c r="F1173" s="51">
        <v>4.91</v>
      </c>
      <c r="G1173" s="51">
        <v>1.24E-2</v>
      </c>
      <c r="H1173" s="51">
        <v>80.543800000000005</v>
      </c>
      <c r="I1173" s="51">
        <v>2026</v>
      </c>
      <c r="J1173" s="51" t="s">
        <v>32</v>
      </c>
      <c r="K1173" s="51" t="s">
        <v>33</v>
      </c>
    </row>
    <row r="1174" spans="1:11" x14ac:dyDescent="0.25">
      <c r="A1174" s="51" t="s">
        <v>738</v>
      </c>
      <c r="B1174" s="51" t="s">
        <v>79</v>
      </c>
      <c r="C1174" s="51" t="s">
        <v>31</v>
      </c>
      <c r="D1174" s="51">
        <v>211168</v>
      </c>
      <c r="E1174" s="51">
        <v>90.03</v>
      </c>
      <c r="F1174" s="51">
        <v>3.76</v>
      </c>
      <c r="G1174" s="51">
        <v>1.78E-2</v>
      </c>
      <c r="H1174" s="51">
        <v>56.161700000000003</v>
      </c>
      <c r="I1174" s="51">
        <v>2026</v>
      </c>
      <c r="J1174" s="51" t="s">
        <v>32</v>
      </c>
      <c r="K1174" s="51" t="s">
        <v>33</v>
      </c>
    </row>
    <row r="1175" spans="1:11" x14ac:dyDescent="0.25">
      <c r="A1175" s="51" t="s">
        <v>1856</v>
      </c>
      <c r="B1175" s="51" t="s">
        <v>79</v>
      </c>
      <c r="C1175" s="51" t="s">
        <v>31</v>
      </c>
      <c r="D1175" s="51">
        <v>570375</v>
      </c>
      <c r="E1175" s="51">
        <v>85.47</v>
      </c>
      <c r="F1175" s="51">
        <v>10.08</v>
      </c>
      <c r="G1175" s="51">
        <v>1.77E-2</v>
      </c>
      <c r="H1175" s="51">
        <v>56.584800000000001</v>
      </c>
      <c r="I1175" s="51">
        <v>2026</v>
      </c>
      <c r="J1175" s="51" t="s">
        <v>32</v>
      </c>
      <c r="K1175" s="51" t="s">
        <v>33</v>
      </c>
    </row>
    <row r="1176" spans="1:11" x14ac:dyDescent="0.25">
      <c r="A1176" s="51" t="s">
        <v>791</v>
      </c>
      <c r="B1176" s="51" t="s">
        <v>79</v>
      </c>
      <c r="C1176" s="51" t="s">
        <v>31</v>
      </c>
      <c r="D1176" s="51">
        <v>214070</v>
      </c>
      <c r="E1176" s="51">
        <v>84.89</v>
      </c>
      <c r="F1176" s="51">
        <v>3.81</v>
      </c>
      <c r="G1176" s="51">
        <v>1.78E-2</v>
      </c>
      <c r="H1176" s="51">
        <v>56.186300000000003</v>
      </c>
      <c r="I1176" s="51">
        <v>2026</v>
      </c>
      <c r="J1176" s="51" t="s">
        <v>32</v>
      </c>
      <c r="K1176" s="51" t="s">
        <v>33</v>
      </c>
    </row>
    <row r="1177" spans="1:11" x14ac:dyDescent="0.25">
      <c r="A1177" s="51" t="s">
        <v>1040</v>
      </c>
      <c r="B1177" s="51" t="s">
        <v>79</v>
      </c>
      <c r="C1177" s="51" t="s">
        <v>31</v>
      </c>
      <c r="D1177" s="51">
        <v>173233</v>
      </c>
      <c r="E1177" s="51">
        <v>88.88</v>
      </c>
      <c r="F1177" s="51">
        <v>2.67</v>
      </c>
      <c r="G1177" s="51">
        <v>1.54E-2</v>
      </c>
      <c r="H1177" s="51">
        <v>64.881299999999996</v>
      </c>
      <c r="I1177" s="51">
        <v>2026</v>
      </c>
      <c r="J1177" s="51" t="s">
        <v>32</v>
      </c>
      <c r="K1177" s="51" t="s">
        <v>33</v>
      </c>
    </row>
    <row r="1178" spans="1:11" x14ac:dyDescent="0.25">
      <c r="A1178" s="51" t="s">
        <v>1583</v>
      </c>
      <c r="B1178" s="51" t="s">
        <v>75</v>
      </c>
      <c r="C1178" s="51" t="s">
        <v>31</v>
      </c>
      <c r="D1178" s="51">
        <v>375506</v>
      </c>
      <c r="E1178" s="51">
        <v>77.86</v>
      </c>
      <c r="F1178" s="51">
        <v>6.62</v>
      </c>
      <c r="G1178" s="51">
        <v>1.7600000000000001E-2</v>
      </c>
      <c r="H1178" s="51">
        <v>56.722900000000003</v>
      </c>
      <c r="I1178" s="51">
        <v>2026</v>
      </c>
      <c r="J1178" s="51" t="s">
        <v>32</v>
      </c>
      <c r="K1178" s="51" t="s">
        <v>33</v>
      </c>
    </row>
    <row r="1179" spans="1:11" x14ac:dyDescent="0.25">
      <c r="A1179" s="51" t="s">
        <v>1028</v>
      </c>
      <c r="B1179" s="51" t="s">
        <v>79</v>
      </c>
      <c r="C1179" s="51" t="s">
        <v>31</v>
      </c>
      <c r="D1179" s="51">
        <v>319815</v>
      </c>
      <c r="E1179" s="51">
        <v>87.44</v>
      </c>
      <c r="F1179" s="51">
        <v>6.12</v>
      </c>
      <c r="G1179" s="51">
        <v>1.9099999999999999E-2</v>
      </c>
      <c r="H1179" s="51">
        <v>52.257300000000001</v>
      </c>
      <c r="I1179" s="51">
        <v>2026</v>
      </c>
      <c r="J1179" s="51" t="s">
        <v>32</v>
      </c>
      <c r="K1179" s="51" t="s">
        <v>33</v>
      </c>
    </row>
    <row r="1180" spans="1:11" x14ac:dyDescent="0.25">
      <c r="A1180" s="51" t="s">
        <v>1212</v>
      </c>
      <c r="B1180" s="51" t="s">
        <v>75</v>
      </c>
      <c r="C1180" s="51" t="s">
        <v>31</v>
      </c>
      <c r="D1180" s="51">
        <v>433393</v>
      </c>
      <c r="E1180" s="51">
        <v>82.36</v>
      </c>
      <c r="F1180" s="51">
        <v>5.61</v>
      </c>
      <c r="G1180" s="51">
        <v>1.29E-2</v>
      </c>
      <c r="H1180" s="51">
        <v>77.253699999999995</v>
      </c>
      <c r="I1180" s="51">
        <v>2026</v>
      </c>
      <c r="J1180" s="51" t="s">
        <v>32</v>
      </c>
      <c r="K1180" s="51" t="s">
        <v>33</v>
      </c>
    </row>
    <row r="1181" spans="1:11" x14ac:dyDescent="0.25">
      <c r="A1181" s="51" t="s">
        <v>1407</v>
      </c>
      <c r="B1181" s="51" t="s">
        <v>79</v>
      </c>
      <c r="C1181" s="51" t="s">
        <v>31</v>
      </c>
      <c r="D1181" s="51">
        <v>357714</v>
      </c>
      <c r="E1181" s="51">
        <v>82.9</v>
      </c>
      <c r="F1181" s="51">
        <v>6.13</v>
      </c>
      <c r="G1181" s="51">
        <v>1.7100000000000001E-2</v>
      </c>
      <c r="H1181" s="51">
        <v>58.354700000000001</v>
      </c>
      <c r="I1181" s="51">
        <v>2026</v>
      </c>
      <c r="J1181" s="51" t="s">
        <v>32</v>
      </c>
      <c r="K1181" s="51" t="s">
        <v>33</v>
      </c>
    </row>
    <row r="1182" spans="1:11" x14ac:dyDescent="0.25">
      <c r="A1182" s="51" t="s">
        <v>1573</v>
      </c>
      <c r="B1182" s="51" t="s">
        <v>79</v>
      </c>
      <c r="C1182" s="51" t="s">
        <v>31</v>
      </c>
      <c r="D1182" s="51">
        <v>383542</v>
      </c>
      <c r="E1182" s="51">
        <v>89.76</v>
      </c>
      <c r="F1182" s="51">
        <v>6.85</v>
      </c>
      <c r="G1182" s="51">
        <v>1.7899999999999999E-2</v>
      </c>
      <c r="H1182" s="51">
        <v>55.991500000000002</v>
      </c>
      <c r="I1182" s="51">
        <v>2026</v>
      </c>
      <c r="J1182" s="51" t="s">
        <v>32</v>
      </c>
      <c r="K1182" s="51" t="s">
        <v>33</v>
      </c>
    </row>
    <row r="1183" spans="1:11" x14ac:dyDescent="0.25">
      <c r="A1183" s="51" t="s">
        <v>1426</v>
      </c>
      <c r="B1183" s="51" t="s">
        <v>75</v>
      </c>
      <c r="C1183" s="51" t="s">
        <v>31</v>
      </c>
      <c r="D1183" s="51">
        <v>395076</v>
      </c>
      <c r="E1183" s="51">
        <v>84.41</v>
      </c>
      <c r="F1183" s="51">
        <v>5.79</v>
      </c>
      <c r="G1183" s="51">
        <v>1.47E-2</v>
      </c>
      <c r="H1183" s="51">
        <v>68.234200000000001</v>
      </c>
      <c r="I1183" s="51">
        <v>2026</v>
      </c>
      <c r="J1183" s="51" t="s">
        <v>32</v>
      </c>
      <c r="K1183" s="51" t="s">
        <v>33</v>
      </c>
    </row>
    <row r="1184" spans="1:11" x14ac:dyDescent="0.25">
      <c r="A1184" s="51" t="s">
        <v>1333</v>
      </c>
      <c r="B1184" s="51" t="s">
        <v>75</v>
      </c>
      <c r="C1184" s="51" t="s">
        <v>31</v>
      </c>
      <c r="D1184" s="51">
        <v>413047</v>
      </c>
      <c r="E1184" s="51">
        <v>77.62</v>
      </c>
      <c r="F1184" s="51">
        <v>5.92</v>
      </c>
      <c r="G1184" s="51">
        <v>1.43E-2</v>
      </c>
      <c r="H1184" s="51">
        <v>69.7714</v>
      </c>
      <c r="I1184" s="51">
        <v>2026</v>
      </c>
      <c r="J1184" s="51" t="s">
        <v>32</v>
      </c>
      <c r="K1184" s="51" t="s">
        <v>33</v>
      </c>
    </row>
    <row r="1185" spans="1:11" x14ac:dyDescent="0.25">
      <c r="A1185" s="51" t="s">
        <v>783</v>
      </c>
      <c r="B1185" s="51" t="s">
        <v>79</v>
      </c>
      <c r="C1185" s="51" t="s">
        <v>31</v>
      </c>
      <c r="D1185" s="51">
        <v>214070</v>
      </c>
      <c r="E1185" s="51">
        <v>85.07</v>
      </c>
      <c r="F1185" s="51">
        <v>3.8</v>
      </c>
      <c r="G1185" s="51">
        <v>1.78E-2</v>
      </c>
      <c r="H1185" s="51">
        <v>56.334099999999999</v>
      </c>
      <c r="I1185" s="51">
        <v>2026</v>
      </c>
      <c r="J1185" s="51" t="s">
        <v>32</v>
      </c>
      <c r="K1185" s="51" t="s">
        <v>33</v>
      </c>
    </row>
    <row r="1186" spans="1:11" x14ac:dyDescent="0.25">
      <c r="A1186" s="51" t="s">
        <v>950</v>
      </c>
      <c r="B1186" s="51" t="s">
        <v>79</v>
      </c>
      <c r="C1186" s="51" t="s">
        <v>31</v>
      </c>
      <c r="D1186" s="51">
        <v>418575</v>
      </c>
      <c r="E1186" s="51">
        <v>88.31</v>
      </c>
      <c r="F1186" s="51">
        <v>8.81</v>
      </c>
      <c r="G1186" s="51">
        <v>2.1000000000000001E-2</v>
      </c>
      <c r="H1186" s="51">
        <v>47.511400000000002</v>
      </c>
      <c r="I1186" s="51">
        <v>2026</v>
      </c>
      <c r="J1186" s="51" t="s">
        <v>32</v>
      </c>
      <c r="K1186" s="51" t="s">
        <v>33</v>
      </c>
    </row>
    <row r="1187" spans="1:11" x14ac:dyDescent="0.25">
      <c r="A1187" s="51" t="s">
        <v>925</v>
      </c>
      <c r="B1187" s="51" t="s">
        <v>79</v>
      </c>
      <c r="C1187" s="51" t="s">
        <v>31</v>
      </c>
      <c r="D1187" s="51">
        <v>274787</v>
      </c>
      <c r="E1187" s="51">
        <v>86.56</v>
      </c>
      <c r="F1187" s="51">
        <v>3.88</v>
      </c>
      <c r="G1187" s="51">
        <v>1.41E-2</v>
      </c>
      <c r="H1187" s="51">
        <v>70.8215</v>
      </c>
      <c r="I1187" s="51">
        <v>2026</v>
      </c>
      <c r="J1187" s="51" t="s">
        <v>32</v>
      </c>
      <c r="K1187" s="51" t="s">
        <v>33</v>
      </c>
    </row>
    <row r="1188" spans="1:11" x14ac:dyDescent="0.25">
      <c r="A1188" s="51" t="s">
        <v>1265</v>
      </c>
      <c r="B1188" s="51" t="s">
        <v>79</v>
      </c>
      <c r="C1188" s="51" t="s">
        <v>31</v>
      </c>
      <c r="D1188" s="51">
        <v>1039399</v>
      </c>
      <c r="E1188" s="51">
        <v>63.82</v>
      </c>
      <c r="F1188" s="51">
        <v>10.81</v>
      </c>
      <c r="G1188" s="51">
        <v>1.04E-2</v>
      </c>
      <c r="H1188" s="51">
        <v>96.151600000000002</v>
      </c>
      <c r="I1188" s="51">
        <v>2026</v>
      </c>
      <c r="J1188" s="51" t="s">
        <v>32</v>
      </c>
      <c r="K1188" s="51" t="s">
        <v>33</v>
      </c>
    </row>
    <row r="1189" spans="1:11" x14ac:dyDescent="0.25">
      <c r="A1189" s="51" t="s">
        <v>1234</v>
      </c>
      <c r="B1189" s="51" t="s">
        <v>75</v>
      </c>
      <c r="C1189" s="51" t="s">
        <v>31</v>
      </c>
      <c r="D1189" s="51">
        <v>197544</v>
      </c>
      <c r="E1189" s="51">
        <v>88.44</v>
      </c>
      <c r="F1189" s="51">
        <v>5.47</v>
      </c>
      <c r="G1189" s="51">
        <v>2.7699999999999999E-2</v>
      </c>
      <c r="H1189" s="51">
        <v>36.114100000000001</v>
      </c>
      <c r="I1189" s="51">
        <v>2026</v>
      </c>
      <c r="J1189" s="51" t="s">
        <v>32</v>
      </c>
      <c r="K1189" s="51" t="s">
        <v>33</v>
      </c>
    </row>
    <row r="1190" spans="1:11" x14ac:dyDescent="0.25">
      <c r="A1190" s="51" t="s">
        <v>1138</v>
      </c>
      <c r="B1190" s="51" t="s">
        <v>79</v>
      </c>
      <c r="C1190" s="51" t="s">
        <v>31</v>
      </c>
      <c r="D1190" s="51">
        <v>215610</v>
      </c>
      <c r="E1190" s="51">
        <v>87.39</v>
      </c>
      <c r="F1190" s="51">
        <v>2.94</v>
      </c>
      <c r="G1190" s="51">
        <v>1.3599999999999999E-2</v>
      </c>
      <c r="H1190" s="51">
        <v>73.336699999999993</v>
      </c>
      <c r="I1190" s="51">
        <v>2026</v>
      </c>
      <c r="J1190" s="51" t="s">
        <v>32</v>
      </c>
      <c r="K1190" s="51" t="s">
        <v>33</v>
      </c>
    </row>
    <row r="1191" spans="1:11" x14ac:dyDescent="0.25">
      <c r="A1191" s="51" t="s">
        <v>1003</v>
      </c>
      <c r="B1191" s="51" t="s">
        <v>79</v>
      </c>
      <c r="C1191" s="51" t="s">
        <v>31</v>
      </c>
      <c r="D1191" s="51">
        <v>466062</v>
      </c>
      <c r="E1191" s="51">
        <v>84.79</v>
      </c>
      <c r="F1191" s="51">
        <v>9.6300000000000008</v>
      </c>
      <c r="G1191" s="51">
        <v>2.07E-2</v>
      </c>
      <c r="H1191" s="51">
        <v>48.396900000000002</v>
      </c>
      <c r="I1191" s="51">
        <v>2026</v>
      </c>
      <c r="J1191" s="51" t="s">
        <v>32</v>
      </c>
      <c r="K1191" s="51" t="s">
        <v>33</v>
      </c>
    </row>
    <row r="1192" spans="1:11" x14ac:dyDescent="0.25">
      <c r="A1192" s="51" t="s">
        <v>790</v>
      </c>
      <c r="B1192" s="51" t="s">
        <v>79</v>
      </c>
      <c r="C1192" s="51" t="s">
        <v>31</v>
      </c>
      <c r="D1192" s="51">
        <v>286859</v>
      </c>
      <c r="E1192" s="51">
        <v>87.35</v>
      </c>
      <c r="F1192" s="51">
        <v>4.92</v>
      </c>
      <c r="G1192" s="51">
        <v>1.72E-2</v>
      </c>
      <c r="H1192" s="51">
        <v>58.304699999999997</v>
      </c>
      <c r="I1192" s="51">
        <v>2026</v>
      </c>
      <c r="J1192" s="51" t="s">
        <v>32</v>
      </c>
      <c r="K1192" s="51" t="s">
        <v>33</v>
      </c>
    </row>
    <row r="1193" spans="1:11" x14ac:dyDescent="0.25">
      <c r="A1193" s="51" t="s">
        <v>3246</v>
      </c>
      <c r="B1193" s="51" t="s">
        <v>75</v>
      </c>
      <c r="C1193" s="51" t="s">
        <v>31</v>
      </c>
      <c r="D1193" s="51">
        <v>711846</v>
      </c>
      <c r="E1193" s="51">
        <v>80.430000000000007</v>
      </c>
      <c r="F1193" s="51">
        <v>9.85</v>
      </c>
      <c r="G1193" s="51">
        <v>1.38E-2</v>
      </c>
      <c r="H1193" s="51">
        <v>72.268699999999995</v>
      </c>
      <c r="I1193" s="51">
        <v>2026</v>
      </c>
      <c r="J1193" s="51" t="s">
        <v>32</v>
      </c>
      <c r="K1193" s="51" t="s">
        <v>33</v>
      </c>
    </row>
    <row r="1194" spans="1:11" x14ac:dyDescent="0.25">
      <c r="A1194" s="51" t="s">
        <v>1162</v>
      </c>
      <c r="B1194" s="51" t="s">
        <v>1163</v>
      </c>
      <c r="C1194" s="51" t="s">
        <v>31</v>
      </c>
      <c r="D1194" s="51">
        <v>2351027</v>
      </c>
      <c r="E1194" s="51">
        <v>91.05</v>
      </c>
      <c r="F1194" s="51">
        <v>23.88</v>
      </c>
      <c r="G1194" s="51">
        <v>1.0200000000000001E-2</v>
      </c>
      <c r="H1194" s="51">
        <v>98.451700000000002</v>
      </c>
      <c r="I1194" s="51">
        <v>2027</v>
      </c>
      <c r="J1194" s="51" t="s">
        <v>32</v>
      </c>
      <c r="K1194" s="51" t="s">
        <v>33</v>
      </c>
    </row>
    <row r="1195" spans="1:11" x14ac:dyDescent="0.25">
      <c r="A1195" s="51" t="s">
        <v>1342</v>
      </c>
      <c r="B1195" s="51" t="s">
        <v>79</v>
      </c>
      <c r="C1195" s="51" t="s">
        <v>31</v>
      </c>
      <c r="D1195" s="51">
        <v>128510</v>
      </c>
      <c r="E1195" s="51">
        <v>87.82</v>
      </c>
      <c r="F1195" s="51">
        <v>2.58</v>
      </c>
      <c r="G1195" s="51">
        <v>2.01E-2</v>
      </c>
      <c r="H1195" s="51">
        <v>49.809899999999999</v>
      </c>
      <c r="I1195" s="51">
        <v>2027</v>
      </c>
      <c r="J1195" s="51" t="s">
        <v>32</v>
      </c>
      <c r="K1195" s="51" t="s">
        <v>33</v>
      </c>
    </row>
    <row r="1196" spans="1:11" x14ac:dyDescent="0.25">
      <c r="A1196" s="51" t="s">
        <v>2265</v>
      </c>
      <c r="B1196" s="51" t="s">
        <v>75</v>
      </c>
      <c r="C1196" s="51" t="s">
        <v>31</v>
      </c>
      <c r="D1196" s="51">
        <v>559347</v>
      </c>
      <c r="E1196" s="51">
        <v>82.17</v>
      </c>
      <c r="F1196" s="51">
        <v>6.28</v>
      </c>
      <c r="G1196" s="51">
        <v>1.12E-2</v>
      </c>
      <c r="H1196" s="51">
        <v>89.067899999999995</v>
      </c>
      <c r="I1196" s="51">
        <v>2027</v>
      </c>
      <c r="J1196" s="51" t="s">
        <v>32</v>
      </c>
      <c r="K1196" s="51" t="s">
        <v>33</v>
      </c>
    </row>
    <row r="1197" spans="1:11" x14ac:dyDescent="0.25">
      <c r="A1197" s="51" t="s">
        <v>1381</v>
      </c>
      <c r="B1197" s="51" t="s">
        <v>75</v>
      </c>
      <c r="C1197" s="51" t="s">
        <v>31</v>
      </c>
      <c r="D1197" s="51">
        <v>253108</v>
      </c>
      <c r="E1197" s="51">
        <v>85.32</v>
      </c>
      <c r="F1197" s="51">
        <v>5.43</v>
      </c>
      <c r="G1197" s="51">
        <v>2.1499999999999998E-2</v>
      </c>
      <c r="H1197" s="51">
        <v>46.612900000000003</v>
      </c>
      <c r="I1197" s="51">
        <v>2027</v>
      </c>
      <c r="J1197" s="51" t="s">
        <v>32</v>
      </c>
      <c r="K1197" s="51" t="s">
        <v>33</v>
      </c>
    </row>
    <row r="1198" spans="1:11" x14ac:dyDescent="0.25">
      <c r="A1198" s="51" t="s">
        <v>1287</v>
      </c>
      <c r="B1198" s="51" t="s">
        <v>79</v>
      </c>
      <c r="C1198" s="51" t="s">
        <v>31</v>
      </c>
      <c r="D1198" s="51">
        <v>171346</v>
      </c>
      <c r="E1198" s="51">
        <v>86.91</v>
      </c>
      <c r="F1198" s="51">
        <v>3.18</v>
      </c>
      <c r="G1198" s="51">
        <v>1.8599999999999998E-2</v>
      </c>
      <c r="H1198" s="51">
        <v>53.882399999999997</v>
      </c>
      <c r="I1198" s="51">
        <v>2027</v>
      </c>
      <c r="J1198" s="51" t="s">
        <v>32</v>
      </c>
      <c r="K1198" s="51" t="s">
        <v>33</v>
      </c>
    </row>
    <row r="1199" spans="1:11" x14ac:dyDescent="0.25">
      <c r="A1199" s="51" t="s">
        <v>1521</v>
      </c>
      <c r="B1199" s="51" t="s">
        <v>79</v>
      </c>
      <c r="C1199" s="51" t="s">
        <v>31</v>
      </c>
      <c r="D1199" s="51">
        <v>294985</v>
      </c>
      <c r="E1199" s="51">
        <v>90.12</v>
      </c>
      <c r="F1199" s="51">
        <v>6.62</v>
      </c>
      <c r="G1199" s="51">
        <v>2.24E-2</v>
      </c>
      <c r="H1199" s="51">
        <v>44.559699999999999</v>
      </c>
      <c r="I1199" s="51">
        <v>2027</v>
      </c>
      <c r="J1199" s="51" t="s">
        <v>32</v>
      </c>
      <c r="K1199" s="51" t="s">
        <v>33</v>
      </c>
    </row>
    <row r="1200" spans="1:11" x14ac:dyDescent="0.25">
      <c r="A1200" s="51" t="s">
        <v>1375</v>
      </c>
      <c r="B1200" s="51" t="s">
        <v>75</v>
      </c>
      <c r="C1200" s="51" t="s">
        <v>31</v>
      </c>
      <c r="D1200" s="51">
        <v>488014</v>
      </c>
      <c r="E1200" s="51">
        <v>81.180000000000007</v>
      </c>
      <c r="F1200" s="51">
        <v>5.75</v>
      </c>
      <c r="G1200" s="51">
        <v>1.18E-2</v>
      </c>
      <c r="H1200" s="51">
        <v>84.872</v>
      </c>
      <c r="I1200" s="51">
        <v>2027</v>
      </c>
      <c r="J1200" s="51" t="s">
        <v>32</v>
      </c>
      <c r="K1200" s="51" t="s">
        <v>33</v>
      </c>
    </row>
    <row r="1201" spans="1:11" x14ac:dyDescent="0.25">
      <c r="A1201" s="51" t="s">
        <v>1250</v>
      </c>
      <c r="B1201" s="51" t="s">
        <v>79</v>
      </c>
      <c r="C1201" s="51" t="s">
        <v>31</v>
      </c>
      <c r="D1201" s="51">
        <v>171309</v>
      </c>
      <c r="E1201" s="51">
        <v>85.08</v>
      </c>
      <c r="F1201" s="51">
        <v>2.83</v>
      </c>
      <c r="G1201" s="51">
        <v>1.6500000000000001E-2</v>
      </c>
      <c r="H1201" s="51">
        <v>60.533299999999997</v>
      </c>
      <c r="I1201" s="51">
        <v>2027</v>
      </c>
      <c r="J1201" s="51" t="s">
        <v>32</v>
      </c>
      <c r="K1201" s="51" t="s">
        <v>33</v>
      </c>
    </row>
    <row r="1202" spans="1:11" x14ac:dyDescent="0.25">
      <c r="A1202" s="51" t="s">
        <v>1361</v>
      </c>
      <c r="B1202" s="51" t="s">
        <v>30</v>
      </c>
      <c r="C1202" s="51" t="s">
        <v>31</v>
      </c>
      <c r="D1202" s="51">
        <v>650406</v>
      </c>
      <c r="E1202" s="51">
        <v>83.42</v>
      </c>
      <c r="F1202" s="51">
        <v>10.36</v>
      </c>
      <c r="G1202" s="51">
        <v>1.5900000000000001E-2</v>
      </c>
      <c r="H1202" s="51">
        <v>62.780500000000004</v>
      </c>
      <c r="I1202" s="51">
        <v>2027</v>
      </c>
      <c r="J1202" s="51" t="s">
        <v>32</v>
      </c>
      <c r="K1202" s="51" t="s">
        <v>33</v>
      </c>
    </row>
    <row r="1203" spans="1:11" x14ac:dyDescent="0.25">
      <c r="A1203" s="51" t="s">
        <v>3245</v>
      </c>
      <c r="B1203" s="51" t="s">
        <v>75</v>
      </c>
      <c r="C1203" s="51" t="s">
        <v>31</v>
      </c>
      <c r="D1203" s="51">
        <v>494213</v>
      </c>
      <c r="E1203" s="51">
        <v>73.75</v>
      </c>
      <c r="F1203" s="51">
        <v>7.97</v>
      </c>
      <c r="G1203" s="51">
        <v>1.61E-2</v>
      </c>
      <c r="H1203" s="51">
        <v>62.009099999999997</v>
      </c>
      <c r="I1203" s="51">
        <v>2027</v>
      </c>
      <c r="J1203" s="51" t="s">
        <v>32</v>
      </c>
      <c r="K1203" s="51" t="s">
        <v>33</v>
      </c>
    </row>
    <row r="1204" spans="1:11" x14ac:dyDescent="0.25">
      <c r="A1204" s="51" t="s">
        <v>1049</v>
      </c>
      <c r="B1204" s="51" t="s">
        <v>79</v>
      </c>
      <c r="C1204" s="51" t="s">
        <v>31</v>
      </c>
      <c r="D1204" s="51">
        <v>301590</v>
      </c>
      <c r="E1204" s="51">
        <v>72.680000000000007</v>
      </c>
      <c r="F1204" s="51">
        <v>6.21</v>
      </c>
      <c r="G1204" s="51">
        <v>2.06E-2</v>
      </c>
      <c r="H1204" s="51">
        <v>48.565199999999997</v>
      </c>
      <c r="I1204" s="51">
        <v>2027</v>
      </c>
      <c r="J1204" s="51" t="s">
        <v>32</v>
      </c>
      <c r="K1204" s="51" t="s">
        <v>33</v>
      </c>
    </row>
    <row r="1205" spans="1:11" x14ac:dyDescent="0.25">
      <c r="A1205" s="51" t="s">
        <v>1097</v>
      </c>
      <c r="B1205" s="51" t="s">
        <v>79</v>
      </c>
      <c r="C1205" s="51" t="s">
        <v>31</v>
      </c>
      <c r="D1205" s="51">
        <v>308120</v>
      </c>
      <c r="E1205" s="51">
        <v>83.65</v>
      </c>
      <c r="F1205" s="51">
        <v>4.4000000000000004</v>
      </c>
      <c r="G1205" s="51">
        <v>1.43E-2</v>
      </c>
      <c r="H1205" s="51">
        <v>70.027299999999997</v>
      </c>
      <c r="I1205" s="51">
        <v>2027</v>
      </c>
      <c r="J1205" s="51" t="s">
        <v>32</v>
      </c>
      <c r="K1205" s="51" t="s">
        <v>33</v>
      </c>
    </row>
    <row r="1206" spans="1:11" x14ac:dyDescent="0.25">
      <c r="A1206" s="51" t="s">
        <v>1136</v>
      </c>
      <c r="B1206" s="51" t="s">
        <v>79</v>
      </c>
      <c r="C1206" s="51" t="s">
        <v>31</v>
      </c>
      <c r="D1206" s="51">
        <v>214884</v>
      </c>
      <c r="E1206" s="51">
        <v>89.98</v>
      </c>
      <c r="F1206" s="51">
        <v>3.4</v>
      </c>
      <c r="G1206" s="51">
        <v>1.5800000000000002E-2</v>
      </c>
      <c r="H1206" s="51">
        <v>63.201000000000001</v>
      </c>
      <c r="I1206" s="51">
        <v>2027</v>
      </c>
      <c r="J1206" s="51" t="s">
        <v>32</v>
      </c>
      <c r="K1206" s="51" t="s">
        <v>33</v>
      </c>
    </row>
    <row r="1207" spans="1:11" x14ac:dyDescent="0.25">
      <c r="A1207" s="51" t="s">
        <v>1207</v>
      </c>
      <c r="B1207" s="51" t="s">
        <v>75</v>
      </c>
      <c r="C1207" s="51" t="s">
        <v>31</v>
      </c>
      <c r="D1207" s="51">
        <v>510828</v>
      </c>
      <c r="E1207" s="51">
        <v>85.66</v>
      </c>
      <c r="F1207" s="51">
        <v>9.8699999999999992</v>
      </c>
      <c r="G1207" s="51">
        <v>1.9300000000000001E-2</v>
      </c>
      <c r="H1207" s="51">
        <v>51.755600000000001</v>
      </c>
      <c r="I1207" s="51">
        <v>2027</v>
      </c>
      <c r="J1207" s="51" t="s">
        <v>32</v>
      </c>
      <c r="K1207" s="51" t="s">
        <v>33</v>
      </c>
    </row>
    <row r="1208" spans="1:11" x14ac:dyDescent="0.25">
      <c r="A1208" s="51" t="s">
        <v>1325</v>
      </c>
      <c r="B1208" s="51" t="s">
        <v>79</v>
      </c>
      <c r="C1208" s="51" t="s">
        <v>31</v>
      </c>
      <c r="D1208" s="51">
        <v>637050</v>
      </c>
      <c r="E1208" s="51">
        <v>81.760000000000005</v>
      </c>
      <c r="F1208" s="51">
        <v>10.43</v>
      </c>
      <c r="G1208" s="51">
        <v>1.6400000000000001E-2</v>
      </c>
      <c r="H1208" s="51">
        <v>61.078600000000002</v>
      </c>
      <c r="I1208" s="51">
        <v>2027</v>
      </c>
      <c r="J1208" s="51" t="s">
        <v>32</v>
      </c>
      <c r="K1208" s="51" t="s">
        <v>33</v>
      </c>
    </row>
    <row r="1209" spans="1:11" x14ac:dyDescent="0.25">
      <c r="A1209" s="51" t="s">
        <v>1144</v>
      </c>
      <c r="B1209" s="51" t="s">
        <v>79</v>
      </c>
      <c r="C1209" s="51" t="s">
        <v>31</v>
      </c>
      <c r="D1209" s="51">
        <v>225399</v>
      </c>
      <c r="E1209" s="51">
        <v>86.75</v>
      </c>
      <c r="F1209" s="51">
        <v>3.05</v>
      </c>
      <c r="G1209" s="51">
        <v>1.35E-2</v>
      </c>
      <c r="H1209" s="51">
        <v>73.901300000000006</v>
      </c>
      <c r="I1209" s="51">
        <v>2027</v>
      </c>
      <c r="J1209" s="51" t="s">
        <v>32</v>
      </c>
      <c r="K1209" s="51" t="s">
        <v>33</v>
      </c>
    </row>
    <row r="1210" spans="1:11" x14ac:dyDescent="0.25">
      <c r="A1210" s="51" t="s">
        <v>2538</v>
      </c>
      <c r="B1210" s="51" t="s">
        <v>75</v>
      </c>
      <c r="C1210" s="51" t="s">
        <v>31</v>
      </c>
      <c r="D1210" s="51">
        <v>238977</v>
      </c>
      <c r="E1210" s="51">
        <v>86.51</v>
      </c>
      <c r="F1210" s="51">
        <v>4.32</v>
      </c>
      <c r="G1210" s="51">
        <v>1.8100000000000002E-2</v>
      </c>
      <c r="H1210" s="51">
        <v>55.3187</v>
      </c>
      <c r="I1210" s="51">
        <v>2027</v>
      </c>
      <c r="J1210" s="51" t="s">
        <v>32</v>
      </c>
      <c r="K1210" s="51" t="s">
        <v>33</v>
      </c>
    </row>
    <row r="1211" spans="1:11" x14ac:dyDescent="0.25">
      <c r="A1211" s="51" t="s">
        <v>1456</v>
      </c>
      <c r="B1211" s="51" t="s">
        <v>75</v>
      </c>
      <c r="C1211" s="51" t="s">
        <v>31</v>
      </c>
      <c r="D1211" s="51">
        <v>283412</v>
      </c>
      <c r="E1211" s="51">
        <v>85.68</v>
      </c>
      <c r="F1211" s="51">
        <v>5.54</v>
      </c>
      <c r="G1211" s="51">
        <v>1.95E-2</v>
      </c>
      <c r="H1211" s="51">
        <v>51.157400000000003</v>
      </c>
      <c r="I1211" s="51">
        <v>2027</v>
      </c>
      <c r="J1211" s="51" t="s">
        <v>32</v>
      </c>
      <c r="K1211" s="51" t="s">
        <v>33</v>
      </c>
    </row>
    <row r="1212" spans="1:11" x14ac:dyDescent="0.25">
      <c r="A1212" s="51" t="s">
        <v>1032</v>
      </c>
      <c r="B1212" s="51" t="s">
        <v>79</v>
      </c>
      <c r="C1212" s="51" t="s">
        <v>31</v>
      </c>
      <c r="D1212" s="51">
        <v>293731</v>
      </c>
      <c r="E1212" s="51">
        <v>89.15</v>
      </c>
      <c r="F1212" s="51">
        <v>4.1500000000000004</v>
      </c>
      <c r="G1212" s="51">
        <v>1.41E-2</v>
      </c>
      <c r="H1212" s="51">
        <v>70.778499999999994</v>
      </c>
      <c r="I1212" s="51">
        <v>2027</v>
      </c>
      <c r="J1212" s="51" t="s">
        <v>32</v>
      </c>
      <c r="K1212" s="51" t="s">
        <v>33</v>
      </c>
    </row>
    <row r="1213" spans="1:11" x14ac:dyDescent="0.25">
      <c r="A1213" s="51" t="s">
        <v>1236</v>
      </c>
      <c r="B1213" s="51" t="s">
        <v>75</v>
      </c>
      <c r="C1213" s="51" t="s">
        <v>31</v>
      </c>
      <c r="D1213" s="51">
        <v>598826</v>
      </c>
      <c r="E1213" s="51">
        <v>76.680000000000007</v>
      </c>
      <c r="F1213" s="51">
        <v>9.59</v>
      </c>
      <c r="G1213" s="51">
        <v>1.6E-2</v>
      </c>
      <c r="H1213" s="51">
        <v>62.442700000000002</v>
      </c>
      <c r="I1213" s="51">
        <v>2027</v>
      </c>
      <c r="J1213" s="51" t="s">
        <v>32</v>
      </c>
      <c r="K1213" s="51" t="s">
        <v>33</v>
      </c>
    </row>
    <row r="1214" spans="1:11" x14ac:dyDescent="0.25">
      <c r="A1214" s="51" t="s">
        <v>1048</v>
      </c>
      <c r="B1214" s="51" t="s">
        <v>79</v>
      </c>
      <c r="C1214" s="51" t="s">
        <v>31</v>
      </c>
      <c r="D1214" s="51">
        <v>245655</v>
      </c>
      <c r="E1214" s="51">
        <v>86.41</v>
      </c>
      <c r="F1214" s="51">
        <v>3.36</v>
      </c>
      <c r="G1214" s="51">
        <v>1.37E-2</v>
      </c>
      <c r="H1214" s="51">
        <v>73.111599999999996</v>
      </c>
      <c r="I1214" s="51">
        <v>2027</v>
      </c>
      <c r="J1214" s="51" t="s">
        <v>32</v>
      </c>
      <c r="K1214" s="51" t="s">
        <v>33</v>
      </c>
    </row>
    <row r="1215" spans="1:11" x14ac:dyDescent="0.25">
      <c r="A1215" s="51" t="s">
        <v>2305</v>
      </c>
      <c r="B1215" s="51" t="s">
        <v>79</v>
      </c>
      <c r="C1215" s="51" t="s">
        <v>31</v>
      </c>
      <c r="D1215" s="51">
        <v>539755</v>
      </c>
      <c r="E1215" s="51">
        <v>79.75</v>
      </c>
      <c r="F1215" s="51">
        <v>8.33</v>
      </c>
      <c r="G1215" s="51">
        <v>1.54E-2</v>
      </c>
      <c r="H1215" s="51">
        <v>64.796499999999995</v>
      </c>
      <c r="I1215" s="51">
        <v>2027</v>
      </c>
      <c r="J1215" s="51" t="s">
        <v>32</v>
      </c>
      <c r="K1215" s="51" t="s">
        <v>33</v>
      </c>
    </row>
    <row r="1216" spans="1:11" x14ac:dyDescent="0.25">
      <c r="A1216" s="51" t="s">
        <v>1345</v>
      </c>
      <c r="B1216" s="51" t="s">
        <v>34</v>
      </c>
      <c r="C1216" s="51" t="s">
        <v>31</v>
      </c>
      <c r="D1216" s="51">
        <v>586797</v>
      </c>
      <c r="E1216" s="51">
        <v>77.44</v>
      </c>
      <c r="F1216" s="51">
        <v>8.43</v>
      </c>
      <c r="G1216" s="51">
        <v>1.44E-2</v>
      </c>
      <c r="H1216" s="51">
        <v>69.608199999999997</v>
      </c>
      <c r="I1216" s="51">
        <v>2027</v>
      </c>
      <c r="J1216" s="51" t="s">
        <v>32</v>
      </c>
      <c r="K1216" s="51" t="s">
        <v>33</v>
      </c>
    </row>
    <row r="1217" spans="1:11" x14ac:dyDescent="0.25">
      <c r="A1217" s="51" t="s">
        <v>1372</v>
      </c>
      <c r="B1217" s="51" t="s">
        <v>75</v>
      </c>
      <c r="C1217" s="51" t="s">
        <v>31</v>
      </c>
      <c r="D1217" s="51">
        <v>484767</v>
      </c>
      <c r="E1217" s="51">
        <v>85.74</v>
      </c>
      <c r="F1217" s="51">
        <v>5.84</v>
      </c>
      <c r="G1217" s="51">
        <v>1.2E-2</v>
      </c>
      <c r="H1217" s="51">
        <v>83.008099999999999</v>
      </c>
      <c r="I1217" s="51">
        <v>2027</v>
      </c>
      <c r="J1217" s="51" t="s">
        <v>32</v>
      </c>
      <c r="K1217" s="51" t="s">
        <v>33</v>
      </c>
    </row>
    <row r="1218" spans="1:11" x14ac:dyDescent="0.25">
      <c r="A1218" s="51" t="s">
        <v>1326</v>
      </c>
      <c r="B1218" s="51" t="s">
        <v>79</v>
      </c>
      <c r="C1218" s="51" t="s">
        <v>31</v>
      </c>
      <c r="D1218" s="51">
        <v>154079</v>
      </c>
      <c r="E1218" s="51">
        <v>87.74</v>
      </c>
      <c r="F1218" s="51">
        <v>2.69</v>
      </c>
      <c r="G1218" s="51">
        <v>1.7500000000000002E-2</v>
      </c>
      <c r="H1218" s="51">
        <v>57.278300000000002</v>
      </c>
      <c r="I1218" s="51">
        <v>2027</v>
      </c>
      <c r="J1218" s="51" t="s">
        <v>32</v>
      </c>
      <c r="K1218" s="51" t="s">
        <v>33</v>
      </c>
    </row>
    <row r="1219" spans="1:11" x14ac:dyDescent="0.25">
      <c r="A1219" s="51" t="s">
        <v>1373</v>
      </c>
      <c r="B1219" s="51" t="s">
        <v>75</v>
      </c>
      <c r="C1219" s="51" t="s">
        <v>31</v>
      </c>
      <c r="D1219" s="51">
        <v>206127</v>
      </c>
      <c r="E1219" s="51">
        <v>89.34</v>
      </c>
      <c r="F1219" s="51">
        <v>5.27</v>
      </c>
      <c r="G1219" s="51">
        <v>2.5600000000000001E-2</v>
      </c>
      <c r="H1219" s="51">
        <v>39.113300000000002</v>
      </c>
      <c r="I1219" s="51">
        <v>2027</v>
      </c>
      <c r="J1219" s="51" t="s">
        <v>32</v>
      </c>
      <c r="K1219" s="51" t="s">
        <v>33</v>
      </c>
    </row>
    <row r="1220" spans="1:11" x14ac:dyDescent="0.25">
      <c r="A1220" s="51" t="s">
        <v>1282</v>
      </c>
      <c r="B1220" s="51" t="s">
        <v>79</v>
      </c>
      <c r="C1220" s="51" t="s">
        <v>31</v>
      </c>
      <c r="D1220" s="51">
        <v>701508</v>
      </c>
      <c r="E1220" s="51">
        <v>79.63</v>
      </c>
      <c r="F1220" s="51">
        <v>9.8800000000000008</v>
      </c>
      <c r="G1220" s="51">
        <v>1.41E-2</v>
      </c>
      <c r="H1220" s="51">
        <v>71.002799999999993</v>
      </c>
      <c r="I1220" s="51">
        <v>2027</v>
      </c>
      <c r="J1220" s="51" t="s">
        <v>32</v>
      </c>
      <c r="K1220" s="51" t="s">
        <v>33</v>
      </c>
    </row>
    <row r="1221" spans="1:11" x14ac:dyDescent="0.25">
      <c r="A1221" s="51" t="s">
        <v>1055</v>
      </c>
      <c r="B1221" s="51" t="s">
        <v>79</v>
      </c>
      <c r="C1221" s="51" t="s">
        <v>31</v>
      </c>
      <c r="D1221" s="51">
        <v>290521</v>
      </c>
      <c r="E1221" s="51">
        <v>86.78</v>
      </c>
      <c r="F1221" s="51">
        <v>4.38</v>
      </c>
      <c r="G1221" s="51">
        <v>1.5100000000000001E-2</v>
      </c>
      <c r="H1221" s="51">
        <v>66.328999999999994</v>
      </c>
      <c r="I1221" s="51">
        <v>2027</v>
      </c>
      <c r="J1221" s="51" t="s">
        <v>32</v>
      </c>
      <c r="K1221" s="51" t="s">
        <v>33</v>
      </c>
    </row>
    <row r="1222" spans="1:11" x14ac:dyDescent="0.25">
      <c r="A1222" s="51" t="s">
        <v>962</v>
      </c>
      <c r="B1222" s="51" t="s">
        <v>79</v>
      </c>
      <c r="C1222" s="51" t="s">
        <v>31</v>
      </c>
      <c r="D1222" s="51">
        <v>367044</v>
      </c>
      <c r="E1222" s="51">
        <v>85.18</v>
      </c>
      <c r="F1222" s="51">
        <v>4.29</v>
      </c>
      <c r="G1222" s="51">
        <v>1.17E-2</v>
      </c>
      <c r="H1222" s="51">
        <v>85.557900000000004</v>
      </c>
      <c r="I1222" s="51">
        <v>2027</v>
      </c>
      <c r="J1222" s="51" t="s">
        <v>32</v>
      </c>
      <c r="K1222" s="51" t="s">
        <v>33</v>
      </c>
    </row>
    <row r="1223" spans="1:11" x14ac:dyDescent="0.25">
      <c r="A1223" s="51" t="s">
        <v>963</v>
      </c>
      <c r="B1223" s="51" t="s">
        <v>79</v>
      </c>
      <c r="C1223" s="51" t="s">
        <v>31</v>
      </c>
      <c r="D1223" s="51">
        <v>213334</v>
      </c>
      <c r="E1223" s="51">
        <v>89.58</v>
      </c>
      <c r="F1223" s="51">
        <v>3.23</v>
      </c>
      <c r="G1223" s="51">
        <v>1.5100000000000001E-2</v>
      </c>
      <c r="H1223" s="51">
        <v>66.047700000000006</v>
      </c>
      <c r="I1223" s="51">
        <v>2027</v>
      </c>
      <c r="J1223" s="51" t="s">
        <v>32</v>
      </c>
      <c r="K1223" s="51" t="s">
        <v>33</v>
      </c>
    </row>
    <row r="1224" spans="1:11" x14ac:dyDescent="0.25">
      <c r="A1224" s="51" t="s">
        <v>1225</v>
      </c>
      <c r="B1224" s="51" t="s">
        <v>79</v>
      </c>
      <c r="C1224" s="51" t="s">
        <v>31</v>
      </c>
      <c r="D1224" s="51">
        <v>51064</v>
      </c>
      <c r="E1224" s="51">
        <v>82.84</v>
      </c>
      <c r="F1224" s="51">
        <v>7.59</v>
      </c>
      <c r="G1224" s="51">
        <v>0.14860000000000001</v>
      </c>
      <c r="H1224" s="51">
        <v>6.7278000000000002</v>
      </c>
      <c r="I1224" s="51">
        <v>2027</v>
      </c>
      <c r="J1224" s="51" t="s">
        <v>32</v>
      </c>
      <c r="K1224" s="51" t="s">
        <v>33</v>
      </c>
    </row>
    <row r="1225" spans="1:11" x14ac:dyDescent="0.25">
      <c r="A1225" s="51" t="s">
        <v>1202</v>
      </c>
      <c r="B1225" s="51" t="s">
        <v>79</v>
      </c>
      <c r="C1225" s="51" t="s">
        <v>31</v>
      </c>
      <c r="D1225" s="51">
        <v>187027</v>
      </c>
      <c r="E1225" s="51">
        <v>88.35</v>
      </c>
      <c r="F1225" s="51">
        <v>2.76</v>
      </c>
      <c r="G1225" s="51">
        <v>1.4800000000000001E-2</v>
      </c>
      <c r="H1225" s="51">
        <v>67.763400000000004</v>
      </c>
      <c r="I1225" s="51">
        <v>2027</v>
      </c>
      <c r="J1225" s="51" t="s">
        <v>32</v>
      </c>
      <c r="K1225" s="51" t="s">
        <v>33</v>
      </c>
    </row>
    <row r="1226" spans="1:11" x14ac:dyDescent="0.25">
      <c r="A1226" s="51" t="s">
        <v>3321</v>
      </c>
      <c r="B1226" s="51" t="s">
        <v>79</v>
      </c>
      <c r="C1226" s="51" t="s">
        <v>31</v>
      </c>
      <c r="D1226" s="51">
        <v>207799</v>
      </c>
      <c r="E1226" s="51">
        <v>81.69</v>
      </c>
      <c r="F1226" s="51">
        <v>3.78</v>
      </c>
      <c r="G1226" s="51">
        <v>1.8200000000000001E-2</v>
      </c>
      <c r="H1226" s="51">
        <v>54.973399999999998</v>
      </c>
      <c r="I1226" s="51">
        <v>2027</v>
      </c>
      <c r="J1226" s="51" t="s">
        <v>32</v>
      </c>
      <c r="K1226" s="51" t="s">
        <v>33</v>
      </c>
    </row>
    <row r="1227" spans="1:11" x14ac:dyDescent="0.25">
      <c r="A1227" s="51" t="s">
        <v>1022</v>
      </c>
      <c r="B1227" s="51" t="s">
        <v>79</v>
      </c>
      <c r="C1227" s="51" t="s">
        <v>31</v>
      </c>
      <c r="D1227" s="51">
        <v>241892</v>
      </c>
      <c r="E1227" s="51">
        <v>87.01</v>
      </c>
      <c r="F1227" s="51">
        <v>3.58</v>
      </c>
      <c r="G1227" s="51">
        <v>1.4800000000000001E-2</v>
      </c>
      <c r="H1227" s="51">
        <v>67.567499999999995</v>
      </c>
      <c r="I1227" s="51">
        <v>2027</v>
      </c>
      <c r="J1227" s="51" t="s">
        <v>32</v>
      </c>
      <c r="K1227" s="51" t="s">
        <v>33</v>
      </c>
    </row>
    <row r="1228" spans="1:11" x14ac:dyDescent="0.25">
      <c r="A1228" s="51" t="s">
        <v>1276</v>
      </c>
      <c r="B1228" s="51" t="s">
        <v>79</v>
      </c>
      <c r="C1228" s="51" t="s">
        <v>31</v>
      </c>
      <c r="D1228" s="51">
        <v>187912</v>
      </c>
      <c r="E1228" s="51">
        <v>88.52</v>
      </c>
      <c r="F1228" s="51">
        <v>2.76</v>
      </c>
      <c r="G1228" s="51">
        <v>1.47E-2</v>
      </c>
      <c r="H1228" s="51">
        <v>68.084199999999996</v>
      </c>
      <c r="I1228" s="51">
        <v>2027</v>
      </c>
      <c r="J1228" s="51" t="s">
        <v>32</v>
      </c>
      <c r="K1228" s="51" t="s">
        <v>33</v>
      </c>
    </row>
    <row r="1229" spans="1:11" x14ac:dyDescent="0.25">
      <c r="A1229" s="51" t="s">
        <v>1697</v>
      </c>
      <c r="B1229" s="51" t="s">
        <v>75</v>
      </c>
      <c r="C1229" s="51" t="s">
        <v>31</v>
      </c>
      <c r="D1229" s="51">
        <v>62416</v>
      </c>
      <c r="E1229" s="51">
        <v>90.46</v>
      </c>
      <c r="F1229" s="51">
        <v>8.7200000000000006</v>
      </c>
      <c r="G1229" s="51">
        <v>0.13969999999999999</v>
      </c>
      <c r="H1229" s="51">
        <v>7.1577999999999999</v>
      </c>
      <c r="I1229" s="51">
        <v>2027</v>
      </c>
      <c r="J1229" s="51" t="s">
        <v>32</v>
      </c>
      <c r="K1229" s="51" t="s">
        <v>33</v>
      </c>
    </row>
    <row r="1230" spans="1:11" x14ac:dyDescent="0.25">
      <c r="A1230" s="51" t="s">
        <v>1012</v>
      </c>
      <c r="B1230" s="51" t="s">
        <v>79</v>
      </c>
      <c r="C1230" s="51" t="s">
        <v>31</v>
      </c>
      <c r="D1230" s="51">
        <v>290521</v>
      </c>
      <c r="E1230" s="51">
        <v>86.24</v>
      </c>
      <c r="F1230" s="51">
        <v>4.38</v>
      </c>
      <c r="G1230" s="51">
        <v>1.5100000000000001E-2</v>
      </c>
      <c r="H1230" s="51">
        <v>66.328999999999994</v>
      </c>
      <c r="I1230" s="51">
        <v>2027</v>
      </c>
      <c r="J1230" s="51" t="s">
        <v>32</v>
      </c>
      <c r="K1230" s="51" t="s">
        <v>33</v>
      </c>
    </row>
    <row r="1231" spans="1:11" x14ac:dyDescent="0.25">
      <c r="A1231" s="51" t="s">
        <v>1324</v>
      </c>
      <c r="B1231" s="51" t="s">
        <v>79</v>
      </c>
      <c r="C1231" s="51" t="s">
        <v>31</v>
      </c>
      <c r="D1231" s="51">
        <v>159613</v>
      </c>
      <c r="E1231" s="51">
        <v>87.53</v>
      </c>
      <c r="F1231" s="51">
        <v>2.58</v>
      </c>
      <c r="G1231" s="51">
        <v>1.6199999999999999E-2</v>
      </c>
      <c r="H1231" s="51">
        <v>61.865499999999997</v>
      </c>
      <c r="I1231" s="51">
        <v>2027</v>
      </c>
      <c r="J1231" s="51" t="s">
        <v>32</v>
      </c>
      <c r="K1231" s="51" t="s">
        <v>33</v>
      </c>
    </row>
    <row r="1232" spans="1:11" x14ac:dyDescent="0.25">
      <c r="A1232" s="51" t="s">
        <v>1174</v>
      </c>
      <c r="B1232" s="51" t="s">
        <v>75</v>
      </c>
      <c r="C1232" s="51" t="s">
        <v>31</v>
      </c>
      <c r="D1232" s="51">
        <v>763862</v>
      </c>
      <c r="E1232" s="51">
        <v>84.72</v>
      </c>
      <c r="F1232" s="51">
        <v>10.11</v>
      </c>
      <c r="G1232" s="51">
        <v>1.32E-2</v>
      </c>
      <c r="H1232" s="51">
        <v>75.555099999999996</v>
      </c>
      <c r="I1232" s="51">
        <v>2027</v>
      </c>
      <c r="J1232" s="51" t="s">
        <v>32</v>
      </c>
      <c r="K1232" s="51" t="s">
        <v>33</v>
      </c>
    </row>
    <row r="1233" spans="1:11" x14ac:dyDescent="0.25">
      <c r="A1233" s="51" t="s">
        <v>946</v>
      </c>
      <c r="B1233" s="51" t="s">
        <v>79</v>
      </c>
      <c r="C1233" s="51" t="s">
        <v>31</v>
      </c>
      <c r="D1233" s="51">
        <v>291849</v>
      </c>
      <c r="E1233" s="51">
        <v>87.41</v>
      </c>
      <c r="F1233" s="51">
        <v>4.7699999999999996</v>
      </c>
      <c r="G1233" s="51">
        <v>1.6299999999999999E-2</v>
      </c>
      <c r="H1233" s="51">
        <v>61.1843</v>
      </c>
      <c r="I1233" s="51">
        <v>2027</v>
      </c>
      <c r="J1233" s="51" t="s">
        <v>32</v>
      </c>
      <c r="K1233" s="51" t="s">
        <v>33</v>
      </c>
    </row>
    <row r="1234" spans="1:11" x14ac:dyDescent="0.25">
      <c r="A1234" s="51" t="s">
        <v>1392</v>
      </c>
      <c r="B1234" s="51" t="s">
        <v>79</v>
      </c>
      <c r="C1234" s="51" t="s">
        <v>31</v>
      </c>
      <c r="D1234" s="51">
        <v>684794</v>
      </c>
      <c r="E1234" s="51">
        <v>69.790000000000006</v>
      </c>
      <c r="F1234" s="51">
        <v>10.78</v>
      </c>
      <c r="G1234" s="51">
        <v>1.5699999999999999E-2</v>
      </c>
      <c r="H1234" s="51">
        <v>63.524500000000003</v>
      </c>
      <c r="I1234" s="51">
        <v>2027</v>
      </c>
      <c r="J1234" s="51" t="s">
        <v>32</v>
      </c>
      <c r="K1234" s="51" t="s">
        <v>33</v>
      </c>
    </row>
    <row r="1235" spans="1:11" x14ac:dyDescent="0.25">
      <c r="A1235" s="51" t="s">
        <v>3317</v>
      </c>
      <c r="B1235" s="51" t="s">
        <v>79</v>
      </c>
      <c r="C1235" s="51" t="s">
        <v>31</v>
      </c>
      <c r="D1235" s="51">
        <v>819760</v>
      </c>
      <c r="E1235" s="51">
        <v>89.5</v>
      </c>
      <c r="F1235" s="51">
        <v>9.18</v>
      </c>
      <c r="G1235" s="51">
        <v>1.12E-2</v>
      </c>
      <c r="H1235" s="51">
        <v>89.298500000000004</v>
      </c>
      <c r="I1235" s="51">
        <v>2027</v>
      </c>
      <c r="J1235" s="51" t="s">
        <v>32</v>
      </c>
      <c r="K1235" s="51" t="s">
        <v>33</v>
      </c>
    </row>
    <row r="1236" spans="1:11" x14ac:dyDescent="0.25">
      <c r="A1236" s="51" t="s">
        <v>1035</v>
      </c>
      <c r="B1236" s="51" t="s">
        <v>79</v>
      </c>
      <c r="C1236" s="51" t="s">
        <v>31</v>
      </c>
      <c r="D1236" s="51">
        <v>367597</v>
      </c>
      <c r="E1236" s="51">
        <v>88.63</v>
      </c>
      <c r="F1236" s="51">
        <v>4.55</v>
      </c>
      <c r="G1236" s="51">
        <v>1.24E-2</v>
      </c>
      <c r="H1236" s="51">
        <v>80.790499999999994</v>
      </c>
      <c r="I1236" s="51">
        <v>2027</v>
      </c>
      <c r="J1236" s="51" t="s">
        <v>32</v>
      </c>
      <c r="K1236" s="51" t="s">
        <v>33</v>
      </c>
    </row>
    <row r="1237" spans="1:11" x14ac:dyDescent="0.25">
      <c r="A1237" s="51" t="s">
        <v>1678</v>
      </c>
      <c r="B1237" s="51" t="s">
        <v>75</v>
      </c>
      <c r="C1237" s="51" t="s">
        <v>31</v>
      </c>
      <c r="D1237" s="51">
        <v>112238</v>
      </c>
      <c r="E1237" s="51">
        <v>69.16</v>
      </c>
      <c r="F1237" s="51">
        <v>4.57</v>
      </c>
      <c r="G1237" s="51">
        <v>4.07E-2</v>
      </c>
      <c r="H1237" s="51">
        <v>24.559799999999999</v>
      </c>
      <c r="I1237" s="51">
        <v>2027</v>
      </c>
      <c r="J1237" s="51" t="s">
        <v>32</v>
      </c>
      <c r="K1237" s="51" t="s">
        <v>33</v>
      </c>
    </row>
    <row r="1238" spans="1:11" x14ac:dyDescent="0.25">
      <c r="A1238" s="51" t="s">
        <v>1535</v>
      </c>
      <c r="B1238" s="51" t="s">
        <v>79</v>
      </c>
      <c r="C1238" s="51" t="s">
        <v>31</v>
      </c>
      <c r="D1238" s="51">
        <v>351363</v>
      </c>
      <c r="E1238" s="51">
        <v>86.82</v>
      </c>
      <c r="F1238" s="51">
        <v>6.42</v>
      </c>
      <c r="G1238" s="51">
        <v>1.83E-2</v>
      </c>
      <c r="H1238" s="51">
        <v>54.729399999999998</v>
      </c>
      <c r="I1238" s="51">
        <v>2027</v>
      </c>
      <c r="J1238" s="51" t="s">
        <v>32</v>
      </c>
      <c r="K1238" s="51" t="s">
        <v>33</v>
      </c>
    </row>
    <row r="1239" spans="1:11" x14ac:dyDescent="0.25">
      <c r="A1239" s="51" t="s">
        <v>1183</v>
      </c>
      <c r="B1239" s="51" t="s">
        <v>79</v>
      </c>
      <c r="C1239" s="51" t="s">
        <v>31</v>
      </c>
      <c r="D1239" s="51">
        <v>50769</v>
      </c>
      <c r="E1239" s="51">
        <v>85.26</v>
      </c>
      <c r="F1239" s="51">
        <v>4.6900000000000004</v>
      </c>
      <c r="G1239" s="51">
        <v>9.2399999999999996E-2</v>
      </c>
      <c r="H1239" s="51">
        <v>10.824999999999999</v>
      </c>
      <c r="I1239" s="51">
        <v>2027</v>
      </c>
      <c r="J1239" s="51" t="s">
        <v>32</v>
      </c>
      <c r="K1239" s="51" t="s">
        <v>33</v>
      </c>
    </row>
    <row r="1240" spans="1:11" x14ac:dyDescent="0.25">
      <c r="A1240" s="51" t="s">
        <v>1860</v>
      </c>
      <c r="B1240" s="51" t="s">
        <v>75</v>
      </c>
      <c r="C1240" s="51" t="s">
        <v>31</v>
      </c>
      <c r="D1240" s="51">
        <v>408220</v>
      </c>
      <c r="E1240" s="51">
        <v>84.69</v>
      </c>
      <c r="F1240" s="51">
        <v>6.67</v>
      </c>
      <c r="G1240" s="51">
        <v>1.6299999999999999E-2</v>
      </c>
      <c r="H1240" s="51">
        <v>61.202399999999997</v>
      </c>
      <c r="I1240" s="51">
        <v>2027</v>
      </c>
      <c r="J1240" s="51" t="s">
        <v>32</v>
      </c>
      <c r="K1240" s="51" t="s">
        <v>33</v>
      </c>
    </row>
    <row r="1241" spans="1:11" x14ac:dyDescent="0.25">
      <c r="A1241" s="51" t="s">
        <v>1117</v>
      </c>
      <c r="B1241" s="51" t="s">
        <v>79</v>
      </c>
      <c r="C1241" s="51" t="s">
        <v>31</v>
      </c>
      <c r="D1241" s="51">
        <v>251780</v>
      </c>
      <c r="E1241" s="51">
        <v>85.8</v>
      </c>
      <c r="F1241" s="51">
        <v>4.2699999999999996</v>
      </c>
      <c r="G1241" s="51">
        <v>1.7000000000000001E-2</v>
      </c>
      <c r="H1241" s="51">
        <v>58.964799999999997</v>
      </c>
      <c r="I1241" s="51">
        <v>2027</v>
      </c>
      <c r="J1241" s="51" t="s">
        <v>32</v>
      </c>
      <c r="K1241" s="51" t="s">
        <v>33</v>
      </c>
    </row>
    <row r="1242" spans="1:11" x14ac:dyDescent="0.25">
      <c r="A1242" s="51" t="s">
        <v>1732</v>
      </c>
      <c r="B1242" s="51" t="s">
        <v>79</v>
      </c>
      <c r="C1242" s="51" t="s">
        <v>31</v>
      </c>
      <c r="D1242" s="51">
        <v>177176</v>
      </c>
      <c r="E1242" s="51">
        <v>84.69</v>
      </c>
      <c r="F1242" s="51">
        <v>2.67</v>
      </c>
      <c r="G1242" s="51">
        <v>1.5100000000000001E-2</v>
      </c>
      <c r="H1242" s="51">
        <v>66.357900000000001</v>
      </c>
      <c r="I1242" s="51">
        <v>2027</v>
      </c>
      <c r="J1242" s="51" t="s">
        <v>32</v>
      </c>
      <c r="K1242" s="51" t="s">
        <v>33</v>
      </c>
    </row>
    <row r="1243" spans="1:11" x14ac:dyDescent="0.25">
      <c r="A1243" s="51" t="s">
        <v>1094</v>
      </c>
      <c r="B1243" s="51" t="s">
        <v>79</v>
      </c>
      <c r="C1243" s="51" t="s">
        <v>31</v>
      </c>
      <c r="D1243" s="51">
        <v>177729</v>
      </c>
      <c r="E1243" s="51">
        <v>86.95</v>
      </c>
      <c r="F1243" s="51">
        <v>3.92</v>
      </c>
      <c r="G1243" s="51">
        <v>2.2100000000000002E-2</v>
      </c>
      <c r="H1243" s="51">
        <v>45.338999999999999</v>
      </c>
      <c r="I1243" s="51">
        <v>2027</v>
      </c>
      <c r="J1243" s="51" t="s">
        <v>32</v>
      </c>
      <c r="K1243" s="51" t="s">
        <v>33</v>
      </c>
    </row>
    <row r="1244" spans="1:11" x14ac:dyDescent="0.25">
      <c r="A1244" s="51" t="s">
        <v>1128</v>
      </c>
      <c r="B1244" s="51" t="s">
        <v>79</v>
      </c>
      <c r="C1244" s="51" t="s">
        <v>31</v>
      </c>
      <c r="D1244" s="51">
        <v>205881</v>
      </c>
      <c r="E1244" s="51">
        <v>89.44</v>
      </c>
      <c r="F1244" s="51">
        <v>3.62</v>
      </c>
      <c r="G1244" s="51">
        <v>1.7600000000000001E-2</v>
      </c>
      <c r="H1244" s="51">
        <v>56.873199999999997</v>
      </c>
      <c r="I1244" s="51">
        <v>2027</v>
      </c>
      <c r="J1244" s="51" t="s">
        <v>32</v>
      </c>
      <c r="K1244" s="51" t="s">
        <v>33</v>
      </c>
    </row>
    <row r="1245" spans="1:11" x14ac:dyDescent="0.25">
      <c r="A1245" s="51" t="s">
        <v>1412</v>
      </c>
      <c r="B1245" s="51" t="s">
        <v>75</v>
      </c>
      <c r="C1245" s="51" t="s">
        <v>31</v>
      </c>
      <c r="D1245" s="51">
        <v>987343</v>
      </c>
      <c r="E1245" s="51">
        <v>83.7</v>
      </c>
      <c r="F1245" s="51">
        <v>10.130000000000001</v>
      </c>
      <c r="G1245" s="51">
        <v>1.03E-2</v>
      </c>
      <c r="H1245" s="51">
        <v>97.467200000000005</v>
      </c>
      <c r="I1245" s="51">
        <v>2027</v>
      </c>
      <c r="J1245" s="51" t="s">
        <v>32</v>
      </c>
      <c r="K1245" s="51" t="s">
        <v>33</v>
      </c>
    </row>
    <row r="1246" spans="1:11" x14ac:dyDescent="0.25">
      <c r="A1246" s="51" t="s">
        <v>997</v>
      </c>
      <c r="B1246" s="51" t="s">
        <v>79</v>
      </c>
      <c r="C1246" s="51" t="s">
        <v>31</v>
      </c>
      <c r="D1246" s="51">
        <v>290521</v>
      </c>
      <c r="E1246" s="51">
        <v>85.04</v>
      </c>
      <c r="F1246" s="51">
        <v>4.38</v>
      </c>
      <c r="G1246" s="51">
        <v>1.5100000000000001E-2</v>
      </c>
      <c r="H1246" s="51">
        <v>66.328999999999994</v>
      </c>
      <c r="I1246" s="51">
        <v>2027</v>
      </c>
      <c r="J1246" s="51" t="s">
        <v>32</v>
      </c>
      <c r="K1246" s="51" t="s">
        <v>33</v>
      </c>
    </row>
    <row r="1247" spans="1:11" x14ac:dyDescent="0.25">
      <c r="A1247" s="51" t="s">
        <v>960</v>
      </c>
      <c r="B1247" s="51" t="s">
        <v>79</v>
      </c>
      <c r="C1247" s="51" t="s">
        <v>31</v>
      </c>
      <c r="D1247" s="51">
        <v>153894</v>
      </c>
      <c r="E1247" s="51">
        <v>84.79</v>
      </c>
      <c r="F1247" s="51">
        <v>3.44</v>
      </c>
      <c r="G1247" s="51">
        <v>2.24E-2</v>
      </c>
      <c r="H1247" s="51">
        <v>44.736699999999999</v>
      </c>
      <c r="I1247" s="51">
        <v>2027</v>
      </c>
      <c r="J1247" s="51" t="s">
        <v>32</v>
      </c>
      <c r="K1247" s="51" t="s">
        <v>33</v>
      </c>
    </row>
    <row r="1248" spans="1:11" x14ac:dyDescent="0.25">
      <c r="A1248" s="51" t="s">
        <v>1420</v>
      </c>
      <c r="B1248" s="51" t="s">
        <v>79</v>
      </c>
      <c r="C1248" s="51" t="s">
        <v>31</v>
      </c>
      <c r="D1248" s="51">
        <v>590376</v>
      </c>
      <c r="E1248" s="51">
        <v>88.55</v>
      </c>
      <c r="F1248" s="51">
        <v>11.13</v>
      </c>
      <c r="G1248" s="51">
        <v>1.89E-2</v>
      </c>
      <c r="H1248" s="51">
        <v>53.043700000000001</v>
      </c>
      <c r="I1248" s="51">
        <v>2027</v>
      </c>
      <c r="J1248" s="51" t="s">
        <v>32</v>
      </c>
      <c r="K1248" s="51" t="s">
        <v>33</v>
      </c>
    </row>
    <row r="1249" spans="1:11" x14ac:dyDescent="0.25">
      <c r="A1249" s="51" t="s">
        <v>1327</v>
      </c>
      <c r="B1249" s="51" t="s">
        <v>75</v>
      </c>
      <c r="C1249" s="51" t="s">
        <v>31</v>
      </c>
      <c r="D1249" s="51">
        <v>265210</v>
      </c>
      <c r="E1249" s="51">
        <v>83.82</v>
      </c>
      <c r="F1249" s="51">
        <v>8.32</v>
      </c>
      <c r="G1249" s="51">
        <v>3.1399999999999997E-2</v>
      </c>
      <c r="H1249" s="51">
        <v>31.876200000000001</v>
      </c>
      <c r="I1249" s="51">
        <v>2027</v>
      </c>
      <c r="J1249" s="51" t="s">
        <v>32</v>
      </c>
      <c r="K1249" s="51" t="s">
        <v>33</v>
      </c>
    </row>
    <row r="1250" spans="1:11" x14ac:dyDescent="0.25">
      <c r="A1250" s="51" t="s">
        <v>1631</v>
      </c>
      <c r="B1250" s="51" t="s">
        <v>79</v>
      </c>
      <c r="C1250" s="51" t="s">
        <v>31</v>
      </c>
      <c r="D1250" s="51">
        <v>310961</v>
      </c>
      <c r="E1250" s="51">
        <v>89.82</v>
      </c>
      <c r="F1250" s="51">
        <v>4.1100000000000003</v>
      </c>
      <c r="G1250" s="51">
        <v>1.32E-2</v>
      </c>
      <c r="H1250" s="51">
        <v>75.659700000000001</v>
      </c>
      <c r="I1250" s="51">
        <v>2027</v>
      </c>
      <c r="J1250" s="51" t="s">
        <v>32</v>
      </c>
      <c r="K1250" s="51" t="s">
        <v>33</v>
      </c>
    </row>
    <row r="1251" spans="1:11" x14ac:dyDescent="0.25">
      <c r="A1251" s="51" t="s">
        <v>1072</v>
      </c>
      <c r="B1251" s="51" t="s">
        <v>79</v>
      </c>
      <c r="C1251" s="51" t="s">
        <v>31</v>
      </c>
      <c r="D1251" s="51">
        <v>252112</v>
      </c>
      <c r="E1251" s="51">
        <v>89.97</v>
      </c>
      <c r="F1251" s="51">
        <v>3.95</v>
      </c>
      <c r="G1251" s="51">
        <v>1.5699999999999999E-2</v>
      </c>
      <c r="H1251" s="51">
        <v>63.825800000000001</v>
      </c>
      <c r="I1251" s="51">
        <v>2027</v>
      </c>
      <c r="J1251" s="51" t="s">
        <v>32</v>
      </c>
      <c r="K1251" s="51" t="s">
        <v>33</v>
      </c>
    </row>
    <row r="1252" spans="1:11" x14ac:dyDescent="0.25">
      <c r="A1252" s="51" t="s">
        <v>1050</v>
      </c>
      <c r="B1252" s="51" t="s">
        <v>79</v>
      </c>
      <c r="C1252" s="51" t="s">
        <v>31</v>
      </c>
      <c r="D1252" s="51">
        <v>290521</v>
      </c>
      <c r="E1252" s="51">
        <v>86.17</v>
      </c>
      <c r="F1252" s="51">
        <v>4.38</v>
      </c>
      <c r="G1252" s="51">
        <v>1.5100000000000001E-2</v>
      </c>
      <c r="H1252" s="51">
        <v>66.328999999999994</v>
      </c>
      <c r="I1252" s="51">
        <v>2027</v>
      </c>
      <c r="J1252" s="51" t="s">
        <v>32</v>
      </c>
      <c r="K1252" s="51" t="s">
        <v>33</v>
      </c>
    </row>
    <row r="1253" spans="1:11" x14ac:dyDescent="0.25">
      <c r="A1253" s="51" t="s">
        <v>1396</v>
      </c>
      <c r="B1253" s="51" t="s">
        <v>75</v>
      </c>
      <c r="C1253" s="51" t="s">
        <v>31</v>
      </c>
      <c r="D1253" s="51">
        <v>315143</v>
      </c>
      <c r="E1253" s="51">
        <v>74.72</v>
      </c>
      <c r="F1253" s="51">
        <v>5.41</v>
      </c>
      <c r="G1253" s="51">
        <v>1.72E-2</v>
      </c>
      <c r="H1253" s="51">
        <v>58.251899999999999</v>
      </c>
      <c r="I1253" s="51">
        <v>2027</v>
      </c>
      <c r="J1253" s="51" t="s">
        <v>32</v>
      </c>
      <c r="K1253" s="51" t="s">
        <v>33</v>
      </c>
    </row>
    <row r="1254" spans="1:11" x14ac:dyDescent="0.25">
      <c r="A1254" s="51" t="s">
        <v>943</v>
      </c>
      <c r="B1254" s="51" t="s">
        <v>79</v>
      </c>
      <c r="C1254" s="51" t="s">
        <v>31</v>
      </c>
      <c r="D1254" s="51">
        <v>284691</v>
      </c>
      <c r="E1254" s="51">
        <v>86.7</v>
      </c>
      <c r="F1254" s="51">
        <v>3.9</v>
      </c>
      <c r="G1254" s="51">
        <v>1.37E-2</v>
      </c>
      <c r="H1254" s="51">
        <v>72.997699999999995</v>
      </c>
      <c r="I1254" s="51">
        <v>2027</v>
      </c>
      <c r="J1254" s="51" t="s">
        <v>32</v>
      </c>
      <c r="K1254" s="51" t="s">
        <v>33</v>
      </c>
    </row>
    <row r="1255" spans="1:11" x14ac:dyDescent="0.25">
      <c r="A1255" s="51" t="s">
        <v>1056</v>
      </c>
      <c r="B1255" s="51" t="s">
        <v>79</v>
      </c>
      <c r="C1255" s="51" t="s">
        <v>31</v>
      </c>
      <c r="D1255" s="51">
        <v>290521</v>
      </c>
      <c r="E1255" s="51">
        <v>87</v>
      </c>
      <c r="F1255" s="51">
        <v>4.37</v>
      </c>
      <c r="G1255" s="51">
        <v>1.4999999999999999E-2</v>
      </c>
      <c r="H1255" s="51">
        <v>66.480699999999999</v>
      </c>
      <c r="I1255" s="51">
        <v>2027</v>
      </c>
      <c r="J1255" s="51" t="s">
        <v>32</v>
      </c>
      <c r="K1255" s="51" t="s">
        <v>33</v>
      </c>
    </row>
    <row r="1256" spans="1:11" x14ac:dyDescent="0.25">
      <c r="A1256" s="51" t="s">
        <v>2551</v>
      </c>
      <c r="B1256" s="51" t="s">
        <v>75</v>
      </c>
      <c r="C1256" s="51" t="s">
        <v>31</v>
      </c>
      <c r="D1256" s="51">
        <v>238005</v>
      </c>
      <c r="E1256" s="51">
        <v>88.07</v>
      </c>
      <c r="F1256" s="51">
        <v>6.87</v>
      </c>
      <c r="G1256" s="51">
        <v>2.8899999999999999E-2</v>
      </c>
      <c r="H1256" s="51">
        <v>34.644100000000002</v>
      </c>
      <c r="I1256" s="51">
        <v>2027</v>
      </c>
      <c r="J1256" s="51" t="s">
        <v>32</v>
      </c>
      <c r="K1256" s="51" t="s">
        <v>33</v>
      </c>
    </row>
    <row r="1257" spans="1:11" x14ac:dyDescent="0.25">
      <c r="A1257" s="51" t="s">
        <v>1262</v>
      </c>
      <c r="B1257" s="51" t="s">
        <v>75</v>
      </c>
      <c r="C1257" s="51" t="s">
        <v>31</v>
      </c>
      <c r="D1257" s="51">
        <v>976274</v>
      </c>
      <c r="E1257" s="51">
        <v>79.5</v>
      </c>
      <c r="F1257" s="51">
        <v>9.44</v>
      </c>
      <c r="G1257" s="51">
        <v>9.7000000000000003E-3</v>
      </c>
      <c r="H1257" s="51">
        <v>103.4188</v>
      </c>
      <c r="I1257" s="51">
        <v>2027</v>
      </c>
      <c r="J1257" s="51" t="s">
        <v>32</v>
      </c>
      <c r="K1257" s="51" t="s">
        <v>33</v>
      </c>
    </row>
    <row r="1258" spans="1:11" x14ac:dyDescent="0.25">
      <c r="A1258" s="51" t="s">
        <v>1828</v>
      </c>
      <c r="B1258" s="51" t="s">
        <v>79</v>
      </c>
      <c r="C1258" s="51" t="s">
        <v>31</v>
      </c>
      <c r="D1258" s="51">
        <v>744516</v>
      </c>
      <c r="E1258" s="51">
        <v>86.01</v>
      </c>
      <c r="F1258" s="51">
        <v>8.83</v>
      </c>
      <c r="G1258" s="51">
        <v>1.1900000000000001E-2</v>
      </c>
      <c r="H1258" s="51">
        <v>84.316699999999997</v>
      </c>
      <c r="I1258" s="51">
        <v>2027</v>
      </c>
      <c r="J1258" s="51" t="s">
        <v>32</v>
      </c>
      <c r="K1258" s="51" t="s">
        <v>33</v>
      </c>
    </row>
    <row r="1259" spans="1:11" x14ac:dyDescent="0.25">
      <c r="A1259" s="51" t="s">
        <v>2285</v>
      </c>
      <c r="B1259" s="51" t="s">
        <v>79</v>
      </c>
      <c r="C1259" s="51" t="s">
        <v>31</v>
      </c>
      <c r="D1259" s="51">
        <v>579160</v>
      </c>
      <c r="E1259" s="51">
        <v>83.58</v>
      </c>
      <c r="F1259" s="51">
        <v>6.58</v>
      </c>
      <c r="G1259" s="51">
        <v>1.14E-2</v>
      </c>
      <c r="H1259" s="51">
        <v>88.018199999999993</v>
      </c>
      <c r="I1259" s="51">
        <v>2027</v>
      </c>
      <c r="J1259" s="51" t="s">
        <v>32</v>
      </c>
      <c r="K1259" s="51" t="s">
        <v>33</v>
      </c>
    </row>
    <row r="1260" spans="1:11" x14ac:dyDescent="0.25">
      <c r="A1260" s="51" t="s">
        <v>1130</v>
      </c>
      <c r="B1260" s="51" t="s">
        <v>79</v>
      </c>
      <c r="C1260" s="51" t="s">
        <v>31</v>
      </c>
      <c r="D1260" s="51">
        <v>216876</v>
      </c>
      <c r="E1260" s="51">
        <v>89.27</v>
      </c>
      <c r="F1260" s="51">
        <v>3.77</v>
      </c>
      <c r="G1260" s="51">
        <v>1.7399999999999999E-2</v>
      </c>
      <c r="H1260" s="51">
        <v>57.526800000000001</v>
      </c>
      <c r="I1260" s="51">
        <v>2027</v>
      </c>
      <c r="J1260" s="51" t="s">
        <v>32</v>
      </c>
      <c r="K1260" s="51" t="s">
        <v>33</v>
      </c>
    </row>
    <row r="1261" spans="1:11" x14ac:dyDescent="0.25">
      <c r="A1261" s="51" t="s">
        <v>955</v>
      </c>
      <c r="B1261" s="51" t="s">
        <v>79</v>
      </c>
      <c r="C1261" s="51" t="s">
        <v>31</v>
      </c>
      <c r="D1261" s="51">
        <v>227133</v>
      </c>
      <c r="E1261" s="51">
        <v>87.99</v>
      </c>
      <c r="F1261" s="51">
        <v>3.04</v>
      </c>
      <c r="G1261" s="51">
        <v>1.34E-2</v>
      </c>
      <c r="H1261" s="51">
        <v>74.714799999999997</v>
      </c>
      <c r="I1261" s="51">
        <v>2027</v>
      </c>
      <c r="J1261" s="51" t="s">
        <v>32</v>
      </c>
      <c r="K1261" s="51" t="s">
        <v>33</v>
      </c>
    </row>
    <row r="1262" spans="1:11" x14ac:dyDescent="0.25">
      <c r="A1262" s="51" t="s">
        <v>1008</v>
      </c>
      <c r="B1262" s="51" t="s">
        <v>79</v>
      </c>
      <c r="C1262" s="51" t="s">
        <v>31</v>
      </c>
      <c r="D1262" s="51">
        <v>205586</v>
      </c>
      <c r="E1262" s="51">
        <v>88.98</v>
      </c>
      <c r="F1262" s="51">
        <v>3.39</v>
      </c>
      <c r="G1262" s="51">
        <v>1.6500000000000001E-2</v>
      </c>
      <c r="H1262" s="51">
        <v>60.644799999999996</v>
      </c>
      <c r="I1262" s="51">
        <v>2027</v>
      </c>
      <c r="J1262" s="51" t="s">
        <v>32</v>
      </c>
      <c r="K1262" s="51" t="s">
        <v>33</v>
      </c>
    </row>
    <row r="1263" spans="1:11" x14ac:dyDescent="0.25">
      <c r="A1263" s="51" t="s">
        <v>1500</v>
      </c>
      <c r="B1263" s="51" t="s">
        <v>79</v>
      </c>
      <c r="C1263" s="51" t="s">
        <v>31</v>
      </c>
      <c r="D1263" s="51">
        <v>860752</v>
      </c>
      <c r="E1263" s="51">
        <v>77.319999999999993</v>
      </c>
      <c r="F1263" s="51">
        <v>11.29</v>
      </c>
      <c r="G1263" s="51">
        <v>1.3100000000000001E-2</v>
      </c>
      <c r="H1263" s="51">
        <v>76.240200000000002</v>
      </c>
      <c r="I1263" s="51">
        <v>2027</v>
      </c>
      <c r="J1263" s="51" t="s">
        <v>32</v>
      </c>
      <c r="K1263" s="51" t="s">
        <v>33</v>
      </c>
    </row>
    <row r="1264" spans="1:11" x14ac:dyDescent="0.25">
      <c r="A1264" s="51" t="s">
        <v>1354</v>
      </c>
      <c r="B1264" s="51" t="s">
        <v>79</v>
      </c>
      <c r="C1264" s="51" t="s">
        <v>31</v>
      </c>
      <c r="D1264" s="51">
        <v>114895</v>
      </c>
      <c r="E1264" s="51">
        <v>87.56</v>
      </c>
      <c r="F1264" s="51">
        <v>2.58</v>
      </c>
      <c r="G1264" s="51">
        <v>2.2499999999999999E-2</v>
      </c>
      <c r="H1264" s="51">
        <v>44.532899999999998</v>
      </c>
      <c r="I1264" s="51">
        <v>2027</v>
      </c>
      <c r="J1264" s="51" t="s">
        <v>32</v>
      </c>
      <c r="K1264" s="51" t="s">
        <v>33</v>
      </c>
    </row>
    <row r="1265" spans="1:11" x14ac:dyDescent="0.25">
      <c r="A1265" s="51" t="s">
        <v>1134</v>
      </c>
      <c r="B1265" s="51" t="s">
        <v>79</v>
      </c>
      <c r="C1265" s="51" t="s">
        <v>31</v>
      </c>
      <c r="D1265" s="51">
        <v>153894</v>
      </c>
      <c r="E1265" s="51">
        <v>84.92</v>
      </c>
      <c r="F1265" s="51">
        <v>3.24</v>
      </c>
      <c r="G1265" s="51">
        <v>2.1100000000000001E-2</v>
      </c>
      <c r="H1265" s="51">
        <v>47.498199999999997</v>
      </c>
      <c r="I1265" s="51">
        <v>2027</v>
      </c>
      <c r="J1265" s="51" t="s">
        <v>32</v>
      </c>
      <c r="K1265" s="51" t="s">
        <v>33</v>
      </c>
    </row>
    <row r="1266" spans="1:11" x14ac:dyDescent="0.25">
      <c r="A1266" s="51" t="s">
        <v>1227</v>
      </c>
      <c r="B1266" s="51" t="s">
        <v>79</v>
      </c>
      <c r="C1266" s="51" t="s">
        <v>31</v>
      </c>
      <c r="D1266" s="51">
        <v>189130</v>
      </c>
      <c r="E1266" s="51">
        <v>89.67</v>
      </c>
      <c r="F1266" s="51">
        <v>2.64</v>
      </c>
      <c r="G1266" s="51">
        <v>1.4E-2</v>
      </c>
      <c r="H1266" s="51">
        <v>71.640199999999993</v>
      </c>
      <c r="I1266" s="51">
        <v>2027</v>
      </c>
      <c r="J1266" s="51" t="s">
        <v>32</v>
      </c>
      <c r="K1266" s="51" t="s">
        <v>33</v>
      </c>
    </row>
    <row r="1267" spans="1:11" x14ac:dyDescent="0.25">
      <c r="A1267" s="51" t="s">
        <v>2942</v>
      </c>
      <c r="B1267" s="51" t="s">
        <v>79</v>
      </c>
      <c r="C1267" s="51" t="s">
        <v>31</v>
      </c>
      <c r="D1267" s="51">
        <v>51064</v>
      </c>
      <c r="E1267" s="51">
        <v>81.67</v>
      </c>
      <c r="F1267" s="51">
        <v>7.61</v>
      </c>
      <c r="G1267" s="51">
        <v>0.14899999999999999</v>
      </c>
      <c r="H1267" s="51">
        <v>6.7102000000000004</v>
      </c>
      <c r="I1267" s="51">
        <v>2027</v>
      </c>
      <c r="J1267" s="51" t="s">
        <v>32</v>
      </c>
      <c r="K1267" s="51" t="s">
        <v>33</v>
      </c>
    </row>
    <row r="1268" spans="1:11" x14ac:dyDescent="0.25">
      <c r="A1268" s="51" t="s">
        <v>3318</v>
      </c>
      <c r="B1268" s="51" t="s">
        <v>79</v>
      </c>
      <c r="C1268" s="51" t="s">
        <v>31</v>
      </c>
      <c r="D1268" s="51">
        <v>305021</v>
      </c>
      <c r="E1268" s="51">
        <v>83.94</v>
      </c>
      <c r="F1268" s="51">
        <v>6.19</v>
      </c>
      <c r="G1268" s="51">
        <v>2.0299999999999999E-2</v>
      </c>
      <c r="H1268" s="51">
        <v>49.276400000000002</v>
      </c>
      <c r="I1268" s="51">
        <v>2027</v>
      </c>
      <c r="J1268" s="51" t="s">
        <v>32</v>
      </c>
      <c r="K1268" s="51" t="s">
        <v>33</v>
      </c>
    </row>
    <row r="1269" spans="1:11" x14ac:dyDescent="0.25">
      <c r="A1269" s="51" t="s">
        <v>1105</v>
      </c>
      <c r="B1269" s="51" t="s">
        <v>79</v>
      </c>
      <c r="C1269" s="51" t="s">
        <v>31</v>
      </c>
      <c r="D1269" s="51">
        <v>290521</v>
      </c>
      <c r="E1269" s="51">
        <v>86.99</v>
      </c>
      <c r="F1269" s="51">
        <v>4.38</v>
      </c>
      <c r="G1269" s="51">
        <v>1.5100000000000001E-2</v>
      </c>
      <c r="H1269" s="51">
        <v>66.328999999999994</v>
      </c>
      <c r="I1269" s="51">
        <v>2027</v>
      </c>
      <c r="J1269" s="51" t="s">
        <v>32</v>
      </c>
      <c r="K1269" s="51" t="s">
        <v>33</v>
      </c>
    </row>
    <row r="1270" spans="1:11" x14ac:dyDescent="0.25">
      <c r="A1270" s="51" t="s">
        <v>1076</v>
      </c>
      <c r="B1270" s="51" t="s">
        <v>79</v>
      </c>
      <c r="C1270" s="51" t="s">
        <v>31</v>
      </c>
      <c r="D1270" s="51">
        <v>209939</v>
      </c>
      <c r="E1270" s="51">
        <v>88.28</v>
      </c>
      <c r="F1270" s="51">
        <v>3.66</v>
      </c>
      <c r="G1270" s="51">
        <v>1.7399999999999999E-2</v>
      </c>
      <c r="H1270" s="51">
        <v>57.360500000000002</v>
      </c>
      <c r="I1270" s="51">
        <v>2027</v>
      </c>
      <c r="J1270" s="51" t="s">
        <v>32</v>
      </c>
      <c r="K1270" s="51" t="s">
        <v>33</v>
      </c>
    </row>
    <row r="1271" spans="1:11" x14ac:dyDescent="0.25">
      <c r="A1271" s="51" t="s">
        <v>3322</v>
      </c>
      <c r="B1271" s="51" t="s">
        <v>79</v>
      </c>
      <c r="C1271" s="51" t="s">
        <v>31</v>
      </c>
      <c r="D1271" s="51">
        <v>368556</v>
      </c>
      <c r="E1271" s="51">
        <v>88.98</v>
      </c>
      <c r="F1271" s="51">
        <v>4.5599999999999996</v>
      </c>
      <c r="G1271" s="51">
        <v>1.24E-2</v>
      </c>
      <c r="H1271" s="51">
        <v>80.823800000000006</v>
      </c>
      <c r="I1271" s="51">
        <v>2027</v>
      </c>
      <c r="J1271" s="51" t="s">
        <v>32</v>
      </c>
      <c r="K1271" s="51" t="s">
        <v>33</v>
      </c>
    </row>
    <row r="1272" spans="1:11" x14ac:dyDescent="0.25">
      <c r="A1272" s="51" t="s">
        <v>1409</v>
      </c>
      <c r="B1272" s="51" t="s">
        <v>75</v>
      </c>
      <c r="C1272" s="51" t="s">
        <v>31</v>
      </c>
      <c r="D1272" s="51">
        <v>474485</v>
      </c>
      <c r="E1272" s="51">
        <v>82.73</v>
      </c>
      <c r="F1272" s="51">
        <v>5.65</v>
      </c>
      <c r="G1272" s="51">
        <v>1.1900000000000001E-2</v>
      </c>
      <c r="H1272" s="51">
        <v>83.979699999999994</v>
      </c>
      <c r="I1272" s="51">
        <v>2027</v>
      </c>
      <c r="J1272" s="51" t="s">
        <v>32</v>
      </c>
      <c r="K1272" s="51" t="s">
        <v>33</v>
      </c>
    </row>
    <row r="1273" spans="1:11" x14ac:dyDescent="0.25">
      <c r="A1273" s="51" t="s">
        <v>1766</v>
      </c>
      <c r="B1273" s="51" t="s">
        <v>79</v>
      </c>
      <c r="C1273" s="51" t="s">
        <v>31</v>
      </c>
      <c r="D1273" s="51">
        <v>358926</v>
      </c>
      <c r="E1273" s="51">
        <v>82.61</v>
      </c>
      <c r="F1273" s="51">
        <v>4.4800000000000004</v>
      </c>
      <c r="G1273" s="51">
        <v>1.2500000000000001E-2</v>
      </c>
      <c r="H1273" s="51">
        <v>80.117500000000007</v>
      </c>
      <c r="I1273" s="51">
        <v>2027</v>
      </c>
      <c r="J1273" s="51" t="s">
        <v>32</v>
      </c>
      <c r="K1273" s="51" t="s">
        <v>33</v>
      </c>
    </row>
    <row r="1274" spans="1:11" x14ac:dyDescent="0.25">
      <c r="A1274" s="51" t="s">
        <v>1075</v>
      </c>
      <c r="B1274" s="51" t="s">
        <v>79</v>
      </c>
      <c r="C1274" s="51" t="s">
        <v>31</v>
      </c>
      <c r="D1274" s="51">
        <v>366010</v>
      </c>
      <c r="E1274" s="51">
        <v>82.04</v>
      </c>
      <c r="F1274" s="51">
        <v>4.1500000000000004</v>
      </c>
      <c r="G1274" s="51">
        <v>1.1299999999999999E-2</v>
      </c>
      <c r="H1274" s="51">
        <v>88.195300000000003</v>
      </c>
      <c r="I1274" s="51">
        <v>2027</v>
      </c>
      <c r="J1274" s="51" t="s">
        <v>32</v>
      </c>
      <c r="K1274" s="51" t="s">
        <v>33</v>
      </c>
    </row>
    <row r="1275" spans="1:11" x14ac:dyDescent="0.25">
      <c r="A1275" s="51" t="s">
        <v>1308</v>
      </c>
      <c r="B1275" s="51" t="s">
        <v>79</v>
      </c>
      <c r="C1275" s="51" t="s">
        <v>31</v>
      </c>
      <c r="D1275" s="51">
        <v>232594</v>
      </c>
      <c r="E1275" s="51">
        <v>87.94</v>
      </c>
      <c r="F1275" s="51">
        <v>2.97</v>
      </c>
      <c r="G1275" s="51">
        <v>1.2800000000000001E-2</v>
      </c>
      <c r="H1275" s="51">
        <v>78.314400000000006</v>
      </c>
      <c r="I1275" s="51">
        <v>2027</v>
      </c>
      <c r="J1275" s="51" t="s">
        <v>32</v>
      </c>
      <c r="K1275" s="51" t="s">
        <v>33</v>
      </c>
    </row>
    <row r="1276" spans="1:11" x14ac:dyDescent="0.25">
      <c r="A1276" s="51" t="s">
        <v>1232</v>
      </c>
      <c r="B1276" s="51" t="s">
        <v>79</v>
      </c>
      <c r="C1276" s="51" t="s">
        <v>31</v>
      </c>
      <c r="D1276" s="51">
        <v>209312</v>
      </c>
      <c r="E1276" s="51">
        <v>79.38</v>
      </c>
      <c r="F1276" s="51">
        <v>2.75</v>
      </c>
      <c r="G1276" s="51">
        <v>1.3100000000000001E-2</v>
      </c>
      <c r="H1276" s="51">
        <v>76.113500000000002</v>
      </c>
      <c r="I1276" s="51">
        <v>2027</v>
      </c>
      <c r="J1276" s="51" t="s">
        <v>32</v>
      </c>
      <c r="K1276" s="51" t="s">
        <v>33</v>
      </c>
    </row>
    <row r="1277" spans="1:11" x14ac:dyDescent="0.25">
      <c r="A1277" s="51" t="s">
        <v>1454</v>
      </c>
      <c r="B1277" s="51" t="s">
        <v>79</v>
      </c>
      <c r="C1277" s="51" t="s">
        <v>31</v>
      </c>
      <c r="D1277" s="51">
        <v>405194</v>
      </c>
      <c r="E1277" s="51">
        <v>81.400000000000006</v>
      </c>
      <c r="F1277" s="51">
        <v>7.33</v>
      </c>
      <c r="G1277" s="51">
        <v>1.8100000000000002E-2</v>
      </c>
      <c r="H1277" s="51">
        <v>55.2789</v>
      </c>
      <c r="I1277" s="51">
        <v>2027</v>
      </c>
      <c r="J1277" s="51" t="s">
        <v>32</v>
      </c>
      <c r="K1277" s="51" t="s">
        <v>33</v>
      </c>
    </row>
    <row r="1278" spans="1:11" x14ac:dyDescent="0.25">
      <c r="A1278" s="51" t="s">
        <v>1087</v>
      </c>
      <c r="B1278" s="51" t="s">
        <v>79</v>
      </c>
      <c r="C1278" s="51" t="s">
        <v>31</v>
      </c>
      <c r="D1278" s="51">
        <v>261816</v>
      </c>
      <c r="E1278" s="51">
        <v>85.19</v>
      </c>
      <c r="F1278" s="51">
        <v>4.38</v>
      </c>
      <c r="G1278" s="51">
        <v>1.67E-2</v>
      </c>
      <c r="H1278" s="51">
        <v>59.775199999999998</v>
      </c>
      <c r="I1278" s="51">
        <v>2027</v>
      </c>
      <c r="J1278" s="51" t="s">
        <v>32</v>
      </c>
      <c r="K1278" s="51" t="s">
        <v>33</v>
      </c>
    </row>
    <row r="1279" spans="1:11" x14ac:dyDescent="0.25">
      <c r="A1279" s="51" t="s">
        <v>1052</v>
      </c>
      <c r="B1279" s="51" t="s">
        <v>79</v>
      </c>
      <c r="C1279" s="51" t="s">
        <v>31</v>
      </c>
      <c r="D1279" s="51">
        <v>210677</v>
      </c>
      <c r="E1279" s="51">
        <v>89.6</v>
      </c>
      <c r="F1279" s="51">
        <v>3.99</v>
      </c>
      <c r="G1279" s="51">
        <v>1.89E-2</v>
      </c>
      <c r="H1279" s="51">
        <v>52.801400000000001</v>
      </c>
      <c r="I1279" s="51">
        <v>2027</v>
      </c>
      <c r="J1279" s="51" t="s">
        <v>32</v>
      </c>
      <c r="K1279" s="51" t="s">
        <v>33</v>
      </c>
    </row>
    <row r="1280" spans="1:11" x14ac:dyDescent="0.25">
      <c r="A1280" s="51" t="s">
        <v>1430</v>
      </c>
      <c r="B1280" s="51" t="s">
        <v>75</v>
      </c>
      <c r="C1280" s="51" t="s">
        <v>31</v>
      </c>
      <c r="D1280" s="51">
        <v>272048</v>
      </c>
      <c r="E1280" s="51">
        <v>82.53</v>
      </c>
      <c r="F1280" s="51">
        <v>5.12</v>
      </c>
      <c r="G1280" s="51">
        <v>1.8800000000000001E-2</v>
      </c>
      <c r="H1280" s="51">
        <v>53.134399999999999</v>
      </c>
      <c r="I1280" s="51">
        <v>2027</v>
      </c>
      <c r="J1280" s="51" t="s">
        <v>32</v>
      </c>
      <c r="K1280" s="51" t="s">
        <v>33</v>
      </c>
    </row>
    <row r="1281" spans="1:11" x14ac:dyDescent="0.25">
      <c r="A1281" s="51" t="s">
        <v>1341</v>
      </c>
      <c r="B1281" s="51" t="s">
        <v>79</v>
      </c>
      <c r="C1281" s="51" t="s">
        <v>31</v>
      </c>
      <c r="D1281" s="51">
        <v>585506</v>
      </c>
      <c r="E1281" s="51">
        <v>75.709999999999994</v>
      </c>
      <c r="F1281" s="51">
        <v>9.69</v>
      </c>
      <c r="G1281" s="51">
        <v>1.6500000000000001E-2</v>
      </c>
      <c r="H1281" s="51">
        <v>60.423699999999997</v>
      </c>
      <c r="I1281" s="51">
        <v>2027</v>
      </c>
      <c r="J1281" s="51" t="s">
        <v>32</v>
      </c>
      <c r="K1281" s="51" t="s">
        <v>33</v>
      </c>
    </row>
    <row r="1282" spans="1:11" x14ac:dyDescent="0.25">
      <c r="A1282" s="51" t="s">
        <v>3217</v>
      </c>
      <c r="B1282" s="51" t="s">
        <v>75</v>
      </c>
      <c r="C1282" s="51" t="s">
        <v>31</v>
      </c>
      <c r="D1282" s="51">
        <v>306239</v>
      </c>
      <c r="E1282" s="51">
        <v>84.76</v>
      </c>
      <c r="F1282" s="51">
        <v>4.5999999999999996</v>
      </c>
      <c r="G1282" s="51">
        <v>1.4999999999999999E-2</v>
      </c>
      <c r="H1282" s="51">
        <v>66.573599999999999</v>
      </c>
      <c r="I1282" s="51">
        <v>2027</v>
      </c>
      <c r="J1282" s="51" t="s">
        <v>32</v>
      </c>
      <c r="K1282" s="51" t="s">
        <v>33</v>
      </c>
    </row>
    <row r="1283" spans="1:11" x14ac:dyDescent="0.25">
      <c r="A1283" s="51" t="s">
        <v>969</v>
      </c>
      <c r="B1283" s="51" t="s">
        <v>79</v>
      </c>
      <c r="C1283" s="51" t="s">
        <v>31</v>
      </c>
      <c r="D1283" s="51">
        <v>163376</v>
      </c>
      <c r="E1283" s="51">
        <v>88.53</v>
      </c>
      <c r="F1283" s="51">
        <v>3.34</v>
      </c>
      <c r="G1283" s="51">
        <v>2.0400000000000001E-2</v>
      </c>
      <c r="H1283" s="51">
        <v>48.915100000000002</v>
      </c>
      <c r="I1283" s="51">
        <v>2027</v>
      </c>
      <c r="J1283" s="51" t="s">
        <v>32</v>
      </c>
      <c r="K1283" s="51" t="s">
        <v>33</v>
      </c>
    </row>
    <row r="1284" spans="1:11" x14ac:dyDescent="0.25">
      <c r="A1284" s="51" t="s">
        <v>1103</v>
      </c>
      <c r="B1284" s="51" t="s">
        <v>79</v>
      </c>
      <c r="C1284" s="51" t="s">
        <v>31</v>
      </c>
      <c r="D1284" s="51">
        <v>294875</v>
      </c>
      <c r="E1284" s="51">
        <v>84.39</v>
      </c>
      <c r="F1284" s="51">
        <v>4.0599999999999996</v>
      </c>
      <c r="G1284" s="51">
        <v>1.38E-2</v>
      </c>
      <c r="H1284" s="51">
        <v>72.629199999999997</v>
      </c>
      <c r="I1284" s="51">
        <v>2027</v>
      </c>
      <c r="J1284" s="51" t="s">
        <v>32</v>
      </c>
      <c r="K1284" s="51" t="s">
        <v>33</v>
      </c>
    </row>
    <row r="1285" spans="1:11" x14ac:dyDescent="0.25">
      <c r="A1285" s="51" t="s">
        <v>2296</v>
      </c>
      <c r="B1285" s="51" t="s">
        <v>75</v>
      </c>
      <c r="C1285" s="51" t="s">
        <v>31</v>
      </c>
      <c r="D1285" s="51">
        <v>851614</v>
      </c>
      <c r="E1285" s="51">
        <v>84.74</v>
      </c>
      <c r="F1285" s="51">
        <v>6.56</v>
      </c>
      <c r="G1285" s="51">
        <v>7.7000000000000002E-3</v>
      </c>
      <c r="H1285" s="51">
        <v>129.8192</v>
      </c>
      <c r="I1285" s="51">
        <v>2027</v>
      </c>
      <c r="J1285" s="51" t="s">
        <v>32</v>
      </c>
      <c r="K1285" s="51" t="s">
        <v>33</v>
      </c>
    </row>
    <row r="1286" spans="1:11" x14ac:dyDescent="0.25">
      <c r="A1286" s="51" t="s">
        <v>2762</v>
      </c>
      <c r="B1286" s="51" t="s">
        <v>75</v>
      </c>
      <c r="C1286" s="51" t="s">
        <v>31</v>
      </c>
      <c r="D1286" s="51">
        <v>186068</v>
      </c>
      <c r="E1286" s="51">
        <v>83.3</v>
      </c>
      <c r="F1286" s="51">
        <v>4.09</v>
      </c>
      <c r="G1286" s="51">
        <v>2.1999999999999999E-2</v>
      </c>
      <c r="H1286" s="51">
        <v>45.493299999999998</v>
      </c>
      <c r="I1286" s="51">
        <v>2027</v>
      </c>
      <c r="J1286" s="51" t="s">
        <v>32</v>
      </c>
      <c r="K1286" s="51" t="s">
        <v>33</v>
      </c>
    </row>
    <row r="1287" spans="1:11" x14ac:dyDescent="0.25">
      <c r="A1287" s="51" t="s">
        <v>1579</v>
      </c>
      <c r="B1287" s="51" t="s">
        <v>75</v>
      </c>
      <c r="C1287" s="51" t="s">
        <v>31</v>
      </c>
      <c r="D1287" s="51">
        <v>459530</v>
      </c>
      <c r="E1287" s="51">
        <v>85.98</v>
      </c>
      <c r="F1287" s="51">
        <v>6.18</v>
      </c>
      <c r="G1287" s="51">
        <v>1.34E-2</v>
      </c>
      <c r="H1287" s="51">
        <v>74.357600000000005</v>
      </c>
      <c r="I1287" s="51">
        <v>2027</v>
      </c>
      <c r="J1287" s="51" t="s">
        <v>32</v>
      </c>
      <c r="K1287" s="51" t="s">
        <v>33</v>
      </c>
    </row>
    <row r="1288" spans="1:11" x14ac:dyDescent="0.25">
      <c r="A1288" s="51" t="s">
        <v>1058</v>
      </c>
      <c r="B1288" s="51" t="s">
        <v>79</v>
      </c>
      <c r="C1288" s="51" t="s">
        <v>31</v>
      </c>
      <c r="D1288" s="51">
        <v>304837</v>
      </c>
      <c r="E1288" s="51">
        <v>89.5</v>
      </c>
      <c r="F1288" s="51">
        <v>4.38</v>
      </c>
      <c r="G1288" s="51">
        <v>1.44E-2</v>
      </c>
      <c r="H1288" s="51">
        <v>69.597399999999993</v>
      </c>
      <c r="I1288" s="51">
        <v>2027</v>
      </c>
      <c r="J1288" s="51" t="s">
        <v>32</v>
      </c>
      <c r="K1288" s="51" t="s">
        <v>33</v>
      </c>
    </row>
    <row r="1289" spans="1:11" x14ac:dyDescent="0.25">
      <c r="A1289" s="51" t="s">
        <v>3312</v>
      </c>
      <c r="B1289" s="51" t="s">
        <v>79</v>
      </c>
      <c r="C1289" s="51" t="s">
        <v>31</v>
      </c>
      <c r="D1289" s="51">
        <v>285577</v>
      </c>
      <c r="E1289" s="51">
        <v>85.52</v>
      </c>
      <c r="F1289" s="51">
        <v>3.75</v>
      </c>
      <c r="G1289" s="51">
        <v>1.3100000000000001E-2</v>
      </c>
      <c r="H1289" s="51">
        <v>76.153800000000004</v>
      </c>
      <c r="I1289" s="51">
        <v>2027</v>
      </c>
      <c r="J1289" s="51" t="s">
        <v>32</v>
      </c>
      <c r="K1289" s="51" t="s">
        <v>33</v>
      </c>
    </row>
    <row r="1290" spans="1:11" x14ac:dyDescent="0.25">
      <c r="A1290" s="51" t="s">
        <v>1213</v>
      </c>
      <c r="B1290" s="51" t="s">
        <v>75</v>
      </c>
      <c r="C1290" s="51" t="s">
        <v>31</v>
      </c>
      <c r="D1290" s="51">
        <v>777034</v>
      </c>
      <c r="E1290" s="51">
        <v>83.12</v>
      </c>
      <c r="F1290" s="51">
        <v>9.4600000000000009</v>
      </c>
      <c r="G1290" s="51">
        <v>1.2200000000000001E-2</v>
      </c>
      <c r="H1290" s="51">
        <v>82.138900000000007</v>
      </c>
      <c r="I1290" s="51">
        <v>2027</v>
      </c>
      <c r="J1290" s="51" t="s">
        <v>32</v>
      </c>
      <c r="K1290" s="51" t="s">
        <v>33</v>
      </c>
    </row>
    <row r="1291" spans="1:11" x14ac:dyDescent="0.25">
      <c r="A1291" s="51" t="s">
        <v>1018</v>
      </c>
      <c r="B1291" s="51" t="s">
        <v>79</v>
      </c>
      <c r="C1291" s="51" t="s">
        <v>31</v>
      </c>
      <c r="D1291" s="51">
        <v>101157</v>
      </c>
      <c r="E1291" s="51">
        <v>82.83</v>
      </c>
      <c r="F1291" s="51">
        <v>3.43</v>
      </c>
      <c r="G1291" s="51">
        <v>3.39E-2</v>
      </c>
      <c r="H1291" s="51">
        <v>29.491900000000001</v>
      </c>
      <c r="I1291" s="51">
        <v>2027</v>
      </c>
      <c r="J1291" s="51" t="s">
        <v>32</v>
      </c>
      <c r="K1291" s="51" t="s">
        <v>33</v>
      </c>
    </row>
    <row r="1292" spans="1:11" x14ac:dyDescent="0.25">
      <c r="A1292" s="51" t="s">
        <v>1637</v>
      </c>
      <c r="B1292" s="51" t="s">
        <v>79</v>
      </c>
      <c r="C1292" s="51" t="s">
        <v>31</v>
      </c>
      <c r="D1292" s="51">
        <v>287790</v>
      </c>
      <c r="E1292" s="51">
        <v>75.2</v>
      </c>
      <c r="F1292" s="51">
        <v>3.76</v>
      </c>
      <c r="G1292" s="51">
        <v>1.3100000000000001E-2</v>
      </c>
      <c r="H1292" s="51">
        <v>76.540000000000006</v>
      </c>
      <c r="I1292" s="51">
        <v>2027</v>
      </c>
      <c r="J1292" s="51" t="s">
        <v>32</v>
      </c>
      <c r="K1292" s="51" t="s">
        <v>33</v>
      </c>
    </row>
    <row r="1293" spans="1:11" x14ac:dyDescent="0.25">
      <c r="A1293" s="51" t="s">
        <v>1009</v>
      </c>
      <c r="B1293" s="51" t="s">
        <v>79</v>
      </c>
      <c r="C1293" s="51" t="s">
        <v>31</v>
      </c>
      <c r="D1293" s="51">
        <v>238165</v>
      </c>
      <c r="E1293" s="51">
        <v>85.3</v>
      </c>
      <c r="F1293" s="51">
        <v>3.39</v>
      </c>
      <c r="G1293" s="51">
        <v>1.4200000000000001E-2</v>
      </c>
      <c r="H1293" s="51">
        <v>70.255200000000002</v>
      </c>
      <c r="I1293" s="51">
        <v>2027</v>
      </c>
      <c r="J1293" s="51" t="s">
        <v>32</v>
      </c>
      <c r="K1293" s="51" t="s">
        <v>33</v>
      </c>
    </row>
    <row r="1294" spans="1:11" x14ac:dyDescent="0.25">
      <c r="A1294" s="51" t="s">
        <v>1418</v>
      </c>
      <c r="B1294" s="51" t="s">
        <v>75</v>
      </c>
      <c r="C1294" s="51" t="s">
        <v>31</v>
      </c>
      <c r="D1294" s="51">
        <v>199436</v>
      </c>
      <c r="E1294" s="51">
        <v>84.96</v>
      </c>
      <c r="F1294" s="51">
        <v>5.66</v>
      </c>
      <c r="G1294" s="51">
        <v>2.8400000000000002E-2</v>
      </c>
      <c r="H1294" s="51">
        <v>35.2361</v>
      </c>
      <c r="I1294" s="51">
        <v>2027</v>
      </c>
      <c r="J1294" s="51" t="s">
        <v>32</v>
      </c>
      <c r="K1294" s="51" t="s">
        <v>33</v>
      </c>
    </row>
    <row r="1295" spans="1:11" x14ac:dyDescent="0.25">
      <c r="A1295" s="51" t="s">
        <v>1125</v>
      </c>
      <c r="B1295" s="51" t="s">
        <v>79</v>
      </c>
      <c r="C1295" s="51" t="s">
        <v>31</v>
      </c>
      <c r="D1295" s="51">
        <v>153894</v>
      </c>
      <c r="E1295" s="51">
        <v>79.37</v>
      </c>
      <c r="F1295" s="51">
        <v>3.36</v>
      </c>
      <c r="G1295" s="51">
        <v>2.18E-2</v>
      </c>
      <c r="H1295" s="51">
        <v>45.8018</v>
      </c>
      <c r="I1295" s="51">
        <v>2027</v>
      </c>
      <c r="J1295" s="51" t="s">
        <v>32</v>
      </c>
      <c r="K1295" s="51" t="s">
        <v>33</v>
      </c>
    </row>
    <row r="1296" spans="1:11" x14ac:dyDescent="0.25">
      <c r="A1296" s="51" t="s">
        <v>2304</v>
      </c>
      <c r="B1296" s="51" t="s">
        <v>79</v>
      </c>
      <c r="C1296" s="51" t="s">
        <v>31</v>
      </c>
      <c r="D1296" s="51">
        <v>579160</v>
      </c>
      <c r="E1296" s="51">
        <v>88.6</v>
      </c>
      <c r="F1296" s="51">
        <v>6.63</v>
      </c>
      <c r="G1296" s="51">
        <v>1.14E-2</v>
      </c>
      <c r="H1296" s="51">
        <v>87.354399999999998</v>
      </c>
      <c r="I1296" s="51">
        <v>2027</v>
      </c>
      <c r="J1296" s="51" t="s">
        <v>32</v>
      </c>
      <c r="K1296" s="51" t="s">
        <v>33</v>
      </c>
    </row>
    <row r="1297" spans="1:11" x14ac:dyDescent="0.25">
      <c r="A1297" s="51" t="s">
        <v>1001</v>
      </c>
      <c r="B1297" s="51" t="s">
        <v>79</v>
      </c>
      <c r="C1297" s="51" t="s">
        <v>31</v>
      </c>
      <c r="D1297" s="51">
        <v>237427</v>
      </c>
      <c r="E1297" s="51">
        <v>90.3</v>
      </c>
      <c r="F1297" s="51">
        <v>4.1500000000000004</v>
      </c>
      <c r="G1297" s="51">
        <v>1.7500000000000002E-2</v>
      </c>
      <c r="H1297" s="51">
        <v>57.211399999999998</v>
      </c>
      <c r="I1297" s="51">
        <v>2027</v>
      </c>
      <c r="J1297" s="51" t="s">
        <v>32</v>
      </c>
      <c r="K1297" s="51" t="s">
        <v>33</v>
      </c>
    </row>
    <row r="1298" spans="1:11" x14ac:dyDescent="0.25">
      <c r="A1298" s="51" t="s">
        <v>1283</v>
      </c>
      <c r="B1298" s="51" t="s">
        <v>79</v>
      </c>
      <c r="C1298" s="51" t="s">
        <v>31</v>
      </c>
      <c r="D1298" s="51">
        <v>172527</v>
      </c>
      <c r="E1298" s="51">
        <v>75.739999999999995</v>
      </c>
      <c r="F1298" s="51">
        <v>2.78</v>
      </c>
      <c r="G1298" s="51">
        <v>1.61E-2</v>
      </c>
      <c r="H1298" s="51">
        <v>62.06</v>
      </c>
      <c r="I1298" s="51">
        <v>2027</v>
      </c>
      <c r="J1298" s="51" t="s">
        <v>32</v>
      </c>
      <c r="K1298" s="51" t="s">
        <v>33</v>
      </c>
    </row>
    <row r="1299" spans="1:11" x14ac:dyDescent="0.25">
      <c r="A1299" s="51" t="s">
        <v>1093</v>
      </c>
      <c r="B1299" s="51" t="s">
        <v>79</v>
      </c>
      <c r="C1299" s="51" t="s">
        <v>31</v>
      </c>
      <c r="D1299" s="51">
        <v>210936</v>
      </c>
      <c r="E1299" s="51">
        <v>85.82</v>
      </c>
      <c r="F1299" s="51">
        <v>3.33</v>
      </c>
      <c r="G1299" s="51">
        <v>1.5800000000000002E-2</v>
      </c>
      <c r="H1299" s="51">
        <v>63.344000000000001</v>
      </c>
      <c r="I1299" s="51">
        <v>2027</v>
      </c>
      <c r="J1299" s="51" t="s">
        <v>32</v>
      </c>
      <c r="K1299" s="51" t="s">
        <v>33</v>
      </c>
    </row>
    <row r="1300" spans="1:11" x14ac:dyDescent="0.25">
      <c r="A1300" s="51" t="s">
        <v>2034</v>
      </c>
      <c r="B1300" s="51" t="s">
        <v>79</v>
      </c>
      <c r="C1300" s="51" t="s">
        <v>31</v>
      </c>
      <c r="D1300" s="51">
        <v>461166</v>
      </c>
      <c r="E1300" s="51">
        <v>88.32</v>
      </c>
      <c r="F1300" s="51">
        <v>7.07</v>
      </c>
      <c r="G1300" s="51">
        <v>1.5299999999999999E-2</v>
      </c>
      <c r="H1300" s="51">
        <v>65.228499999999997</v>
      </c>
      <c r="I1300" s="51">
        <v>2027</v>
      </c>
      <c r="J1300" s="51" t="s">
        <v>32</v>
      </c>
      <c r="K1300" s="51" t="s">
        <v>33</v>
      </c>
    </row>
    <row r="1301" spans="1:11" x14ac:dyDescent="0.25">
      <c r="A1301" s="51" t="s">
        <v>1111</v>
      </c>
      <c r="B1301" s="51" t="s">
        <v>79</v>
      </c>
      <c r="C1301" s="51" t="s">
        <v>31</v>
      </c>
      <c r="D1301" s="51">
        <v>264693</v>
      </c>
      <c r="E1301" s="51">
        <v>86.95</v>
      </c>
      <c r="F1301" s="51">
        <v>4.3</v>
      </c>
      <c r="G1301" s="51">
        <v>1.6199999999999999E-2</v>
      </c>
      <c r="H1301" s="51">
        <v>61.556600000000003</v>
      </c>
      <c r="I1301" s="51">
        <v>2027</v>
      </c>
      <c r="J1301" s="51" t="s">
        <v>32</v>
      </c>
      <c r="K1301" s="51" t="s">
        <v>33</v>
      </c>
    </row>
    <row r="1302" spans="1:11" x14ac:dyDescent="0.25">
      <c r="A1302" s="51" t="s">
        <v>990</v>
      </c>
      <c r="B1302" s="51" t="s">
        <v>79</v>
      </c>
      <c r="C1302" s="51" t="s">
        <v>31</v>
      </c>
      <c r="D1302" s="51">
        <v>254916</v>
      </c>
      <c r="E1302" s="51">
        <v>84.76</v>
      </c>
      <c r="F1302" s="51">
        <v>3.33</v>
      </c>
      <c r="G1302" s="51">
        <v>1.3100000000000001E-2</v>
      </c>
      <c r="H1302" s="51">
        <v>76.551299999999998</v>
      </c>
      <c r="I1302" s="51">
        <v>2027</v>
      </c>
      <c r="J1302" s="51" t="s">
        <v>32</v>
      </c>
      <c r="K1302" s="51" t="s">
        <v>33</v>
      </c>
    </row>
    <row r="1303" spans="1:11" x14ac:dyDescent="0.25">
      <c r="A1303" s="51" t="s">
        <v>1501</v>
      </c>
      <c r="B1303" s="51" t="s">
        <v>75</v>
      </c>
      <c r="C1303" s="51" t="s">
        <v>31</v>
      </c>
      <c r="D1303" s="51">
        <v>449150</v>
      </c>
      <c r="E1303" s="51">
        <v>82.28</v>
      </c>
      <c r="F1303" s="51">
        <v>5.86</v>
      </c>
      <c r="G1303" s="51">
        <v>1.2999999999999999E-2</v>
      </c>
      <c r="H1303" s="51">
        <v>76.646699999999996</v>
      </c>
      <c r="I1303" s="51">
        <v>2027</v>
      </c>
      <c r="J1303" s="51" t="s">
        <v>32</v>
      </c>
      <c r="K1303" s="51" t="s">
        <v>33</v>
      </c>
    </row>
    <row r="1304" spans="1:11" x14ac:dyDescent="0.25">
      <c r="A1304" s="51" t="s">
        <v>1852</v>
      </c>
      <c r="B1304" s="51" t="s">
        <v>79</v>
      </c>
      <c r="C1304" s="51" t="s">
        <v>31</v>
      </c>
      <c r="D1304" s="51">
        <v>232040</v>
      </c>
      <c r="E1304" s="51">
        <v>89.15</v>
      </c>
      <c r="F1304" s="51">
        <v>4.05</v>
      </c>
      <c r="G1304" s="51">
        <v>1.7500000000000002E-2</v>
      </c>
      <c r="H1304" s="51">
        <v>57.293900000000001</v>
      </c>
      <c r="I1304" s="51">
        <v>2027</v>
      </c>
      <c r="J1304" s="51" t="s">
        <v>32</v>
      </c>
      <c r="K1304" s="51" t="s">
        <v>33</v>
      </c>
    </row>
    <row r="1305" spans="1:11" x14ac:dyDescent="0.25">
      <c r="A1305" s="51" t="s">
        <v>1020</v>
      </c>
      <c r="B1305" s="51" t="s">
        <v>79</v>
      </c>
      <c r="C1305" s="51" t="s">
        <v>31</v>
      </c>
      <c r="D1305" s="51">
        <v>294911</v>
      </c>
      <c r="E1305" s="51">
        <v>87.18</v>
      </c>
      <c r="F1305" s="51">
        <v>4.9400000000000004</v>
      </c>
      <c r="G1305" s="51">
        <v>1.6799999999999999E-2</v>
      </c>
      <c r="H1305" s="51">
        <v>59.698700000000002</v>
      </c>
      <c r="I1305" s="51">
        <v>2027</v>
      </c>
      <c r="J1305" s="51" t="s">
        <v>32</v>
      </c>
      <c r="K1305" s="51" t="s">
        <v>33</v>
      </c>
    </row>
    <row r="1306" spans="1:11" x14ac:dyDescent="0.25">
      <c r="A1306" s="51" t="s">
        <v>970</v>
      </c>
      <c r="B1306" s="51" t="s">
        <v>79</v>
      </c>
      <c r="C1306" s="51" t="s">
        <v>31</v>
      </c>
      <c r="D1306" s="51">
        <v>214884</v>
      </c>
      <c r="E1306" s="51">
        <v>89.97</v>
      </c>
      <c r="F1306" s="51">
        <v>3.64</v>
      </c>
      <c r="G1306" s="51">
        <v>1.6899999999999998E-2</v>
      </c>
      <c r="H1306" s="51">
        <v>59.033900000000003</v>
      </c>
      <c r="I1306" s="51">
        <v>2027</v>
      </c>
      <c r="J1306" s="51" t="s">
        <v>32</v>
      </c>
      <c r="K1306" s="51" t="s">
        <v>33</v>
      </c>
    </row>
    <row r="1307" spans="1:11" x14ac:dyDescent="0.25">
      <c r="A1307" s="51" t="s">
        <v>949</v>
      </c>
      <c r="B1307" s="51" t="s">
        <v>79</v>
      </c>
      <c r="C1307" s="51" t="s">
        <v>31</v>
      </c>
      <c r="D1307" s="51">
        <v>164373</v>
      </c>
      <c r="E1307" s="51">
        <v>88.53</v>
      </c>
      <c r="F1307" s="51">
        <v>3.34</v>
      </c>
      <c r="G1307" s="51">
        <v>2.0299999999999999E-2</v>
      </c>
      <c r="H1307" s="51">
        <v>49.2134</v>
      </c>
      <c r="I1307" s="51">
        <v>2027</v>
      </c>
      <c r="J1307" s="51" t="s">
        <v>32</v>
      </c>
      <c r="K1307" s="51" t="s">
        <v>33</v>
      </c>
    </row>
    <row r="1308" spans="1:11" x14ac:dyDescent="0.25">
      <c r="A1308" s="51" t="s">
        <v>1404</v>
      </c>
      <c r="B1308" s="51" t="s">
        <v>79</v>
      </c>
      <c r="C1308" s="51" t="s">
        <v>31</v>
      </c>
      <c r="D1308" s="51">
        <v>224735</v>
      </c>
      <c r="E1308" s="51">
        <v>85.04</v>
      </c>
      <c r="F1308" s="51">
        <v>2.58</v>
      </c>
      <c r="G1308" s="51">
        <v>1.15E-2</v>
      </c>
      <c r="H1308" s="51">
        <v>87.106499999999997</v>
      </c>
      <c r="I1308" s="51">
        <v>2027</v>
      </c>
      <c r="J1308" s="51" t="s">
        <v>32</v>
      </c>
      <c r="K1308" s="51" t="s">
        <v>33</v>
      </c>
    </row>
    <row r="1309" spans="1:11" x14ac:dyDescent="0.25">
      <c r="A1309" s="51" t="s">
        <v>981</v>
      </c>
      <c r="B1309" s="51" t="s">
        <v>79</v>
      </c>
      <c r="C1309" s="51" t="s">
        <v>31</v>
      </c>
      <c r="D1309" s="51">
        <v>245729</v>
      </c>
      <c r="E1309" s="51">
        <v>87.12</v>
      </c>
      <c r="F1309" s="51">
        <v>3.74</v>
      </c>
      <c r="G1309" s="51">
        <v>1.52E-2</v>
      </c>
      <c r="H1309" s="51">
        <v>65.7029</v>
      </c>
      <c r="I1309" s="51">
        <v>2027</v>
      </c>
      <c r="J1309" s="51" t="s">
        <v>32</v>
      </c>
      <c r="K1309" s="51" t="s">
        <v>33</v>
      </c>
    </row>
    <row r="1310" spans="1:11" x14ac:dyDescent="0.25">
      <c r="A1310" s="51" t="s">
        <v>1126</v>
      </c>
      <c r="B1310" s="51" t="s">
        <v>79</v>
      </c>
      <c r="C1310" s="51" t="s">
        <v>31</v>
      </c>
      <c r="D1310" s="51">
        <v>251780</v>
      </c>
      <c r="E1310" s="51">
        <v>86.4</v>
      </c>
      <c r="F1310" s="51">
        <v>3.58</v>
      </c>
      <c r="G1310" s="51">
        <v>1.4200000000000001E-2</v>
      </c>
      <c r="H1310" s="51">
        <v>70.329499999999996</v>
      </c>
      <c r="I1310" s="51">
        <v>2027</v>
      </c>
      <c r="J1310" s="51" t="s">
        <v>32</v>
      </c>
      <c r="K1310" s="51" t="s">
        <v>33</v>
      </c>
    </row>
    <row r="1311" spans="1:11" x14ac:dyDescent="0.25">
      <c r="A1311" s="51" t="s">
        <v>1024</v>
      </c>
      <c r="B1311" s="51" t="s">
        <v>79</v>
      </c>
      <c r="C1311" s="51" t="s">
        <v>31</v>
      </c>
      <c r="D1311" s="51">
        <v>256539</v>
      </c>
      <c r="E1311" s="51">
        <v>87.9</v>
      </c>
      <c r="F1311" s="51">
        <v>4.16</v>
      </c>
      <c r="G1311" s="51">
        <v>1.6199999999999999E-2</v>
      </c>
      <c r="H1311" s="51">
        <v>61.668100000000003</v>
      </c>
      <c r="I1311" s="51">
        <v>2027</v>
      </c>
      <c r="J1311" s="51" t="s">
        <v>32</v>
      </c>
      <c r="K1311" s="51" t="s">
        <v>33</v>
      </c>
    </row>
    <row r="1312" spans="1:11" x14ac:dyDescent="0.25">
      <c r="A1312" s="51" t="s">
        <v>1570</v>
      </c>
      <c r="B1312" s="51" t="s">
        <v>79</v>
      </c>
      <c r="C1312" s="51" t="s">
        <v>31</v>
      </c>
      <c r="D1312" s="51">
        <v>259565</v>
      </c>
      <c r="E1312" s="51">
        <v>81.98</v>
      </c>
      <c r="F1312" s="51">
        <v>6.2</v>
      </c>
      <c r="G1312" s="51">
        <v>2.3900000000000001E-2</v>
      </c>
      <c r="H1312" s="51">
        <v>41.865299999999998</v>
      </c>
      <c r="I1312" s="51">
        <v>2027</v>
      </c>
      <c r="J1312" s="51" t="s">
        <v>32</v>
      </c>
      <c r="K1312" s="51" t="s">
        <v>33</v>
      </c>
    </row>
    <row r="1313" spans="1:11" x14ac:dyDescent="0.25">
      <c r="A1313" s="51" t="s">
        <v>1506</v>
      </c>
      <c r="B1313" s="51" t="s">
        <v>75</v>
      </c>
      <c r="C1313" s="51" t="s">
        <v>31</v>
      </c>
      <c r="D1313" s="51">
        <v>432916</v>
      </c>
      <c r="E1313" s="51">
        <v>81.22</v>
      </c>
      <c r="F1313" s="51">
        <v>5.62</v>
      </c>
      <c r="G1313" s="51">
        <v>1.2999999999999999E-2</v>
      </c>
      <c r="H1313" s="51">
        <v>77.031199999999998</v>
      </c>
      <c r="I1313" s="51">
        <v>2027</v>
      </c>
      <c r="J1313" s="51" t="s">
        <v>32</v>
      </c>
      <c r="K1313" s="51" t="s">
        <v>33</v>
      </c>
    </row>
    <row r="1314" spans="1:11" x14ac:dyDescent="0.25">
      <c r="A1314" s="51" t="s">
        <v>1164</v>
      </c>
      <c r="B1314" s="51" t="s">
        <v>75</v>
      </c>
      <c r="C1314" s="51" t="s">
        <v>31</v>
      </c>
      <c r="D1314" s="51">
        <v>646090</v>
      </c>
      <c r="E1314" s="51">
        <v>81.62</v>
      </c>
      <c r="F1314" s="51">
        <v>9.25</v>
      </c>
      <c r="G1314" s="51">
        <v>1.43E-2</v>
      </c>
      <c r="H1314" s="51">
        <v>69.847499999999997</v>
      </c>
      <c r="I1314" s="51">
        <v>2027</v>
      </c>
      <c r="J1314" s="51" t="s">
        <v>32</v>
      </c>
      <c r="K1314" s="51" t="s">
        <v>33</v>
      </c>
    </row>
    <row r="1315" spans="1:11" x14ac:dyDescent="0.25">
      <c r="A1315" s="51" t="s">
        <v>1120</v>
      </c>
      <c r="B1315" s="51" t="s">
        <v>79</v>
      </c>
      <c r="C1315" s="51" t="s">
        <v>31</v>
      </c>
      <c r="D1315" s="51">
        <v>251780</v>
      </c>
      <c r="E1315" s="51">
        <v>86.91</v>
      </c>
      <c r="F1315" s="51">
        <v>3.58</v>
      </c>
      <c r="G1315" s="51">
        <v>1.4200000000000001E-2</v>
      </c>
      <c r="H1315" s="51">
        <v>70.329499999999996</v>
      </c>
      <c r="I1315" s="51">
        <v>2027</v>
      </c>
      <c r="J1315" s="51" t="s">
        <v>32</v>
      </c>
      <c r="K1315" s="51" t="s">
        <v>33</v>
      </c>
    </row>
    <row r="1316" spans="1:11" x14ac:dyDescent="0.25">
      <c r="A1316" s="51" t="s">
        <v>1041</v>
      </c>
      <c r="B1316" s="51" t="s">
        <v>79</v>
      </c>
      <c r="C1316" s="51" t="s">
        <v>31</v>
      </c>
      <c r="D1316" s="51">
        <v>233332</v>
      </c>
      <c r="E1316" s="51">
        <v>87.96</v>
      </c>
      <c r="F1316" s="51">
        <v>4.1500000000000004</v>
      </c>
      <c r="G1316" s="51">
        <v>1.78E-2</v>
      </c>
      <c r="H1316" s="51">
        <v>56.224499999999999</v>
      </c>
      <c r="I1316" s="51">
        <v>2027</v>
      </c>
      <c r="J1316" s="51" t="s">
        <v>32</v>
      </c>
      <c r="K1316" s="51" t="s">
        <v>33</v>
      </c>
    </row>
    <row r="1317" spans="1:11" x14ac:dyDescent="0.25">
      <c r="A1317" s="51" t="s">
        <v>1335</v>
      </c>
      <c r="B1317" s="51" t="s">
        <v>34</v>
      </c>
      <c r="C1317" s="51" t="s">
        <v>31</v>
      </c>
      <c r="D1317" s="51">
        <v>346677</v>
      </c>
      <c r="E1317" s="51">
        <v>84.26</v>
      </c>
      <c r="F1317" s="51">
        <v>8.84</v>
      </c>
      <c r="G1317" s="51">
        <v>2.5499999999999998E-2</v>
      </c>
      <c r="H1317" s="51">
        <v>39.216799999999999</v>
      </c>
      <c r="I1317" s="51">
        <v>2027</v>
      </c>
      <c r="J1317" s="51" t="s">
        <v>32</v>
      </c>
      <c r="K1317" s="51" t="s">
        <v>33</v>
      </c>
    </row>
    <row r="1318" spans="1:11" x14ac:dyDescent="0.25">
      <c r="A1318" s="51" t="s">
        <v>3639</v>
      </c>
      <c r="B1318" s="51" t="s">
        <v>79</v>
      </c>
      <c r="C1318" s="51" t="s">
        <v>31</v>
      </c>
      <c r="D1318" s="51">
        <v>488801</v>
      </c>
      <c r="E1318" s="51">
        <v>86.54</v>
      </c>
      <c r="F1318" s="51">
        <v>6.39</v>
      </c>
      <c r="G1318" s="51">
        <v>1.3100000000000001E-2</v>
      </c>
      <c r="H1318" s="51">
        <v>76.494699999999995</v>
      </c>
      <c r="I1318" s="51">
        <v>2027</v>
      </c>
      <c r="J1318" s="51" t="s">
        <v>32</v>
      </c>
      <c r="K1318" s="51" t="s">
        <v>33</v>
      </c>
    </row>
    <row r="1319" spans="1:11" x14ac:dyDescent="0.25">
      <c r="A1319" s="51" t="s">
        <v>1465</v>
      </c>
      <c r="B1319" s="51" t="s">
        <v>79</v>
      </c>
      <c r="C1319" s="51" t="s">
        <v>31</v>
      </c>
      <c r="D1319" s="51">
        <v>687081</v>
      </c>
      <c r="E1319" s="51">
        <v>78.900000000000006</v>
      </c>
      <c r="F1319" s="51">
        <v>11.38</v>
      </c>
      <c r="G1319" s="51">
        <v>1.66E-2</v>
      </c>
      <c r="H1319" s="51">
        <v>60.376199999999997</v>
      </c>
      <c r="I1319" s="51">
        <v>2027</v>
      </c>
      <c r="J1319" s="51" t="s">
        <v>32</v>
      </c>
      <c r="K1319" s="51" t="s">
        <v>33</v>
      </c>
    </row>
    <row r="1320" spans="1:11" x14ac:dyDescent="0.25">
      <c r="A1320" s="51" t="s">
        <v>1417</v>
      </c>
      <c r="B1320" s="51" t="s">
        <v>75</v>
      </c>
      <c r="C1320" s="51" t="s">
        <v>31</v>
      </c>
      <c r="D1320" s="51">
        <v>272196</v>
      </c>
      <c r="E1320" s="51">
        <v>85.72</v>
      </c>
      <c r="F1320" s="51">
        <v>5.67</v>
      </c>
      <c r="G1320" s="51">
        <v>2.0799999999999999E-2</v>
      </c>
      <c r="H1320" s="51">
        <v>48.006300000000003</v>
      </c>
      <c r="I1320" s="51">
        <v>2027</v>
      </c>
      <c r="J1320" s="51" t="s">
        <v>32</v>
      </c>
      <c r="K1320" s="51" t="s">
        <v>33</v>
      </c>
    </row>
    <row r="1321" spans="1:11" x14ac:dyDescent="0.25">
      <c r="A1321" s="51" t="s">
        <v>975</v>
      </c>
      <c r="B1321" s="51" t="s">
        <v>79</v>
      </c>
      <c r="C1321" s="51" t="s">
        <v>31</v>
      </c>
      <c r="D1321" s="51">
        <v>165369</v>
      </c>
      <c r="E1321" s="51">
        <v>76.260000000000005</v>
      </c>
      <c r="F1321" s="51">
        <v>3.4</v>
      </c>
      <c r="G1321" s="51">
        <v>2.06E-2</v>
      </c>
      <c r="H1321" s="51">
        <v>48.637900000000002</v>
      </c>
      <c r="I1321" s="51">
        <v>2027</v>
      </c>
      <c r="J1321" s="51" t="s">
        <v>32</v>
      </c>
      <c r="K1321" s="51" t="s">
        <v>33</v>
      </c>
    </row>
    <row r="1322" spans="1:11" x14ac:dyDescent="0.25">
      <c r="A1322" s="51" t="s">
        <v>1106</v>
      </c>
      <c r="B1322" s="51" t="s">
        <v>79</v>
      </c>
      <c r="C1322" s="51" t="s">
        <v>31</v>
      </c>
      <c r="D1322" s="51">
        <v>207246</v>
      </c>
      <c r="E1322" s="51">
        <v>89.86</v>
      </c>
      <c r="F1322" s="51">
        <v>3.4</v>
      </c>
      <c r="G1322" s="51">
        <v>1.6400000000000001E-2</v>
      </c>
      <c r="H1322" s="51">
        <v>60.954700000000003</v>
      </c>
      <c r="I1322" s="51">
        <v>2027</v>
      </c>
      <c r="J1322" s="51" t="s">
        <v>32</v>
      </c>
      <c r="K1322" s="51" t="s">
        <v>33</v>
      </c>
    </row>
    <row r="1323" spans="1:11" x14ac:dyDescent="0.25">
      <c r="A1323" s="51" t="s">
        <v>1137</v>
      </c>
      <c r="B1323" s="51" t="s">
        <v>79</v>
      </c>
      <c r="C1323" s="51" t="s">
        <v>31</v>
      </c>
      <c r="D1323" s="51">
        <v>245655</v>
      </c>
      <c r="E1323" s="51">
        <v>85.38</v>
      </c>
      <c r="F1323" s="51">
        <v>3.3</v>
      </c>
      <c r="G1323" s="51">
        <v>1.34E-2</v>
      </c>
      <c r="H1323" s="51">
        <v>74.440899999999999</v>
      </c>
      <c r="I1323" s="51">
        <v>2027</v>
      </c>
      <c r="J1323" s="51" t="s">
        <v>32</v>
      </c>
      <c r="K1323" s="51" t="s">
        <v>33</v>
      </c>
    </row>
    <row r="1324" spans="1:11" x14ac:dyDescent="0.25">
      <c r="A1324" s="51" t="s">
        <v>1081</v>
      </c>
      <c r="B1324" s="51" t="s">
        <v>79</v>
      </c>
      <c r="C1324" s="51" t="s">
        <v>31</v>
      </c>
      <c r="D1324" s="51">
        <v>284101</v>
      </c>
      <c r="E1324" s="51">
        <v>86.24</v>
      </c>
      <c r="F1324" s="51">
        <v>3.39</v>
      </c>
      <c r="G1324" s="51">
        <v>1.1900000000000001E-2</v>
      </c>
      <c r="H1324" s="51">
        <v>83.805599999999998</v>
      </c>
      <c r="I1324" s="51">
        <v>2027</v>
      </c>
      <c r="J1324" s="51" t="s">
        <v>32</v>
      </c>
      <c r="K1324" s="51" t="s">
        <v>33</v>
      </c>
    </row>
    <row r="1325" spans="1:11" x14ac:dyDescent="0.25">
      <c r="A1325" s="51" t="s">
        <v>1374</v>
      </c>
      <c r="B1325" s="51" t="s">
        <v>75</v>
      </c>
      <c r="C1325" s="51" t="s">
        <v>31</v>
      </c>
      <c r="D1325" s="51">
        <v>400447</v>
      </c>
      <c r="E1325" s="51">
        <v>86.2</v>
      </c>
      <c r="F1325" s="51">
        <v>6.04</v>
      </c>
      <c r="G1325" s="51">
        <v>1.5100000000000001E-2</v>
      </c>
      <c r="H1325" s="51">
        <v>66.299199999999999</v>
      </c>
      <c r="I1325" s="51">
        <v>2027</v>
      </c>
      <c r="J1325" s="51" t="s">
        <v>32</v>
      </c>
      <c r="K1325" s="51" t="s">
        <v>33</v>
      </c>
    </row>
    <row r="1326" spans="1:11" x14ac:dyDescent="0.25">
      <c r="A1326" s="51" t="s">
        <v>1110</v>
      </c>
      <c r="B1326" s="51" t="s">
        <v>79</v>
      </c>
      <c r="C1326" s="51" t="s">
        <v>31</v>
      </c>
      <c r="D1326" s="51">
        <v>171346</v>
      </c>
      <c r="E1326" s="51">
        <v>87.86</v>
      </c>
      <c r="F1326" s="51">
        <v>3.43</v>
      </c>
      <c r="G1326" s="51">
        <v>0.02</v>
      </c>
      <c r="H1326" s="51">
        <v>49.955100000000002</v>
      </c>
      <c r="I1326" s="51">
        <v>2027</v>
      </c>
      <c r="J1326" s="51" t="s">
        <v>32</v>
      </c>
      <c r="K1326" s="51" t="s">
        <v>33</v>
      </c>
    </row>
    <row r="1327" spans="1:11" x14ac:dyDescent="0.25">
      <c r="A1327" s="51" t="s">
        <v>1095</v>
      </c>
      <c r="B1327" s="51" t="s">
        <v>79</v>
      </c>
      <c r="C1327" s="51" t="s">
        <v>31</v>
      </c>
      <c r="D1327" s="51">
        <v>178836</v>
      </c>
      <c r="E1327" s="51">
        <v>84.94</v>
      </c>
      <c r="F1327" s="51">
        <v>3.05</v>
      </c>
      <c r="G1327" s="51">
        <v>1.7100000000000001E-2</v>
      </c>
      <c r="H1327" s="51">
        <v>58.634700000000002</v>
      </c>
      <c r="I1327" s="51">
        <v>2027</v>
      </c>
      <c r="J1327" s="51" t="s">
        <v>32</v>
      </c>
      <c r="K1327" s="51" t="s">
        <v>33</v>
      </c>
    </row>
    <row r="1328" spans="1:11" x14ac:dyDescent="0.25">
      <c r="A1328" s="51" t="s">
        <v>1431</v>
      </c>
      <c r="B1328" s="51" t="s">
        <v>79</v>
      </c>
      <c r="C1328" s="51" t="s">
        <v>31</v>
      </c>
      <c r="D1328" s="51">
        <v>156698</v>
      </c>
      <c r="E1328" s="51">
        <v>89.88</v>
      </c>
      <c r="F1328" s="51">
        <v>2.58</v>
      </c>
      <c r="G1328" s="51">
        <v>1.6500000000000001E-2</v>
      </c>
      <c r="H1328" s="51">
        <v>60.735700000000001</v>
      </c>
      <c r="I1328" s="51">
        <v>2027</v>
      </c>
      <c r="J1328" s="51" t="s">
        <v>32</v>
      </c>
      <c r="K1328" s="51" t="s">
        <v>33</v>
      </c>
    </row>
    <row r="1329" spans="1:11" x14ac:dyDescent="0.25">
      <c r="A1329" s="51" t="s">
        <v>1323</v>
      </c>
      <c r="B1329" s="51" t="s">
        <v>79</v>
      </c>
      <c r="C1329" s="51" t="s">
        <v>31</v>
      </c>
      <c r="D1329" s="51">
        <v>209128</v>
      </c>
      <c r="E1329" s="51">
        <v>86.85</v>
      </c>
      <c r="F1329" s="51">
        <v>2.59</v>
      </c>
      <c r="G1329" s="51">
        <v>1.24E-2</v>
      </c>
      <c r="H1329" s="51">
        <v>80.744299999999996</v>
      </c>
      <c r="I1329" s="51">
        <v>2027</v>
      </c>
      <c r="J1329" s="51" t="s">
        <v>32</v>
      </c>
      <c r="K1329" s="51" t="s">
        <v>33</v>
      </c>
    </row>
    <row r="1330" spans="1:11" x14ac:dyDescent="0.25">
      <c r="A1330" s="51" t="s">
        <v>1943</v>
      </c>
      <c r="B1330" s="51" t="s">
        <v>79</v>
      </c>
      <c r="C1330" s="51" t="s">
        <v>31</v>
      </c>
      <c r="D1330" s="51">
        <v>504301</v>
      </c>
      <c r="E1330" s="51">
        <v>84.15</v>
      </c>
      <c r="F1330" s="51">
        <v>6.1</v>
      </c>
      <c r="G1330" s="51">
        <v>1.21E-2</v>
      </c>
      <c r="H1330" s="51">
        <v>82.672300000000007</v>
      </c>
      <c r="I1330" s="51">
        <v>2028</v>
      </c>
      <c r="J1330" s="51" t="s">
        <v>32</v>
      </c>
      <c r="K1330" s="51" t="s">
        <v>33</v>
      </c>
    </row>
    <row r="1331" spans="1:11" x14ac:dyDescent="0.25">
      <c r="A1331" s="51" t="s">
        <v>1438</v>
      </c>
      <c r="B1331" s="51" t="s">
        <v>75</v>
      </c>
      <c r="C1331" s="51" t="s">
        <v>31</v>
      </c>
      <c r="D1331" s="51">
        <v>205774</v>
      </c>
      <c r="E1331" s="51">
        <v>84.79</v>
      </c>
      <c r="F1331" s="51">
        <v>5.49</v>
      </c>
      <c r="G1331" s="51">
        <v>2.6700000000000002E-2</v>
      </c>
      <c r="H1331" s="51">
        <v>37.4816</v>
      </c>
      <c r="I1331" s="51">
        <v>2028</v>
      </c>
      <c r="J1331" s="51" t="s">
        <v>32</v>
      </c>
      <c r="K1331" s="51" t="s">
        <v>33</v>
      </c>
    </row>
    <row r="1332" spans="1:11" x14ac:dyDescent="0.25">
      <c r="A1332" s="51" t="s">
        <v>3901</v>
      </c>
      <c r="B1332" s="51" t="s">
        <v>75</v>
      </c>
      <c r="C1332" s="51" t="s">
        <v>31</v>
      </c>
      <c r="D1332" s="51">
        <v>741846</v>
      </c>
      <c r="E1332" s="51">
        <v>85.97</v>
      </c>
      <c r="F1332" s="51">
        <v>12.89</v>
      </c>
      <c r="G1332" s="51">
        <v>1.7399999999999999E-2</v>
      </c>
      <c r="H1332" s="51">
        <v>57.552</v>
      </c>
      <c r="I1332" s="51">
        <v>2028</v>
      </c>
      <c r="J1332" s="51" t="s">
        <v>32</v>
      </c>
      <c r="K1332" s="51" t="s">
        <v>33</v>
      </c>
    </row>
    <row r="1333" spans="1:11" x14ac:dyDescent="0.25">
      <c r="A1333" s="51" t="s">
        <v>1551</v>
      </c>
      <c r="B1333" s="51" t="s">
        <v>79</v>
      </c>
      <c r="C1333" s="51" t="s">
        <v>31</v>
      </c>
      <c r="D1333" s="51">
        <v>312804</v>
      </c>
      <c r="E1333" s="51">
        <v>84.03</v>
      </c>
      <c r="F1333" s="51">
        <v>6.68</v>
      </c>
      <c r="G1333" s="51">
        <v>2.1399999999999999E-2</v>
      </c>
      <c r="H1333" s="51">
        <v>46.826900000000002</v>
      </c>
      <c r="I1333" s="51">
        <v>2028</v>
      </c>
      <c r="J1333" s="51" t="s">
        <v>32</v>
      </c>
      <c r="K1333" s="51" t="s">
        <v>33</v>
      </c>
    </row>
    <row r="1334" spans="1:11" x14ac:dyDescent="0.25">
      <c r="A1334" s="51" t="s">
        <v>1848</v>
      </c>
      <c r="B1334" s="51" t="s">
        <v>75</v>
      </c>
      <c r="C1334" s="51" t="s">
        <v>31</v>
      </c>
      <c r="D1334" s="51">
        <v>554947</v>
      </c>
      <c r="E1334" s="51">
        <v>84.79</v>
      </c>
      <c r="F1334" s="51">
        <v>7.99</v>
      </c>
      <c r="G1334" s="51">
        <v>1.44E-2</v>
      </c>
      <c r="H1334" s="51">
        <v>69.455100000000002</v>
      </c>
      <c r="I1334" s="51">
        <v>2028</v>
      </c>
      <c r="J1334" s="51" t="s">
        <v>32</v>
      </c>
      <c r="K1334" s="51" t="s">
        <v>33</v>
      </c>
    </row>
    <row r="1335" spans="1:11" x14ac:dyDescent="0.25">
      <c r="A1335" s="51" t="s">
        <v>2957</v>
      </c>
      <c r="B1335" s="51" t="s">
        <v>79</v>
      </c>
      <c r="C1335" s="51" t="s">
        <v>31</v>
      </c>
      <c r="D1335" s="51">
        <v>349135</v>
      </c>
      <c r="E1335" s="51">
        <v>86.28</v>
      </c>
      <c r="F1335" s="51">
        <v>4</v>
      </c>
      <c r="G1335" s="51">
        <v>1.15E-2</v>
      </c>
      <c r="H1335" s="51">
        <v>87.283600000000007</v>
      </c>
      <c r="I1335" s="51">
        <v>2028</v>
      </c>
      <c r="J1335" s="51" t="s">
        <v>32</v>
      </c>
      <c r="K1335" s="51" t="s">
        <v>33</v>
      </c>
    </row>
    <row r="1336" spans="1:11" x14ac:dyDescent="0.25">
      <c r="A1336" s="51" t="s">
        <v>1462</v>
      </c>
      <c r="B1336" s="51" t="s">
        <v>75</v>
      </c>
      <c r="C1336" s="51" t="s">
        <v>31</v>
      </c>
      <c r="D1336" s="51">
        <v>183986</v>
      </c>
      <c r="E1336" s="51">
        <v>87.88</v>
      </c>
      <c r="F1336" s="51">
        <v>5.56</v>
      </c>
      <c r="G1336" s="51">
        <v>3.0200000000000001E-2</v>
      </c>
      <c r="H1336" s="51">
        <v>33.091000000000001</v>
      </c>
      <c r="I1336" s="51">
        <v>2028</v>
      </c>
      <c r="J1336" s="51" t="s">
        <v>32</v>
      </c>
      <c r="K1336" s="51" t="s">
        <v>33</v>
      </c>
    </row>
    <row r="1337" spans="1:11" x14ac:dyDescent="0.25">
      <c r="A1337" s="51" t="s">
        <v>1340</v>
      </c>
      <c r="B1337" s="51" t="s">
        <v>79</v>
      </c>
      <c r="C1337" s="51" t="s">
        <v>31</v>
      </c>
      <c r="D1337" s="51">
        <v>616220</v>
      </c>
      <c r="E1337" s="51">
        <v>88.34</v>
      </c>
      <c r="F1337" s="51">
        <v>10.07</v>
      </c>
      <c r="G1337" s="51">
        <v>1.6299999999999999E-2</v>
      </c>
      <c r="H1337" s="51">
        <v>61.1937</v>
      </c>
      <c r="I1337" s="51">
        <v>2028</v>
      </c>
      <c r="J1337" s="51" t="s">
        <v>32</v>
      </c>
      <c r="K1337" s="51" t="s">
        <v>33</v>
      </c>
    </row>
    <row r="1338" spans="1:11" x14ac:dyDescent="0.25">
      <c r="A1338" s="51" t="s">
        <v>1249</v>
      </c>
      <c r="B1338" s="51" t="s">
        <v>79</v>
      </c>
      <c r="C1338" s="51" t="s">
        <v>31</v>
      </c>
      <c r="D1338" s="51">
        <v>309117</v>
      </c>
      <c r="E1338" s="51">
        <v>84.55</v>
      </c>
      <c r="F1338" s="51">
        <v>3.83</v>
      </c>
      <c r="G1338" s="51">
        <v>1.24E-2</v>
      </c>
      <c r="H1338" s="51">
        <v>80.709500000000006</v>
      </c>
      <c r="I1338" s="51">
        <v>2028</v>
      </c>
      <c r="J1338" s="51" t="s">
        <v>32</v>
      </c>
      <c r="K1338" s="51" t="s">
        <v>33</v>
      </c>
    </row>
    <row r="1339" spans="1:11" x14ac:dyDescent="0.25">
      <c r="A1339" s="51" t="s">
        <v>1507</v>
      </c>
      <c r="B1339" s="51" t="s">
        <v>79</v>
      </c>
      <c r="C1339" s="51" t="s">
        <v>31</v>
      </c>
      <c r="D1339" s="51">
        <v>360725</v>
      </c>
      <c r="E1339" s="51">
        <v>85.49</v>
      </c>
      <c r="F1339" s="51">
        <v>6.15</v>
      </c>
      <c r="G1339" s="51">
        <v>1.7000000000000001E-2</v>
      </c>
      <c r="H1339" s="51">
        <v>58.654499999999999</v>
      </c>
      <c r="I1339" s="51">
        <v>2028</v>
      </c>
      <c r="J1339" s="51" t="s">
        <v>32</v>
      </c>
      <c r="K1339" s="51" t="s">
        <v>33</v>
      </c>
    </row>
    <row r="1340" spans="1:11" x14ac:dyDescent="0.25">
      <c r="A1340" s="51" t="s">
        <v>1531</v>
      </c>
      <c r="B1340" s="51" t="s">
        <v>75</v>
      </c>
      <c r="C1340" s="51" t="s">
        <v>31</v>
      </c>
      <c r="D1340" s="51">
        <v>475020</v>
      </c>
      <c r="E1340" s="51">
        <v>73.66</v>
      </c>
      <c r="F1340" s="51">
        <v>11.3</v>
      </c>
      <c r="G1340" s="51">
        <v>2.3800000000000002E-2</v>
      </c>
      <c r="H1340" s="51">
        <v>42.037100000000002</v>
      </c>
      <c r="I1340" s="51">
        <v>2028</v>
      </c>
      <c r="J1340" s="51" t="s">
        <v>32</v>
      </c>
      <c r="K1340" s="51" t="s">
        <v>33</v>
      </c>
    </row>
    <row r="1341" spans="1:11" x14ac:dyDescent="0.25">
      <c r="A1341" s="51" t="s">
        <v>1011</v>
      </c>
      <c r="B1341" s="51" t="s">
        <v>79</v>
      </c>
      <c r="C1341" s="51" t="s">
        <v>31</v>
      </c>
      <c r="D1341" s="51">
        <v>239002</v>
      </c>
      <c r="E1341" s="51">
        <v>85.89</v>
      </c>
      <c r="F1341" s="51">
        <v>3.55</v>
      </c>
      <c r="G1341" s="51">
        <v>1.49E-2</v>
      </c>
      <c r="H1341" s="51">
        <v>67.324399999999997</v>
      </c>
      <c r="I1341" s="51">
        <v>2028</v>
      </c>
      <c r="J1341" s="51" t="s">
        <v>32</v>
      </c>
      <c r="K1341" s="51" t="s">
        <v>33</v>
      </c>
    </row>
    <row r="1342" spans="1:11" x14ac:dyDescent="0.25">
      <c r="A1342" s="51" t="s">
        <v>1226</v>
      </c>
      <c r="B1342" s="51" t="s">
        <v>79</v>
      </c>
      <c r="C1342" s="51" t="s">
        <v>31</v>
      </c>
      <c r="D1342" s="51">
        <v>288292</v>
      </c>
      <c r="E1342" s="51">
        <v>87.54</v>
      </c>
      <c r="F1342" s="51">
        <v>3.32</v>
      </c>
      <c r="G1342" s="51">
        <v>1.15E-2</v>
      </c>
      <c r="H1342" s="51">
        <v>86.834800000000001</v>
      </c>
      <c r="I1342" s="51">
        <v>2028</v>
      </c>
      <c r="J1342" s="51" t="s">
        <v>32</v>
      </c>
      <c r="K1342" s="51" t="s">
        <v>33</v>
      </c>
    </row>
    <row r="1343" spans="1:11" x14ac:dyDescent="0.25">
      <c r="A1343" s="51" t="s">
        <v>1408</v>
      </c>
      <c r="B1343" s="51" t="s">
        <v>79</v>
      </c>
      <c r="C1343" s="51" t="s">
        <v>31</v>
      </c>
      <c r="D1343" s="51">
        <v>682954</v>
      </c>
      <c r="E1343" s="51">
        <v>75.569999999999993</v>
      </c>
      <c r="F1343" s="51">
        <v>9.9600000000000009</v>
      </c>
      <c r="G1343" s="51">
        <v>1.46E-2</v>
      </c>
      <c r="H1343" s="51">
        <v>68.569699999999997</v>
      </c>
      <c r="I1343" s="51">
        <v>2028</v>
      </c>
      <c r="J1343" s="51" t="s">
        <v>32</v>
      </c>
      <c r="K1343" s="51" t="s">
        <v>33</v>
      </c>
    </row>
    <row r="1344" spans="1:11" x14ac:dyDescent="0.25">
      <c r="A1344" s="51" t="s">
        <v>2295</v>
      </c>
      <c r="B1344" s="51" t="s">
        <v>79</v>
      </c>
      <c r="C1344" s="51" t="s">
        <v>31</v>
      </c>
      <c r="D1344" s="51">
        <v>466830</v>
      </c>
      <c r="E1344" s="51">
        <v>82.56</v>
      </c>
      <c r="F1344" s="51">
        <v>6.3</v>
      </c>
      <c r="G1344" s="51">
        <v>1.35E-2</v>
      </c>
      <c r="H1344" s="51">
        <v>74.099999999999994</v>
      </c>
      <c r="I1344" s="51">
        <v>2028</v>
      </c>
      <c r="J1344" s="51" t="s">
        <v>32</v>
      </c>
      <c r="K1344" s="51" t="s">
        <v>33</v>
      </c>
    </row>
    <row r="1345" spans="1:11" x14ac:dyDescent="0.25">
      <c r="A1345" s="51" t="s">
        <v>2373</v>
      </c>
      <c r="B1345" s="51" t="s">
        <v>79</v>
      </c>
      <c r="C1345" s="51" t="s">
        <v>31</v>
      </c>
      <c r="D1345" s="51">
        <v>469794</v>
      </c>
      <c r="E1345" s="51">
        <v>86.04</v>
      </c>
      <c r="F1345" s="51">
        <v>6.32</v>
      </c>
      <c r="G1345" s="51">
        <v>1.35E-2</v>
      </c>
      <c r="H1345" s="51">
        <v>74.334500000000006</v>
      </c>
      <c r="I1345" s="51">
        <v>2028</v>
      </c>
      <c r="J1345" s="51" t="s">
        <v>32</v>
      </c>
      <c r="K1345" s="51" t="s">
        <v>33</v>
      </c>
    </row>
    <row r="1346" spans="1:11" x14ac:dyDescent="0.25">
      <c r="A1346" s="51" t="s">
        <v>1332</v>
      </c>
      <c r="B1346" s="51" t="s">
        <v>79</v>
      </c>
      <c r="C1346" s="51" t="s">
        <v>31</v>
      </c>
      <c r="D1346" s="51">
        <v>426851</v>
      </c>
      <c r="E1346" s="51">
        <v>88.2</v>
      </c>
      <c r="F1346" s="51">
        <v>4.8099999999999996</v>
      </c>
      <c r="G1346" s="51">
        <v>1.1299999999999999E-2</v>
      </c>
      <c r="H1346" s="51">
        <v>88.742400000000004</v>
      </c>
      <c r="I1346" s="51">
        <v>2028</v>
      </c>
      <c r="J1346" s="51" t="s">
        <v>32</v>
      </c>
      <c r="K1346" s="51" t="s">
        <v>33</v>
      </c>
    </row>
    <row r="1347" spans="1:11" x14ac:dyDescent="0.25">
      <c r="A1347" s="51" t="s">
        <v>1557</v>
      </c>
      <c r="B1347" s="51" t="s">
        <v>79</v>
      </c>
      <c r="C1347" s="51" t="s">
        <v>31</v>
      </c>
      <c r="D1347" s="51">
        <v>478421</v>
      </c>
      <c r="E1347" s="51">
        <v>87.99</v>
      </c>
      <c r="F1347" s="51">
        <v>6.13</v>
      </c>
      <c r="G1347" s="51">
        <v>1.2800000000000001E-2</v>
      </c>
      <c r="H1347" s="51">
        <v>78.0458</v>
      </c>
      <c r="I1347" s="51">
        <v>2028</v>
      </c>
      <c r="J1347" s="51" t="s">
        <v>32</v>
      </c>
      <c r="K1347" s="51" t="s">
        <v>33</v>
      </c>
    </row>
    <row r="1348" spans="1:11" x14ac:dyDescent="0.25">
      <c r="A1348" s="51" t="s">
        <v>1405</v>
      </c>
      <c r="B1348" s="51" t="s">
        <v>79</v>
      </c>
      <c r="C1348" s="51" t="s">
        <v>31</v>
      </c>
      <c r="D1348" s="51">
        <v>666346</v>
      </c>
      <c r="E1348" s="51">
        <v>87.48</v>
      </c>
      <c r="F1348" s="51">
        <v>9.8800000000000008</v>
      </c>
      <c r="G1348" s="51">
        <v>1.4800000000000001E-2</v>
      </c>
      <c r="H1348" s="51">
        <v>67.444000000000003</v>
      </c>
      <c r="I1348" s="51">
        <v>2028</v>
      </c>
      <c r="J1348" s="51" t="s">
        <v>32</v>
      </c>
      <c r="K1348" s="51" t="s">
        <v>33</v>
      </c>
    </row>
    <row r="1349" spans="1:11" x14ac:dyDescent="0.25">
      <c r="A1349" s="51" t="s">
        <v>1433</v>
      </c>
      <c r="B1349" s="51" t="s">
        <v>79</v>
      </c>
      <c r="C1349" s="51" t="s">
        <v>31</v>
      </c>
      <c r="D1349" s="51">
        <v>418642</v>
      </c>
      <c r="E1349" s="51">
        <v>85.06</v>
      </c>
      <c r="F1349" s="51">
        <v>6.33</v>
      </c>
      <c r="G1349" s="51">
        <v>1.5100000000000001E-2</v>
      </c>
      <c r="H1349" s="51">
        <v>66.136200000000002</v>
      </c>
      <c r="I1349" s="51">
        <v>2028</v>
      </c>
      <c r="J1349" s="51" t="s">
        <v>32</v>
      </c>
      <c r="K1349" s="51" t="s">
        <v>33</v>
      </c>
    </row>
    <row r="1350" spans="1:11" x14ac:dyDescent="0.25">
      <c r="A1350" s="51" t="s">
        <v>1615</v>
      </c>
      <c r="B1350" s="51" t="s">
        <v>79</v>
      </c>
      <c r="C1350" s="51" t="s">
        <v>31</v>
      </c>
      <c r="D1350" s="51">
        <v>478421</v>
      </c>
      <c r="E1350" s="51">
        <v>87.7</v>
      </c>
      <c r="F1350" s="51">
        <v>6.14</v>
      </c>
      <c r="G1350" s="51">
        <v>1.2800000000000001E-2</v>
      </c>
      <c r="H1350" s="51">
        <v>77.918700000000001</v>
      </c>
      <c r="I1350" s="51">
        <v>2028</v>
      </c>
      <c r="J1350" s="51" t="s">
        <v>32</v>
      </c>
      <c r="K1350" s="51" t="s">
        <v>33</v>
      </c>
    </row>
    <row r="1351" spans="1:11" x14ac:dyDescent="0.25">
      <c r="A1351" s="51" t="s">
        <v>1256</v>
      </c>
      <c r="B1351" s="51" t="s">
        <v>79</v>
      </c>
      <c r="C1351" s="51" t="s">
        <v>31</v>
      </c>
      <c r="D1351" s="51">
        <v>193930</v>
      </c>
      <c r="E1351" s="51">
        <v>89.73</v>
      </c>
      <c r="F1351" s="51">
        <v>2.94</v>
      </c>
      <c r="G1351" s="51">
        <v>1.52E-2</v>
      </c>
      <c r="H1351" s="51">
        <v>65.962500000000006</v>
      </c>
      <c r="I1351" s="51">
        <v>2028</v>
      </c>
      <c r="J1351" s="51" t="s">
        <v>32</v>
      </c>
      <c r="K1351" s="51" t="s">
        <v>33</v>
      </c>
    </row>
    <row r="1352" spans="1:11" x14ac:dyDescent="0.25">
      <c r="A1352" s="51" t="s">
        <v>1445</v>
      </c>
      <c r="B1352" s="51" t="s">
        <v>75</v>
      </c>
      <c r="C1352" s="51" t="s">
        <v>31</v>
      </c>
      <c r="D1352" s="51">
        <v>304988</v>
      </c>
      <c r="E1352" s="51">
        <v>87.27</v>
      </c>
      <c r="F1352" s="51">
        <v>5.39</v>
      </c>
      <c r="G1352" s="51">
        <v>1.77E-2</v>
      </c>
      <c r="H1352" s="51">
        <v>56.584000000000003</v>
      </c>
      <c r="I1352" s="51">
        <v>2028</v>
      </c>
      <c r="J1352" s="51" t="s">
        <v>32</v>
      </c>
      <c r="K1352" s="51" t="s">
        <v>33</v>
      </c>
    </row>
    <row r="1353" spans="1:11" x14ac:dyDescent="0.25">
      <c r="A1353" s="51" t="s">
        <v>1300</v>
      </c>
      <c r="B1353" s="51" t="s">
        <v>79</v>
      </c>
      <c r="C1353" s="51" t="s">
        <v>31</v>
      </c>
      <c r="D1353" s="51">
        <v>244056</v>
      </c>
      <c r="E1353" s="51">
        <v>86.15</v>
      </c>
      <c r="F1353" s="51">
        <v>3.22</v>
      </c>
      <c r="G1353" s="51">
        <v>1.32E-2</v>
      </c>
      <c r="H1353" s="51">
        <v>75.793800000000005</v>
      </c>
      <c r="I1353" s="51">
        <v>2028</v>
      </c>
      <c r="J1353" s="51" t="s">
        <v>32</v>
      </c>
      <c r="K1353" s="51" t="s">
        <v>33</v>
      </c>
    </row>
    <row r="1354" spans="1:11" x14ac:dyDescent="0.25">
      <c r="A1354" s="51" t="s">
        <v>2108</v>
      </c>
      <c r="B1354" s="51" t="s">
        <v>79</v>
      </c>
      <c r="C1354" s="51" t="s">
        <v>31</v>
      </c>
      <c r="D1354" s="51">
        <v>440608</v>
      </c>
      <c r="E1354" s="51">
        <v>85.29</v>
      </c>
      <c r="F1354" s="51">
        <v>7.03</v>
      </c>
      <c r="G1354" s="51">
        <v>1.6E-2</v>
      </c>
      <c r="H1354" s="51">
        <v>62.675400000000003</v>
      </c>
      <c r="I1354" s="51">
        <v>2028</v>
      </c>
      <c r="J1354" s="51" t="s">
        <v>32</v>
      </c>
      <c r="K1354" s="51" t="s">
        <v>33</v>
      </c>
    </row>
    <row r="1355" spans="1:11" x14ac:dyDescent="0.25">
      <c r="A1355" s="51" t="s">
        <v>1980</v>
      </c>
      <c r="B1355" s="51" t="s">
        <v>79</v>
      </c>
      <c r="C1355" s="51" t="s">
        <v>31</v>
      </c>
      <c r="D1355" s="51">
        <v>471619</v>
      </c>
      <c r="E1355" s="51">
        <v>82.38</v>
      </c>
      <c r="F1355" s="51">
        <v>7.1</v>
      </c>
      <c r="G1355" s="51">
        <v>1.5100000000000001E-2</v>
      </c>
      <c r="H1355" s="51">
        <v>66.4251</v>
      </c>
      <c r="I1355" s="51">
        <v>2028</v>
      </c>
      <c r="J1355" s="51" t="s">
        <v>32</v>
      </c>
      <c r="K1355" s="51" t="s">
        <v>33</v>
      </c>
    </row>
    <row r="1356" spans="1:11" x14ac:dyDescent="0.25">
      <c r="A1356" s="51" t="s">
        <v>1165</v>
      </c>
      <c r="B1356" s="51" t="s">
        <v>79</v>
      </c>
      <c r="C1356" s="51" t="s">
        <v>31</v>
      </c>
      <c r="D1356" s="51">
        <v>183061</v>
      </c>
      <c r="E1356" s="51">
        <v>86.61</v>
      </c>
      <c r="F1356" s="51">
        <v>3.4</v>
      </c>
      <c r="G1356" s="51">
        <v>1.8599999999999998E-2</v>
      </c>
      <c r="H1356" s="51">
        <v>53.841500000000003</v>
      </c>
      <c r="I1356" s="51">
        <v>2028</v>
      </c>
      <c r="J1356" s="51" t="s">
        <v>32</v>
      </c>
      <c r="K1356" s="51" t="s">
        <v>33</v>
      </c>
    </row>
    <row r="1357" spans="1:11" x14ac:dyDescent="0.25">
      <c r="A1357" s="51" t="s">
        <v>1096</v>
      </c>
      <c r="B1357" s="51" t="s">
        <v>79</v>
      </c>
      <c r="C1357" s="51" t="s">
        <v>31</v>
      </c>
      <c r="D1357" s="51">
        <v>213767</v>
      </c>
      <c r="E1357" s="51">
        <v>89.2</v>
      </c>
      <c r="F1357" s="51">
        <v>3.28</v>
      </c>
      <c r="G1357" s="51">
        <v>1.5299999999999999E-2</v>
      </c>
      <c r="H1357" s="51">
        <v>65.173000000000002</v>
      </c>
      <c r="I1357" s="51">
        <v>2028</v>
      </c>
      <c r="J1357" s="51" t="s">
        <v>32</v>
      </c>
      <c r="K1357" s="51" t="s">
        <v>33</v>
      </c>
    </row>
    <row r="1358" spans="1:11" x14ac:dyDescent="0.25">
      <c r="A1358" s="51" t="s">
        <v>1460</v>
      </c>
      <c r="B1358" s="51" t="s">
        <v>79</v>
      </c>
      <c r="C1358" s="51" t="s">
        <v>31</v>
      </c>
      <c r="D1358" s="51">
        <v>360725</v>
      </c>
      <c r="E1358" s="51">
        <v>85.2</v>
      </c>
      <c r="F1358" s="51">
        <v>6.16</v>
      </c>
      <c r="G1358" s="51">
        <v>1.7100000000000001E-2</v>
      </c>
      <c r="H1358" s="51">
        <v>58.5593</v>
      </c>
      <c r="I1358" s="51">
        <v>2028</v>
      </c>
      <c r="J1358" s="51" t="s">
        <v>32</v>
      </c>
      <c r="K1358" s="51" t="s">
        <v>33</v>
      </c>
    </row>
    <row r="1359" spans="1:11" x14ac:dyDescent="0.25">
      <c r="A1359" s="51" t="s">
        <v>1751</v>
      </c>
      <c r="B1359" s="51" t="s">
        <v>79</v>
      </c>
      <c r="C1359" s="51" t="s">
        <v>31</v>
      </c>
      <c r="D1359" s="51">
        <v>597105</v>
      </c>
      <c r="E1359" s="51">
        <v>85.33</v>
      </c>
      <c r="F1359" s="51">
        <v>7.29</v>
      </c>
      <c r="G1359" s="51">
        <v>1.2200000000000001E-2</v>
      </c>
      <c r="H1359" s="51">
        <v>81.907399999999996</v>
      </c>
      <c r="I1359" s="51">
        <v>2028</v>
      </c>
      <c r="J1359" s="51" t="s">
        <v>32</v>
      </c>
      <c r="K1359" s="51" t="s">
        <v>33</v>
      </c>
    </row>
    <row r="1360" spans="1:11" x14ac:dyDescent="0.25">
      <c r="A1360" s="51" t="s">
        <v>1065</v>
      </c>
      <c r="B1360" s="51" t="s">
        <v>79</v>
      </c>
      <c r="C1360" s="51" t="s">
        <v>31</v>
      </c>
      <c r="D1360" s="51">
        <v>376991</v>
      </c>
      <c r="E1360" s="51">
        <v>85.09</v>
      </c>
      <c r="F1360" s="51">
        <v>4.3099999999999996</v>
      </c>
      <c r="G1360" s="51">
        <v>1.14E-2</v>
      </c>
      <c r="H1360" s="51">
        <v>87.468900000000005</v>
      </c>
      <c r="I1360" s="51">
        <v>2028</v>
      </c>
      <c r="J1360" s="51" t="s">
        <v>32</v>
      </c>
      <c r="K1360" s="51" t="s">
        <v>33</v>
      </c>
    </row>
    <row r="1361" spans="1:11" x14ac:dyDescent="0.25">
      <c r="A1361" s="51" t="s">
        <v>1370</v>
      </c>
      <c r="B1361" s="51" t="s">
        <v>75</v>
      </c>
      <c r="C1361" s="51" t="s">
        <v>31</v>
      </c>
      <c r="D1361" s="51">
        <v>909851</v>
      </c>
      <c r="E1361" s="51">
        <v>80.180000000000007</v>
      </c>
      <c r="F1361" s="51">
        <v>10.02</v>
      </c>
      <c r="G1361" s="51">
        <v>1.0999999999999999E-2</v>
      </c>
      <c r="H1361" s="51">
        <v>90.8035</v>
      </c>
      <c r="I1361" s="51">
        <v>2028</v>
      </c>
      <c r="J1361" s="51" t="s">
        <v>32</v>
      </c>
      <c r="K1361" s="51" t="s">
        <v>33</v>
      </c>
    </row>
    <row r="1362" spans="1:11" x14ac:dyDescent="0.25">
      <c r="A1362" s="51" t="s">
        <v>1175</v>
      </c>
      <c r="B1362" s="51" t="s">
        <v>79</v>
      </c>
      <c r="C1362" s="51" t="s">
        <v>31</v>
      </c>
      <c r="D1362" s="51">
        <v>332527</v>
      </c>
      <c r="E1362" s="51">
        <v>73.290000000000006</v>
      </c>
      <c r="F1362" s="51">
        <v>4.32</v>
      </c>
      <c r="G1362" s="51">
        <v>1.2999999999999999E-2</v>
      </c>
      <c r="H1362" s="51">
        <v>76.9739</v>
      </c>
      <c r="I1362" s="51">
        <v>2028</v>
      </c>
      <c r="J1362" s="51" t="s">
        <v>32</v>
      </c>
      <c r="K1362" s="51" t="s">
        <v>33</v>
      </c>
    </row>
    <row r="1363" spans="1:11" x14ac:dyDescent="0.25">
      <c r="A1363" s="51" t="s">
        <v>1152</v>
      </c>
      <c r="B1363" s="51" t="s">
        <v>79</v>
      </c>
      <c r="C1363" s="51" t="s">
        <v>31</v>
      </c>
      <c r="D1363" s="51">
        <v>355215</v>
      </c>
      <c r="E1363" s="51">
        <v>89.62</v>
      </c>
      <c r="F1363" s="51">
        <v>4.07</v>
      </c>
      <c r="G1363" s="51">
        <v>1.15E-2</v>
      </c>
      <c r="H1363" s="51">
        <v>87.276399999999995</v>
      </c>
      <c r="I1363" s="51">
        <v>2028</v>
      </c>
      <c r="J1363" s="51" t="s">
        <v>32</v>
      </c>
      <c r="K1363" s="51" t="s">
        <v>33</v>
      </c>
    </row>
    <row r="1364" spans="1:11" x14ac:dyDescent="0.25">
      <c r="A1364" s="51" t="s">
        <v>1738</v>
      </c>
      <c r="B1364" s="51" t="s">
        <v>79</v>
      </c>
      <c r="C1364" s="51" t="s">
        <v>31</v>
      </c>
      <c r="D1364" s="51">
        <v>194538</v>
      </c>
      <c r="E1364" s="51">
        <v>84.44</v>
      </c>
      <c r="F1364" s="51">
        <v>2.91</v>
      </c>
      <c r="G1364" s="51">
        <v>1.4999999999999999E-2</v>
      </c>
      <c r="H1364" s="51">
        <v>66.851500000000001</v>
      </c>
      <c r="I1364" s="51">
        <v>2028</v>
      </c>
      <c r="J1364" s="51" t="s">
        <v>32</v>
      </c>
      <c r="K1364" s="51" t="s">
        <v>33</v>
      </c>
    </row>
    <row r="1365" spans="1:11" x14ac:dyDescent="0.25">
      <c r="A1365" s="51" t="s">
        <v>1522</v>
      </c>
      <c r="B1365" s="51" t="s">
        <v>75</v>
      </c>
      <c r="C1365" s="51" t="s">
        <v>31</v>
      </c>
      <c r="D1365" s="51">
        <v>134379</v>
      </c>
      <c r="E1365" s="51">
        <v>76.5</v>
      </c>
      <c r="F1365" s="51">
        <v>5.51</v>
      </c>
      <c r="G1365" s="51">
        <v>4.1000000000000002E-2</v>
      </c>
      <c r="H1365" s="51">
        <v>24.388200000000001</v>
      </c>
      <c r="I1365" s="51">
        <v>2028</v>
      </c>
      <c r="J1365" s="51" t="s">
        <v>32</v>
      </c>
      <c r="K1365" s="51" t="s">
        <v>33</v>
      </c>
    </row>
    <row r="1366" spans="1:11" x14ac:dyDescent="0.25">
      <c r="A1366" s="51" t="s">
        <v>1306</v>
      </c>
      <c r="B1366" s="51" t="s">
        <v>79</v>
      </c>
      <c r="C1366" s="51" t="s">
        <v>31</v>
      </c>
      <c r="D1366" s="51">
        <v>321886</v>
      </c>
      <c r="E1366" s="51">
        <v>84.06</v>
      </c>
      <c r="F1366" s="51">
        <v>3.92</v>
      </c>
      <c r="G1366" s="51">
        <v>1.2200000000000001E-2</v>
      </c>
      <c r="H1366" s="51">
        <v>82.113799999999998</v>
      </c>
      <c r="I1366" s="51">
        <v>2028</v>
      </c>
      <c r="J1366" s="51" t="s">
        <v>32</v>
      </c>
      <c r="K1366" s="51" t="s">
        <v>33</v>
      </c>
    </row>
    <row r="1367" spans="1:11" x14ac:dyDescent="0.25">
      <c r="A1367" s="51" t="s">
        <v>1457</v>
      </c>
      <c r="B1367" s="51" t="s">
        <v>75</v>
      </c>
      <c r="C1367" s="51" t="s">
        <v>31</v>
      </c>
      <c r="D1367" s="51">
        <v>328347</v>
      </c>
      <c r="E1367" s="51">
        <v>78.680000000000007</v>
      </c>
      <c r="F1367" s="51">
        <v>5.48</v>
      </c>
      <c r="G1367" s="51">
        <v>1.67E-2</v>
      </c>
      <c r="H1367" s="51">
        <v>59.917299999999997</v>
      </c>
      <c r="I1367" s="51">
        <v>2028</v>
      </c>
      <c r="J1367" s="51" t="s">
        <v>32</v>
      </c>
      <c r="K1367" s="51" t="s">
        <v>33</v>
      </c>
    </row>
    <row r="1368" spans="1:11" x14ac:dyDescent="0.25">
      <c r="A1368" s="51" t="s">
        <v>1461</v>
      </c>
      <c r="B1368" s="51" t="s">
        <v>75</v>
      </c>
      <c r="C1368" s="51" t="s">
        <v>31</v>
      </c>
      <c r="D1368" s="51">
        <v>594217</v>
      </c>
      <c r="E1368" s="51">
        <v>82.59</v>
      </c>
      <c r="F1368" s="51">
        <v>5.32</v>
      </c>
      <c r="G1368" s="51">
        <v>8.9999999999999993E-3</v>
      </c>
      <c r="H1368" s="51">
        <v>111.6948</v>
      </c>
      <c r="I1368" s="51">
        <v>2028</v>
      </c>
      <c r="J1368" s="51" t="s">
        <v>32</v>
      </c>
      <c r="K1368" s="51" t="s">
        <v>33</v>
      </c>
    </row>
    <row r="1369" spans="1:11" x14ac:dyDescent="0.25">
      <c r="A1369" s="51" t="s">
        <v>1083</v>
      </c>
      <c r="B1369" s="51" t="s">
        <v>79</v>
      </c>
      <c r="C1369" s="51" t="s">
        <v>31</v>
      </c>
      <c r="D1369" s="51">
        <v>262829</v>
      </c>
      <c r="E1369" s="51">
        <v>88.33</v>
      </c>
      <c r="F1369" s="51">
        <v>3.32</v>
      </c>
      <c r="G1369" s="51">
        <v>1.26E-2</v>
      </c>
      <c r="H1369" s="51">
        <v>79.165499999999994</v>
      </c>
      <c r="I1369" s="51">
        <v>2028</v>
      </c>
      <c r="J1369" s="51" t="s">
        <v>32</v>
      </c>
      <c r="K1369" s="51" t="s">
        <v>33</v>
      </c>
    </row>
    <row r="1370" spans="1:11" x14ac:dyDescent="0.25">
      <c r="A1370" s="51" t="s">
        <v>2268</v>
      </c>
      <c r="B1370" s="51" t="s">
        <v>79</v>
      </c>
      <c r="C1370" s="51" t="s">
        <v>31</v>
      </c>
      <c r="D1370" s="51">
        <v>539302</v>
      </c>
      <c r="E1370" s="51">
        <v>86.76</v>
      </c>
      <c r="F1370" s="51">
        <v>7.18</v>
      </c>
      <c r="G1370" s="51">
        <v>1.3299999999999999E-2</v>
      </c>
      <c r="H1370" s="51">
        <v>75.111699999999999</v>
      </c>
      <c r="I1370" s="51">
        <v>2028</v>
      </c>
      <c r="J1370" s="51" t="s">
        <v>32</v>
      </c>
      <c r="K1370" s="51" t="s">
        <v>33</v>
      </c>
    </row>
    <row r="1371" spans="1:11" x14ac:dyDescent="0.25">
      <c r="A1371" s="51" t="s">
        <v>1515</v>
      </c>
      <c r="B1371" s="51" t="s">
        <v>75</v>
      </c>
      <c r="C1371" s="51" t="s">
        <v>31</v>
      </c>
      <c r="D1371" s="51">
        <v>211095</v>
      </c>
      <c r="E1371" s="51">
        <v>87.8</v>
      </c>
      <c r="F1371" s="51">
        <v>5.8</v>
      </c>
      <c r="G1371" s="51">
        <v>2.75E-2</v>
      </c>
      <c r="H1371" s="51">
        <v>36.395600000000002</v>
      </c>
      <c r="I1371" s="51">
        <v>2028</v>
      </c>
      <c r="J1371" s="51" t="s">
        <v>32</v>
      </c>
      <c r="K1371" s="51" t="s">
        <v>33</v>
      </c>
    </row>
    <row r="1372" spans="1:11" x14ac:dyDescent="0.25">
      <c r="A1372" s="51" t="s">
        <v>1444</v>
      </c>
      <c r="B1372" s="51" t="s">
        <v>79</v>
      </c>
      <c r="C1372" s="51" t="s">
        <v>31</v>
      </c>
      <c r="D1372" s="51">
        <v>839565</v>
      </c>
      <c r="E1372" s="51">
        <v>81.819999999999993</v>
      </c>
      <c r="F1372" s="51">
        <v>10.95</v>
      </c>
      <c r="G1372" s="51">
        <v>1.2999999999999999E-2</v>
      </c>
      <c r="H1372" s="51">
        <v>76.672600000000003</v>
      </c>
      <c r="I1372" s="51">
        <v>2028</v>
      </c>
      <c r="J1372" s="51" t="s">
        <v>32</v>
      </c>
      <c r="K1372" s="51" t="s">
        <v>33</v>
      </c>
    </row>
    <row r="1373" spans="1:11" x14ac:dyDescent="0.25">
      <c r="A1373" s="51" t="s">
        <v>1526</v>
      </c>
      <c r="B1373" s="51" t="s">
        <v>75</v>
      </c>
      <c r="C1373" s="51" t="s">
        <v>31</v>
      </c>
      <c r="D1373" s="51">
        <v>57765</v>
      </c>
      <c r="E1373" s="51">
        <v>80.88</v>
      </c>
      <c r="F1373" s="51">
        <v>5.76</v>
      </c>
      <c r="G1373" s="51">
        <v>9.9699999999999997E-2</v>
      </c>
      <c r="H1373" s="51">
        <v>10.028600000000001</v>
      </c>
      <c r="I1373" s="51">
        <v>2028</v>
      </c>
      <c r="J1373" s="51" t="s">
        <v>32</v>
      </c>
      <c r="K1373" s="51" t="s">
        <v>33</v>
      </c>
    </row>
    <row r="1374" spans="1:11" x14ac:dyDescent="0.25">
      <c r="A1374" s="51" t="s">
        <v>1129</v>
      </c>
      <c r="B1374" s="51" t="s">
        <v>79</v>
      </c>
      <c r="C1374" s="51" t="s">
        <v>31</v>
      </c>
      <c r="D1374" s="51">
        <v>241092</v>
      </c>
      <c r="E1374" s="51">
        <v>90.52</v>
      </c>
      <c r="F1374" s="51">
        <v>3.32</v>
      </c>
      <c r="G1374" s="51">
        <v>1.38E-2</v>
      </c>
      <c r="H1374" s="51">
        <v>72.617999999999995</v>
      </c>
      <c r="I1374" s="51">
        <v>2028</v>
      </c>
      <c r="J1374" s="51" t="s">
        <v>32</v>
      </c>
      <c r="K1374" s="51" t="s">
        <v>33</v>
      </c>
    </row>
    <row r="1375" spans="1:11" x14ac:dyDescent="0.25">
      <c r="A1375" s="51" t="s">
        <v>1499</v>
      </c>
      <c r="B1375" s="51" t="s">
        <v>75</v>
      </c>
      <c r="C1375" s="51" t="s">
        <v>31</v>
      </c>
      <c r="D1375" s="51">
        <v>536502</v>
      </c>
      <c r="E1375" s="51">
        <v>86.57</v>
      </c>
      <c r="F1375" s="51">
        <v>5.64</v>
      </c>
      <c r="G1375" s="51">
        <v>1.0500000000000001E-2</v>
      </c>
      <c r="H1375" s="51">
        <v>95.124600000000001</v>
      </c>
      <c r="I1375" s="51">
        <v>2028</v>
      </c>
      <c r="J1375" s="51" t="s">
        <v>32</v>
      </c>
      <c r="K1375" s="51" t="s">
        <v>33</v>
      </c>
    </row>
    <row r="1376" spans="1:11" x14ac:dyDescent="0.25">
      <c r="A1376" s="51" t="s">
        <v>1124</v>
      </c>
      <c r="B1376" s="51" t="s">
        <v>79</v>
      </c>
      <c r="C1376" s="51" t="s">
        <v>31</v>
      </c>
      <c r="D1376" s="51">
        <v>228437</v>
      </c>
      <c r="E1376" s="51">
        <v>79.06</v>
      </c>
      <c r="F1376" s="51">
        <v>6.57</v>
      </c>
      <c r="G1376" s="51">
        <v>2.8799999999999999E-2</v>
      </c>
      <c r="H1376" s="51">
        <v>34.7697</v>
      </c>
      <c r="I1376" s="51">
        <v>2028</v>
      </c>
      <c r="J1376" s="51" t="s">
        <v>32</v>
      </c>
      <c r="K1376" s="51" t="s">
        <v>33</v>
      </c>
    </row>
    <row r="1377" spans="1:11" x14ac:dyDescent="0.25">
      <c r="A1377" s="51" t="s">
        <v>1235</v>
      </c>
      <c r="B1377" s="51" t="s">
        <v>79</v>
      </c>
      <c r="C1377" s="51" t="s">
        <v>31</v>
      </c>
      <c r="D1377" s="51">
        <v>249946</v>
      </c>
      <c r="E1377" s="51">
        <v>86.57</v>
      </c>
      <c r="F1377" s="51">
        <v>3.46</v>
      </c>
      <c r="G1377" s="51">
        <v>1.38E-2</v>
      </c>
      <c r="H1377" s="51">
        <v>72.238799999999998</v>
      </c>
      <c r="I1377" s="51">
        <v>2028</v>
      </c>
      <c r="J1377" s="51" t="s">
        <v>32</v>
      </c>
      <c r="K1377" s="51" t="s">
        <v>33</v>
      </c>
    </row>
    <row r="1378" spans="1:11" x14ac:dyDescent="0.25">
      <c r="A1378" s="51" t="s">
        <v>1220</v>
      </c>
      <c r="B1378" s="51" t="s">
        <v>79</v>
      </c>
      <c r="C1378" s="51" t="s">
        <v>31</v>
      </c>
      <c r="D1378" s="51">
        <v>176448</v>
      </c>
      <c r="E1378" s="51">
        <v>86.3</v>
      </c>
      <c r="F1378" s="51">
        <v>3.08</v>
      </c>
      <c r="G1378" s="51">
        <v>1.7500000000000002E-2</v>
      </c>
      <c r="H1378" s="51">
        <v>57.288400000000003</v>
      </c>
      <c r="I1378" s="51">
        <v>2028</v>
      </c>
      <c r="J1378" s="51" t="s">
        <v>32</v>
      </c>
      <c r="K1378" s="51" t="s">
        <v>33</v>
      </c>
    </row>
    <row r="1379" spans="1:11" x14ac:dyDescent="0.25">
      <c r="A1379" s="51" t="s">
        <v>1422</v>
      </c>
      <c r="B1379" s="51" t="s">
        <v>79</v>
      </c>
      <c r="C1379" s="51" t="s">
        <v>31</v>
      </c>
      <c r="D1379" s="51">
        <v>575823</v>
      </c>
      <c r="E1379" s="51">
        <v>86.03</v>
      </c>
      <c r="F1379" s="51">
        <v>4.9800000000000004</v>
      </c>
      <c r="G1379" s="51">
        <v>8.6E-3</v>
      </c>
      <c r="H1379" s="51">
        <v>115.6271</v>
      </c>
      <c r="I1379" s="51">
        <v>2028</v>
      </c>
      <c r="J1379" s="51" t="s">
        <v>32</v>
      </c>
      <c r="K1379" s="51" t="s">
        <v>33</v>
      </c>
    </row>
    <row r="1380" spans="1:11" x14ac:dyDescent="0.25">
      <c r="A1380" s="51" t="s">
        <v>1269</v>
      </c>
      <c r="B1380" s="51" t="s">
        <v>1163</v>
      </c>
      <c r="C1380" s="51" t="s">
        <v>31</v>
      </c>
      <c r="D1380" s="51">
        <v>3201381</v>
      </c>
      <c r="E1380" s="51">
        <v>92</v>
      </c>
      <c r="F1380" s="51">
        <v>34.090000000000003</v>
      </c>
      <c r="G1380" s="51">
        <v>1.06E-2</v>
      </c>
      <c r="H1380" s="51">
        <v>93.909700000000001</v>
      </c>
      <c r="I1380" s="51">
        <v>2028</v>
      </c>
      <c r="J1380" s="51" t="s">
        <v>32</v>
      </c>
      <c r="K1380" s="51" t="s">
        <v>33</v>
      </c>
    </row>
    <row r="1381" spans="1:11" x14ac:dyDescent="0.25">
      <c r="A1381" s="51" t="s">
        <v>1280</v>
      </c>
      <c r="B1381" s="51" t="s">
        <v>34</v>
      </c>
      <c r="C1381" s="51" t="s">
        <v>31</v>
      </c>
      <c r="D1381" s="51">
        <v>581904</v>
      </c>
      <c r="E1381" s="51">
        <v>78.83</v>
      </c>
      <c r="F1381" s="51">
        <v>8.27</v>
      </c>
      <c r="G1381" s="51">
        <v>1.4200000000000001E-2</v>
      </c>
      <c r="H1381" s="51">
        <v>70.363200000000006</v>
      </c>
      <c r="I1381" s="51">
        <v>2028</v>
      </c>
      <c r="J1381" s="51" t="s">
        <v>32</v>
      </c>
      <c r="K1381" s="51" t="s">
        <v>33</v>
      </c>
    </row>
    <row r="1382" spans="1:11" x14ac:dyDescent="0.25">
      <c r="A1382" s="51" t="s">
        <v>1198</v>
      </c>
      <c r="B1382" s="51" t="s">
        <v>79</v>
      </c>
      <c r="C1382" s="51" t="s">
        <v>31</v>
      </c>
      <c r="D1382" s="51">
        <v>243448</v>
      </c>
      <c r="E1382" s="51">
        <v>89.99</v>
      </c>
      <c r="F1382" s="51">
        <v>3.93</v>
      </c>
      <c r="G1382" s="51">
        <v>1.61E-2</v>
      </c>
      <c r="H1382" s="51">
        <v>61.945999999999998</v>
      </c>
      <c r="I1382" s="51">
        <v>2028</v>
      </c>
      <c r="J1382" s="51" t="s">
        <v>32</v>
      </c>
      <c r="K1382" s="51" t="s">
        <v>33</v>
      </c>
    </row>
    <row r="1383" spans="1:11" x14ac:dyDescent="0.25">
      <c r="A1383" s="51" t="s">
        <v>1181</v>
      </c>
      <c r="B1383" s="51" t="s">
        <v>79</v>
      </c>
      <c r="C1383" s="51" t="s">
        <v>31</v>
      </c>
      <c r="D1383" s="51">
        <v>244056</v>
      </c>
      <c r="E1383" s="51">
        <v>82.85</v>
      </c>
      <c r="F1383" s="51">
        <v>3.23</v>
      </c>
      <c r="G1383" s="51">
        <v>1.32E-2</v>
      </c>
      <c r="H1383" s="51">
        <v>75.559100000000001</v>
      </c>
      <c r="I1383" s="51">
        <v>2028</v>
      </c>
      <c r="J1383" s="51" t="s">
        <v>32</v>
      </c>
      <c r="K1383" s="51" t="s">
        <v>33</v>
      </c>
    </row>
    <row r="1384" spans="1:11" x14ac:dyDescent="0.25">
      <c r="A1384" s="51" t="s">
        <v>982</v>
      </c>
      <c r="B1384" s="51" t="s">
        <v>79</v>
      </c>
      <c r="C1384" s="51" t="s">
        <v>31</v>
      </c>
      <c r="D1384" s="51">
        <v>321506</v>
      </c>
      <c r="E1384" s="51">
        <v>80.569999999999993</v>
      </c>
      <c r="F1384" s="51">
        <v>3.39</v>
      </c>
      <c r="G1384" s="51">
        <v>1.0500000000000001E-2</v>
      </c>
      <c r="H1384" s="51">
        <v>94.839600000000004</v>
      </c>
      <c r="I1384" s="51">
        <v>2028</v>
      </c>
      <c r="J1384" s="51" t="s">
        <v>32</v>
      </c>
      <c r="K1384" s="51" t="s">
        <v>33</v>
      </c>
    </row>
    <row r="1385" spans="1:11" x14ac:dyDescent="0.25">
      <c r="A1385" s="51" t="s">
        <v>1171</v>
      </c>
      <c r="B1385" s="51" t="s">
        <v>79</v>
      </c>
      <c r="C1385" s="51" t="s">
        <v>31</v>
      </c>
      <c r="D1385" s="51">
        <v>272634</v>
      </c>
      <c r="E1385" s="51">
        <v>85.14</v>
      </c>
      <c r="F1385" s="51">
        <v>4.53</v>
      </c>
      <c r="G1385" s="51">
        <v>1.66E-2</v>
      </c>
      <c r="H1385" s="51">
        <v>60.184199999999997</v>
      </c>
      <c r="I1385" s="51">
        <v>2028</v>
      </c>
      <c r="J1385" s="51" t="s">
        <v>32</v>
      </c>
      <c r="K1385" s="51" t="s">
        <v>33</v>
      </c>
    </row>
    <row r="1386" spans="1:11" x14ac:dyDescent="0.25">
      <c r="A1386" s="51" t="s">
        <v>1441</v>
      </c>
      <c r="B1386" s="51" t="s">
        <v>75</v>
      </c>
      <c r="C1386" s="51" t="s">
        <v>31</v>
      </c>
      <c r="D1386" s="51">
        <v>410484</v>
      </c>
      <c r="E1386" s="51">
        <v>82.36</v>
      </c>
      <c r="F1386" s="51">
        <v>5.91</v>
      </c>
      <c r="G1386" s="51">
        <v>1.44E-2</v>
      </c>
      <c r="H1386" s="51">
        <v>69.4559</v>
      </c>
      <c r="I1386" s="51">
        <v>2028</v>
      </c>
      <c r="J1386" s="51" t="s">
        <v>32</v>
      </c>
      <c r="K1386" s="51" t="s">
        <v>33</v>
      </c>
    </row>
    <row r="1387" spans="1:11" x14ac:dyDescent="0.25">
      <c r="A1387" s="51" t="s">
        <v>1933</v>
      </c>
      <c r="B1387" s="51" t="s">
        <v>75</v>
      </c>
      <c r="C1387" s="51" t="s">
        <v>31</v>
      </c>
      <c r="D1387" s="51">
        <v>573391</v>
      </c>
      <c r="E1387" s="51">
        <v>81.459999999999994</v>
      </c>
      <c r="F1387" s="51">
        <v>6.1</v>
      </c>
      <c r="G1387" s="51">
        <v>1.06E-2</v>
      </c>
      <c r="H1387" s="51">
        <v>93.998500000000007</v>
      </c>
      <c r="I1387" s="51">
        <v>2028</v>
      </c>
      <c r="J1387" s="51" t="s">
        <v>32</v>
      </c>
      <c r="K1387" s="51" t="s">
        <v>33</v>
      </c>
    </row>
    <row r="1388" spans="1:11" x14ac:dyDescent="0.25">
      <c r="A1388" s="51" t="s">
        <v>1268</v>
      </c>
      <c r="B1388" s="51" t="s">
        <v>79</v>
      </c>
      <c r="C1388" s="51" t="s">
        <v>31</v>
      </c>
      <c r="D1388" s="51">
        <v>351567</v>
      </c>
      <c r="E1388" s="51">
        <v>86.76</v>
      </c>
      <c r="F1388" s="51">
        <v>4.32</v>
      </c>
      <c r="G1388" s="51">
        <v>1.23E-2</v>
      </c>
      <c r="H1388" s="51">
        <v>81.381200000000007</v>
      </c>
      <c r="I1388" s="51">
        <v>2028</v>
      </c>
      <c r="J1388" s="51" t="s">
        <v>32</v>
      </c>
      <c r="K1388" s="51" t="s">
        <v>33</v>
      </c>
    </row>
    <row r="1389" spans="1:11" x14ac:dyDescent="0.25">
      <c r="A1389" s="51" t="s">
        <v>1527</v>
      </c>
      <c r="B1389" s="51" t="s">
        <v>75</v>
      </c>
      <c r="C1389" s="51" t="s">
        <v>31</v>
      </c>
      <c r="D1389" s="51">
        <v>615080</v>
      </c>
      <c r="E1389" s="51">
        <v>74.849999999999994</v>
      </c>
      <c r="F1389" s="51">
        <v>10.43</v>
      </c>
      <c r="G1389" s="51">
        <v>1.7000000000000001E-2</v>
      </c>
      <c r="H1389" s="51">
        <v>58.972200000000001</v>
      </c>
      <c r="I1389" s="51">
        <v>2028</v>
      </c>
      <c r="J1389" s="51" t="s">
        <v>32</v>
      </c>
      <c r="K1389" s="51" t="s">
        <v>33</v>
      </c>
    </row>
    <row r="1390" spans="1:11" x14ac:dyDescent="0.25">
      <c r="A1390" s="51" t="s">
        <v>1360</v>
      </c>
      <c r="B1390" s="51" t="s">
        <v>79</v>
      </c>
      <c r="C1390" s="51" t="s">
        <v>31</v>
      </c>
      <c r="D1390" s="51">
        <v>616220</v>
      </c>
      <c r="E1390" s="51">
        <v>88.22</v>
      </c>
      <c r="F1390" s="51">
        <v>10.07</v>
      </c>
      <c r="G1390" s="51">
        <v>1.6299999999999999E-2</v>
      </c>
      <c r="H1390" s="51">
        <v>61.1937</v>
      </c>
      <c r="I1390" s="51">
        <v>2028</v>
      </c>
      <c r="J1390" s="51" t="s">
        <v>32</v>
      </c>
      <c r="K1390" s="51" t="s">
        <v>33</v>
      </c>
    </row>
    <row r="1391" spans="1:11" x14ac:dyDescent="0.25">
      <c r="A1391" s="51" t="s">
        <v>3316</v>
      </c>
      <c r="B1391" s="51" t="s">
        <v>79</v>
      </c>
      <c r="C1391" s="51" t="s">
        <v>31</v>
      </c>
      <c r="D1391" s="51">
        <v>313830</v>
      </c>
      <c r="E1391" s="51">
        <v>84.22</v>
      </c>
      <c r="F1391" s="51">
        <v>4.1900000000000004</v>
      </c>
      <c r="G1391" s="51">
        <v>1.34E-2</v>
      </c>
      <c r="H1391" s="51">
        <v>74.899699999999996</v>
      </c>
      <c r="I1391" s="51">
        <v>2028</v>
      </c>
      <c r="J1391" s="51" t="s">
        <v>32</v>
      </c>
      <c r="K1391" s="51" t="s">
        <v>33</v>
      </c>
    </row>
    <row r="1392" spans="1:11" x14ac:dyDescent="0.25">
      <c r="A1392" s="51" t="s">
        <v>1170</v>
      </c>
      <c r="B1392" s="51" t="s">
        <v>79</v>
      </c>
      <c r="C1392" s="51" t="s">
        <v>31</v>
      </c>
      <c r="D1392" s="51">
        <v>314742</v>
      </c>
      <c r="E1392" s="51">
        <v>89.68</v>
      </c>
      <c r="F1392" s="51">
        <v>3.67</v>
      </c>
      <c r="G1392" s="51">
        <v>1.17E-2</v>
      </c>
      <c r="H1392" s="51">
        <v>85.7607</v>
      </c>
      <c r="I1392" s="51">
        <v>2028</v>
      </c>
      <c r="J1392" s="51" t="s">
        <v>32</v>
      </c>
      <c r="K1392" s="51" t="s">
        <v>33</v>
      </c>
    </row>
    <row r="1393" spans="1:11" x14ac:dyDescent="0.25">
      <c r="A1393" s="51" t="s">
        <v>2270</v>
      </c>
      <c r="B1393" s="51" t="s">
        <v>79</v>
      </c>
      <c r="C1393" s="51" t="s">
        <v>31</v>
      </c>
      <c r="D1393" s="51">
        <v>411194</v>
      </c>
      <c r="E1393" s="51">
        <v>83.12</v>
      </c>
      <c r="F1393" s="51">
        <v>6.82</v>
      </c>
      <c r="G1393" s="51">
        <v>1.66E-2</v>
      </c>
      <c r="H1393" s="51">
        <v>60.292299999999997</v>
      </c>
      <c r="I1393" s="51">
        <v>2028</v>
      </c>
      <c r="J1393" s="51" t="s">
        <v>32</v>
      </c>
      <c r="K1393" s="51" t="s">
        <v>33</v>
      </c>
    </row>
    <row r="1394" spans="1:11" x14ac:dyDescent="0.25">
      <c r="A1394" s="51" t="s">
        <v>1559</v>
      </c>
      <c r="B1394" s="51" t="s">
        <v>75</v>
      </c>
      <c r="C1394" s="51" t="s">
        <v>31</v>
      </c>
      <c r="D1394" s="51">
        <v>423912</v>
      </c>
      <c r="E1394" s="51">
        <v>82.42</v>
      </c>
      <c r="F1394" s="51">
        <v>5.86</v>
      </c>
      <c r="G1394" s="51">
        <v>1.38E-2</v>
      </c>
      <c r="H1394" s="51">
        <v>72.3399</v>
      </c>
      <c r="I1394" s="51">
        <v>2028</v>
      </c>
      <c r="J1394" s="51" t="s">
        <v>32</v>
      </c>
      <c r="K1394" s="51" t="s">
        <v>33</v>
      </c>
    </row>
    <row r="1395" spans="1:11" x14ac:dyDescent="0.25">
      <c r="A1395" s="51" t="s">
        <v>1233</v>
      </c>
      <c r="B1395" s="51" t="s">
        <v>79</v>
      </c>
      <c r="C1395" s="51" t="s">
        <v>31</v>
      </c>
      <c r="D1395" s="51">
        <v>254659</v>
      </c>
      <c r="E1395" s="51">
        <v>88.23</v>
      </c>
      <c r="F1395" s="51">
        <v>4.28</v>
      </c>
      <c r="G1395" s="51">
        <v>1.6799999999999999E-2</v>
      </c>
      <c r="H1395" s="51">
        <v>59.499699999999997</v>
      </c>
      <c r="I1395" s="51">
        <v>2028</v>
      </c>
      <c r="J1395" s="51" t="s">
        <v>32</v>
      </c>
      <c r="K1395" s="51" t="s">
        <v>33</v>
      </c>
    </row>
    <row r="1396" spans="1:11" x14ac:dyDescent="0.25">
      <c r="A1396" s="51" t="s">
        <v>1004</v>
      </c>
      <c r="B1396" s="51" t="s">
        <v>79</v>
      </c>
      <c r="C1396" s="51" t="s">
        <v>31</v>
      </c>
      <c r="D1396" s="51">
        <v>366540</v>
      </c>
      <c r="E1396" s="51">
        <v>86.36</v>
      </c>
      <c r="F1396" s="51">
        <v>4.12</v>
      </c>
      <c r="G1396" s="51">
        <v>1.12E-2</v>
      </c>
      <c r="H1396" s="51">
        <v>88.965999999999994</v>
      </c>
      <c r="I1396" s="51">
        <v>2028</v>
      </c>
      <c r="J1396" s="51" t="s">
        <v>32</v>
      </c>
      <c r="K1396" s="51" t="s">
        <v>33</v>
      </c>
    </row>
    <row r="1397" spans="1:11" x14ac:dyDescent="0.25">
      <c r="A1397" s="51" t="s">
        <v>1150</v>
      </c>
      <c r="B1397" s="51" t="s">
        <v>79</v>
      </c>
      <c r="C1397" s="51" t="s">
        <v>31</v>
      </c>
      <c r="D1397" s="51">
        <v>324775</v>
      </c>
      <c r="E1397" s="51">
        <v>88.23</v>
      </c>
      <c r="F1397" s="51">
        <v>3.78</v>
      </c>
      <c r="G1397" s="51">
        <v>1.1599999999999999E-2</v>
      </c>
      <c r="H1397" s="51">
        <v>85.919200000000004</v>
      </c>
      <c r="I1397" s="51">
        <v>2028</v>
      </c>
      <c r="J1397" s="51" t="s">
        <v>32</v>
      </c>
      <c r="K1397" s="51" t="s">
        <v>33</v>
      </c>
    </row>
    <row r="1398" spans="1:11" x14ac:dyDescent="0.25">
      <c r="A1398" s="51" t="s">
        <v>1598</v>
      </c>
      <c r="B1398" s="51" t="s">
        <v>75</v>
      </c>
      <c r="C1398" s="51" t="s">
        <v>31</v>
      </c>
      <c r="D1398" s="51">
        <v>516500</v>
      </c>
      <c r="E1398" s="51">
        <v>83.74</v>
      </c>
      <c r="F1398" s="51">
        <v>5.61</v>
      </c>
      <c r="G1398" s="51">
        <v>1.09E-2</v>
      </c>
      <c r="H1398" s="51">
        <v>92.067800000000005</v>
      </c>
      <c r="I1398" s="51">
        <v>2028</v>
      </c>
      <c r="J1398" s="51" t="s">
        <v>32</v>
      </c>
      <c r="K1398" s="51" t="s">
        <v>33</v>
      </c>
    </row>
    <row r="1399" spans="1:11" x14ac:dyDescent="0.25">
      <c r="A1399" s="51" t="s">
        <v>1842</v>
      </c>
      <c r="B1399" s="51" t="s">
        <v>75</v>
      </c>
      <c r="C1399" s="51" t="s">
        <v>31</v>
      </c>
      <c r="D1399" s="51">
        <v>536959</v>
      </c>
      <c r="E1399" s="51">
        <v>87.11</v>
      </c>
      <c r="F1399" s="51">
        <v>6.78</v>
      </c>
      <c r="G1399" s="51">
        <v>1.26E-2</v>
      </c>
      <c r="H1399" s="51">
        <v>79.197400000000002</v>
      </c>
      <c r="I1399" s="51">
        <v>2028</v>
      </c>
      <c r="J1399" s="51" t="s">
        <v>32</v>
      </c>
      <c r="K1399" s="51" t="s">
        <v>33</v>
      </c>
    </row>
    <row r="1400" spans="1:11" x14ac:dyDescent="0.25">
      <c r="A1400" s="51" t="s">
        <v>1102</v>
      </c>
      <c r="B1400" s="51" t="s">
        <v>79</v>
      </c>
      <c r="C1400" s="51" t="s">
        <v>31</v>
      </c>
      <c r="D1400" s="51">
        <v>426167</v>
      </c>
      <c r="E1400" s="51">
        <v>85.38</v>
      </c>
      <c r="F1400" s="51">
        <v>4.1100000000000003</v>
      </c>
      <c r="G1400" s="51">
        <v>9.5999999999999992E-3</v>
      </c>
      <c r="H1400" s="51">
        <v>103.6902</v>
      </c>
      <c r="I1400" s="51">
        <v>2028</v>
      </c>
      <c r="J1400" s="51" t="s">
        <v>32</v>
      </c>
      <c r="K1400" s="51" t="s">
        <v>33</v>
      </c>
    </row>
    <row r="1401" spans="1:11" x14ac:dyDescent="0.25">
      <c r="A1401" s="51" t="s">
        <v>1486</v>
      </c>
      <c r="B1401" s="51" t="s">
        <v>75</v>
      </c>
      <c r="C1401" s="51" t="s">
        <v>31</v>
      </c>
      <c r="D1401" s="51">
        <v>388696</v>
      </c>
      <c r="E1401" s="51">
        <v>85.98</v>
      </c>
      <c r="F1401" s="51">
        <v>5.28</v>
      </c>
      <c r="G1401" s="51">
        <v>1.3599999999999999E-2</v>
      </c>
      <c r="H1401" s="51">
        <v>73.616600000000005</v>
      </c>
      <c r="I1401" s="51">
        <v>2028</v>
      </c>
      <c r="J1401" s="51" t="s">
        <v>32</v>
      </c>
      <c r="K1401" s="51" t="s">
        <v>33</v>
      </c>
    </row>
    <row r="1402" spans="1:11" x14ac:dyDescent="0.25">
      <c r="A1402" s="51" t="s">
        <v>1025</v>
      </c>
      <c r="B1402" s="51" t="s">
        <v>79</v>
      </c>
      <c r="C1402" s="51" t="s">
        <v>31</v>
      </c>
      <c r="D1402" s="51">
        <v>251391</v>
      </c>
      <c r="E1402" s="51">
        <v>85.83</v>
      </c>
      <c r="F1402" s="51">
        <v>3.57</v>
      </c>
      <c r="G1402" s="51">
        <v>1.4200000000000001E-2</v>
      </c>
      <c r="H1402" s="51">
        <v>70.417500000000004</v>
      </c>
      <c r="I1402" s="51">
        <v>2028</v>
      </c>
      <c r="J1402" s="51" t="s">
        <v>32</v>
      </c>
      <c r="K1402" s="51" t="s">
        <v>33</v>
      </c>
    </row>
    <row r="1403" spans="1:11" x14ac:dyDescent="0.25">
      <c r="A1403" s="51" t="s">
        <v>533</v>
      </c>
      <c r="B1403" s="51" t="s">
        <v>79</v>
      </c>
      <c r="C1403" s="51" t="s">
        <v>31</v>
      </c>
      <c r="D1403" s="51">
        <v>223306</v>
      </c>
      <c r="E1403" s="51">
        <v>88.07</v>
      </c>
      <c r="F1403" s="51">
        <v>5.05</v>
      </c>
      <c r="G1403" s="51">
        <v>2.2599999999999999E-2</v>
      </c>
      <c r="H1403" s="51">
        <v>44.219099999999997</v>
      </c>
      <c r="I1403" s="51">
        <v>2028</v>
      </c>
      <c r="J1403" s="51" t="s">
        <v>32</v>
      </c>
      <c r="K1403" s="51" t="s">
        <v>33</v>
      </c>
    </row>
    <row r="1404" spans="1:11" x14ac:dyDescent="0.25">
      <c r="A1404" s="51" t="s">
        <v>1867</v>
      </c>
      <c r="B1404" s="51" t="s">
        <v>79</v>
      </c>
      <c r="C1404" s="51" t="s">
        <v>31</v>
      </c>
      <c r="D1404" s="51">
        <v>605111</v>
      </c>
      <c r="E1404" s="51">
        <v>86.15</v>
      </c>
      <c r="F1404" s="51">
        <v>8.56</v>
      </c>
      <c r="G1404" s="51">
        <v>1.41E-2</v>
      </c>
      <c r="H1404" s="51">
        <v>70.6905</v>
      </c>
      <c r="I1404" s="51">
        <v>2028</v>
      </c>
      <c r="J1404" s="51" t="s">
        <v>32</v>
      </c>
      <c r="K1404" s="51" t="s">
        <v>33</v>
      </c>
    </row>
    <row r="1405" spans="1:11" x14ac:dyDescent="0.25">
      <c r="A1405" s="51" t="s">
        <v>1189</v>
      </c>
      <c r="B1405" s="51" t="s">
        <v>34</v>
      </c>
      <c r="C1405" s="51" t="s">
        <v>31</v>
      </c>
      <c r="D1405" s="51">
        <v>626849</v>
      </c>
      <c r="E1405" s="51">
        <v>79.09</v>
      </c>
      <c r="F1405" s="51">
        <v>9.36</v>
      </c>
      <c r="G1405" s="51">
        <v>1.49E-2</v>
      </c>
      <c r="H1405" s="51">
        <v>66.971000000000004</v>
      </c>
      <c r="I1405" s="51">
        <v>2028</v>
      </c>
      <c r="J1405" s="51" t="s">
        <v>32</v>
      </c>
      <c r="K1405" s="51" t="s">
        <v>33</v>
      </c>
    </row>
    <row r="1406" spans="1:11" x14ac:dyDescent="0.25">
      <c r="A1406" s="51" t="s">
        <v>948</v>
      </c>
      <c r="B1406" s="51" t="s">
        <v>79</v>
      </c>
      <c r="C1406" s="51" t="s">
        <v>31</v>
      </c>
      <c r="D1406" s="51">
        <v>337886</v>
      </c>
      <c r="E1406" s="51">
        <v>84.84</v>
      </c>
      <c r="F1406" s="51">
        <v>4.03</v>
      </c>
      <c r="G1406" s="51">
        <v>1.1900000000000001E-2</v>
      </c>
      <c r="H1406" s="51">
        <v>83.842600000000004</v>
      </c>
      <c r="I1406" s="51">
        <v>2028</v>
      </c>
      <c r="J1406" s="51" t="s">
        <v>32</v>
      </c>
      <c r="K1406" s="51" t="s">
        <v>33</v>
      </c>
    </row>
    <row r="1407" spans="1:11" x14ac:dyDescent="0.25">
      <c r="A1407" s="51" t="s">
        <v>1216</v>
      </c>
      <c r="B1407" s="51" t="s">
        <v>79</v>
      </c>
      <c r="C1407" s="51" t="s">
        <v>31</v>
      </c>
      <c r="D1407" s="51">
        <v>431145</v>
      </c>
      <c r="E1407" s="51">
        <v>86.46</v>
      </c>
      <c r="F1407" s="51">
        <v>4.62</v>
      </c>
      <c r="G1407" s="51">
        <v>1.0699999999999999E-2</v>
      </c>
      <c r="H1407" s="51">
        <v>93.3215</v>
      </c>
      <c r="I1407" s="51">
        <v>2028</v>
      </c>
      <c r="J1407" s="51" t="s">
        <v>32</v>
      </c>
      <c r="K1407" s="51" t="s">
        <v>33</v>
      </c>
    </row>
    <row r="1408" spans="1:11" x14ac:dyDescent="0.25">
      <c r="A1408" s="51" t="s">
        <v>1115</v>
      </c>
      <c r="B1408" s="51" t="s">
        <v>79</v>
      </c>
      <c r="C1408" s="51" t="s">
        <v>31</v>
      </c>
      <c r="D1408" s="51">
        <v>348298</v>
      </c>
      <c r="E1408" s="51">
        <v>86.41</v>
      </c>
      <c r="F1408" s="51">
        <v>3.11</v>
      </c>
      <c r="G1408" s="51">
        <v>8.8999999999999999E-3</v>
      </c>
      <c r="H1408" s="51">
        <v>111.9931</v>
      </c>
      <c r="I1408" s="51">
        <v>2028</v>
      </c>
      <c r="J1408" s="51" t="s">
        <v>32</v>
      </c>
      <c r="K1408" s="51" t="s">
        <v>33</v>
      </c>
    </row>
    <row r="1409" spans="1:11" x14ac:dyDescent="0.25">
      <c r="A1409" s="51" t="s">
        <v>3095</v>
      </c>
      <c r="B1409" s="51" t="s">
        <v>34</v>
      </c>
      <c r="C1409" s="51" t="s">
        <v>31</v>
      </c>
      <c r="D1409" s="51">
        <v>169950</v>
      </c>
      <c r="E1409" s="51">
        <v>72.73</v>
      </c>
      <c r="F1409" s="51">
        <v>2.14</v>
      </c>
      <c r="G1409" s="51">
        <v>1.26E-2</v>
      </c>
      <c r="H1409" s="51">
        <v>79.415800000000004</v>
      </c>
      <c r="I1409" s="51">
        <v>2028</v>
      </c>
      <c r="J1409" s="51" t="s">
        <v>32</v>
      </c>
      <c r="K1409" s="51" t="s">
        <v>33</v>
      </c>
    </row>
    <row r="1410" spans="1:11" x14ac:dyDescent="0.25">
      <c r="A1410" s="51" t="s">
        <v>1310</v>
      </c>
      <c r="B1410" s="51" t="s">
        <v>79</v>
      </c>
      <c r="C1410" s="51" t="s">
        <v>31</v>
      </c>
      <c r="D1410" s="51">
        <v>253101</v>
      </c>
      <c r="E1410" s="51">
        <v>89.12</v>
      </c>
      <c r="F1410" s="51">
        <v>4.04</v>
      </c>
      <c r="G1410" s="51">
        <v>1.6E-2</v>
      </c>
      <c r="H1410" s="51">
        <v>62.648699999999998</v>
      </c>
      <c r="I1410" s="51">
        <v>2028</v>
      </c>
      <c r="J1410" s="51" t="s">
        <v>32</v>
      </c>
      <c r="K1410" s="51" t="s">
        <v>33</v>
      </c>
    </row>
    <row r="1411" spans="1:11" x14ac:dyDescent="0.25">
      <c r="A1411" s="51" t="s">
        <v>1464</v>
      </c>
      <c r="B1411" s="51" t="s">
        <v>75</v>
      </c>
      <c r="C1411" s="51" t="s">
        <v>31</v>
      </c>
      <c r="D1411" s="51">
        <v>113807</v>
      </c>
      <c r="E1411" s="51">
        <v>83.3</v>
      </c>
      <c r="F1411" s="51">
        <v>5.47</v>
      </c>
      <c r="G1411" s="51">
        <v>4.8099999999999997E-2</v>
      </c>
      <c r="H1411" s="51">
        <v>20.805599999999998</v>
      </c>
      <c r="I1411" s="51">
        <v>2028</v>
      </c>
      <c r="J1411" s="51" t="s">
        <v>32</v>
      </c>
      <c r="K1411" s="51" t="s">
        <v>33</v>
      </c>
    </row>
    <row r="1412" spans="1:11" x14ac:dyDescent="0.25">
      <c r="A1412" s="51" t="s">
        <v>1362</v>
      </c>
      <c r="B1412" s="51" t="s">
        <v>30</v>
      </c>
      <c r="C1412" s="51" t="s">
        <v>31</v>
      </c>
      <c r="D1412" s="51">
        <v>669919</v>
      </c>
      <c r="E1412" s="51">
        <v>82.45</v>
      </c>
      <c r="F1412" s="51">
        <v>9.5500000000000007</v>
      </c>
      <c r="G1412" s="51">
        <v>1.43E-2</v>
      </c>
      <c r="H1412" s="51">
        <v>70.148600000000002</v>
      </c>
      <c r="I1412" s="51">
        <v>2028</v>
      </c>
      <c r="J1412" s="51" t="s">
        <v>32</v>
      </c>
      <c r="K1412" s="51" t="s">
        <v>33</v>
      </c>
    </row>
    <row r="1413" spans="1:11" x14ac:dyDescent="0.25">
      <c r="A1413" s="51" t="s">
        <v>1516</v>
      </c>
      <c r="B1413" s="51" t="s">
        <v>75</v>
      </c>
      <c r="C1413" s="51" t="s">
        <v>31</v>
      </c>
      <c r="D1413" s="51">
        <v>237849</v>
      </c>
      <c r="E1413" s="51">
        <v>86.73</v>
      </c>
      <c r="F1413" s="51">
        <v>5.62</v>
      </c>
      <c r="G1413" s="51">
        <v>2.3599999999999999E-2</v>
      </c>
      <c r="H1413" s="51">
        <v>42.321800000000003</v>
      </c>
      <c r="I1413" s="51">
        <v>2028</v>
      </c>
      <c r="J1413" s="51" t="s">
        <v>32</v>
      </c>
      <c r="K1413" s="51" t="s">
        <v>33</v>
      </c>
    </row>
    <row r="1414" spans="1:11" x14ac:dyDescent="0.25">
      <c r="A1414" s="51" t="s">
        <v>1143</v>
      </c>
      <c r="B1414" s="51" t="s">
        <v>79</v>
      </c>
      <c r="C1414" s="51" t="s">
        <v>31</v>
      </c>
      <c r="D1414" s="51">
        <v>274838</v>
      </c>
      <c r="E1414" s="51">
        <v>87.78</v>
      </c>
      <c r="F1414" s="51">
        <v>3.71</v>
      </c>
      <c r="G1414" s="51">
        <v>1.35E-2</v>
      </c>
      <c r="H1414" s="51">
        <v>74.080399999999997</v>
      </c>
      <c r="I1414" s="51">
        <v>2028</v>
      </c>
      <c r="J1414" s="51" t="s">
        <v>32</v>
      </c>
      <c r="K1414" s="51" t="s">
        <v>33</v>
      </c>
    </row>
    <row r="1415" spans="1:11" x14ac:dyDescent="0.25">
      <c r="A1415" s="51" t="s">
        <v>1533</v>
      </c>
      <c r="B1415" s="51" t="s">
        <v>75</v>
      </c>
      <c r="C1415" s="51" t="s">
        <v>31</v>
      </c>
      <c r="D1415" s="51">
        <v>440380</v>
      </c>
      <c r="E1415" s="51">
        <v>87.12</v>
      </c>
      <c r="F1415" s="51">
        <v>5.81</v>
      </c>
      <c r="G1415" s="51">
        <v>1.32E-2</v>
      </c>
      <c r="H1415" s="51">
        <v>75.796899999999994</v>
      </c>
      <c r="I1415" s="51">
        <v>2028</v>
      </c>
      <c r="J1415" s="51" t="s">
        <v>32</v>
      </c>
      <c r="K1415" s="51" t="s">
        <v>33</v>
      </c>
    </row>
    <row r="1416" spans="1:11" x14ac:dyDescent="0.25">
      <c r="A1416" s="51" t="s">
        <v>1767</v>
      </c>
      <c r="B1416" s="51" t="s">
        <v>75</v>
      </c>
      <c r="C1416" s="51" t="s">
        <v>31</v>
      </c>
      <c r="D1416" s="51">
        <v>369694</v>
      </c>
      <c r="E1416" s="51">
        <v>85.35</v>
      </c>
      <c r="F1416" s="51">
        <v>4.8499999999999996</v>
      </c>
      <c r="G1416" s="51">
        <v>1.3100000000000001E-2</v>
      </c>
      <c r="H1416" s="51">
        <v>76.2256</v>
      </c>
      <c r="I1416" s="51">
        <v>2028</v>
      </c>
      <c r="J1416" s="51" t="s">
        <v>32</v>
      </c>
      <c r="K1416" s="51" t="s">
        <v>33</v>
      </c>
    </row>
    <row r="1417" spans="1:11" x14ac:dyDescent="0.25">
      <c r="A1417" s="51" t="s">
        <v>1266</v>
      </c>
      <c r="B1417" s="51" t="s">
        <v>79</v>
      </c>
      <c r="C1417" s="51" t="s">
        <v>31</v>
      </c>
      <c r="D1417" s="51">
        <v>379651</v>
      </c>
      <c r="E1417" s="51">
        <v>87.56</v>
      </c>
      <c r="F1417" s="51">
        <v>4.05</v>
      </c>
      <c r="G1417" s="51">
        <v>1.0699999999999999E-2</v>
      </c>
      <c r="H1417" s="51">
        <v>93.741</v>
      </c>
      <c r="I1417" s="51">
        <v>2028</v>
      </c>
      <c r="J1417" s="51" t="s">
        <v>32</v>
      </c>
      <c r="K1417" s="51" t="s">
        <v>33</v>
      </c>
    </row>
    <row r="1418" spans="1:11" x14ac:dyDescent="0.25">
      <c r="A1418" s="51" t="s">
        <v>1702</v>
      </c>
      <c r="B1418" s="51" t="s">
        <v>75</v>
      </c>
      <c r="C1418" s="51" t="s">
        <v>31</v>
      </c>
      <c r="D1418" s="51">
        <v>191650</v>
      </c>
      <c r="E1418" s="51">
        <v>83.12</v>
      </c>
      <c r="F1418" s="51">
        <v>4.29</v>
      </c>
      <c r="G1418" s="51">
        <v>2.24E-2</v>
      </c>
      <c r="H1418" s="51">
        <v>44.6736</v>
      </c>
      <c r="I1418" s="51">
        <v>2028</v>
      </c>
      <c r="J1418" s="51" t="s">
        <v>32</v>
      </c>
      <c r="K1418" s="51" t="s">
        <v>33</v>
      </c>
    </row>
    <row r="1419" spans="1:11" x14ac:dyDescent="0.25">
      <c r="A1419" s="51" t="s">
        <v>1270</v>
      </c>
      <c r="B1419" s="51" t="s">
        <v>79</v>
      </c>
      <c r="C1419" s="51" t="s">
        <v>31</v>
      </c>
      <c r="D1419" s="51">
        <v>300605</v>
      </c>
      <c r="E1419" s="51">
        <v>86.53</v>
      </c>
      <c r="F1419" s="51">
        <v>4.3</v>
      </c>
      <c r="G1419" s="51">
        <v>1.43E-2</v>
      </c>
      <c r="H1419" s="51">
        <v>69.908000000000001</v>
      </c>
      <c r="I1419" s="51">
        <v>2028</v>
      </c>
      <c r="J1419" s="51" t="s">
        <v>32</v>
      </c>
      <c r="K1419" s="51" t="s">
        <v>33</v>
      </c>
    </row>
    <row r="1420" spans="1:11" x14ac:dyDescent="0.25">
      <c r="A1420" s="51" t="s">
        <v>1823</v>
      </c>
      <c r="B1420" s="51" t="s">
        <v>79</v>
      </c>
      <c r="C1420" s="51" t="s">
        <v>31</v>
      </c>
      <c r="D1420" s="51">
        <v>597105</v>
      </c>
      <c r="E1420" s="51">
        <v>85.48</v>
      </c>
      <c r="F1420" s="51">
        <v>7.17</v>
      </c>
      <c r="G1420" s="51">
        <v>1.2E-2</v>
      </c>
      <c r="H1420" s="51">
        <v>83.278199999999998</v>
      </c>
      <c r="I1420" s="51">
        <v>2028</v>
      </c>
      <c r="J1420" s="51" t="s">
        <v>32</v>
      </c>
      <c r="K1420" s="51" t="s">
        <v>33</v>
      </c>
    </row>
    <row r="1421" spans="1:11" x14ac:dyDescent="0.25">
      <c r="A1421" s="51" t="s">
        <v>1563</v>
      </c>
      <c r="B1421" s="51" t="s">
        <v>75</v>
      </c>
      <c r="C1421" s="51" t="s">
        <v>31</v>
      </c>
      <c r="D1421" s="51">
        <v>467235</v>
      </c>
      <c r="E1421" s="51">
        <v>84.5</v>
      </c>
      <c r="F1421" s="51">
        <v>5.83</v>
      </c>
      <c r="G1421" s="51">
        <v>1.2500000000000001E-2</v>
      </c>
      <c r="H1421" s="51">
        <v>80.143299999999996</v>
      </c>
      <c r="I1421" s="51">
        <v>2028</v>
      </c>
      <c r="J1421" s="51" t="s">
        <v>32</v>
      </c>
      <c r="K1421" s="51" t="s">
        <v>33</v>
      </c>
    </row>
    <row r="1422" spans="1:11" x14ac:dyDescent="0.25">
      <c r="A1422" s="51" t="s">
        <v>3319</v>
      </c>
      <c r="B1422" s="51" t="s">
        <v>75</v>
      </c>
      <c r="C1422" s="51" t="s">
        <v>31</v>
      </c>
      <c r="D1422" s="51">
        <v>315426</v>
      </c>
      <c r="E1422" s="51">
        <v>79.03</v>
      </c>
      <c r="F1422" s="51">
        <v>5.04</v>
      </c>
      <c r="G1422" s="51">
        <v>1.6E-2</v>
      </c>
      <c r="H1422" s="51">
        <v>62.584499999999998</v>
      </c>
      <c r="I1422" s="51">
        <v>2028</v>
      </c>
      <c r="J1422" s="51" t="s">
        <v>32</v>
      </c>
      <c r="K1422" s="51" t="s">
        <v>33</v>
      </c>
    </row>
    <row r="1423" spans="1:11" x14ac:dyDescent="0.25">
      <c r="A1423" s="51" t="s">
        <v>1391</v>
      </c>
      <c r="B1423" s="51" t="s">
        <v>79</v>
      </c>
      <c r="C1423" s="51" t="s">
        <v>31</v>
      </c>
      <c r="D1423" s="51">
        <v>264958</v>
      </c>
      <c r="E1423" s="51">
        <v>88.44</v>
      </c>
      <c r="F1423" s="51">
        <v>4.91</v>
      </c>
      <c r="G1423" s="51">
        <v>1.8499999999999999E-2</v>
      </c>
      <c r="H1423" s="51">
        <v>53.962899999999998</v>
      </c>
      <c r="I1423" s="51">
        <v>2028</v>
      </c>
      <c r="J1423" s="51" t="s">
        <v>32</v>
      </c>
      <c r="K1423" s="51" t="s">
        <v>33</v>
      </c>
    </row>
    <row r="1424" spans="1:11" x14ac:dyDescent="0.25">
      <c r="A1424" s="51" t="s">
        <v>1635</v>
      </c>
      <c r="B1424" s="51" t="s">
        <v>79</v>
      </c>
      <c r="C1424" s="51" t="s">
        <v>31</v>
      </c>
      <c r="D1424" s="51">
        <v>301365</v>
      </c>
      <c r="E1424" s="51">
        <v>89.61</v>
      </c>
      <c r="F1424" s="51">
        <v>4.13</v>
      </c>
      <c r="G1424" s="51">
        <v>1.37E-2</v>
      </c>
      <c r="H1424" s="51">
        <v>72.9696</v>
      </c>
      <c r="I1424" s="51">
        <v>2028</v>
      </c>
      <c r="J1424" s="51" t="s">
        <v>32</v>
      </c>
      <c r="K1424" s="51" t="s">
        <v>33</v>
      </c>
    </row>
    <row r="1425" spans="1:11" x14ac:dyDescent="0.25">
      <c r="A1425" s="51" t="s">
        <v>1518</v>
      </c>
      <c r="B1425" s="51" t="s">
        <v>75</v>
      </c>
      <c r="C1425" s="51" t="s">
        <v>31</v>
      </c>
      <c r="D1425" s="51">
        <v>539492</v>
      </c>
      <c r="E1425" s="51">
        <v>82.23</v>
      </c>
      <c r="F1425" s="51">
        <v>5.38</v>
      </c>
      <c r="G1425" s="51">
        <v>0.01</v>
      </c>
      <c r="H1425" s="51">
        <v>100.2773</v>
      </c>
      <c r="I1425" s="51">
        <v>2028</v>
      </c>
      <c r="J1425" s="51" t="s">
        <v>32</v>
      </c>
      <c r="K1425" s="51" t="s">
        <v>33</v>
      </c>
    </row>
    <row r="1426" spans="1:11" x14ac:dyDescent="0.25">
      <c r="A1426" s="51" t="s">
        <v>1098</v>
      </c>
      <c r="B1426" s="51" t="s">
        <v>79</v>
      </c>
      <c r="C1426" s="51" t="s">
        <v>31</v>
      </c>
      <c r="D1426" s="51">
        <v>362322</v>
      </c>
      <c r="E1426" s="51">
        <v>89.34</v>
      </c>
      <c r="F1426" s="51">
        <v>4.79</v>
      </c>
      <c r="G1426" s="51">
        <v>1.32E-2</v>
      </c>
      <c r="H1426" s="51">
        <v>75.641199999999998</v>
      </c>
      <c r="I1426" s="51">
        <v>2028</v>
      </c>
      <c r="J1426" s="51" t="s">
        <v>32</v>
      </c>
      <c r="K1426" s="51" t="s">
        <v>33</v>
      </c>
    </row>
    <row r="1427" spans="1:11" x14ac:dyDescent="0.25">
      <c r="A1427" s="51" t="s">
        <v>1159</v>
      </c>
      <c r="B1427" s="51" t="s">
        <v>79</v>
      </c>
      <c r="C1427" s="51" t="s">
        <v>31</v>
      </c>
      <c r="D1427" s="51">
        <v>294182</v>
      </c>
      <c r="E1427" s="51">
        <v>89.84</v>
      </c>
      <c r="F1427" s="51">
        <v>4.1500000000000004</v>
      </c>
      <c r="G1427" s="51">
        <v>1.41E-2</v>
      </c>
      <c r="H1427" s="51">
        <v>70.887200000000007</v>
      </c>
      <c r="I1427" s="51">
        <v>2028</v>
      </c>
      <c r="J1427" s="51" t="s">
        <v>32</v>
      </c>
      <c r="K1427" s="51" t="s">
        <v>33</v>
      </c>
    </row>
    <row r="1428" spans="1:11" x14ac:dyDescent="0.25">
      <c r="A1428" s="51" t="s">
        <v>1296</v>
      </c>
      <c r="B1428" s="51" t="s">
        <v>79</v>
      </c>
      <c r="C1428" s="51" t="s">
        <v>31</v>
      </c>
      <c r="D1428" s="51">
        <v>281907</v>
      </c>
      <c r="E1428" s="51">
        <v>86.07</v>
      </c>
      <c r="F1428" s="51">
        <v>3.19</v>
      </c>
      <c r="G1428" s="51">
        <v>1.1299999999999999E-2</v>
      </c>
      <c r="H1428" s="51">
        <v>88.372100000000003</v>
      </c>
      <c r="I1428" s="51">
        <v>2028</v>
      </c>
      <c r="J1428" s="51" t="s">
        <v>32</v>
      </c>
      <c r="K1428" s="51" t="s">
        <v>33</v>
      </c>
    </row>
    <row r="1429" spans="1:11" x14ac:dyDescent="0.25">
      <c r="A1429" s="51" t="s">
        <v>3320</v>
      </c>
      <c r="B1429" s="51" t="s">
        <v>79</v>
      </c>
      <c r="C1429" s="51" t="s">
        <v>31</v>
      </c>
      <c r="D1429" s="51">
        <v>51000</v>
      </c>
      <c r="E1429" s="51">
        <v>89.62</v>
      </c>
      <c r="F1429" s="51">
        <v>4.9400000000000004</v>
      </c>
      <c r="G1429" s="51">
        <v>9.69E-2</v>
      </c>
      <c r="H1429" s="51">
        <v>10.3239</v>
      </c>
      <c r="I1429" s="51">
        <v>2028</v>
      </c>
      <c r="J1429" s="51" t="s">
        <v>32</v>
      </c>
      <c r="K1429" s="51" t="s">
        <v>33</v>
      </c>
    </row>
    <row r="1430" spans="1:11" x14ac:dyDescent="0.25">
      <c r="A1430" s="51" t="s">
        <v>1073</v>
      </c>
      <c r="B1430" s="51" t="s">
        <v>79</v>
      </c>
      <c r="C1430" s="51" t="s">
        <v>31</v>
      </c>
      <c r="D1430" s="51">
        <v>275446</v>
      </c>
      <c r="E1430" s="51">
        <v>85.71</v>
      </c>
      <c r="F1430" s="51">
        <v>3.71</v>
      </c>
      <c r="G1430" s="51">
        <v>1.35E-2</v>
      </c>
      <c r="H1430" s="51">
        <v>74.244299999999996</v>
      </c>
      <c r="I1430" s="51">
        <v>2028</v>
      </c>
      <c r="J1430" s="51" t="s">
        <v>32</v>
      </c>
      <c r="K1430" s="51" t="s">
        <v>33</v>
      </c>
    </row>
    <row r="1431" spans="1:11" x14ac:dyDescent="0.25">
      <c r="A1431" s="51" t="s">
        <v>1473</v>
      </c>
      <c r="B1431" s="51" t="s">
        <v>75</v>
      </c>
      <c r="C1431" s="51" t="s">
        <v>31</v>
      </c>
      <c r="D1431" s="51">
        <v>392293</v>
      </c>
      <c r="E1431" s="51">
        <v>85.28</v>
      </c>
      <c r="F1431" s="51">
        <v>5.51</v>
      </c>
      <c r="G1431" s="51">
        <v>1.4E-2</v>
      </c>
      <c r="H1431" s="51">
        <v>71.196600000000004</v>
      </c>
      <c r="I1431" s="51">
        <v>2028</v>
      </c>
      <c r="J1431" s="51" t="s">
        <v>32</v>
      </c>
      <c r="K1431" s="51" t="s">
        <v>33</v>
      </c>
    </row>
    <row r="1432" spans="1:11" x14ac:dyDescent="0.25">
      <c r="A1432" s="51" t="s">
        <v>1448</v>
      </c>
      <c r="B1432" s="51" t="s">
        <v>75</v>
      </c>
      <c r="C1432" s="51" t="s">
        <v>31</v>
      </c>
      <c r="D1432" s="51">
        <v>418896</v>
      </c>
      <c r="E1432" s="51">
        <v>79.11</v>
      </c>
      <c r="F1432" s="51">
        <v>5.42</v>
      </c>
      <c r="G1432" s="51">
        <v>1.29E-2</v>
      </c>
      <c r="H1432" s="51">
        <v>77.287000000000006</v>
      </c>
      <c r="I1432" s="51">
        <v>2028</v>
      </c>
      <c r="J1432" s="51" t="s">
        <v>32</v>
      </c>
      <c r="K1432" s="51" t="s">
        <v>33</v>
      </c>
    </row>
    <row r="1433" spans="1:11" x14ac:dyDescent="0.25">
      <c r="A1433" s="51" t="s">
        <v>1261</v>
      </c>
      <c r="B1433" s="51" t="s">
        <v>79</v>
      </c>
      <c r="C1433" s="51" t="s">
        <v>31</v>
      </c>
      <c r="D1433" s="51">
        <v>313032</v>
      </c>
      <c r="E1433" s="51">
        <v>81.680000000000007</v>
      </c>
      <c r="F1433" s="51">
        <v>4</v>
      </c>
      <c r="G1433" s="51">
        <v>1.2800000000000001E-2</v>
      </c>
      <c r="H1433" s="51">
        <v>78.257900000000006</v>
      </c>
      <c r="I1433" s="51">
        <v>2028</v>
      </c>
      <c r="J1433" s="51" t="s">
        <v>32</v>
      </c>
      <c r="K1433" s="51" t="s">
        <v>33</v>
      </c>
    </row>
    <row r="1434" spans="1:11" x14ac:dyDescent="0.25">
      <c r="A1434" s="51" t="s">
        <v>1364</v>
      </c>
      <c r="B1434" s="51" t="s">
        <v>79</v>
      </c>
      <c r="C1434" s="51" t="s">
        <v>31</v>
      </c>
      <c r="D1434" s="51">
        <v>376991</v>
      </c>
      <c r="E1434" s="51">
        <v>84.64</v>
      </c>
      <c r="F1434" s="51">
        <v>6.21</v>
      </c>
      <c r="G1434" s="51">
        <v>1.6500000000000001E-2</v>
      </c>
      <c r="H1434" s="51">
        <v>60.707000000000001</v>
      </c>
      <c r="I1434" s="51">
        <v>2028</v>
      </c>
      <c r="J1434" s="51" t="s">
        <v>32</v>
      </c>
      <c r="K1434" s="51" t="s">
        <v>33</v>
      </c>
    </row>
    <row r="1435" spans="1:11" x14ac:dyDescent="0.25">
      <c r="A1435" s="51" t="s">
        <v>1299</v>
      </c>
      <c r="B1435" s="51" t="s">
        <v>79</v>
      </c>
      <c r="C1435" s="51" t="s">
        <v>31</v>
      </c>
      <c r="D1435" s="51">
        <v>398501</v>
      </c>
      <c r="E1435" s="51">
        <v>83.13</v>
      </c>
      <c r="F1435" s="51">
        <v>3.97</v>
      </c>
      <c r="G1435" s="51">
        <v>0.01</v>
      </c>
      <c r="H1435" s="51">
        <v>100.378</v>
      </c>
      <c r="I1435" s="51">
        <v>2028</v>
      </c>
      <c r="J1435" s="51" t="s">
        <v>32</v>
      </c>
      <c r="K1435" s="51" t="s">
        <v>33</v>
      </c>
    </row>
    <row r="1436" spans="1:11" x14ac:dyDescent="0.25">
      <c r="A1436" s="51" t="s">
        <v>1140</v>
      </c>
      <c r="B1436" s="51" t="s">
        <v>79</v>
      </c>
      <c r="C1436" s="51" t="s">
        <v>31</v>
      </c>
      <c r="D1436" s="51">
        <v>312233</v>
      </c>
      <c r="E1436" s="51">
        <v>88.78</v>
      </c>
      <c r="F1436" s="51">
        <v>3.84</v>
      </c>
      <c r="G1436" s="51">
        <v>1.23E-2</v>
      </c>
      <c r="H1436" s="51">
        <v>81.3108</v>
      </c>
      <c r="I1436" s="51">
        <v>2028</v>
      </c>
      <c r="J1436" s="51" t="s">
        <v>32</v>
      </c>
      <c r="K1436" s="51" t="s">
        <v>33</v>
      </c>
    </row>
    <row r="1437" spans="1:11" x14ac:dyDescent="0.25">
      <c r="A1437" s="51" t="s">
        <v>1149</v>
      </c>
      <c r="B1437" s="51" t="s">
        <v>79</v>
      </c>
      <c r="C1437" s="51" t="s">
        <v>31</v>
      </c>
      <c r="D1437" s="51">
        <v>300605</v>
      </c>
      <c r="E1437" s="51">
        <v>88.17</v>
      </c>
      <c r="F1437" s="51">
        <v>4.22</v>
      </c>
      <c r="G1437" s="51">
        <v>1.4E-2</v>
      </c>
      <c r="H1437" s="51">
        <v>71.2333</v>
      </c>
      <c r="I1437" s="51">
        <v>2028</v>
      </c>
      <c r="J1437" s="51" t="s">
        <v>32</v>
      </c>
      <c r="K1437" s="51" t="s">
        <v>33</v>
      </c>
    </row>
    <row r="1438" spans="1:11" x14ac:dyDescent="0.25">
      <c r="A1438" s="51" t="s">
        <v>1186</v>
      </c>
      <c r="B1438" s="51" t="s">
        <v>79</v>
      </c>
      <c r="C1438" s="51" t="s">
        <v>31</v>
      </c>
      <c r="D1438" s="51">
        <v>292624</v>
      </c>
      <c r="E1438" s="51">
        <v>86.3</v>
      </c>
      <c r="F1438" s="51">
        <v>3.66</v>
      </c>
      <c r="G1438" s="51">
        <v>1.2500000000000001E-2</v>
      </c>
      <c r="H1438" s="51">
        <v>79.951899999999995</v>
      </c>
      <c r="I1438" s="51">
        <v>2028</v>
      </c>
      <c r="J1438" s="51" t="s">
        <v>32</v>
      </c>
      <c r="K1438" s="51" t="s">
        <v>33</v>
      </c>
    </row>
    <row r="1439" spans="1:11" x14ac:dyDescent="0.25">
      <c r="A1439" s="51" t="s">
        <v>1821</v>
      </c>
      <c r="B1439" s="51" t="s">
        <v>75</v>
      </c>
      <c r="C1439" s="51" t="s">
        <v>31</v>
      </c>
      <c r="D1439" s="51">
        <v>433438</v>
      </c>
      <c r="E1439" s="51">
        <v>83.63</v>
      </c>
      <c r="F1439" s="51">
        <v>6.15</v>
      </c>
      <c r="G1439" s="51">
        <v>1.4200000000000001E-2</v>
      </c>
      <c r="H1439" s="51">
        <v>70.477699999999999</v>
      </c>
      <c r="I1439" s="51">
        <v>2028</v>
      </c>
      <c r="J1439" s="51" t="s">
        <v>32</v>
      </c>
      <c r="K1439" s="51" t="s">
        <v>33</v>
      </c>
    </row>
    <row r="1440" spans="1:11" x14ac:dyDescent="0.25">
      <c r="A1440" s="51" t="s">
        <v>1059</v>
      </c>
      <c r="B1440" s="51" t="s">
        <v>79</v>
      </c>
      <c r="C1440" s="51" t="s">
        <v>31</v>
      </c>
      <c r="D1440" s="51">
        <v>428485</v>
      </c>
      <c r="E1440" s="51">
        <v>82.93</v>
      </c>
      <c r="F1440" s="51">
        <v>3.6</v>
      </c>
      <c r="G1440" s="51">
        <v>8.3999999999999995E-3</v>
      </c>
      <c r="H1440" s="51">
        <v>119.0236</v>
      </c>
      <c r="I1440" s="51">
        <v>2028</v>
      </c>
      <c r="J1440" s="51" t="s">
        <v>32</v>
      </c>
      <c r="K1440" s="51" t="s">
        <v>33</v>
      </c>
    </row>
    <row r="1441" spans="1:11" x14ac:dyDescent="0.25">
      <c r="A1441" s="51" t="s">
        <v>2342</v>
      </c>
      <c r="B1441" s="51" t="s">
        <v>79</v>
      </c>
      <c r="C1441" s="51" t="s">
        <v>31</v>
      </c>
      <c r="D1441" s="51">
        <v>322988</v>
      </c>
      <c r="E1441" s="51">
        <v>78.72</v>
      </c>
      <c r="F1441" s="51">
        <v>7.1</v>
      </c>
      <c r="G1441" s="51">
        <v>2.1999999999999999E-2</v>
      </c>
      <c r="H1441" s="51">
        <v>45.491300000000003</v>
      </c>
      <c r="I1441" s="51">
        <v>2028</v>
      </c>
      <c r="J1441" s="51" t="s">
        <v>32</v>
      </c>
      <c r="K1441" s="51" t="s">
        <v>33</v>
      </c>
    </row>
    <row r="1442" spans="1:11" x14ac:dyDescent="0.25">
      <c r="A1442" s="51" t="s">
        <v>1254</v>
      </c>
      <c r="B1442" s="51" t="s">
        <v>79</v>
      </c>
      <c r="C1442" s="51" t="s">
        <v>31</v>
      </c>
      <c r="D1442" s="51">
        <v>270772</v>
      </c>
      <c r="E1442" s="51">
        <v>88.5</v>
      </c>
      <c r="F1442" s="51">
        <v>3.33</v>
      </c>
      <c r="G1442" s="51">
        <v>1.23E-2</v>
      </c>
      <c r="H1442" s="51">
        <v>81.312899999999999</v>
      </c>
      <c r="I1442" s="51">
        <v>2028</v>
      </c>
      <c r="J1442" s="51" t="s">
        <v>32</v>
      </c>
      <c r="K1442" s="51" t="s">
        <v>33</v>
      </c>
    </row>
    <row r="1443" spans="1:11" x14ac:dyDescent="0.25">
      <c r="A1443" s="51" t="s">
        <v>1481</v>
      </c>
      <c r="B1443" s="51" t="s">
        <v>75</v>
      </c>
      <c r="C1443" s="51" t="s">
        <v>31</v>
      </c>
      <c r="D1443" s="51">
        <v>320087</v>
      </c>
      <c r="E1443" s="51">
        <v>87.82</v>
      </c>
      <c r="F1443" s="51">
        <v>5.38</v>
      </c>
      <c r="G1443" s="51">
        <v>1.6799999999999999E-2</v>
      </c>
      <c r="H1443" s="51">
        <v>59.495800000000003</v>
      </c>
      <c r="I1443" s="51">
        <v>2028</v>
      </c>
      <c r="J1443" s="51" t="s">
        <v>32</v>
      </c>
      <c r="K1443" s="51" t="s">
        <v>33</v>
      </c>
    </row>
    <row r="1444" spans="1:11" x14ac:dyDescent="0.25">
      <c r="A1444" s="51" t="s">
        <v>1278</v>
      </c>
      <c r="B1444" s="51" t="s">
        <v>79</v>
      </c>
      <c r="C1444" s="51" t="s">
        <v>31</v>
      </c>
      <c r="D1444" s="51">
        <v>303949</v>
      </c>
      <c r="E1444" s="51">
        <v>89.29</v>
      </c>
      <c r="F1444" s="51">
        <v>3.67</v>
      </c>
      <c r="G1444" s="51">
        <v>1.21E-2</v>
      </c>
      <c r="H1444" s="51">
        <v>82.819800000000001</v>
      </c>
      <c r="I1444" s="51">
        <v>2028</v>
      </c>
      <c r="J1444" s="51" t="s">
        <v>32</v>
      </c>
      <c r="K1444" s="51" t="s">
        <v>33</v>
      </c>
    </row>
    <row r="1445" spans="1:11" x14ac:dyDescent="0.25">
      <c r="A1445" s="51" t="s">
        <v>1099</v>
      </c>
      <c r="B1445" s="51" t="s">
        <v>79</v>
      </c>
      <c r="C1445" s="51" t="s">
        <v>31</v>
      </c>
      <c r="D1445" s="51">
        <v>350997</v>
      </c>
      <c r="E1445" s="51">
        <v>85.13</v>
      </c>
      <c r="F1445" s="51">
        <v>6.64</v>
      </c>
      <c r="G1445" s="51">
        <v>1.89E-2</v>
      </c>
      <c r="H1445" s="51">
        <v>52.860900000000001</v>
      </c>
      <c r="I1445" s="51">
        <v>2028</v>
      </c>
      <c r="J1445" s="51" t="s">
        <v>32</v>
      </c>
      <c r="K1445" s="51" t="s">
        <v>33</v>
      </c>
    </row>
    <row r="1446" spans="1:11" x14ac:dyDescent="0.25">
      <c r="A1446" s="51" t="s">
        <v>1607</v>
      </c>
      <c r="B1446" s="51" t="s">
        <v>79</v>
      </c>
      <c r="C1446" s="51" t="s">
        <v>31</v>
      </c>
      <c r="D1446" s="51">
        <v>353463</v>
      </c>
      <c r="E1446" s="51">
        <v>79.17</v>
      </c>
      <c r="F1446" s="51">
        <v>10.52</v>
      </c>
      <c r="G1446" s="51">
        <v>2.98E-2</v>
      </c>
      <c r="H1446" s="51">
        <v>33.5991</v>
      </c>
      <c r="I1446" s="51">
        <v>2029</v>
      </c>
      <c r="J1446" s="51" t="s">
        <v>32</v>
      </c>
      <c r="K1446" s="51" t="s">
        <v>33</v>
      </c>
    </row>
    <row r="1447" spans="1:11" x14ac:dyDescent="0.25">
      <c r="A1447" s="51" t="s">
        <v>1611</v>
      </c>
      <c r="B1447" s="51" t="s">
        <v>75</v>
      </c>
      <c r="C1447" s="51" t="s">
        <v>31</v>
      </c>
      <c r="D1447" s="51">
        <v>252500</v>
      </c>
      <c r="E1447" s="51">
        <v>85.02</v>
      </c>
      <c r="F1447" s="51">
        <v>7.17</v>
      </c>
      <c r="G1447" s="51">
        <v>2.8400000000000002E-2</v>
      </c>
      <c r="H1447" s="51">
        <v>35.216099999999997</v>
      </c>
      <c r="I1447" s="51">
        <v>2029</v>
      </c>
      <c r="J1447" s="51" t="s">
        <v>32</v>
      </c>
      <c r="K1447" s="51" t="s">
        <v>33</v>
      </c>
    </row>
    <row r="1448" spans="1:11" x14ac:dyDescent="0.25">
      <c r="A1448" s="51" t="s">
        <v>1238</v>
      </c>
      <c r="B1448" s="51" t="s">
        <v>79</v>
      </c>
      <c r="C1448" s="51" t="s">
        <v>31</v>
      </c>
      <c r="D1448" s="51">
        <v>436447</v>
      </c>
      <c r="E1448" s="51">
        <v>86.71</v>
      </c>
      <c r="F1448" s="51">
        <v>4.33</v>
      </c>
      <c r="G1448" s="51">
        <v>9.9000000000000008E-3</v>
      </c>
      <c r="H1448" s="51">
        <v>100.79600000000001</v>
      </c>
      <c r="I1448" s="51">
        <v>2029</v>
      </c>
      <c r="J1448" s="51" t="s">
        <v>32</v>
      </c>
      <c r="K1448" s="51" t="s">
        <v>33</v>
      </c>
    </row>
    <row r="1449" spans="1:11" x14ac:dyDescent="0.25">
      <c r="A1449" s="51" t="s">
        <v>1571</v>
      </c>
      <c r="B1449" s="51" t="s">
        <v>79</v>
      </c>
      <c r="C1449" s="51" t="s">
        <v>31</v>
      </c>
      <c r="D1449" s="51">
        <v>481853</v>
      </c>
      <c r="E1449" s="51">
        <v>83.95</v>
      </c>
      <c r="F1449" s="51">
        <v>6.35</v>
      </c>
      <c r="G1449" s="51">
        <v>1.32E-2</v>
      </c>
      <c r="H1449" s="51">
        <v>75.882300000000001</v>
      </c>
      <c r="I1449" s="51">
        <v>2029</v>
      </c>
      <c r="J1449" s="51" t="s">
        <v>32</v>
      </c>
      <c r="K1449" s="51" t="s">
        <v>33</v>
      </c>
    </row>
    <row r="1450" spans="1:11" x14ac:dyDescent="0.25">
      <c r="A1450" s="51" t="s">
        <v>1153</v>
      </c>
      <c r="B1450" s="51" t="s">
        <v>79</v>
      </c>
      <c r="C1450" s="51" t="s">
        <v>31</v>
      </c>
      <c r="D1450" s="51">
        <v>441340</v>
      </c>
      <c r="E1450" s="51">
        <v>81.510000000000005</v>
      </c>
      <c r="F1450" s="51">
        <v>3.31</v>
      </c>
      <c r="G1450" s="51">
        <v>7.4999999999999997E-3</v>
      </c>
      <c r="H1450" s="51">
        <v>133.33519999999999</v>
      </c>
      <c r="I1450" s="51">
        <v>2029</v>
      </c>
      <c r="J1450" s="51" t="s">
        <v>32</v>
      </c>
      <c r="K1450" s="51" t="s">
        <v>33</v>
      </c>
    </row>
    <row r="1451" spans="1:11" x14ac:dyDescent="0.25">
      <c r="A1451" s="51" t="s">
        <v>1277</v>
      </c>
      <c r="B1451" s="51" t="s">
        <v>79</v>
      </c>
      <c r="C1451" s="51" t="s">
        <v>31</v>
      </c>
      <c r="D1451" s="51">
        <v>309584</v>
      </c>
      <c r="E1451" s="51">
        <v>86.11</v>
      </c>
      <c r="F1451" s="51">
        <v>3.58</v>
      </c>
      <c r="G1451" s="51">
        <v>1.1599999999999999E-2</v>
      </c>
      <c r="H1451" s="51">
        <v>86.475800000000007</v>
      </c>
      <c r="I1451" s="51">
        <v>2029</v>
      </c>
      <c r="J1451" s="51" t="s">
        <v>32</v>
      </c>
      <c r="K1451" s="51" t="s">
        <v>33</v>
      </c>
    </row>
    <row r="1452" spans="1:11" x14ac:dyDescent="0.25">
      <c r="A1452" s="51" t="s">
        <v>1205</v>
      </c>
      <c r="B1452" s="51" t="s">
        <v>79</v>
      </c>
      <c r="C1452" s="51" t="s">
        <v>31</v>
      </c>
      <c r="D1452" s="51">
        <v>416758</v>
      </c>
      <c r="E1452" s="51">
        <v>85.96</v>
      </c>
      <c r="F1452" s="51">
        <v>4.1100000000000003</v>
      </c>
      <c r="G1452" s="51">
        <v>9.9000000000000008E-3</v>
      </c>
      <c r="H1452" s="51">
        <v>101.40089999999999</v>
      </c>
      <c r="I1452" s="51">
        <v>2029</v>
      </c>
      <c r="J1452" s="51" t="s">
        <v>32</v>
      </c>
      <c r="K1452" s="51" t="s">
        <v>33</v>
      </c>
    </row>
    <row r="1453" spans="1:11" x14ac:dyDescent="0.25">
      <c r="A1453" s="51" t="s">
        <v>3350</v>
      </c>
      <c r="B1453" s="51" t="s">
        <v>79</v>
      </c>
      <c r="C1453" s="51" t="s">
        <v>31</v>
      </c>
      <c r="D1453" s="51">
        <v>323597</v>
      </c>
      <c r="E1453" s="51">
        <v>83.56</v>
      </c>
      <c r="F1453" s="51">
        <v>6.26</v>
      </c>
      <c r="G1453" s="51">
        <v>1.9300000000000001E-2</v>
      </c>
      <c r="H1453" s="51">
        <v>51.692799999999998</v>
      </c>
      <c r="I1453" s="51">
        <v>2029</v>
      </c>
      <c r="J1453" s="51" t="s">
        <v>32</v>
      </c>
      <c r="K1453" s="51" t="s">
        <v>33</v>
      </c>
    </row>
    <row r="1454" spans="1:11" x14ac:dyDescent="0.25">
      <c r="A1454" s="51" t="s">
        <v>3094</v>
      </c>
      <c r="B1454" s="51" t="s">
        <v>34</v>
      </c>
      <c r="C1454" s="51" t="s">
        <v>31</v>
      </c>
      <c r="D1454" s="51">
        <v>867726</v>
      </c>
      <c r="E1454" s="51">
        <v>81.91</v>
      </c>
      <c r="F1454" s="51">
        <v>13.36</v>
      </c>
      <c r="G1454" s="51">
        <v>1.54E-2</v>
      </c>
      <c r="H1454" s="51">
        <v>64.949600000000004</v>
      </c>
      <c r="I1454" s="51">
        <v>2029</v>
      </c>
      <c r="J1454" s="51" t="s">
        <v>32</v>
      </c>
      <c r="K1454" s="51" t="s">
        <v>33</v>
      </c>
    </row>
    <row r="1455" spans="1:11" x14ac:dyDescent="0.25">
      <c r="A1455" s="51" t="s">
        <v>1160</v>
      </c>
      <c r="B1455" s="51" t="s">
        <v>79</v>
      </c>
      <c r="C1455" s="51" t="s">
        <v>31</v>
      </c>
      <c r="D1455" s="51">
        <v>257445</v>
      </c>
      <c r="E1455" s="51">
        <v>85.34</v>
      </c>
      <c r="F1455" s="51">
        <v>3.52</v>
      </c>
      <c r="G1455" s="51">
        <v>1.37E-2</v>
      </c>
      <c r="H1455" s="51">
        <v>73.137699999999995</v>
      </c>
      <c r="I1455" s="51">
        <v>2029</v>
      </c>
      <c r="J1455" s="51" t="s">
        <v>32</v>
      </c>
      <c r="K1455" s="51" t="s">
        <v>33</v>
      </c>
    </row>
    <row r="1456" spans="1:11" x14ac:dyDescent="0.25">
      <c r="A1456" s="51" t="s">
        <v>1302</v>
      </c>
      <c r="B1456" s="51" t="s">
        <v>79</v>
      </c>
      <c r="C1456" s="51" t="s">
        <v>31</v>
      </c>
      <c r="D1456" s="51">
        <v>476764</v>
      </c>
      <c r="E1456" s="51">
        <v>84.19</v>
      </c>
      <c r="F1456" s="51">
        <v>3.66</v>
      </c>
      <c r="G1456" s="51">
        <v>7.7000000000000002E-3</v>
      </c>
      <c r="H1456" s="51">
        <v>130.26339999999999</v>
      </c>
      <c r="I1456" s="51">
        <v>2029</v>
      </c>
      <c r="J1456" s="51" t="s">
        <v>32</v>
      </c>
      <c r="K1456" s="51" t="s">
        <v>33</v>
      </c>
    </row>
    <row r="1457" spans="1:11" x14ac:dyDescent="0.25">
      <c r="A1457" s="51" t="s">
        <v>1865</v>
      </c>
      <c r="B1457" s="51" t="s">
        <v>79</v>
      </c>
      <c r="C1457" s="51" t="s">
        <v>31</v>
      </c>
      <c r="D1457" s="51">
        <v>972434</v>
      </c>
      <c r="E1457" s="51">
        <v>89.14</v>
      </c>
      <c r="F1457" s="51">
        <v>9.5399999999999991</v>
      </c>
      <c r="G1457" s="51">
        <v>9.7999999999999997E-3</v>
      </c>
      <c r="H1457" s="51">
        <v>101.9323</v>
      </c>
      <c r="I1457" s="51">
        <v>2029</v>
      </c>
      <c r="J1457" s="51" t="s">
        <v>32</v>
      </c>
      <c r="K1457" s="51" t="s">
        <v>33</v>
      </c>
    </row>
    <row r="1458" spans="1:11" x14ac:dyDescent="0.25">
      <c r="A1458" s="51" t="s">
        <v>1546</v>
      </c>
      <c r="B1458" s="51" t="s">
        <v>79</v>
      </c>
      <c r="C1458" s="51" t="s">
        <v>31</v>
      </c>
      <c r="D1458" s="51">
        <v>438639</v>
      </c>
      <c r="E1458" s="51">
        <v>82.16</v>
      </c>
      <c r="F1458" s="51">
        <v>6.18</v>
      </c>
      <c r="G1458" s="51">
        <v>1.41E-2</v>
      </c>
      <c r="H1458" s="51">
        <v>70.977099999999993</v>
      </c>
      <c r="I1458" s="51">
        <v>2029</v>
      </c>
      <c r="J1458" s="51" t="s">
        <v>32</v>
      </c>
      <c r="K1458" s="51" t="s">
        <v>33</v>
      </c>
    </row>
    <row r="1459" spans="1:11" x14ac:dyDescent="0.25">
      <c r="A1459" s="51" t="s">
        <v>1534</v>
      </c>
      <c r="B1459" s="51" t="s">
        <v>79</v>
      </c>
      <c r="C1459" s="51" t="s">
        <v>31</v>
      </c>
      <c r="D1459" s="51">
        <v>421572</v>
      </c>
      <c r="E1459" s="51">
        <v>75.180000000000007</v>
      </c>
      <c r="F1459" s="51">
        <v>9.67</v>
      </c>
      <c r="G1459" s="51">
        <v>2.29E-2</v>
      </c>
      <c r="H1459" s="51">
        <v>43.5959</v>
      </c>
      <c r="I1459" s="51">
        <v>2029</v>
      </c>
      <c r="J1459" s="51" t="s">
        <v>32</v>
      </c>
      <c r="K1459" s="51" t="s">
        <v>33</v>
      </c>
    </row>
    <row r="1460" spans="1:11" x14ac:dyDescent="0.25">
      <c r="A1460" s="51" t="s">
        <v>1467</v>
      </c>
      <c r="B1460" s="51" t="s">
        <v>79</v>
      </c>
      <c r="C1460" s="51" t="s">
        <v>31</v>
      </c>
      <c r="D1460" s="51">
        <v>213017</v>
      </c>
      <c r="E1460" s="51">
        <v>81</v>
      </c>
      <c r="F1460" s="51">
        <v>6.11</v>
      </c>
      <c r="G1460" s="51">
        <v>2.87E-2</v>
      </c>
      <c r="H1460" s="51">
        <v>34.863700000000001</v>
      </c>
      <c r="I1460" s="51">
        <v>2029</v>
      </c>
      <c r="J1460" s="51" t="s">
        <v>32</v>
      </c>
      <c r="K1460" s="51" t="s">
        <v>33</v>
      </c>
    </row>
    <row r="1461" spans="1:11" x14ac:dyDescent="0.25">
      <c r="A1461" s="51" t="s">
        <v>2072</v>
      </c>
      <c r="B1461" s="51" t="s">
        <v>79</v>
      </c>
      <c r="C1461" s="51" t="s">
        <v>31</v>
      </c>
      <c r="D1461" s="51">
        <v>438404</v>
      </c>
      <c r="E1461" s="51">
        <v>85.95</v>
      </c>
      <c r="F1461" s="51">
        <v>6.55</v>
      </c>
      <c r="G1461" s="51">
        <v>1.49E-2</v>
      </c>
      <c r="H1461" s="51">
        <v>66.931899999999999</v>
      </c>
      <c r="I1461" s="51">
        <v>2029</v>
      </c>
      <c r="J1461" s="51" t="s">
        <v>32</v>
      </c>
      <c r="K1461" s="51" t="s">
        <v>33</v>
      </c>
    </row>
    <row r="1462" spans="1:11" x14ac:dyDescent="0.25">
      <c r="A1462" s="51" t="s">
        <v>1577</v>
      </c>
      <c r="B1462" s="51" t="s">
        <v>75</v>
      </c>
      <c r="C1462" s="51" t="s">
        <v>31</v>
      </c>
      <c r="D1462" s="51">
        <v>368677</v>
      </c>
      <c r="E1462" s="51">
        <v>77.45</v>
      </c>
      <c r="F1462" s="51">
        <v>5.12</v>
      </c>
      <c r="G1462" s="51">
        <v>1.3899999999999999E-2</v>
      </c>
      <c r="H1462" s="51">
        <v>72.007199999999997</v>
      </c>
      <c r="I1462" s="51">
        <v>2029</v>
      </c>
      <c r="J1462" s="51" t="s">
        <v>32</v>
      </c>
      <c r="K1462" s="51" t="s">
        <v>33</v>
      </c>
    </row>
    <row r="1463" spans="1:11" x14ac:dyDescent="0.25">
      <c r="A1463" s="51" t="s">
        <v>1275</v>
      </c>
      <c r="B1463" s="51" t="s">
        <v>79</v>
      </c>
      <c r="C1463" s="51" t="s">
        <v>31</v>
      </c>
      <c r="D1463" s="51">
        <v>289777</v>
      </c>
      <c r="E1463" s="51">
        <v>88.45</v>
      </c>
      <c r="F1463" s="51">
        <v>3.81</v>
      </c>
      <c r="G1463" s="51">
        <v>1.3100000000000001E-2</v>
      </c>
      <c r="H1463" s="51">
        <v>76.057000000000002</v>
      </c>
      <c r="I1463" s="51">
        <v>2029</v>
      </c>
      <c r="J1463" s="51" t="s">
        <v>32</v>
      </c>
      <c r="K1463" s="51" t="s">
        <v>33</v>
      </c>
    </row>
    <row r="1464" spans="1:11" x14ac:dyDescent="0.25">
      <c r="A1464" s="51" t="s">
        <v>1304</v>
      </c>
      <c r="B1464" s="51" t="s">
        <v>79</v>
      </c>
      <c r="C1464" s="51" t="s">
        <v>31</v>
      </c>
      <c r="D1464" s="51">
        <v>341681</v>
      </c>
      <c r="E1464" s="51">
        <v>84.49</v>
      </c>
      <c r="F1464" s="51">
        <v>3.31</v>
      </c>
      <c r="G1464" s="51">
        <v>9.7000000000000003E-3</v>
      </c>
      <c r="H1464" s="51">
        <v>103.2269</v>
      </c>
      <c r="I1464" s="51">
        <v>2029</v>
      </c>
      <c r="J1464" s="51" t="s">
        <v>32</v>
      </c>
      <c r="K1464" s="51" t="s">
        <v>33</v>
      </c>
    </row>
    <row r="1465" spans="1:11" x14ac:dyDescent="0.25">
      <c r="A1465" s="51" t="s">
        <v>1812</v>
      </c>
      <c r="B1465" s="51" t="s">
        <v>79</v>
      </c>
      <c r="C1465" s="51" t="s">
        <v>31</v>
      </c>
      <c r="D1465" s="51">
        <v>398517</v>
      </c>
      <c r="E1465" s="51">
        <v>84.58</v>
      </c>
      <c r="F1465" s="51">
        <v>3.92</v>
      </c>
      <c r="G1465" s="51">
        <v>9.7999999999999997E-3</v>
      </c>
      <c r="H1465" s="51">
        <v>101.66249999999999</v>
      </c>
      <c r="I1465" s="51">
        <v>2029</v>
      </c>
      <c r="J1465" s="51" t="s">
        <v>32</v>
      </c>
      <c r="K1465" s="51" t="s">
        <v>33</v>
      </c>
    </row>
    <row r="1466" spans="1:11" x14ac:dyDescent="0.25">
      <c r="A1466" s="51" t="s">
        <v>1614</v>
      </c>
      <c r="B1466" s="51" t="s">
        <v>75</v>
      </c>
      <c r="C1466" s="51" t="s">
        <v>31</v>
      </c>
      <c r="D1466" s="51">
        <v>283397</v>
      </c>
      <c r="E1466" s="51">
        <v>88.14</v>
      </c>
      <c r="F1466" s="51">
        <v>5.09</v>
      </c>
      <c r="G1466" s="51">
        <v>1.7999999999999999E-2</v>
      </c>
      <c r="H1466" s="51">
        <v>55.677199999999999</v>
      </c>
      <c r="I1466" s="51">
        <v>2029</v>
      </c>
      <c r="J1466" s="51" t="s">
        <v>32</v>
      </c>
      <c r="K1466" s="51" t="s">
        <v>33</v>
      </c>
    </row>
    <row r="1467" spans="1:11" x14ac:dyDescent="0.25">
      <c r="A1467" s="51" t="s">
        <v>2349</v>
      </c>
      <c r="B1467" s="51" t="s">
        <v>75</v>
      </c>
      <c r="C1467" s="51" t="s">
        <v>31</v>
      </c>
      <c r="D1467" s="51">
        <v>430314</v>
      </c>
      <c r="E1467" s="51">
        <v>84.82</v>
      </c>
      <c r="F1467" s="51">
        <v>6.16</v>
      </c>
      <c r="G1467" s="51">
        <v>1.43E-2</v>
      </c>
      <c r="H1467" s="51">
        <v>69.856200000000001</v>
      </c>
      <c r="I1467" s="51">
        <v>2029</v>
      </c>
      <c r="J1467" s="51" t="s">
        <v>32</v>
      </c>
      <c r="K1467" s="51" t="s">
        <v>33</v>
      </c>
    </row>
    <row r="1468" spans="1:11" x14ac:dyDescent="0.25">
      <c r="A1468" s="51" t="s">
        <v>1377</v>
      </c>
      <c r="B1468" s="51" t="s">
        <v>75</v>
      </c>
      <c r="C1468" s="51" t="s">
        <v>31</v>
      </c>
      <c r="D1468" s="51">
        <v>963392</v>
      </c>
      <c r="E1468" s="51">
        <v>83.95</v>
      </c>
      <c r="F1468" s="51">
        <v>9.69</v>
      </c>
      <c r="G1468" s="51">
        <v>1.01E-2</v>
      </c>
      <c r="H1468" s="51">
        <v>99.421300000000002</v>
      </c>
      <c r="I1468" s="51">
        <v>2029</v>
      </c>
      <c r="J1468" s="51" t="s">
        <v>32</v>
      </c>
      <c r="K1468" s="51" t="s">
        <v>33</v>
      </c>
    </row>
    <row r="1469" spans="1:11" x14ac:dyDescent="0.25">
      <c r="A1469" s="51" t="s">
        <v>1187</v>
      </c>
      <c r="B1469" s="51" t="s">
        <v>79</v>
      </c>
      <c r="C1469" s="51" t="s">
        <v>31</v>
      </c>
      <c r="D1469" s="51">
        <v>183190</v>
      </c>
      <c r="E1469" s="51">
        <v>85.92</v>
      </c>
      <c r="F1469" s="51">
        <v>3.47</v>
      </c>
      <c r="G1469" s="51">
        <v>1.89E-2</v>
      </c>
      <c r="H1469" s="51">
        <v>52.7926</v>
      </c>
      <c r="I1469" s="51">
        <v>2029</v>
      </c>
      <c r="J1469" s="51" t="s">
        <v>32</v>
      </c>
      <c r="K1469" s="51" t="s">
        <v>33</v>
      </c>
    </row>
    <row r="1470" spans="1:11" x14ac:dyDescent="0.25">
      <c r="A1470" s="51" t="s">
        <v>1393</v>
      </c>
      <c r="B1470" s="51" t="s">
        <v>34</v>
      </c>
      <c r="C1470" s="51" t="s">
        <v>31</v>
      </c>
      <c r="D1470" s="51">
        <v>649203</v>
      </c>
      <c r="E1470" s="51">
        <v>77.81</v>
      </c>
      <c r="F1470" s="51">
        <v>9.35</v>
      </c>
      <c r="G1470" s="51">
        <v>1.44E-2</v>
      </c>
      <c r="H1470" s="51">
        <v>69.433499999999995</v>
      </c>
      <c r="I1470" s="51">
        <v>2029</v>
      </c>
      <c r="J1470" s="51" t="s">
        <v>32</v>
      </c>
      <c r="K1470" s="51" t="s">
        <v>33</v>
      </c>
    </row>
    <row r="1471" spans="1:11" x14ac:dyDescent="0.25">
      <c r="A1471" s="51" t="s">
        <v>1576</v>
      </c>
      <c r="B1471" s="51" t="s">
        <v>34</v>
      </c>
      <c r="C1471" s="51" t="s">
        <v>31</v>
      </c>
      <c r="D1471" s="51">
        <v>829366</v>
      </c>
      <c r="E1471" s="51">
        <v>87.37</v>
      </c>
      <c r="F1471" s="51">
        <v>8.9700000000000006</v>
      </c>
      <c r="G1471" s="51">
        <v>1.0800000000000001E-2</v>
      </c>
      <c r="H1471" s="51">
        <v>92.46</v>
      </c>
      <c r="I1471" s="51">
        <v>2029</v>
      </c>
      <c r="J1471" s="51" t="s">
        <v>32</v>
      </c>
      <c r="K1471" s="51" t="s">
        <v>33</v>
      </c>
    </row>
    <row r="1472" spans="1:11" x14ac:dyDescent="0.25">
      <c r="A1472" s="51" t="s">
        <v>1178</v>
      </c>
      <c r="B1472" s="51" t="s">
        <v>79</v>
      </c>
      <c r="C1472" s="51" t="s">
        <v>31</v>
      </c>
      <c r="D1472" s="51">
        <v>322931</v>
      </c>
      <c r="E1472" s="51">
        <v>71.92</v>
      </c>
      <c r="F1472" s="51">
        <v>4.22</v>
      </c>
      <c r="G1472" s="51">
        <v>1.3100000000000001E-2</v>
      </c>
      <c r="H1472" s="51">
        <v>76.524000000000001</v>
      </c>
      <c r="I1472" s="51">
        <v>2029</v>
      </c>
      <c r="J1472" s="51" t="s">
        <v>32</v>
      </c>
      <c r="K1472" s="51" t="s">
        <v>33</v>
      </c>
    </row>
    <row r="1473" spans="1:11" x14ac:dyDescent="0.25">
      <c r="A1473" s="51" t="s">
        <v>1224</v>
      </c>
      <c r="B1473" s="51" t="s">
        <v>79</v>
      </c>
      <c r="C1473" s="51" t="s">
        <v>31</v>
      </c>
      <c r="D1473" s="51">
        <v>321483</v>
      </c>
      <c r="E1473" s="51">
        <v>87.88</v>
      </c>
      <c r="F1473" s="51">
        <v>4.21</v>
      </c>
      <c r="G1473" s="51">
        <v>1.3100000000000001E-2</v>
      </c>
      <c r="H1473" s="51">
        <v>76.361800000000002</v>
      </c>
      <c r="I1473" s="51">
        <v>2029</v>
      </c>
      <c r="J1473" s="51" t="s">
        <v>32</v>
      </c>
      <c r="K1473" s="51" t="s">
        <v>33</v>
      </c>
    </row>
    <row r="1474" spans="1:11" x14ac:dyDescent="0.25">
      <c r="A1474" s="51" t="s">
        <v>1569</v>
      </c>
      <c r="B1474" s="51" t="s">
        <v>75</v>
      </c>
      <c r="C1474" s="51" t="s">
        <v>31</v>
      </c>
      <c r="D1474" s="51">
        <v>545637</v>
      </c>
      <c r="E1474" s="51">
        <v>83.28</v>
      </c>
      <c r="F1474" s="51">
        <v>10.3</v>
      </c>
      <c r="G1474" s="51">
        <v>1.89E-2</v>
      </c>
      <c r="H1474" s="51">
        <v>52.974400000000003</v>
      </c>
      <c r="I1474" s="51">
        <v>2029</v>
      </c>
      <c r="J1474" s="51" t="s">
        <v>32</v>
      </c>
      <c r="K1474" s="51" t="s">
        <v>33</v>
      </c>
    </row>
    <row r="1475" spans="1:11" x14ac:dyDescent="0.25">
      <c r="A1475" s="51" t="s">
        <v>1184</v>
      </c>
      <c r="B1475" s="51" t="s">
        <v>79</v>
      </c>
      <c r="C1475" s="51" t="s">
        <v>31</v>
      </c>
      <c r="D1475" s="51">
        <v>269892</v>
      </c>
      <c r="E1475" s="51">
        <v>88.7</v>
      </c>
      <c r="F1475" s="51">
        <v>3.93</v>
      </c>
      <c r="G1475" s="51">
        <v>1.46E-2</v>
      </c>
      <c r="H1475" s="51">
        <v>68.674899999999994</v>
      </c>
      <c r="I1475" s="51">
        <v>2029</v>
      </c>
      <c r="J1475" s="51" t="s">
        <v>32</v>
      </c>
      <c r="K1475" s="51" t="s">
        <v>33</v>
      </c>
    </row>
    <row r="1476" spans="1:11" x14ac:dyDescent="0.25">
      <c r="A1476" s="51" t="s">
        <v>1112</v>
      </c>
      <c r="B1476" s="51" t="s">
        <v>75</v>
      </c>
      <c r="C1476" s="51" t="s">
        <v>31</v>
      </c>
      <c r="D1476" s="51">
        <v>263042</v>
      </c>
      <c r="E1476" s="51">
        <v>79.239999999999995</v>
      </c>
      <c r="F1476" s="51">
        <v>4.7699999999999996</v>
      </c>
      <c r="G1476" s="51">
        <v>1.8100000000000002E-2</v>
      </c>
      <c r="H1476" s="51">
        <v>55.145099999999999</v>
      </c>
      <c r="I1476" s="51">
        <v>2029</v>
      </c>
      <c r="J1476" s="51" t="s">
        <v>32</v>
      </c>
      <c r="K1476" s="51" t="s">
        <v>33</v>
      </c>
    </row>
    <row r="1477" spans="1:11" x14ac:dyDescent="0.25">
      <c r="A1477" s="51" t="s">
        <v>1179</v>
      </c>
      <c r="B1477" s="51" t="s">
        <v>79</v>
      </c>
      <c r="C1477" s="51" t="s">
        <v>31</v>
      </c>
      <c r="D1477" s="51">
        <v>296471</v>
      </c>
      <c r="E1477" s="51">
        <v>90.34</v>
      </c>
      <c r="F1477" s="51">
        <v>4.1900000000000004</v>
      </c>
      <c r="G1477" s="51">
        <v>1.41E-2</v>
      </c>
      <c r="H1477" s="51">
        <v>70.756699999999995</v>
      </c>
      <c r="I1477" s="51">
        <v>2029</v>
      </c>
      <c r="J1477" s="51" t="s">
        <v>32</v>
      </c>
      <c r="K1477" s="51" t="s">
        <v>33</v>
      </c>
    </row>
    <row r="1478" spans="1:11" x14ac:dyDescent="0.25">
      <c r="A1478" s="51" t="s">
        <v>1468</v>
      </c>
      <c r="B1478" s="51" t="s">
        <v>34</v>
      </c>
      <c r="C1478" s="51" t="s">
        <v>31</v>
      </c>
      <c r="D1478" s="51">
        <v>782603</v>
      </c>
      <c r="E1478" s="51">
        <v>72.989999999999995</v>
      </c>
      <c r="F1478" s="51">
        <v>10.55</v>
      </c>
      <c r="G1478" s="51">
        <v>1.35E-2</v>
      </c>
      <c r="H1478" s="51">
        <v>74.180400000000006</v>
      </c>
      <c r="I1478" s="51">
        <v>2029</v>
      </c>
      <c r="J1478" s="51" t="s">
        <v>32</v>
      </c>
      <c r="K1478" s="51" t="s">
        <v>33</v>
      </c>
    </row>
    <row r="1479" spans="1:11" x14ac:dyDescent="0.25">
      <c r="A1479" s="51" t="s">
        <v>3329</v>
      </c>
      <c r="B1479" s="51" t="s">
        <v>75</v>
      </c>
      <c r="C1479" s="51" t="s">
        <v>31</v>
      </c>
      <c r="D1479" s="51">
        <v>644819</v>
      </c>
      <c r="E1479" s="51">
        <v>82.56</v>
      </c>
      <c r="F1479" s="51">
        <v>7.02</v>
      </c>
      <c r="G1479" s="51">
        <v>1.09E-2</v>
      </c>
      <c r="H1479" s="51">
        <v>91.854500000000002</v>
      </c>
      <c r="I1479" s="51">
        <v>2029</v>
      </c>
      <c r="J1479" s="51" t="s">
        <v>32</v>
      </c>
      <c r="K1479" s="51" t="s">
        <v>33</v>
      </c>
    </row>
    <row r="1480" spans="1:11" x14ac:dyDescent="0.25">
      <c r="A1480" s="51" t="s">
        <v>1191</v>
      </c>
      <c r="B1480" s="51" t="s">
        <v>79</v>
      </c>
      <c r="C1480" s="51" t="s">
        <v>31</v>
      </c>
      <c r="D1480" s="51">
        <v>340468</v>
      </c>
      <c r="E1480" s="51">
        <v>86.78</v>
      </c>
      <c r="F1480" s="51">
        <v>4.4400000000000004</v>
      </c>
      <c r="G1480" s="51">
        <v>1.2999999999999999E-2</v>
      </c>
      <c r="H1480" s="51">
        <v>76.681899999999999</v>
      </c>
      <c r="I1480" s="51">
        <v>2029</v>
      </c>
      <c r="J1480" s="51" t="s">
        <v>32</v>
      </c>
      <c r="K1480" s="51" t="s">
        <v>33</v>
      </c>
    </row>
    <row r="1481" spans="1:11" x14ac:dyDescent="0.25">
      <c r="A1481" s="51" t="s">
        <v>1253</v>
      </c>
      <c r="B1481" s="51" t="s">
        <v>79</v>
      </c>
      <c r="C1481" s="51" t="s">
        <v>31</v>
      </c>
      <c r="D1481" s="51">
        <v>459032</v>
      </c>
      <c r="E1481" s="51">
        <v>86.65</v>
      </c>
      <c r="F1481" s="51">
        <v>4.42</v>
      </c>
      <c r="G1481" s="51">
        <v>9.5999999999999992E-3</v>
      </c>
      <c r="H1481" s="51">
        <v>103.8535</v>
      </c>
      <c r="I1481" s="51">
        <v>2029</v>
      </c>
      <c r="J1481" s="51" t="s">
        <v>32</v>
      </c>
      <c r="K1481" s="51" t="s">
        <v>33</v>
      </c>
    </row>
    <row r="1482" spans="1:11" x14ac:dyDescent="0.25">
      <c r="A1482" s="51" t="s">
        <v>1510</v>
      </c>
      <c r="B1482" s="51" t="s">
        <v>79</v>
      </c>
      <c r="C1482" s="51" t="s">
        <v>31</v>
      </c>
      <c r="D1482" s="51">
        <v>728063</v>
      </c>
      <c r="E1482" s="51">
        <v>86.71</v>
      </c>
      <c r="F1482" s="51">
        <v>10.11</v>
      </c>
      <c r="G1482" s="51">
        <v>1.3899999999999999E-2</v>
      </c>
      <c r="H1482" s="51">
        <v>72.014200000000002</v>
      </c>
      <c r="I1482" s="51">
        <v>2029</v>
      </c>
      <c r="J1482" s="51" t="s">
        <v>32</v>
      </c>
      <c r="K1482" s="51" t="s">
        <v>33</v>
      </c>
    </row>
    <row r="1483" spans="1:11" x14ac:dyDescent="0.25">
      <c r="A1483" s="51" t="s">
        <v>1263</v>
      </c>
      <c r="B1483" s="51" t="s">
        <v>79</v>
      </c>
      <c r="C1483" s="51" t="s">
        <v>31</v>
      </c>
      <c r="D1483" s="51">
        <v>295453</v>
      </c>
      <c r="E1483" s="51">
        <v>88.21</v>
      </c>
      <c r="F1483" s="51">
        <v>3.58</v>
      </c>
      <c r="G1483" s="51">
        <v>1.21E-2</v>
      </c>
      <c r="H1483" s="51">
        <v>82.528700000000001</v>
      </c>
      <c r="I1483" s="51">
        <v>2029</v>
      </c>
      <c r="J1483" s="51" t="s">
        <v>32</v>
      </c>
      <c r="K1483" s="51" t="s">
        <v>33</v>
      </c>
    </row>
    <row r="1484" spans="1:11" x14ac:dyDescent="0.25">
      <c r="A1484" s="51" t="s">
        <v>1358</v>
      </c>
      <c r="B1484" s="51" t="s">
        <v>79</v>
      </c>
      <c r="C1484" s="51" t="s">
        <v>31</v>
      </c>
      <c r="D1484" s="51">
        <v>351976</v>
      </c>
      <c r="E1484" s="51">
        <v>87.1</v>
      </c>
      <c r="F1484" s="51">
        <v>3.08</v>
      </c>
      <c r="G1484" s="51">
        <v>8.8000000000000005E-3</v>
      </c>
      <c r="H1484" s="51">
        <v>114.2778</v>
      </c>
      <c r="I1484" s="51">
        <v>2029</v>
      </c>
      <c r="J1484" s="51" t="s">
        <v>32</v>
      </c>
      <c r="K1484" s="51" t="s">
        <v>33</v>
      </c>
    </row>
    <row r="1485" spans="1:11" x14ac:dyDescent="0.25">
      <c r="A1485" s="51" t="s">
        <v>1608</v>
      </c>
      <c r="B1485" s="51" t="s">
        <v>75</v>
      </c>
      <c r="C1485" s="51" t="s">
        <v>31</v>
      </c>
      <c r="D1485" s="51">
        <v>130164</v>
      </c>
      <c r="E1485" s="51">
        <v>86.74</v>
      </c>
      <c r="F1485" s="51">
        <v>5.25</v>
      </c>
      <c r="G1485" s="51">
        <v>4.0300000000000002E-2</v>
      </c>
      <c r="H1485" s="51">
        <v>24.793199999999999</v>
      </c>
      <c r="I1485" s="51">
        <v>2029</v>
      </c>
      <c r="J1485" s="51" t="s">
        <v>32</v>
      </c>
      <c r="K1485" s="51" t="s">
        <v>33</v>
      </c>
    </row>
    <row r="1486" spans="1:11" x14ac:dyDescent="0.25">
      <c r="A1486" s="51" t="s">
        <v>2306</v>
      </c>
      <c r="B1486" s="51" t="s">
        <v>75</v>
      </c>
      <c r="C1486" s="51" t="s">
        <v>31</v>
      </c>
      <c r="D1486" s="51">
        <v>365702</v>
      </c>
      <c r="E1486" s="51">
        <v>86.84</v>
      </c>
      <c r="F1486" s="51">
        <v>6</v>
      </c>
      <c r="G1486" s="51">
        <v>1.6400000000000001E-2</v>
      </c>
      <c r="H1486" s="51">
        <v>60.950299999999999</v>
      </c>
      <c r="I1486" s="51">
        <v>2029</v>
      </c>
      <c r="J1486" s="51" t="s">
        <v>32</v>
      </c>
      <c r="K1486" s="51" t="s">
        <v>33</v>
      </c>
    </row>
    <row r="1487" spans="1:11" x14ac:dyDescent="0.25">
      <c r="A1487" s="51" t="s">
        <v>1199</v>
      </c>
      <c r="B1487" s="51" t="s">
        <v>79</v>
      </c>
      <c r="C1487" s="51" t="s">
        <v>31</v>
      </c>
      <c r="D1487" s="51">
        <v>431710</v>
      </c>
      <c r="E1487" s="51">
        <v>85.38</v>
      </c>
      <c r="F1487" s="51">
        <v>4.57</v>
      </c>
      <c r="G1487" s="51">
        <v>1.06E-2</v>
      </c>
      <c r="H1487" s="51">
        <v>94.466099999999997</v>
      </c>
      <c r="I1487" s="51">
        <v>2029</v>
      </c>
      <c r="J1487" s="51" t="s">
        <v>32</v>
      </c>
      <c r="K1487" s="51" t="s">
        <v>33</v>
      </c>
    </row>
    <row r="1488" spans="1:11" x14ac:dyDescent="0.25">
      <c r="A1488" s="51" t="s">
        <v>1376</v>
      </c>
      <c r="B1488" s="51" t="s">
        <v>79</v>
      </c>
      <c r="C1488" s="51" t="s">
        <v>31</v>
      </c>
      <c r="D1488" s="51">
        <v>232237</v>
      </c>
      <c r="E1488" s="51">
        <v>89.31</v>
      </c>
      <c r="F1488" s="51">
        <v>4.92</v>
      </c>
      <c r="G1488" s="51">
        <v>2.12E-2</v>
      </c>
      <c r="H1488" s="51">
        <v>47.202599999999997</v>
      </c>
      <c r="I1488" s="51">
        <v>2029</v>
      </c>
      <c r="J1488" s="51" t="s">
        <v>32</v>
      </c>
      <c r="K1488" s="51" t="s">
        <v>33</v>
      </c>
    </row>
    <row r="1489" spans="1:11" x14ac:dyDescent="0.25">
      <c r="A1489" s="51" t="s">
        <v>1558</v>
      </c>
      <c r="B1489" s="51" t="s">
        <v>79</v>
      </c>
      <c r="C1489" s="51" t="s">
        <v>31</v>
      </c>
      <c r="D1489" s="51">
        <v>504517</v>
      </c>
      <c r="E1489" s="51">
        <v>85.01</v>
      </c>
      <c r="F1489" s="51">
        <v>6.32</v>
      </c>
      <c r="G1489" s="51">
        <v>1.2500000000000001E-2</v>
      </c>
      <c r="H1489" s="51">
        <v>79.828599999999994</v>
      </c>
      <c r="I1489" s="51">
        <v>2029</v>
      </c>
      <c r="J1489" s="51" t="s">
        <v>32</v>
      </c>
      <c r="K1489" s="51" t="s">
        <v>33</v>
      </c>
    </row>
    <row r="1490" spans="1:11" x14ac:dyDescent="0.25">
      <c r="A1490" s="51" t="s">
        <v>1195</v>
      </c>
      <c r="B1490" s="51" t="s">
        <v>79</v>
      </c>
      <c r="C1490" s="51" t="s">
        <v>31</v>
      </c>
      <c r="D1490" s="51">
        <v>300463</v>
      </c>
      <c r="E1490" s="51">
        <v>88.97</v>
      </c>
      <c r="F1490" s="51">
        <v>4.1500000000000004</v>
      </c>
      <c r="G1490" s="51">
        <v>1.38E-2</v>
      </c>
      <c r="H1490" s="51">
        <v>72.400800000000004</v>
      </c>
      <c r="I1490" s="51">
        <v>2029</v>
      </c>
      <c r="J1490" s="51" t="s">
        <v>32</v>
      </c>
      <c r="K1490" s="51" t="s">
        <v>33</v>
      </c>
    </row>
    <row r="1491" spans="1:11" x14ac:dyDescent="0.25">
      <c r="A1491" s="51" t="s">
        <v>1752</v>
      </c>
      <c r="B1491" s="51" t="s">
        <v>79</v>
      </c>
      <c r="C1491" s="51" t="s">
        <v>31</v>
      </c>
      <c r="D1491" s="51">
        <v>693539</v>
      </c>
      <c r="E1491" s="51">
        <v>81.58</v>
      </c>
      <c r="F1491" s="51">
        <v>6.87</v>
      </c>
      <c r="G1491" s="51">
        <v>9.9000000000000008E-3</v>
      </c>
      <c r="H1491" s="51">
        <v>100.95180000000001</v>
      </c>
      <c r="I1491" s="51">
        <v>2029</v>
      </c>
      <c r="J1491" s="51" t="s">
        <v>32</v>
      </c>
      <c r="K1491" s="51" t="s">
        <v>33</v>
      </c>
    </row>
    <row r="1492" spans="1:11" x14ac:dyDescent="0.25">
      <c r="A1492" s="51" t="s">
        <v>2352</v>
      </c>
      <c r="B1492" s="51" t="s">
        <v>34</v>
      </c>
      <c r="C1492" s="51" t="s">
        <v>31</v>
      </c>
      <c r="D1492" s="51">
        <v>594115</v>
      </c>
      <c r="E1492" s="51">
        <v>81.91</v>
      </c>
      <c r="F1492" s="51">
        <v>12.48</v>
      </c>
      <c r="G1492" s="51">
        <v>2.1000000000000001E-2</v>
      </c>
      <c r="H1492" s="51">
        <v>47.605400000000003</v>
      </c>
      <c r="I1492" s="51">
        <v>2029</v>
      </c>
      <c r="J1492" s="51" t="s">
        <v>32</v>
      </c>
      <c r="K1492" s="51" t="s">
        <v>33</v>
      </c>
    </row>
    <row r="1493" spans="1:11" x14ac:dyDescent="0.25">
      <c r="A1493" s="51" t="s">
        <v>1594</v>
      </c>
      <c r="B1493" s="51" t="s">
        <v>79</v>
      </c>
      <c r="C1493" s="51" t="s">
        <v>31</v>
      </c>
      <c r="D1493" s="51">
        <v>427874</v>
      </c>
      <c r="E1493" s="51">
        <v>88.02</v>
      </c>
      <c r="F1493" s="51">
        <v>6.3</v>
      </c>
      <c r="G1493" s="51">
        <v>1.47E-2</v>
      </c>
      <c r="H1493" s="51">
        <v>67.916600000000003</v>
      </c>
      <c r="I1493" s="51">
        <v>2029</v>
      </c>
      <c r="J1493" s="51" t="s">
        <v>32</v>
      </c>
      <c r="K1493" s="51" t="s">
        <v>33</v>
      </c>
    </row>
    <row r="1494" spans="1:11" x14ac:dyDescent="0.25">
      <c r="A1494" s="51" t="s">
        <v>830</v>
      </c>
      <c r="B1494" s="51" t="s">
        <v>79</v>
      </c>
      <c r="C1494" s="51" t="s">
        <v>31</v>
      </c>
      <c r="D1494" s="51">
        <v>323479</v>
      </c>
      <c r="E1494" s="51">
        <v>78.040000000000006</v>
      </c>
      <c r="F1494" s="51">
        <v>6.34</v>
      </c>
      <c r="G1494" s="51">
        <v>1.9599999999999999E-2</v>
      </c>
      <c r="H1494" s="51">
        <v>51.021999999999998</v>
      </c>
      <c r="I1494" s="51">
        <v>2029</v>
      </c>
      <c r="J1494" s="51" t="s">
        <v>32</v>
      </c>
      <c r="K1494" s="51" t="s">
        <v>33</v>
      </c>
    </row>
    <row r="1495" spans="1:11" x14ac:dyDescent="0.25">
      <c r="A1495" s="51" t="s">
        <v>1182</v>
      </c>
      <c r="B1495" s="51" t="s">
        <v>79</v>
      </c>
      <c r="C1495" s="51" t="s">
        <v>31</v>
      </c>
      <c r="D1495" s="51">
        <v>241983</v>
      </c>
      <c r="E1495" s="51">
        <v>81.37</v>
      </c>
      <c r="F1495" s="51">
        <v>6.21</v>
      </c>
      <c r="G1495" s="51">
        <v>2.5700000000000001E-2</v>
      </c>
      <c r="H1495" s="51">
        <v>38.966700000000003</v>
      </c>
      <c r="I1495" s="51">
        <v>2029</v>
      </c>
      <c r="J1495" s="51" t="s">
        <v>32</v>
      </c>
      <c r="K1495" s="51" t="s">
        <v>33</v>
      </c>
    </row>
    <row r="1496" spans="1:11" x14ac:dyDescent="0.25">
      <c r="A1496" s="51" t="s">
        <v>1411</v>
      </c>
      <c r="B1496" s="51" t="s">
        <v>34</v>
      </c>
      <c r="C1496" s="51" t="s">
        <v>31</v>
      </c>
      <c r="D1496" s="51">
        <v>544717</v>
      </c>
      <c r="E1496" s="51">
        <v>77.81</v>
      </c>
      <c r="F1496" s="51">
        <v>9.3000000000000007</v>
      </c>
      <c r="G1496" s="51">
        <v>1.7100000000000001E-2</v>
      </c>
      <c r="H1496" s="51">
        <v>58.5717</v>
      </c>
      <c r="I1496" s="51">
        <v>2029</v>
      </c>
      <c r="J1496" s="51" t="s">
        <v>32</v>
      </c>
      <c r="K1496" s="51" t="s">
        <v>33</v>
      </c>
    </row>
    <row r="1497" spans="1:11" x14ac:dyDescent="0.25">
      <c r="A1497" s="51" t="s">
        <v>1288</v>
      </c>
      <c r="B1497" s="51" t="s">
        <v>75</v>
      </c>
      <c r="C1497" s="51" t="s">
        <v>31</v>
      </c>
      <c r="D1497" s="51">
        <v>484984</v>
      </c>
      <c r="E1497" s="51">
        <v>80.680000000000007</v>
      </c>
      <c r="F1497" s="51">
        <v>5.28</v>
      </c>
      <c r="G1497" s="51">
        <v>1.09E-2</v>
      </c>
      <c r="H1497" s="51">
        <v>91.853099999999998</v>
      </c>
      <c r="I1497" s="51">
        <v>2029</v>
      </c>
      <c r="J1497" s="51" t="s">
        <v>32</v>
      </c>
      <c r="K1497" s="51" t="s">
        <v>33</v>
      </c>
    </row>
    <row r="1498" spans="1:11" x14ac:dyDescent="0.25">
      <c r="A1498" s="51" t="s">
        <v>1537</v>
      </c>
      <c r="B1498" s="51" t="s">
        <v>79</v>
      </c>
      <c r="C1498" s="51" t="s">
        <v>31</v>
      </c>
      <c r="D1498" s="51">
        <v>633807</v>
      </c>
      <c r="E1498" s="51">
        <v>74.709999999999994</v>
      </c>
      <c r="F1498" s="51">
        <v>11.1</v>
      </c>
      <c r="G1498" s="51">
        <v>1.7500000000000002E-2</v>
      </c>
      <c r="H1498" s="51">
        <v>57.099699999999999</v>
      </c>
      <c r="I1498" s="51">
        <v>2029</v>
      </c>
      <c r="J1498" s="51" t="s">
        <v>32</v>
      </c>
      <c r="K1498" s="51" t="s">
        <v>33</v>
      </c>
    </row>
    <row r="1499" spans="1:11" x14ac:dyDescent="0.25">
      <c r="A1499" s="51" t="s">
        <v>1591</v>
      </c>
      <c r="B1499" s="51" t="s">
        <v>79</v>
      </c>
      <c r="C1499" s="51" t="s">
        <v>31</v>
      </c>
      <c r="D1499" s="51">
        <v>381020</v>
      </c>
      <c r="E1499" s="51">
        <v>84.78</v>
      </c>
      <c r="F1499" s="51">
        <v>6.22</v>
      </c>
      <c r="G1499" s="51">
        <v>1.6299999999999999E-2</v>
      </c>
      <c r="H1499" s="51">
        <v>61.257199999999997</v>
      </c>
      <c r="I1499" s="51">
        <v>2029</v>
      </c>
      <c r="J1499" s="51" t="s">
        <v>32</v>
      </c>
      <c r="K1499" s="51" t="s">
        <v>33</v>
      </c>
    </row>
    <row r="1500" spans="1:11" x14ac:dyDescent="0.25">
      <c r="A1500" s="51" t="s">
        <v>2266</v>
      </c>
      <c r="B1500" s="51" t="s">
        <v>75</v>
      </c>
      <c r="C1500" s="51" t="s">
        <v>31</v>
      </c>
      <c r="D1500" s="51">
        <v>546282</v>
      </c>
      <c r="E1500" s="51">
        <v>70.27</v>
      </c>
      <c r="F1500" s="51">
        <v>5.88</v>
      </c>
      <c r="G1500" s="51">
        <v>1.0800000000000001E-2</v>
      </c>
      <c r="H1500" s="51">
        <v>92.905199999999994</v>
      </c>
      <c r="I1500" s="51">
        <v>2029</v>
      </c>
      <c r="J1500" s="51" t="s">
        <v>32</v>
      </c>
      <c r="K1500" s="51" t="s">
        <v>33</v>
      </c>
    </row>
    <row r="1501" spans="1:11" x14ac:dyDescent="0.25">
      <c r="A1501" s="51" t="s">
        <v>2071</v>
      </c>
      <c r="B1501" s="51" t="s">
        <v>79</v>
      </c>
      <c r="C1501" s="51" t="s">
        <v>31</v>
      </c>
      <c r="D1501" s="51">
        <v>438404</v>
      </c>
      <c r="E1501" s="51">
        <v>85.88</v>
      </c>
      <c r="F1501" s="51">
        <v>6.54</v>
      </c>
      <c r="G1501" s="51">
        <v>1.49E-2</v>
      </c>
      <c r="H1501" s="51">
        <v>67.034199999999998</v>
      </c>
      <c r="I1501" s="51">
        <v>2029</v>
      </c>
      <c r="J1501" s="51" t="s">
        <v>32</v>
      </c>
      <c r="K1501" s="51" t="s">
        <v>33</v>
      </c>
    </row>
    <row r="1502" spans="1:11" x14ac:dyDescent="0.25">
      <c r="A1502" s="51" t="s">
        <v>1203</v>
      </c>
      <c r="B1502" s="51" t="s">
        <v>79</v>
      </c>
      <c r="C1502" s="51" t="s">
        <v>31</v>
      </c>
      <c r="D1502" s="51">
        <v>310406</v>
      </c>
      <c r="E1502" s="51">
        <v>83.66</v>
      </c>
      <c r="F1502" s="51">
        <v>3.64</v>
      </c>
      <c r="G1502" s="51">
        <v>1.17E-2</v>
      </c>
      <c r="H1502" s="51">
        <v>85.276200000000003</v>
      </c>
      <c r="I1502" s="51">
        <v>2029</v>
      </c>
      <c r="J1502" s="51" t="s">
        <v>32</v>
      </c>
      <c r="K1502" s="51" t="s">
        <v>33</v>
      </c>
    </row>
    <row r="1503" spans="1:11" x14ac:dyDescent="0.25">
      <c r="A1503" s="51" t="s">
        <v>1241</v>
      </c>
      <c r="B1503" s="51" t="s">
        <v>79</v>
      </c>
      <c r="C1503" s="51" t="s">
        <v>31</v>
      </c>
      <c r="D1503" s="51">
        <v>522718</v>
      </c>
      <c r="E1503" s="51">
        <v>88.03</v>
      </c>
      <c r="F1503" s="51">
        <v>4.42</v>
      </c>
      <c r="G1503" s="51">
        <v>8.5000000000000006E-3</v>
      </c>
      <c r="H1503" s="51">
        <v>118.262</v>
      </c>
      <c r="I1503" s="51">
        <v>2029</v>
      </c>
      <c r="J1503" s="51" t="s">
        <v>32</v>
      </c>
      <c r="K1503" s="51" t="s">
        <v>33</v>
      </c>
    </row>
    <row r="1504" spans="1:11" x14ac:dyDescent="0.25">
      <c r="A1504" s="51" t="s">
        <v>1346</v>
      </c>
      <c r="B1504" s="51" t="s">
        <v>79</v>
      </c>
      <c r="C1504" s="51" t="s">
        <v>31</v>
      </c>
      <c r="D1504" s="51">
        <v>414448</v>
      </c>
      <c r="E1504" s="51">
        <v>73.63</v>
      </c>
      <c r="F1504" s="51">
        <v>6.67</v>
      </c>
      <c r="G1504" s="51">
        <v>1.61E-2</v>
      </c>
      <c r="H1504" s="51">
        <v>62.136200000000002</v>
      </c>
      <c r="I1504" s="51">
        <v>2029</v>
      </c>
      <c r="J1504" s="51" t="s">
        <v>32</v>
      </c>
      <c r="K1504" s="51" t="s">
        <v>33</v>
      </c>
    </row>
    <row r="1505" spans="1:11" x14ac:dyDescent="0.25">
      <c r="A1505" s="51" t="s">
        <v>1984</v>
      </c>
      <c r="B1505" s="51" t="s">
        <v>79</v>
      </c>
      <c r="C1505" s="51" t="s">
        <v>31</v>
      </c>
      <c r="D1505" s="51">
        <v>433472</v>
      </c>
      <c r="E1505" s="51">
        <v>88.81</v>
      </c>
      <c r="F1505" s="51">
        <v>6.32</v>
      </c>
      <c r="G1505" s="51">
        <v>1.46E-2</v>
      </c>
      <c r="H1505" s="51">
        <v>68.587299999999999</v>
      </c>
      <c r="I1505" s="51">
        <v>2029</v>
      </c>
      <c r="J1505" s="51" t="s">
        <v>32</v>
      </c>
      <c r="K1505" s="51" t="s">
        <v>33</v>
      </c>
    </row>
    <row r="1506" spans="1:11" x14ac:dyDescent="0.25">
      <c r="A1506" s="51" t="s">
        <v>1496</v>
      </c>
      <c r="B1506" s="51" t="s">
        <v>79</v>
      </c>
      <c r="C1506" s="51" t="s">
        <v>31</v>
      </c>
      <c r="D1506" s="51">
        <v>286411</v>
      </c>
      <c r="E1506" s="51">
        <v>89.65</v>
      </c>
      <c r="F1506" s="51">
        <v>6.69</v>
      </c>
      <c r="G1506" s="51">
        <v>2.3400000000000001E-2</v>
      </c>
      <c r="H1506" s="51">
        <v>42.811799999999998</v>
      </c>
      <c r="I1506" s="51">
        <v>2029</v>
      </c>
      <c r="J1506" s="51" t="s">
        <v>32</v>
      </c>
      <c r="K1506" s="51" t="s">
        <v>33</v>
      </c>
    </row>
    <row r="1507" spans="1:11" x14ac:dyDescent="0.25">
      <c r="A1507" s="51" t="s">
        <v>1218</v>
      </c>
      <c r="B1507" s="51" t="s">
        <v>79</v>
      </c>
      <c r="C1507" s="51" t="s">
        <v>31</v>
      </c>
      <c r="D1507" s="51">
        <v>309623</v>
      </c>
      <c r="E1507" s="51">
        <v>85.5</v>
      </c>
      <c r="F1507" s="51">
        <v>4.32</v>
      </c>
      <c r="G1507" s="51">
        <v>1.4E-2</v>
      </c>
      <c r="H1507" s="51">
        <v>71.671899999999994</v>
      </c>
      <c r="I1507" s="51">
        <v>2029</v>
      </c>
      <c r="J1507" s="51" t="s">
        <v>32</v>
      </c>
      <c r="K1507" s="51" t="s">
        <v>33</v>
      </c>
    </row>
    <row r="1508" spans="1:11" x14ac:dyDescent="0.25">
      <c r="A1508" s="51" t="s">
        <v>1359</v>
      </c>
      <c r="B1508" s="51" t="s">
        <v>79</v>
      </c>
      <c r="C1508" s="51" t="s">
        <v>31</v>
      </c>
      <c r="D1508" s="51">
        <v>343638</v>
      </c>
      <c r="E1508" s="51">
        <v>87.88</v>
      </c>
      <c r="F1508" s="51">
        <v>4.6100000000000003</v>
      </c>
      <c r="G1508" s="51">
        <v>1.34E-2</v>
      </c>
      <c r="H1508" s="51">
        <v>74.541899999999998</v>
      </c>
      <c r="I1508" s="51">
        <v>2029</v>
      </c>
      <c r="J1508" s="51" t="s">
        <v>32</v>
      </c>
      <c r="K1508" s="51" t="s">
        <v>33</v>
      </c>
    </row>
    <row r="1509" spans="1:11" x14ac:dyDescent="0.25">
      <c r="A1509" s="51" t="s">
        <v>3096</v>
      </c>
      <c r="B1509" s="51" t="s">
        <v>79</v>
      </c>
      <c r="C1509" s="51" t="s">
        <v>31</v>
      </c>
      <c r="D1509" s="51">
        <v>729486</v>
      </c>
      <c r="E1509" s="51">
        <v>87.92</v>
      </c>
      <c r="F1509" s="51">
        <v>8.51</v>
      </c>
      <c r="G1509" s="51">
        <v>1.17E-2</v>
      </c>
      <c r="H1509" s="51">
        <v>85.721000000000004</v>
      </c>
      <c r="I1509" s="51">
        <v>2029</v>
      </c>
      <c r="J1509" s="51" t="s">
        <v>32</v>
      </c>
      <c r="K1509" s="51" t="s">
        <v>33</v>
      </c>
    </row>
    <row r="1510" spans="1:11" x14ac:dyDescent="0.25">
      <c r="A1510" s="51" t="s">
        <v>1413</v>
      </c>
      <c r="B1510" s="51" t="s">
        <v>79</v>
      </c>
      <c r="C1510" s="51" t="s">
        <v>31</v>
      </c>
      <c r="D1510" s="51">
        <v>230436</v>
      </c>
      <c r="E1510" s="51">
        <v>84.98</v>
      </c>
      <c r="F1510" s="51">
        <v>3.07</v>
      </c>
      <c r="G1510" s="51">
        <v>1.3299999999999999E-2</v>
      </c>
      <c r="H1510" s="51">
        <v>75.060599999999994</v>
      </c>
      <c r="I1510" s="51">
        <v>2029</v>
      </c>
      <c r="J1510" s="51" t="s">
        <v>32</v>
      </c>
      <c r="K1510" s="51" t="s">
        <v>33</v>
      </c>
    </row>
    <row r="1511" spans="1:11" x14ac:dyDescent="0.25">
      <c r="A1511" s="51" t="s">
        <v>1406</v>
      </c>
      <c r="B1511" s="51" t="s">
        <v>79</v>
      </c>
      <c r="C1511" s="51" t="s">
        <v>31</v>
      </c>
      <c r="D1511" s="51">
        <v>199787</v>
      </c>
      <c r="E1511" s="51">
        <v>80.900000000000006</v>
      </c>
      <c r="F1511" s="51">
        <v>6.21</v>
      </c>
      <c r="G1511" s="51">
        <v>3.1099999999999999E-2</v>
      </c>
      <c r="H1511" s="51">
        <v>32.171799999999998</v>
      </c>
      <c r="I1511" s="51">
        <v>2029</v>
      </c>
      <c r="J1511" s="51" t="s">
        <v>32</v>
      </c>
      <c r="K1511" s="51" t="s">
        <v>33</v>
      </c>
    </row>
    <row r="1512" spans="1:11" x14ac:dyDescent="0.25">
      <c r="A1512" s="51" t="s">
        <v>1470</v>
      </c>
      <c r="B1512" s="51" t="s">
        <v>79</v>
      </c>
      <c r="C1512" s="51" t="s">
        <v>31</v>
      </c>
      <c r="D1512" s="51">
        <v>404662</v>
      </c>
      <c r="E1512" s="51">
        <v>89.58</v>
      </c>
      <c r="F1512" s="51">
        <v>6.22</v>
      </c>
      <c r="G1512" s="51">
        <v>1.54E-2</v>
      </c>
      <c r="H1512" s="51">
        <v>65.058300000000003</v>
      </c>
      <c r="I1512" s="51">
        <v>2029</v>
      </c>
      <c r="J1512" s="51" t="s">
        <v>32</v>
      </c>
      <c r="K1512" s="51" t="s">
        <v>33</v>
      </c>
    </row>
    <row r="1513" spans="1:11" x14ac:dyDescent="0.25">
      <c r="A1513" s="51" t="s">
        <v>1983</v>
      </c>
      <c r="B1513" s="51" t="s">
        <v>79</v>
      </c>
      <c r="C1513" s="51" t="s">
        <v>31</v>
      </c>
      <c r="D1513" s="51">
        <v>486550</v>
      </c>
      <c r="E1513" s="51">
        <v>85.62</v>
      </c>
      <c r="F1513" s="51">
        <v>6.66</v>
      </c>
      <c r="G1513" s="51">
        <v>1.37E-2</v>
      </c>
      <c r="H1513" s="51">
        <v>73.055499999999995</v>
      </c>
      <c r="I1513" s="51">
        <v>2029</v>
      </c>
      <c r="J1513" s="51" t="s">
        <v>32</v>
      </c>
      <c r="K1513" s="51" t="s">
        <v>33</v>
      </c>
    </row>
    <row r="1514" spans="1:11" x14ac:dyDescent="0.25">
      <c r="A1514" s="51" t="s">
        <v>1274</v>
      </c>
      <c r="B1514" s="51" t="s">
        <v>79</v>
      </c>
      <c r="C1514" s="51" t="s">
        <v>31</v>
      </c>
      <c r="D1514" s="51">
        <v>296784</v>
      </c>
      <c r="E1514" s="51">
        <v>85.26</v>
      </c>
      <c r="F1514" s="51">
        <v>4.37</v>
      </c>
      <c r="G1514" s="51">
        <v>1.47E-2</v>
      </c>
      <c r="H1514" s="51">
        <v>67.913899999999998</v>
      </c>
      <c r="I1514" s="51">
        <v>2029</v>
      </c>
      <c r="J1514" s="51" t="s">
        <v>32</v>
      </c>
      <c r="K1514" s="51" t="s">
        <v>33</v>
      </c>
    </row>
    <row r="1515" spans="1:11" x14ac:dyDescent="0.25">
      <c r="A1515" s="51" t="s">
        <v>1538</v>
      </c>
      <c r="B1515" s="51" t="s">
        <v>75</v>
      </c>
      <c r="C1515" s="51" t="s">
        <v>31</v>
      </c>
      <c r="D1515" s="51">
        <v>524728</v>
      </c>
      <c r="E1515" s="51">
        <v>83.24</v>
      </c>
      <c r="F1515" s="51">
        <v>5.52</v>
      </c>
      <c r="G1515" s="51">
        <v>1.0500000000000001E-2</v>
      </c>
      <c r="H1515" s="51">
        <v>95.059299999999993</v>
      </c>
      <c r="I1515" s="51">
        <v>2029</v>
      </c>
      <c r="J1515" s="51" t="s">
        <v>32</v>
      </c>
      <c r="K1515" s="51" t="s">
        <v>33</v>
      </c>
    </row>
    <row r="1516" spans="1:11" x14ac:dyDescent="0.25">
      <c r="A1516" s="51" t="s">
        <v>3323</v>
      </c>
      <c r="B1516" s="51" t="s">
        <v>75</v>
      </c>
      <c r="C1516" s="51" t="s">
        <v>31</v>
      </c>
      <c r="D1516" s="51">
        <v>815451</v>
      </c>
      <c r="E1516" s="51">
        <v>83.54</v>
      </c>
      <c r="F1516" s="51">
        <v>16.829999999999998</v>
      </c>
      <c r="G1516" s="51">
        <v>2.06E-2</v>
      </c>
      <c r="H1516" s="51">
        <v>48.452199999999998</v>
      </c>
      <c r="I1516" s="51">
        <v>2029</v>
      </c>
      <c r="J1516" s="51" t="s">
        <v>32</v>
      </c>
      <c r="K1516" s="51" t="s">
        <v>33</v>
      </c>
    </row>
    <row r="1517" spans="1:11" x14ac:dyDescent="0.25">
      <c r="A1517" s="51" t="s">
        <v>1248</v>
      </c>
      <c r="B1517" s="51" t="s">
        <v>79</v>
      </c>
      <c r="C1517" s="51" t="s">
        <v>31</v>
      </c>
      <c r="D1517" s="51">
        <v>398830</v>
      </c>
      <c r="E1517" s="51">
        <v>81.23</v>
      </c>
      <c r="F1517" s="51">
        <v>3.74</v>
      </c>
      <c r="G1517" s="51">
        <v>9.4000000000000004E-3</v>
      </c>
      <c r="H1517" s="51">
        <v>106.639</v>
      </c>
      <c r="I1517" s="51">
        <v>2029</v>
      </c>
      <c r="J1517" s="51" t="s">
        <v>32</v>
      </c>
      <c r="K1517" s="51" t="s">
        <v>33</v>
      </c>
    </row>
    <row r="1518" spans="1:11" x14ac:dyDescent="0.25">
      <c r="A1518" s="51" t="s">
        <v>1850</v>
      </c>
      <c r="B1518" s="51" t="s">
        <v>75</v>
      </c>
      <c r="C1518" s="51" t="s">
        <v>31</v>
      </c>
      <c r="D1518" s="51">
        <v>640226</v>
      </c>
      <c r="E1518" s="51">
        <v>77.5</v>
      </c>
      <c r="F1518" s="51">
        <v>10.11</v>
      </c>
      <c r="G1518" s="51">
        <v>1.5800000000000002E-2</v>
      </c>
      <c r="H1518" s="51">
        <v>63.326000000000001</v>
      </c>
      <c r="I1518" s="51">
        <v>2029</v>
      </c>
      <c r="J1518" s="51" t="s">
        <v>32</v>
      </c>
      <c r="K1518" s="51" t="s">
        <v>33</v>
      </c>
    </row>
    <row r="1519" spans="1:11" x14ac:dyDescent="0.25">
      <c r="A1519" s="51" t="s">
        <v>1564</v>
      </c>
      <c r="B1519" s="51" t="s">
        <v>75</v>
      </c>
      <c r="C1519" s="51" t="s">
        <v>31</v>
      </c>
      <c r="D1519" s="51">
        <v>377654</v>
      </c>
      <c r="E1519" s="51">
        <v>72.099999999999994</v>
      </c>
      <c r="F1519" s="51">
        <v>6.72</v>
      </c>
      <c r="G1519" s="51">
        <v>1.78E-2</v>
      </c>
      <c r="H1519" s="51">
        <v>56.198399999999999</v>
      </c>
      <c r="I1519" s="51">
        <v>2029</v>
      </c>
      <c r="J1519" s="51" t="s">
        <v>32</v>
      </c>
      <c r="K1519" s="51" t="s">
        <v>33</v>
      </c>
    </row>
    <row r="1520" spans="1:11" x14ac:dyDescent="0.25">
      <c r="A1520" s="51" t="s">
        <v>1555</v>
      </c>
      <c r="B1520" s="51" t="s">
        <v>75</v>
      </c>
      <c r="C1520" s="51" t="s">
        <v>31</v>
      </c>
      <c r="D1520" s="51">
        <v>270975</v>
      </c>
      <c r="E1520" s="51">
        <v>85.63</v>
      </c>
      <c r="F1520" s="51">
        <v>5.67</v>
      </c>
      <c r="G1520" s="51">
        <v>2.0899999999999998E-2</v>
      </c>
      <c r="H1520" s="51">
        <v>47.7911</v>
      </c>
      <c r="I1520" s="51">
        <v>2029</v>
      </c>
      <c r="J1520" s="51" t="s">
        <v>32</v>
      </c>
      <c r="K1520" s="51" t="s">
        <v>33</v>
      </c>
    </row>
    <row r="1521" spans="1:11" x14ac:dyDescent="0.25">
      <c r="A1521" s="51" t="s">
        <v>1154</v>
      </c>
      <c r="B1521" s="51" t="s">
        <v>34</v>
      </c>
      <c r="C1521" s="51" t="s">
        <v>31</v>
      </c>
      <c r="D1521" s="51">
        <v>615905</v>
      </c>
      <c r="E1521" s="51">
        <v>79.36</v>
      </c>
      <c r="F1521" s="51">
        <v>8.24</v>
      </c>
      <c r="G1521" s="51">
        <v>1.34E-2</v>
      </c>
      <c r="H1521" s="51">
        <v>74.745800000000003</v>
      </c>
      <c r="I1521" s="51">
        <v>2029</v>
      </c>
      <c r="J1521" s="51" t="s">
        <v>32</v>
      </c>
      <c r="K1521" s="51" t="s">
        <v>33</v>
      </c>
    </row>
    <row r="1522" spans="1:11" x14ac:dyDescent="0.25">
      <c r="A1522" s="51" t="s">
        <v>3325</v>
      </c>
      <c r="B1522" s="51" t="s">
        <v>79</v>
      </c>
      <c r="C1522" s="51" t="s">
        <v>31</v>
      </c>
      <c r="D1522" s="51">
        <v>342503</v>
      </c>
      <c r="E1522" s="51">
        <v>80.010000000000005</v>
      </c>
      <c r="F1522" s="51">
        <v>3.91</v>
      </c>
      <c r="G1522" s="51">
        <v>1.14E-2</v>
      </c>
      <c r="H1522" s="51">
        <v>87.596699999999998</v>
      </c>
      <c r="I1522" s="51">
        <v>2029</v>
      </c>
      <c r="J1522" s="51" t="s">
        <v>32</v>
      </c>
      <c r="K1522" s="51" t="s">
        <v>33</v>
      </c>
    </row>
    <row r="1523" spans="1:11" x14ac:dyDescent="0.25">
      <c r="A1523" s="51" t="s">
        <v>1575</v>
      </c>
      <c r="B1523" s="51" t="s">
        <v>75</v>
      </c>
      <c r="C1523" s="51" t="s">
        <v>31</v>
      </c>
      <c r="D1523" s="51">
        <v>831695</v>
      </c>
      <c r="E1523" s="51">
        <v>84.85</v>
      </c>
      <c r="F1523" s="51">
        <v>17.07</v>
      </c>
      <c r="G1523" s="51">
        <v>2.0500000000000001E-2</v>
      </c>
      <c r="H1523" s="51">
        <v>48.7226</v>
      </c>
      <c r="I1523" s="51">
        <v>2029</v>
      </c>
      <c r="J1523" s="51" t="s">
        <v>32</v>
      </c>
      <c r="K1523" s="51" t="s">
        <v>33</v>
      </c>
    </row>
    <row r="1524" spans="1:11" x14ac:dyDescent="0.25">
      <c r="A1524" s="51" t="s">
        <v>1437</v>
      </c>
      <c r="B1524" s="51" t="s">
        <v>75</v>
      </c>
      <c r="C1524" s="51" t="s">
        <v>31</v>
      </c>
      <c r="D1524" s="51">
        <v>531356</v>
      </c>
      <c r="E1524" s="51">
        <v>84.75</v>
      </c>
      <c r="F1524" s="51">
        <v>5.31</v>
      </c>
      <c r="G1524" s="51">
        <v>0.01</v>
      </c>
      <c r="H1524" s="51">
        <v>100.06699999999999</v>
      </c>
      <c r="I1524" s="51">
        <v>2029</v>
      </c>
      <c r="J1524" s="51" t="s">
        <v>32</v>
      </c>
      <c r="K1524" s="51" t="s">
        <v>33</v>
      </c>
    </row>
    <row r="1525" spans="1:11" x14ac:dyDescent="0.25">
      <c r="A1525" s="51" t="s">
        <v>1188</v>
      </c>
      <c r="B1525" s="51" t="s">
        <v>34</v>
      </c>
      <c r="C1525" s="51" t="s">
        <v>31</v>
      </c>
      <c r="D1525" s="51">
        <v>507505</v>
      </c>
      <c r="E1525" s="51">
        <v>70.33</v>
      </c>
      <c r="F1525" s="51">
        <v>8.7100000000000009</v>
      </c>
      <c r="G1525" s="51">
        <v>1.72E-2</v>
      </c>
      <c r="H1525" s="51">
        <v>58.2669</v>
      </c>
      <c r="I1525" s="51">
        <v>2029</v>
      </c>
      <c r="J1525" s="51" t="s">
        <v>32</v>
      </c>
      <c r="K1525" s="51" t="s">
        <v>33</v>
      </c>
    </row>
    <row r="1526" spans="1:11" x14ac:dyDescent="0.25">
      <c r="A1526" s="51" t="s">
        <v>1419</v>
      </c>
      <c r="B1526" s="51" t="s">
        <v>75</v>
      </c>
      <c r="C1526" s="51" t="s">
        <v>31</v>
      </c>
      <c r="D1526" s="51">
        <v>723366</v>
      </c>
      <c r="E1526" s="51">
        <v>85.33</v>
      </c>
      <c r="F1526" s="51">
        <v>10.029999999999999</v>
      </c>
      <c r="G1526" s="51">
        <v>1.3899999999999999E-2</v>
      </c>
      <c r="H1526" s="51">
        <v>72.1203</v>
      </c>
      <c r="I1526" s="51">
        <v>2029</v>
      </c>
      <c r="J1526" s="51" t="s">
        <v>32</v>
      </c>
      <c r="K1526" s="51" t="s">
        <v>33</v>
      </c>
    </row>
    <row r="1527" spans="1:11" x14ac:dyDescent="0.25">
      <c r="A1527" s="51" t="s">
        <v>1247</v>
      </c>
      <c r="B1527" s="51" t="s">
        <v>79</v>
      </c>
      <c r="C1527" s="51" t="s">
        <v>31</v>
      </c>
      <c r="D1527" s="51">
        <v>281087</v>
      </c>
      <c r="E1527" s="51">
        <v>85.34</v>
      </c>
      <c r="F1527" s="51">
        <v>3.63</v>
      </c>
      <c r="G1527" s="51">
        <v>1.29E-2</v>
      </c>
      <c r="H1527" s="51">
        <v>77.4345</v>
      </c>
      <c r="I1527" s="51">
        <v>2029</v>
      </c>
      <c r="J1527" s="51" t="s">
        <v>32</v>
      </c>
      <c r="K1527" s="51" t="s">
        <v>33</v>
      </c>
    </row>
    <row r="1528" spans="1:11" x14ac:dyDescent="0.25">
      <c r="A1528" s="51" t="s">
        <v>1246</v>
      </c>
      <c r="B1528" s="51" t="s">
        <v>79</v>
      </c>
      <c r="C1528" s="51" t="s">
        <v>31</v>
      </c>
      <c r="D1528" s="51">
        <v>295022</v>
      </c>
      <c r="E1528" s="51">
        <v>87.82</v>
      </c>
      <c r="F1528" s="51">
        <v>3.68</v>
      </c>
      <c r="G1528" s="51">
        <v>1.2500000000000001E-2</v>
      </c>
      <c r="H1528" s="51">
        <v>80.1691</v>
      </c>
      <c r="I1528" s="51">
        <v>2029</v>
      </c>
      <c r="J1528" s="51" t="s">
        <v>32</v>
      </c>
      <c r="K1528" s="51" t="s">
        <v>33</v>
      </c>
    </row>
    <row r="1529" spans="1:11" x14ac:dyDescent="0.25">
      <c r="A1529" s="51" t="s">
        <v>1173</v>
      </c>
      <c r="B1529" s="51" t="s">
        <v>79</v>
      </c>
      <c r="C1529" s="51" t="s">
        <v>31</v>
      </c>
      <c r="D1529" s="51">
        <v>345243</v>
      </c>
      <c r="E1529" s="51">
        <v>87.25</v>
      </c>
      <c r="F1529" s="51">
        <v>3.65</v>
      </c>
      <c r="G1529" s="51">
        <v>1.06E-2</v>
      </c>
      <c r="H1529" s="51">
        <v>94.587100000000007</v>
      </c>
      <c r="I1529" s="51">
        <v>2029</v>
      </c>
      <c r="J1529" s="51" t="s">
        <v>32</v>
      </c>
      <c r="K1529" s="51" t="s">
        <v>33</v>
      </c>
    </row>
    <row r="1530" spans="1:11" x14ac:dyDescent="0.25">
      <c r="A1530" s="51" t="s">
        <v>1532</v>
      </c>
      <c r="B1530" s="51" t="s">
        <v>75</v>
      </c>
      <c r="C1530" s="51" t="s">
        <v>31</v>
      </c>
      <c r="D1530" s="51">
        <v>330525</v>
      </c>
      <c r="E1530" s="51">
        <v>85.14</v>
      </c>
      <c r="F1530" s="51">
        <v>5.55</v>
      </c>
      <c r="G1530" s="51">
        <v>1.6799999999999999E-2</v>
      </c>
      <c r="H1530" s="51">
        <v>59.554099999999998</v>
      </c>
      <c r="I1530" s="51">
        <v>2029</v>
      </c>
      <c r="J1530" s="51" t="s">
        <v>32</v>
      </c>
      <c r="K1530" s="51" t="s">
        <v>33</v>
      </c>
    </row>
    <row r="1531" spans="1:11" x14ac:dyDescent="0.25">
      <c r="A1531" s="51" t="s">
        <v>1259</v>
      </c>
      <c r="B1531" s="51" t="s">
        <v>79</v>
      </c>
      <c r="C1531" s="51" t="s">
        <v>31</v>
      </c>
      <c r="D1531" s="51">
        <v>183190</v>
      </c>
      <c r="E1531" s="51">
        <v>86.7</v>
      </c>
      <c r="F1531" s="51">
        <v>3.5</v>
      </c>
      <c r="G1531" s="51">
        <v>1.9099999999999999E-2</v>
      </c>
      <c r="H1531" s="51">
        <v>52.34</v>
      </c>
      <c r="I1531" s="51">
        <v>2029</v>
      </c>
      <c r="J1531" s="51" t="s">
        <v>32</v>
      </c>
      <c r="K1531" s="51" t="s">
        <v>33</v>
      </c>
    </row>
    <row r="1532" spans="1:11" x14ac:dyDescent="0.25">
      <c r="A1532" s="51" t="s">
        <v>1371</v>
      </c>
      <c r="B1532" s="51" t="s">
        <v>79</v>
      </c>
      <c r="C1532" s="51" t="s">
        <v>31</v>
      </c>
      <c r="D1532" s="51">
        <v>312284</v>
      </c>
      <c r="E1532" s="51">
        <v>83.58</v>
      </c>
      <c r="F1532" s="51">
        <v>6.23</v>
      </c>
      <c r="G1532" s="51">
        <v>1.9900000000000001E-2</v>
      </c>
      <c r="H1532" s="51">
        <v>50.125900000000001</v>
      </c>
      <c r="I1532" s="51">
        <v>2029</v>
      </c>
      <c r="J1532" s="51" t="s">
        <v>32</v>
      </c>
      <c r="K1532" s="51" t="s">
        <v>33</v>
      </c>
    </row>
    <row r="1533" spans="1:11" x14ac:dyDescent="0.25">
      <c r="A1533" s="51" t="s">
        <v>1568</v>
      </c>
      <c r="B1533" s="51" t="s">
        <v>34</v>
      </c>
      <c r="C1533" s="51" t="s">
        <v>31</v>
      </c>
      <c r="D1533" s="51">
        <v>377654</v>
      </c>
      <c r="E1533" s="51">
        <v>85.16</v>
      </c>
      <c r="F1533" s="51">
        <v>8.67</v>
      </c>
      <c r="G1533" s="51">
        <v>2.3E-2</v>
      </c>
      <c r="H1533" s="51">
        <v>43.558700000000002</v>
      </c>
      <c r="I1533" s="51">
        <v>2029</v>
      </c>
      <c r="J1533" s="51" t="s">
        <v>32</v>
      </c>
      <c r="K1533" s="51" t="s">
        <v>33</v>
      </c>
    </row>
    <row r="1534" spans="1:11" x14ac:dyDescent="0.25">
      <c r="A1534" s="51" t="s">
        <v>1948</v>
      </c>
      <c r="B1534" s="51" t="s">
        <v>79</v>
      </c>
      <c r="C1534" s="51" t="s">
        <v>31</v>
      </c>
      <c r="D1534" s="51">
        <v>717808</v>
      </c>
      <c r="E1534" s="51">
        <v>84.08</v>
      </c>
      <c r="F1534" s="51">
        <v>7.16</v>
      </c>
      <c r="G1534" s="51">
        <v>0.01</v>
      </c>
      <c r="H1534" s="51">
        <v>100.2525</v>
      </c>
      <c r="I1534" s="51">
        <v>2029</v>
      </c>
      <c r="J1534" s="51" t="s">
        <v>32</v>
      </c>
      <c r="K1534" s="51" t="s">
        <v>33</v>
      </c>
    </row>
    <row r="1535" spans="1:11" x14ac:dyDescent="0.25">
      <c r="A1535" s="51" t="s">
        <v>1307</v>
      </c>
      <c r="B1535" s="51" t="s">
        <v>79</v>
      </c>
      <c r="C1535" s="51" t="s">
        <v>31</v>
      </c>
      <c r="D1535" s="51">
        <v>282653</v>
      </c>
      <c r="E1535" s="51">
        <v>89.59</v>
      </c>
      <c r="F1535" s="51">
        <v>4.05</v>
      </c>
      <c r="G1535" s="51">
        <v>1.43E-2</v>
      </c>
      <c r="H1535" s="51">
        <v>69.790899999999993</v>
      </c>
      <c r="I1535" s="51">
        <v>2029</v>
      </c>
      <c r="J1535" s="51" t="s">
        <v>32</v>
      </c>
      <c r="K1535" s="51" t="s">
        <v>33</v>
      </c>
    </row>
    <row r="1536" spans="1:11" x14ac:dyDescent="0.25">
      <c r="A1536" s="51" t="s">
        <v>1825</v>
      </c>
      <c r="B1536" s="51" t="s">
        <v>79</v>
      </c>
      <c r="C1536" s="51" t="s">
        <v>31</v>
      </c>
      <c r="D1536" s="51">
        <v>745326</v>
      </c>
      <c r="E1536" s="51">
        <v>88.2</v>
      </c>
      <c r="F1536" s="51">
        <v>6.89</v>
      </c>
      <c r="G1536" s="51">
        <v>9.1999999999999998E-3</v>
      </c>
      <c r="H1536" s="51">
        <v>108.175</v>
      </c>
      <c r="I1536" s="51">
        <v>2029</v>
      </c>
      <c r="J1536" s="51" t="s">
        <v>32</v>
      </c>
      <c r="K1536" s="51" t="s">
        <v>33</v>
      </c>
    </row>
    <row r="1537" spans="1:11" x14ac:dyDescent="0.25">
      <c r="A1537" s="51" t="s">
        <v>1293</v>
      </c>
      <c r="B1537" s="51" t="s">
        <v>34</v>
      </c>
      <c r="C1537" s="51" t="s">
        <v>31</v>
      </c>
      <c r="D1537" s="51">
        <v>880409</v>
      </c>
      <c r="E1537" s="51">
        <v>85.35</v>
      </c>
      <c r="F1537" s="51">
        <v>8.2200000000000006</v>
      </c>
      <c r="G1537" s="51">
        <v>9.2999999999999992E-3</v>
      </c>
      <c r="H1537" s="51">
        <v>107.1057</v>
      </c>
      <c r="I1537" s="51">
        <v>2029</v>
      </c>
      <c r="J1537" s="51" t="s">
        <v>32</v>
      </c>
      <c r="K1537" s="51" t="s">
        <v>33</v>
      </c>
    </row>
    <row r="1538" spans="1:11" x14ac:dyDescent="0.25">
      <c r="A1538" s="51" t="s">
        <v>1541</v>
      </c>
      <c r="B1538" s="51" t="s">
        <v>75</v>
      </c>
      <c r="C1538" s="51" t="s">
        <v>31</v>
      </c>
      <c r="D1538" s="51">
        <v>102112</v>
      </c>
      <c r="E1538" s="51">
        <v>89.88</v>
      </c>
      <c r="F1538" s="51">
        <v>23.25</v>
      </c>
      <c r="G1538" s="51">
        <v>0.22770000000000001</v>
      </c>
      <c r="H1538" s="51">
        <v>4.3918999999999997</v>
      </c>
      <c r="I1538" s="51">
        <v>2029</v>
      </c>
      <c r="J1538" s="51" t="s">
        <v>32</v>
      </c>
      <c r="K1538" s="51" t="s">
        <v>33</v>
      </c>
    </row>
    <row r="1539" spans="1:11" x14ac:dyDescent="0.25">
      <c r="A1539" s="51" t="s">
        <v>1585</v>
      </c>
      <c r="B1539" s="51" t="s">
        <v>75</v>
      </c>
      <c r="C1539" s="51" t="s">
        <v>31</v>
      </c>
      <c r="D1539" s="51">
        <v>192324</v>
      </c>
      <c r="E1539" s="51">
        <v>81</v>
      </c>
      <c r="F1539" s="51">
        <v>5.59</v>
      </c>
      <c r="G1539" s="51">
        <v>2.9100000000000001E-2</v>
      </c>
      <c r="H1539" s="51">
        <v>34.404899999999998</v>
      </c>
      <c r="I1539" s="51">
        <v>2029</v>
      </c>
      <c r="J1539" s="51" t="s">
        <v>32</v>
      </c>
      <c r="K1539" s="51" t="s">
        <v>33</v>
      </c>
    </row>
    <row r="1540" spans="1:11" x14ac:dyDescent="0.25">
      <c r="A1540" s="51" t="s">
        <v>1618</v>
      </c>
      <c r="B1540" s="51" t="s">
        <v>75</v>
      </c>
      <c r="C1540" s="51" t="s">
        <v>31</v>
      </c>
      <c r="D1540" s="51">
        <v>519769</v>
      </c>
      <c r="E1540" s="51">
        <v>84.47</v>
      </c>
      <c r="F1540" s="51">
        <v>5.61</v>
      </c>
      <c r="G1540" s="51">
        <v>1.0800000000000001E-2</v>
      </c>
      <c r="H1540" s="51">
        <v>92.650499999999994</v>
      </c>
      <c r="I1540" s="51">
        <v>2029</v>
      </c>
      <c r="J1540" s="51" t="s">
        <v>32</v>
      </c>
      <c r="K1540" s="51" t="s">
        <v>33</v>
      </c>
    </row>
    <row r="1541" spans="1:11" x14ac:dyDescent="0.25">
      <c r="A1541" s="51" t="s">
        <v>1520</v>
      </c>
      <c r="B1541" s="51" t="s">
        <v>79</v>
      </c>
      <c r="C1541" s="51" t="s">
        <v>31</v>
      </c>
      <c r="D1541" s="51">
        <v>426817</v>
      </c>
      <c r="E1541" s="51">
        <v>86.63</v>
      </c>
      <c r="F1541" s="51">
        <v>6.58</v>
      </c>
      <c r="G1541" s="51">
        <v>1.54E-2</v>
      </c>
      <c r="H1541" s="51">
        <v>64.865899999999996</v>
      </c>
      <c r="I1541" s="51">
        <v>2029</v>
      </c>
      <c r="J1541" s="51" t="s">
        <v>32</v>
      </c>
      <c r="K1541" s="51" t="s">
        <v>33</v>
      </c>
    </row>
    <row r="1542" spans="1:11" x14ac:dyDescent="0.25">
      <c r="A1542" s="51" t="s">
        <v>1298</v>
      </c>
      <c r="B1542" s="51" t="s">
        <v>79</v>
      </c>
      <c r="C1542" s="51" t="s">
        <v>31</v>
      </c>
      <c r="D1542" s="51">
        <v>256545</v>
      </c>
      <c r="E1542" s="51">
        <v>89.76</v>
      </c>
      <c r="F1542" s="51">
        <v>3.91</v>
      </c>
      <c r="G1542" s="51">
        <v>1.52E-2</v>
      </c>
      <c r="H1542" s="51">
        <v>65.612399999999994</v>
      </c>
      <c r="I1542" s="51">
        <v>2029</v>
      </c>
      <c r="J1542" s="51" t="s">
        <v>32</v>
      </c>
      <c r="K1542" s="51" t="s">
        <v>33</v>
      </c>
    </row>
    <row r="1543" spans="1:11" x14ac:dyDescent="0.25">
      <c r="A1543" s="51" t="s">
        <v>1242</v>
      </c>
      <c r="B1543" s="51" t="s">
        <v>79</v>
      </c>
      <c r="C1543" s="51" t="s">
        <v>31</v>
      </c>
      <c r="D1543" s="51">
        <v>298036</v>
      </c>
      <c r="E1543" s="51">
        <v>86.38</v>
      </c>
      <c r="F1543" s="51">
        <v>4.16</v>
      </c>
      <c r="G1543" s="51">
        <v>1.4E-2</v>
      </c>
      <c r="H1543" s="51">
        <v>71.643299999999996</v>
      </c>
      <c r="I1543" s="51">
        <v>2029</v>
      </c>
      <c r="J1543" s="51" t="s">
        <v>32</v>
      </c>
      <c r="K1543" s="51" t="s">
        <v>33</v>
      </c>
    </row>
    <row r="1544" spans="1:11" x14ac:dyDescent="0.25">
      <c r="A1544" s="51" t="s">
        <v>1196</v>
      </c>
      <c r="B1544" s="51" t="s">
        <v>79</v>
      </c>
      <c r="C1544" s="51" t="s">
        <v>31</v>
      </c>
      <c r="D1544" s="51">
        <v>256545</v>
      </c>
      <c r="E1544" s="51">
        <v>89.76</v>
      </c>
      <c r="F1544" s="51">
        <v>3.91</v>
      </c>
      <c r="G1544" s="51">
        <v>1.52E-2</v>
      </c>
      <c r="H1544" s="51">
        <v>65.612399999999994</v>
      </c>
      <c r="I1544" s="51">
        <v>2029</v>
      </c>
      <c r="J1544" s="51" t="s">
        <v>32</v>
      </c>
      <c r="K1544" s="51" t="s">
        <v>33</v>
      </c>
    </row>
    <row r="1545" spans="1:11" x14ac:dyDescent="0.25">
      <c r="A1545" s="51" t="s">
        <v>1612</v>
      </c>
      <c r="B1545" s="51" t="s">
        <v>79</v>
      </c>
      <c r="C1545" s="51" t="s">
        <v>31</v>
      </c>
      <c r="D1545" s="51">
        <v>633807</v>
      </c>
      <c r="E1545" s="51">
        <v>76.19</v>
      </c>
      <c r="F1545" s="51">
        <v>11.11</v>
      </c>
      <c r="G1545" s="51">
        <v>1.7500000000000002E-2</v>
      </c>
      <c r="H1545" s="51">
        <v>57.048299999999998</v>
      </c>
      <c r="I1545" s="51">
        <v>2029</v>
      </c>
      <c r="J1545" s="51" t="s">
        <v>32</v>
      </c>
      <c r="K1545" s="51" t="s">
        <v>33</v>
      </c>
    </row>
    <row r="1546" spans="1:11" x14ac:dyDescent="0.25">
      <c r="A1546" s="51" t="s">
        <v>1436</v>
      </c>
      <c r="B1546" s="51" t="s">
        <v>30</v>
      </c>
      <c r="C1546" s="51" t="s">
        <v>31</v>
      </c>
      <c r="D1546" s="51">
        <v>670523</v>
      </c>
      <c r="E1546" s="51">
        <v>80.680000000000007</v>
      </c>
      <c r="F1546" s="51">
        <v>10.94</v>
      </c>
      <c r="G1546" s="51">
        <v>1.6299999999999999E-2</v>
      </c>
      <c r="H1546" s="51">
        <v>61.290900000000001</v>
      </c>
      <c r="I1546" s="51">
        <v>2029</v>
      </c>
      <c r="J1546" s="51" t="s">
        <v>32</v>
      </c>
      <c r="K1546" s="51" t="s">
        <v>33</v>
      </c>
    </row>
    <row r="1547" spans="1:11" x14ac:dyDescent="0.25">
      <c r="A1547" s="51" t="s">
        <v>1603</v>
      </c>
      <c r="B1547" s="51" t="s">
        <v>75</v>
      </c>
      <c r="C1547" s="51" t="s">
        <v>31</v>
      </c>
      <c r="D1547" s="51">
        <v>403331</v>
      </c>
      <c r="E1547" s="51">
        <v>72.66</v>
      </c>
      <c r="F1547" s="51">
        <v>6.74</v>
      </c>
      <c r="G1547" s="51">
        <v>1.67E-2</v>
      </c>
      <c r="H1547" s="51">
        <v>59.841500000000003</v>
      </c>
      <c r="I1547" s="51">
        <v>2029</v>
      </c>
      <c r="J1547" s="51" t="s">
        <v>32</v>
      </c>
      <c r="K1547" s="51" t="s">
        <v>33</v>
      </c>
    </row>
    <row r="1548" spans="1:11" x14ac:dyDescent="0.25">
      <c r="A1548" s="51" t="s">
        <v>1605</v>
      </c>
      <c r="B1548" s="51" t="s">
        <v>79</v>
      </c>
      <c r="C1548" s="51" t="s">
        <v>31</v>
      </c>
      <c r="D1548" s="51">
        <v>402431</v>
      </c>
      <c r="E1548" s="51">
        <v>86.2</v>
      </c>
      <c r="F1548" s="51">
        <v>6.58</v>
      </c>
      <c r="G1548" s="51">
        <v>1.6400000000000001E-2</v>
      </c>
      <c r="H1548" s="51">
        <v>61.159799999999997</v>
      </c>
      <c r="I1548" s="51">
        <v>2029</v>
      </c>
      <c r="J1548" s="51" t="s">
        <v>32</v>
      </c>
      <c r="K1548" s="51" t="s">
        <v>33</v>
      </c>
    </row>
    <row r="1549" spans="1:11" x14ac:dyDescent="0.25">
      <c r="A1549" s="51" t="s">
        <v>1574</v>
      </c>
      <c r="B1549" s="51" t="s">
        <v>75</v>
      </c>
      <c r="C1549" s="51" t="s">
        <v>31</v>
      </c>
      <c r="D1549" s="51">
        <v>690486</v>
      </c>
      <c r="E1549" s="51">
        <v>84.12</v>
      </c>
      <c r="F1549" s="51">
        <v>5.72</v>
      </c>
      <c r="G1549" s="51">
        <v>8.3000000000000001E-3</v>
      </c>
      <c r="H1549" s="51">
        <v>120.71429999999999</v>
      </c>
      <c r="I1549" s="51">
        <v>2029</v>
      </c>
      <c r="J1549" s="51" t="s">
        <v>32</v>
      </c>
      <c r="K1549" s="51" t="s">
        <v>33</v>
      </c>
    </row>
    <row r="1550" spans="1:11" x14ac:dyDescent="0.25">
      <c r="A1550" s="51" t="s">
        <v>1547</v>
      </c>
      <c r="B1550" s="51" t="s">
        <v>75</v>
      </c>
      <c r="C1550" s="51" t="s">
        <v>31</v>
      </c>
      <c r="D1550" s="51">
        <v>874616</v>
      </c>
      <c r="E1550" s="51">
        <v>80.400000000000006</v>
      </c>
      <c r="F1550" s="51">
        <v>10.74</v>
      </c>
      <c r="G1550" s="51">
        <v>1.23E-2</v>
      </c>
      <c r="H1550" s="51">
        <v>81.435299999999998</v>
      </c>
      <c r="I1550" s="51">
        <v>2029</v>
      </c>
      <c r="J1550" s="51" t="s">
        <v>32</v>
      </c>
      <c r="K1550" s="51" t="s">
        <v>33</v>
      </c>
    </row>
    <row r="1551" spans="1:11" x14ac:dyDescent="0.25">
      <c r="A1551" s="51" t="s">
        <v>1540</v>
      </c>
      <c r="B1551" s="51" t="s">
        <v>75</v>
      </c>
      <c r="C1551" s="51" t="s">
        <v>31</v>
      </c>
      <c r="D1551" s="51">
        <v>107826</v>
      </c>
      <c r="E1551" s="51">
        <v>82.96</v>
      </c>
      <c r="F1551" s="51">
        <v>6.51</v>
      </c>
      <c r="G1551" s="51">
        <v>6.0400000000000002E-2</v>
      </c>
      <c r="H1551" s="51">
        <v>16.563199999999998</v>
      </c>
      <c r="I1551" s="51">
        <v>2029</v>
      </c>
      <c r="J1551" s="51" t="s">
        <v>32</v>
      </c>
      <c r="K1551" s="51" t="s">
        <v>33</v>
      </c>
    </row>
    <row r="1552" spans="1:11" x14ac:dyDescent="0.25">
      <c r="A1552" s="51" t="s">
        <v>1928</v>
      </c>
      <c r="B1552" s="51" t="s">
        <v>75</v>
      </c>
      <c r="C1552" s="51" t="s">
        <v>31</v>
      </c>
      <c r="D1552" s="51">
        <v>906841</v>
      </c>
      <c r="E1552" s="51">
        <v>78.680000000000007</v>
      </c>
      <c r="F1552" s="51">
        <v>10.94</v>
      </c>
      <c r="G1552" s="51">
        <v>1.21E-2</v>
      </c>
      <c r="H1552" s="51">
        <v>82.892200000000003</v>
      </c>
      <c r="I1552" s="51">
        <v>2030</v>
      </c>
      <c r="J1552" s="51" t="s">
        <v>32</v>
      </c>
      <c r="K1552" s="51" t="s">
        <v>33</v>
      </c>
    </row>
    <row r="1553" spans="1:11" x14ac:dyDescent="0.25">
      <c r="A1553" s="51" t="s">
        <v>2339</v>
      </c>
      <c r="B1553" s="51" t="s">
        <v>79</v>
      </c>
      <c r="C1553" s="51" t="s">
        <v>31</v>
      </c>
      <c r="D1553" s="51">
        <v>444137</v>
      </c>
      <c r="E1553" s="51">
        <v>87.86</v>
      </c>
      <c r="F1553" s="51">
        <v>6.26</v>
      </c>
      <c r="G1553" s="51">
        <v>1.41E-2</v>
      </c>
      <c r="H1553" s="51">
        <v>70.948499999999996</v>
      </c>
      <c r="I1553" s="51">
        <v>2030</v>
      </c>
      <c r="J1553" s="51" t="s">
        <v>32</v>
      </c>
      <c r="K1553" s="51" t="s">
        <v>33</v>
      </c>
    </row>
    <row r="1554" spans="1:11" x14ac:dyDescent="0.25">
      <c r="A1554" s="51" t="s">
        <v>1640</v>
      </c>
      <c r="B1554" s="51" t="s">
        <v>79</v>
      </c>
      <c r="C1554" s="51" t="s">
        <v>31</v>
      </c>
      <c r="D1554" s="51">
        <v>310445</v>
      </c>
      <c r="E1554" s="51">
        <v>83.21</v>
      </c>
      <c r="F1554" s="51">
        <v>4.28</v>
      </c>
      <c r="G1554" s="51">
        <v>1.38E-2</v>
      </c>
      <c r="H1554" s="51">
        <v>72.533799999999999</v>
      </c>
      <c r="I1554" s="51">
        <v>2030</v>
      </c>
      <c r="J1554" s="51" t="s">
        <v>32</v>
      </c>
      <c r="K1554" s="51" t="s">
        <v>33</v>
      </c>
    </row>
    <row r="1555" spans="1:11" x14ac:dyDescent="0.25">
      <c r="A1555" s="51" t="s">
        <v>118</v>
      </c>
      <c r="B1555" s="51" t="s">
        <v>34</v>
      </c>
      <c r="C1555" s="51" t="s">
        <v>31</v>
      </c>
      <c r="D1555" s="51">
        <v>187718</v>
      </c>
      <c r="E1555" s="51">
        <v>73.239999999999995</v>
      </c>
      <c r="F1555" s="51">
        <v>1.61</v>
      </c>
      <c r="G1555" s="51">
        <v>8.6E-3</v>
      </c>
      <c r="H1555" s="51">
        <v>116.59520000000001</v>
      </c>
      <c r="I1555" s="51">
        <v>2030</v>
      </c>
      <c r="J1555" s="51" t="s">
        <v>32</v>
      </c>
      <c r="K1555" s="51" t="s">
        <v>33</v>
      </c>
    </row>
    <row r="1556" spans="1:11" x14ac:dyDescent="0.25">
      <c r="A1556" s="51" t="s">
        <v>2269</v>
      </c>
      <c r="B1556" s="51" t="s">
        <v>75</v>
      </c>
      <c r="C1556" s="51" t="s">
        <v>31</v>
      </c>
      <c r="D1556" s="51">
        <v>428656</v>
      </c>
      <c r="E1556" s="51">
        <v>83.64</v>
      </c>
      <c r="F1556" s="51">
        <v>5.67</v>
      </c>
      <c r="G1556" s="51">
        <v>1.32E-2</v>
      </c>
      <c r="H1556" s="51">
        <v>75.6006</v>
      </c>
      <c r="I1556" s="51">
        <v>2030</v>
      </c>
      <c r="J1556" s="51" t="s">
        <v>32</v>
      </c>
      <c r="K1556" s="51" t="s">
        <v>33</v>
      </c>
    </row>
    <row r="1557" spans="1:11" x14ac:dyDescent="0.25">
      <c r="A1557" s="51" t="s">
        <v>3327</v>
      </c>
      <c r="B1557" s="51" t="s">
        <v>75</v>
      </c>
      <c r="C1557" s="51" t="s">
        <v>31</v>
      </c>
      <c r="D1557" s="51">
        <v>352778</v>
      </c>
      <c r="E1557" s="51">
        <v>82.69</v>
      </c>
      <c r="F1557" s="51">
        <v>4.67</v>
      </c>
      <c r="G1557" s="51">
        <v>1.32E-2</v>
      </c>
      <c r="H1557" s="51">
        <v>75.541300000000007</v>
      </c>
      <c r="I1557" s="51">
        <v>2030</v>
      </c>
      <c r="J1557" s="51" t="s">
        <v>32</v>
      </c>
      <c r="K1557" s="51" t="s">
        <v>33</v>
      </c>
    </row>
    <row r="1558" spans="1:11" x14ac:dyDescent="0.25">
      <c r="A1558" s="51" t="s">
        <v>1788</v>
      </c>
      <c r="B1558" s="51" t="s">
        <v>79</v>
      </c>
      <c r="C1558" s="51" t="s">
        <v>31</v>
      </c>
      <c r="D1558" s="51">
        <v>901889</v>
      </c>
      <c r="E1558" s="51">
        <v>86.8</v>
      </c>
      <c r="F1558" s="51">
        <v>9.84</v>
      </c>
      <c r="G1558" s="51">
        <v>1.09E-2</v>
      </c>
      <c r="H1558" s="51">
        <v>91.6554</v>
      </c>
      <c r="I1558" s="51">
        <v>2030</v>
      </c>
      <c r="J1558" s="51" t="s">
        <v>32</v>
      </c>
      <c r="K1558" s="51" t="s">
        <v>33</v>
      </c>
    </row>
    <row r="1559" spans="1:11" x14ac:dyDescent="0.25">
      <c r="A1559" s="51" t="s">
        <v>3099</v>
      </c>
      <c r="B1559" s="51" t="s">
        <v>75</v>
      </c>
      <c r="C1559" s="51" t="s">
        <v>31</v>
      </c>
      <c r="D1559" s="51">
        <v>420968</v>
      </c>
      <c r="E1559" s="51">
        <v>81.37</v>
      </c>
      <c r="F1559" s="51">
        <v>5.64</v>
      </c>
      <c r="G1559" s="51">
        <v>1.34E-2</v>
      </c>
      <c r="H1559" s="51">
        <v>74.639799999999994</v>
      </c>
      <c r="I1559" s="51">
        <v>2030</v>
      </c>
      <c r="J1559" s="51" t="s">
        <v>32</v>
      </c>
      <c r="K1559" s="51" t="s">
        <v>33</v>
      </c>
    </row>
    <row r="1560" spans="1:11" x14ac:dyDescent="0.25">
      <c r="A1560" s="51" t="s">
        <v>1312</v>
      </c>
      <c r="B1560" s="51" t="s">
        <v>79</v>
      </c>
      <c r="C1560" s="51" t="s">
        <v>31</v>
      </c>
      <c r="D1560" s="51">
        <v>370679</v>
      </c>
      <c r="E1560" s="51">
        <v>90.41</v>
      </c>
      <c r="F1560" s="51">
        <v>3.78</v>
      </c>
      <c r="G1560" s="51">
        <v>1.0200000000000001E-2</v>
      </c>
      <c r="H1560" s="51">
        <v>98.063199999999995</v>
      </c>
      <c r="I1560" s="51">
        <v>2030</v>
      </c>
      <c r="J1560" s="51" t="s">
        <v>32</v>
      </c>
      <c r="K1560" s="51" t="s">
        <v>33</v>
      </c>
    </row>
    <row r="1561" spans="1:11" x14ac:dyDescent="0.25">
      <c r="A1561" s="51" t="s">
        <v>3352</v>
      </c>
      <c r="B1561" s="51" t="s">
        <v>30</v>
      </c>
      <c r="C1561" s="51" t="s">
        <v>31</v>
      </c>
      <c r="D1561" s="51">
        <v>999551</v>
      </c>
      <c r="E1561" s="51">
        <v>87.23</v>
      </c>
      <c r="F1561" s="51">
        <v>9.64</v>
      </c>
      <c r="G1561" s="51">
        <v>9.5999999999999992E-3</v>
      </c>
      <c r="H1561" s="51">
        <v>103.6879</v>
      </c>
      <c r="I1561" s="51">
        <v>2030</v>
      </c>
      <c r="J1561" s="51" t="s">
        <v>32</v>
      </c>
      <c r="K1561" s="51" t="s">
        <v>33</v>
      </c>
    </row>
    <row r="1562" spans="1:11" x14ac:dyDescent="0.25">
      <c r="A1562" s="51" t="s">
        <v>1209</v>
      </c>
      <c r="B1562" s="51" t="s">
        <v>79</v>
      </c>
      <c r="C1562" s="51" t="s">
        <v>31</v>
      </c>
      <c r="D1562" s="51">
        <v>362656</v>
      </c>
      <c r="E1562" s="51">
        <v>81.61</v>
      </c>
      <c r="F1562" s="51">
        <v>3.77</v>
      </c>
      <c r="G1562" s="51">
        <v>1.04E-2</v>
      </c>
      <c r="H1562" s="51">
        <v>96.1952</v>
      </c>
      <c r="I1562" s="51">
        <v>2030</v>
      </c>
      <c r="J1562" s="51" t="s">
        <v>32</v>
      </c>
      <c r="K1562" s="51" t="s">
        <v>33</v>
      </c>
    </row>
    <row r="1563" spans="1:11" x14ac:dyDescent="0.25">
      <c r="A1563" s="51" t="s">
        <v>2752</v>
      </c>
      <c r="B1563" s="51" t="s">
        <v>75</v>
      </c>
      <c r="C1563" s="51" t="s">
        <v>31</v>
      </c>
      <c r="D1563" s="51">
        <v>333305</v>
      </c>
      <c r="E1563" s="51">
        <v>86.24</v>
      </c>
      <c r="F1563" s="51">
        <v>4.71</v>
      </c>
      <c r="G1563" s="51">
        <v>1.41E-2</v>
      </c>
      <c r="H1563" s="51">
        <v>70.765299999999996</v>
      </c>
      <c r="I1563" s="51">
        <v>2030</v>
      </c>
      <c r="J1563" s="51" t="s">
        <v>32</v>
      </c>
      <c r="K1563" s="51" t="s">
        <v>33</v>
      </c>
    </row>
    <row r="1564" spans="1:11" x14ac:dyDescent="0.25">
      <c r="A1564" s="51" t="s">
        <v>1228</v>
      </c>
      <c r="B1564" s="51" t="s">
        <v>79</v>
      </c>
      <c r="C1564" s="51" t="s">
        <v>31</v>
      </c>
      <c r="D1564" s="51">
        <v>249243</v>
      </c>
      <c r="E1564" s="51">
        <v>87.09</v>
      </c>
      <c r="F1564" s="51">
        <v>4.26</v>
      </c>
      <c r="G1564" s="51">
        <v>1.7100000000000001E-2</v>
      </c>
      <c r="H1564" s="51">
        <v>58.5077</v>
      </c>
      <c r="I1564" s="51">
        <v>2030</v>
      </c>
      <c r="J1564" s="51" t="s">
        <v>32</v>
      </c>
      <c r="K1564" s="51" t="s">
        <v>33</v>
      </c>
    </row>
    <row r="1565" spans="1:11" x14ac:dyDescent="0.25">
      <c r="A1565" s="51" t="s">
        <v>3324</v>
      </c>
      <c r="B1565" s="51" t="s">
        <v>79</v>
      </c>
      <c r="C1565" s="51" t="s">
        <v>31</v>
      </c>
      <c r="D1565" s="51">
        <v>781474</v>
      </c>
      <c r="E1565" s="51">
        <v>88.33</v>
      </c>
      <c r="F1565" s="51">
        <v>9.94</v>
      </c>
      <c r="G1565" s="51">
        <v>1.2699999999999999E-2</v>
      </c>
      <c r="H1565" s="51">
        <v>78.619100000000003</v>
      </c>
      <c r="I1565" s="51">
        <v>2030</v>
      </c>
      <c r="J1565" s="51" t="s">
        <v>32</v>
      </c>
      <c r="K1565" s="51" t="s">
        <v>33</v>
      </c>
    </row>
    <row r="1566" spans="1:11" x14ac:dyDescent="0.25">
      <c r="A1566" s="51" t="s">
        <v>985</v>
      </c>
      <c r="B1566" s="51" t="s">
        <v>79</v>
      </c>
      <c r="C1566" s="51" t="s">
        <v>31</v>
      </c>
      <c r="D1566" s="51">
        <v>209328</v>
      </c>
      <c r="E1566" s="51">
        <v>90.39</v>
      </c>
      <c r="F1566" s="51">
        <v>5.07</v>
      </c>
      <c r="G1566" s="51">
        <v>2.4199999999999999E-2</v>
      </c>
      <c r="H1566" s="51">
        <v>41.287700000000001</v>
      </c>
      <c r="I1566" s="51">
        <v>2030</v>
      </c>
      <c r="J1566" s="51" t="s">
        <v>32</v>
      </c>
      <c r="K1566" s="51" t="s">
        <v>33</v>
      </c>
    </row>
    <row r="1567" spans="1:11" x14ac:dyDescent="0.25">
      <c r="A1567" s="51" t="s">
        <v>1355</v>
      </c>
      <c r="B1567" s="51" t="s">
        <v>79</v>
      </c>
      <c r="C1567" s="51" t="s">
        <v>31</v>
      </c>
      <c r="D1567" s="51">
        <v>503848</v>
      </c>
      <c r="E1567" s="51">
        <v>85.35</v>
      </c>
      <c r="F1567" s="51">
        <v>6.24</v>
      </c>
      <c r="G1567" s="51">
        <v>1.24E-2</v>
      </c>
      <c r="H1567" s="51">
        <v>80.744799999999998</v>
      </c>
      <c r="I1567" s="51">
        <v>2030</v>
      </c>
      <c r="J1567" s="51" t="s">
        <v>32</v>
      </c>
      <c r="K1567" s="51" t="s">
        <v>33</v>
      </c>
    </row>
    <row r="1568" spans="1:11" x14ac:dyDescent="0.25">
      <c r="A1568" s="51" t="s">
        <v>1824</v>
      </c>
      <c r="B1568" s="51" t="s">
        <v>79</v>
      </c>
      <c r="C1568" s="51" t="s">
        <v>31</v>
      </c>
      <c r="D1568" s="51">
        <v>767685</v>
      </c>
      <c r="E1568" s="51">
        <v>86.66</v>
      </c>
      <c r="F1568" s="51">
        <v>6.89</v>
      </c>
      <c r="G1568" s="51">
        <v>8.9999999999999993E-3</v>
      </c>
      <c r="H1568" s="51">
        <v>111.42019999999999</v>
      </c>
      <c r="I1568" s="51">
        <v>2030</v>
      </c>
      <c r="J1568" s="51" t="s">
        <v>32</v>
      </c>
      <c r="K1568" s="51" t="s">
        <v>33</v>
      </c>
    </row>
    <row r="1569" spans="1:11" x14ac:dyDescent="0.25">
      <c r="A1569" s="51" t="s">
        <v>1938</v>
      </c>
      <c r="B1569" s="51" t="s">
        <v>79</v>
      </c>
      <c r="C1569" s="51" t="s">
        <v>31</v>
      </c>
      <c r="D1569" s="51">
        <v>480584</v>
      </c>
      <c r="E1569" s="51">
        <v>83.99</v>
      </c>
      <c r="F1569" s="51">
        <v>6.72</v>
      </c>
      <c r="G1569" s="51">
        <v>1.4E-2</v>
      </c>
      <c r="H1569" s="51">
        <v>71.515600000000006</v>
      </c>
      <c r="I1569" s="51">
        <v>2030</v>
      </c>
      <c r="J1569" s="51" t="s">
        <v>32</v>
      </c>
      <c r="K1569" s="51" t="s">
        <v>33</v>
      </c>
    </row>
    <row r="1570" spans="1:11" x14ac:dyDescent="0.25">
      <c r="A1570" s="51" t="s">
        <v>1439</v>
      </c>
      <c r="B1570" s="51" t="s">
        <v>75</v>
      </c>
      <c r="C1570" s="51" t="s">
        <v>31</v>
      </c>
      <c r="D1570" s="51">
        <v>515439</v>
      </c>
      <c r="E1570" s="51">
        <v>79.63</v>
      </c>
      <c r="F1570" s="51">
        <v>10.09</v>
      </c>
      <c r="G1570" s="51">
        <v>1.9599999999999999E-2</v>
      </c>
      <c r="H1570" s="51">
        <v>51.084099999999999</v>
      </c>
      <c r="I1570" s="51">
        <v>2030</v>
      </c>
      <c r="J1570" s="51" t="s">
        <v>32</v>
      </c>
      <c r="K1570" s="51" t="s">
        <v>33</v>
      </c>
    </row>
    <row r="1571" spans="1:11" x14ac:dyDescent="0.25">
      <c r="A1571" s="51" t="s">
        <v>1784</v>
      </c>
      <c r="B1571" s="51" t="s">
        <v>79</v>
      </c>
      <c r="C1571" s="51" t="s">
        <v>31</v>
      </c>
      <c r="D1571" s="51">
        <v>436880</v>
      </c>
      <c r="E1571" s="51">
        <v>78.8</v>
      </c>
      <c r="F1571" s="51">
        <v>3.86</v>
      </c>
      <c r="G1571" s="51">
        <v>8.8000000000000005E-3</v>
      </c>
      <c r="H1571" s="51">
        <v>113.1814</v>
      </c>
      <c r="I1571" s="51">
        <v>2030</v>
      </c>
      <c r="J1571" s="51" t="s">
        <v>32</v>
      </c>
      <c r="K1571" s="51" t="s">
        <v>33</v>
      </c>
    </row>
    <row r="1572" spans="1:11" x14ac:dyDescent="0.25">
      <c r="A1572" s="51" t="s">
        <v>1861</v>
      </c>
      <c r="B1572" s="51" t="s">
        <v>79</v>
      </c>
      <c r="C1572" s="51" t="s">
        <v>31</v>
      </c>
      <c r="D1572" s="51">
        <v>578314</v>
      </c>
      <c r="E1572" s="51">
        <v>80.83</v>
      </c>
      <c r="F1572" s="51">
        <v>6.29</v>
      </c>
      <c r="G1572" s="51">
        <v>1.09E-2</v>
      </c>
      <c r="H1572" s="51">
        <v>91.941800000000001</v>
      </c>
      <c r="I1572" s="51">
        <v>2030</v>
      </c>
      <c r="J1572" s="51" t="s">
        <v>32</v>
      </c>
      <c r="K1572" s="51" t="s">
        <v>33</v>
      </c>
    </row>
    <row r="1573" spans="1:11" x14ac:dyDescent="0.25">
      <c r="A1573" s="51" t="s">
        <v>2224</v>
      </c>
      <c r="B1573" s="51" t="s">
        <v>75</v>
      </c>
      <c r="C1573" s="51" t="s">
        <v>31</v>
      </c>
      <c r="D1573" s="51">
        <v>534771</v>
      </c>
      <c r="E1573" s="51">
        <v>86.97</v>
      </c>
      <c r="F1573" s="51">
        <v>5.18</v>
      </c>
      <c r="G1573" s="51">
        <v>9.7000000000000003E-3</v>
      </c>
      <c r="H1573" s="51">
        <v>103.2377</v>
      </c>
      <c r="I1573" s="51">
        <v>2030</v>
      </c>
      <c r="J1573" s="51" t="s">
        <v>32</v>
      </c>
      <c r="K1573" s="51" t="s">
        <v>33</v>
      </c>
    </row>
    <row r="1574" spans="1:11" x14ac:dyDescent="0.25">
      <c r="A1574" s="51" t="s">
        <v>2489</v>
      </c>
      <c r="B1574" s="51" t="s">
        <v>79</v>
      </c>
      <c r="C1574" s="51" t="s">
        <v>31</v>
      </c>
      <c r="D1574" s="51">
        <v>384911</v>
      </c>
      <c r="E1574" s="51">
        <v>89.83</v>
      </c>
      <c r="F1574" s="51">
        <v>6.57</v>
      </c>
      <c r="G1574" s="51">
        <v>1.7100000000000001E-2</v>
      </c>
      <c r="H1574" s="51">
        <v>58.586199999999998</v>
      </c>
      <c r="I1574" s="51">
        <v>2030</v>
      </c>
      <c r="J1574" s="51" t="s">
        <v>32</v>
      </c>
      <c r="K1574" s="51" t="s">
        <v>33</v>
      </c>
    </row>
    <row r="1575" spans="1:11" x14ac:dyDescent="0.25">
      <c r="A1575" s="51" t="s">
        <v>1597</v>
      </c>
      <c r="B1575" s="51" t="s">
        <v>75</v>
      </c>
      <c r="C1575" s="51" t="s">
        <v>31</v>
      </c>
      <c r="D1575" s="51">
        <v>847091</v>
      </c>
      <c r="E1575" s="51">
        <v>82.03</v>
      </c>
      <c r="F1575" s="51">
        <v>10.4</v>
      </c>
      <c r="G1575" s="51">
        <v>1.23E-2</v>
      </c>
      <c r="H1575" s="51">
        <v>81.450999999999993</v>
      </c>
      <c r="I1575" s="51">
        <v>2030</v>
      </c>
      <c r="J1575" s="51" t="s">
        <v>32</v>
      </c>
      <c r="K1575" s="51" t="s">
        <v>33</v>
      </c>
    </row>
    <row r="1576" spans="1:11" x14ac:dyDescent="0.25">
      <c r="A1576" s="51" t="s">
        <v>1463</v>
      </c>
      <c r="B1576" s="51" t="s">
        <v>79</v>
      </c>
      <c r="C1576" s="51" t="s">
        <v>31</v>
      </c>
      <c r="D1576" s="51">
        <v>841104</v>
      </c>
      <c r="E1576" s="51">
        <v>86.9</v>
      </c>
      <c r="F1576" s="51">
        <v>10.42</v>
      </c>
      <c r="G1576" s="51">
        <v>1.24E-2</v>
      </c>
      <c r="H1576" s="51">
        <v>80.720100000000002</v>
      </c>
      <c r="I1576" s="51">
        <v>2030</v>
      </c>
      <c r="J1576" s="51" t="s">
        <v>32</v>
      </c>
      <c r="K1576" s="51" t="s">
        <v>33</v>
      </c>
    </row>
    <row r="1577" spans="1:11" x14ac:dyDescent="0.25">
      <c r="A1577" s="51" t="s">
        <v>1343</v>
      </c>
      <c r="B1577" s="51" t="s">
        <v>79</v>
      </c>
      <c r="C1577" s="51" t="s">
        <v>31</v>
      </c>
      <c r="D1577" s="51">
        <v>260249</v>
      </c>
      <c r="E1577" s="51">
        <v>81.900000000000006</v>
      </c>
      <c r="F1577" s="51">
        <v>3.3</v>
      </c>
      <c r="G1577" s="51">
        <v>1.2699999999999999E-2</v>
      </c>
      <c r="H1577" s="51">
        <v>78.863500000000002</v>
      </c>
      <c r="I1577" s="51">
        <v>2030</v>
      </c>
      <c r="J1577" s="51" t="s">
        <v>32</v>
      </c>
      <c r="K1577" s="51" t="s">
        <v>33</v>
      </c>
    </row>
    <row r="1578" spans="1:11" x14ac:dyDescent="0.25">
      <c r="A1578" s="51" t="s">
        <v>2226</v>
      </c>
      <c r="B1578" s="51" t="s">
        <v>75</v>
      </c>
      <c r="C1578" s="51" t="s">
        <v>31</v>
      </c>
      <c r="D1578" s="51">
        <v>376619</v>
      </c>
      <c r="E1578" s="51">
        <v>85.19</v>
      </c>
      <c r="F1578" s="51">
        <v>5.75</v>
      </c>
      <c r="G1578" s="51">
        <v>1.5299999999999999E-2</v>
      </c>
      <c r="H1578" s="51">
        <v>65.498999999999995</v>
      </c>
      <c r="I1578" s="51">
        <v>2030</v>
      </c>
      <c r="J1578" s="51" t="s">
        <v>32</v>
      </c>
      <c r="K1578" s="51" t="s">
        <v>33</v>
      </c>
    </row>
    <row r="1579" spans="1:11" x14ac:dyDescent="0.25">
      <c r="A1579" s="51" t="s">
        <v>1272</v>
      </c>
      <c r="B1579" s="51" t="s">
        <v>79</v>
      </c>
      <c r="C1579" s="51" t="s">
        <v>31</v>
      </c>
      <c r="D1579" s="51">
        <v>371768</v>
      </c>
      <c r="E1579" s="51">
        <v>87.94</v>
      </c>
      <c r="F1579" s="51">
        <v>4.33</v>
      </c>
      <c r="G1579" s="51">
        <v>1.1599999999999999E-2</v>
      </c>
      <c r="H1579" s="51">
        <v>85.858599999999996</v>
      </c>
      <c r="I1579" s="51">
        <v>2030</v>
      </c>
      <c r="J1579" s="51" t="s">
        <v>32</v>
      </c>
      <c r="K1579" s="51" t="s">
        <v>33</v>
      </c>
    </row>
    <row r="1580" spans="1:11" x14ac:dyDescent="0.25">
      <c r="A1580" s="51" t="s">
        <v>2253</v>
      </c>
      <c r="B1580" s="51" t="s">
        <v>75</v>
      </c>
      <c r="C1580" s="51" t="s">
        <v>31</v>
      </c>
      <c r="D1580" s="51">
        <v>407583</v>
      </c>
      <c r="E1580" s="51">
        <v>88.8</v>
      </c>
      <c r="F1580" s="51">
        <v>5.59</v>
      </c>
      <c r="G1580" s="51">
        <v>1.37E-2</v>
      </c>
      <c r="H1580" s="51">
        <v>72.912899999999993</v>
      </c>
      <c r="I1580" s="51">
        <v>2030</v>
      </c>
      <c r="J1580" s="51" t="s">
        <v>32</v>
      </c>
      <c r="K1580" s="51" t="s">
        <v>33</v>
      </c>
    </row>
    <row r="1581" spans="1:11" x14ac:dyDescent="0.25">
      <c r="A1581" s="51" t="s">
        <v>2241</v>
      </c>
      <c r="B1581" s="51" t="s">
        <v>75</v>
      </c>
      <c r="C1581" s="51" t="s">
        <v>31</v>
      </c>
      <c r="D1581" s="51">
        <v>346730</v>
      </c>
      <c r="E1581" s="51">
        <v>84.82</v>
      </c>
      <c r="F1581" s="51">
        <v>5.19</v>
      </c>
      <c r="G1581" s="51">
        <v>1.4999999999999999E-2</v>
      </c>
      <c r="H1581" s="51">
        <v>66.807400000000001</v>
      </c>
      <c r="I1581" s="51">
        <v>2030</v>
      </c>
      <c r="J1581" s="51" t="s">
        <v>32</v>
      </c>
      <c r="K1581" s="51" t="s">
        <v>33</v>
      </c>
    </row>
    <row r="1582" spans="1:11" x14ac:dyDescent="0.25">
      <c r="A1582" s="51" t="s">
        <v>1244</v>
      </c>
      <c r="B1582" s="51" t="s">
        <v>79</v>
      </c>
      <c r="C1582" s="51" t="s">
        <v>31</v>
      </c>
      <c r="D1582" s="51">
        <v>430268</v>
      </c>
      <c r="E1582" s="51">
        <v>86.79</v>
      </c>
      <c r="F1582" s="51">
        <v>4.59</v>
      </c>
      <c r="G1582" s="51">
        <v>1.0699999999999999E-2</v>
      </c>
      <c r="H1582" s="51">
        <v>93.740399999999994</v>
      </c>
      <c r="I1582" s="51">
        <v>2030</v>
      </c>
      <c r="J1582" s="51" t="s">
        <v>32</v>
      </c>
      <c r="K1582" s="51" t="s">
        <v>33</v>
      </c>
    </row>
    <row r="1583" spans="1:11" x14ac:dyDescent="0.25">
      <c r="A1583" s="51" t="s">
        <v>2484</v>
      </c>
      <c r="B1583" s="51" t="s">
        <v>79</v>
      </c>
      <c r="C1583" s="51" t="s">
        <v>31</v>
      </c>
      <c r="D1583" s="51">
        <v>335643</v>
      </c>
      <c r="E1583" s="51">
        <v>77.62</v>
      </c>
      <c r="F1583" s="51">
        <v>7.11</v>
      </c>
      <c r="G1583" s="51">
        <v>2.12E-2</v>
      </c>
      <c r="H1583" s="51">
        <v>47.2072</v>
      </c>
      <c r="I1583" s="51">
        <v>2030</v>
      </c>
      <c r="J1583" s="51" t="s">
        <v>32</v>
      </c>
      <c r="K1583" s="51" t="s">
        <v>33</v>
      </c>
    </row>
    <row r="1584" spans="1:11" x14ac:dyDescent="0.25">
      <c r="A1584" s="51" t="s">
        <v>1596</v>
      </c>
      <c r="B1584" s="51" t="s">
        <v>79</v>
      </c>
      <c r="C1584" s="51" t="s">
        <v>31</v>
      </c>
      <c r="D1584" s="51">
        <v>462401</v>
      </c>
      <c r="E1584" s="51">
        <v>88.08</v>
      </c>
      <c r="F1584" s="51">
        <v>6.33</v>
      </c>
      <c r="G1584" s="51">
        <v>1.37E-2</v>
      </c>
      <c r="H1584" s="51">
        <v>73.049199999999999</v>
      </c>
      <c r="I1584" s="51">
        <v>2030</v>
      </c>
      <c r="J1584" s="51" t="s">
        <v>32</v>
      </c>
      <c r="K1584" s="51" t="s">
        <v>33</v>
      </c>
    </row>
    <row r="1585" spans="1:11" x14ac:dyDescent="0.25">
      <c r="A1585" s="51" t="s">
        <v>1777</v>
      </c>
      <c r="B1585" s="51" t="s">
        <v>79</v>
      </c>
      <c r="C1585" s="51" t="s">
        <v>31</v>
      </c>
      <c r="D1585" s="51">
        <v>808366</v>
      </c>
      <c r="E1585" s="51">
        <v>70.400000000000006</v>
      </c>
      <c r="F1585" s="51">
        <v>11.02</v>
      </c>
      <c r="G1585" s="51">
        <v>1.3599999999999999E-2</v>
      </c>
      <c r="H1585" s="51">
        <v>73.354399999999998</v>
      </c>
      <c r="I1585" s="51">
        <v>2030</v>
      </c>
      <c r="J1585" s="51" t="s">
        <v>32</v>
      </c>
      <c r="K1585" s="51" t="s">
        <v>33</v>
      </c>
    </row>
    <row r="1586" spans="1:11" x14ac:dyDescent="0.25">
      <c r="A1586" s="51" t="s">
        <v>2229</v>
      </c>
      <c r="B1586" s="51" t="s">
        <v>75</v>
      </c>
      <c r="C1586" s="51" t="s">
        <v>31</v>
      </c>
      <c r="D1586" s="51">
        <v>287921</v>
      </c>
      <c r="E1586" s="51">
        <v>83.05</v>
      </c>
      <c r="F1586" s="51">
        <v>5.36</v>
      </c>
      <c r="G1586" s="51">
        <v>1.8599999999999998E-2</v>
      </c>
      <c r="H1586" s="51">
        <v>53.716500000000003</v>
      </c>
      <c r="I1586" s="51">
        <v>2030</v>
      </c>
      <c r="J1586" s="51" t="s">
        <v>32</v>
      </c>
      <c r="K1586" s="51" t="s">
        <v>33</v>
      </c>
    </row>
    <row r="1587" spans="1:11" x14ac:dyDescent="0.25">
      <c r="A1587" s="51" t="s">
        <v>1176</v>
      </c>
      <c r="B1587" s="51" t="s">
        <v>79</v>
      </c>
      <c r="C1587" s="51" t="s">
        <v>31</v>
      </c>
      <c r="D1587" s="51">
        <v>337377</v>
      </c>
      <c r="E1587" s="51">
        <v>83.15</v>
      </c>
      <c r="F1587" s="51">
        <v>3.89</v>
      </c>
      <c r="G1587" s="51">
        <v>1.15E-2</v>
      </c>
      <c r="H1587" s="51">
        <v>86.729200000000006</v>
      </c>
      <c r="I1587" s="51">
        <v>2030</v>
      </c>
      <c r="J1587" s="51" t="s">
        <v>32</v>
      </c>
      <c r="K1587" s="51" t="s">
        <v>33</v>
      </c>
    </row>
    <row r="1588" spans="1:11" x14ac:dyDescent="0.25">
      <c r="A1588" s="51" t="s">
        <v>2221</v>
      </c>
      <c r="B1588" s="51" t="s">
        <v>75</v>
      </c>
      <c r="C1588" s="51" t="s">
        <v>31</v>
      </c>
      <c r="D1588" s="51">
        <v>166054</v>
      </c>
      <c r="E1588" s="51">
        <v>87.44</v>
      </c>
      <c r="F1588" s="51">
        <v>5.12</v>
      </c>
      <c r="G1588" s="51">
        <v>3.0800000000000001E-2</v>
      </c>
      <c r="H1588" s="51">
        <v>32.432499999999997</v>
      </c>
      <c r="I1588" s="51">
        <v>2030</v>
      </c>
      <c r="J1588" s="51" t="s">
        <v>32</v>
      </c>
      <c r="K1588" s="51" t="s">
        <v>33</v>
      </c>
    </row>
    <row r="1589" spans="1:11" x14ac:dyDescent="0.25">
      <c r="A1589" s="51" t="s">
        <v>2347</v>
      </c>
      <c r="B1589" s="51" t="s">
        <v>79</v>
      </c>
      <c r="C1589" s="51" t="s">
        <v>31</v>
      </c>
      <c r="D1589" s="51">
        <v>571823</v>
      </c>
      <c r="E1589" s="51">
        <v>88.41</v>
      </c>
      <c r="F1589" s="51">
        <v>7.26</v>
      </c>
      <c r="G1589" s="51">
        <v>1.2699999999999999E-2</v>
      </c>
      <c r="H1589" s="51">
        <v>78.763499999999993</v>
      </c>
      <c r="I1589" s="51">
        <v>2030</v>
      </c>
      <c r="J1589" s="51" t="s">
        <v>32</v>
      </c>
      <c r="K1589" s="51" t="s">
        <v>33</v>
      </c>
    </row>
    <row r="1590" spans="1:11" x14ac:dyDescent="0.25">
      <c r="A1590" s="51" t="s">
        <v>1947</v>
      </c>
      <c r="B1590" s="51" t="s">
        <v>75</v>
      </c>
      <c r="C1590" s="51" t="s">
        <v>31</v>
      </c>
      <c r="D1590" s="51">
        <v>495206</v>
      </c>
      <c r="E1590" s="51">
        <v>82.9</v>
      </c>
      <c r="F1590" s="51">
        <v>6.46</v>
      </c>
      <c r="G1590" s="51">
        <v>1.2999999999999999E-2</v>
      </c>
      <c r="H1590" s="51">
        <v>76.657300000000006</v>
      </c>
      <c r="I1590" s="51">
        <v>2030</v>
      </c>
      <c r="J1590" s="51" t="s">
        <v>32</v>
      </c>
      <c r="K1590" s="51" t="s">
        <v>33</v>
      </c>
    </row>
    <row r="1591" spans="1:11" x14ac:dyDescent="0.25">
      <c r="A1591" s="51" t="s">
        <v>3203</v>
      </c>
      <c r="B1591" s="51" t="s">
        <v>75</v>
      </c>
      <c r="C1591" s="51" t="s">
        <v>31</v>
      </c>
      <c r="D1591" s="51">
        <v>244969</v>
      </c>
      <c r="E1591" s="51">
        <v>82.11</v>
      </c>
      <c r="F1591" s="51">
        <v>4.17</v>
      </c>
      <c r="G1591" s="51">
        <v>1.7000000000000001E-2</v>
      </c>
      <c r="H1591" s="51">
        <v>58.745600000000003</v>
      </c>
      <c r="I1591" s="51">
        <v>2030</v>
      </c>
      <c r="J1591" s="51" t="s">
        <v>32</v>
      </c>
      <c r="K1591" s="51" t="s">
        <v>33</v>
      </c>
    </row>
    <row r="1592" spans="1:11" x14ac:dyDescent="0.25">
      <c r="A1592" s="51" t="s">
        <v>2043</v>
      </c>
      <c r="B1592" s="51" t="s">
        <v>75</v>
      </c>
      <c r="C1592" s="51" t="s">
        <v>31</v>
      </c>
      <c r="D1592" s="51">
        <v>906841</v>
      </c>
      <c r="E1592" s="51">
        <v>83.51</v>
      </c>
      <c r="F1592" s="51">
        <v>10.87</v>
      </c>
      <c r="G1592" s="51">
        <v>1.2E-2</v>
      </c>
      <c r="H1592" s="51">
        <v>83.426100000000005</v>
      </c>
      <c r="I1592" s="51">
        <v>2030</v>
      </c>
      <c r="J1592" s="51" t="s">
        <v>32</v>
      </c>
      <c r="K1592" s="51" t="s">
        <v>33</v>
      </c>
    </row>
    <row r="1593" spans="1:11" x14ac:dyDescent="0.25">
      <c r="A1593" s="51" t="s">
        <v>1427</v>
      </c>
      <c r="B1593" s="51" t="s">
        <v>79</v>
      </c>
      <c r="C1593" s="51" t="s">
        <v>31</v>
      </c>
      <c r="D1593" s="51">
        <v>237430</v>
      </c>
      <c r="E1593" s="51">
        <v>86.85</v>
      </c>
      <c r="F1593" s="51">
        <v>3.3</v>
      </c>
      <c r="G1593" s="51">
        <v>1.3899999999999999E-2</v>
      </c>
      <c r="H1593" s="51">
        <v>71.948400000000007</v>
      </c>
      <c r="I1593" s="51">
        <v>2030</v>
      </c>
      <c r="J1593" s="51" t="s">
        <v>32</v>
      </c>
      <c r="K1593" s="51" t="s">
        <v>33</v>
      </c>
    </row>
    <row r="1594" spans="1:11" x14ac:dyDescent="0.25">
      <c r="A1594" s="51" t="s">
        <v>2326</v>
      </c>
      <c r="B1594" s="51" t="s">
        <v>79</v>
      </c>
      <c r="C1594" s="51" t="s">
        <v>31</v>
      </c>
      <c r="D1594" s="51">
        <v>1015477</v>
      </c>
      <c r="E1594" s="51">
        <v>77.36</v>
      </c>
      <c r="F1594" s="51">
        <v>11.54</v>
      </c>
      <c r="G1594" s="51">
        <v>1.14E-2</v>
      </c>
      <c r="H1594" s="51">
        <v>87.996200000000002</v>
      </c>
      <c r="I1594" s="51">
        <v>2030</v>
      </c>
      <c r="J1594" s="51" t="s">
        <v>32</v>
      </c>
      <c r="K1594" s="51" t="s">
        <v>33</v>
      </c>
    </row>
    <row r="1595" spans="1:11" x14ac:dyDescent="0.25">
      <c r="A1595" s="51" t="s">
        <v>2237</v>
      </c>
      <c r="B1595" s="51" t="s">
        <v>79</v>
      </c>
      <c r="C1595" s="51" t="s">
        <v>31</v>
      </c>
      <c r="D1595" s="51">
        <v>561744</v>
      </c>
      <c r="E1595" s="51">
        <v>88.38</v>
      </c>
      <c r="F1595" s="51">
        <v>9.8699999999999992</v>
      </c>
      <c r="G1595" s="51">
        <v>1.7600000000000001E-2</v>
      </c>
      <c r="H1595" s="51">
        <v>56.914200000000001</v>
      </c>
      <c r="I1595" s="51">
        <v>2030</v>
      </c>
      <c r="J1595" s="51" t="s">
        <v>32</v>
      </c>
      <c r="K1595" s="51" t="s">
        <v>33</v>
      </c>
    </row>
    <row r="1596" spans="1:11" x14ac:dyDescent="0.25">
      <c r="A1596" s="51" t="s">
        <v>1365</v>
      </c>
      <c r="B1596" s="51" t="s">
        <v>79</v>
      </c>
      <c r="C1596" s="51" t="s">
        <v>31</v>
      </c>
      <c r="D1596" s="51">
        <v>291576</v>
      </c>
      <c r="E1596" s="51">
        <v>88.28</v>
      </c>
      <c r="F1596" s="51">
        <v>3.3</v>
      </c>
      <c r="G1596" s="51">
        <v>1.1299999999999999E-2</v>
      </c>
      <c r="H1596" s="51">
        <v>88.356399999999994</v>
      </c>
      <c r="I1596" s="51">
        <v>2030</v>
      </c>
      <c r="J1596" s="51" t="s">
        <v>32</v>
      </c>
      <c r="K1596" s="51" t="s">
        <v>33</v>
      </c>
    </row>
    <row r="1597" spans="1:11" x14ac:dyDescent="0.25">
      <c r="A1597" s="51" t="s">
        <v>1201</v>
      </c>
      <c r="B1597" s="51" t="s">
        <v>79</v>
      </c>
      <c r="C1597" s="51" t="s">
        <v>31</v>
      </c>
      <c r="D1597" s="51">
        <v>387250</v>
      </c>
      <c r="E1597" s="51">
        <v>85.88</v>
      </c>
      <c r="F1597" s="51">
        <v>4.13</v>
      </c>
      <c r="G1597" s="51">
        <v>1.0699999999999999E-2</v>
      </c>
      <c r="H1597" s="51">
        <v>93.765000000000001</v>
      </c>
      <c r="I1597" s="51">
        <v>2030</v>
      </c>
      <c r="J1597" s="51" t="s">
        <v>32</v>
      </c>
      <c r="K1597" s="51" t="s">
        <v>33</v>
      </c>
    </row>
    <row r="1598" spans="1:11" x14ac:dyDescent="0.25">
      <c r="A1598" s="51" t="s">
        <v>1240</v>
      </c>
      <c r="B1598" s="51" t="s">
        <v>79</v>
      </c>
      <c r="C1598" s="51" t="s">
        <v>31</v>
      </c>
      <c r="D1598" s="51">
        <v>387250</v>
      </c>
      <c r="E1598" s="51">
        <v>85.57</v>
      </c>
      <c r="F1598" s="51">
        <v>4.13</v>
      </c>
      <c r="G1598" s="51">
        <v>1.0699999999999999E-2</v>
      </c>
      <c r="H1598" s="51">
        <v>93.765000000000001</v>
      </c>
      <c r="I1598" s="51">
        <v>2030</v>
      </c>
      <c r="J1598" s="51" t="s">
        <v>32</v>
      </c>
      <c r="K1598" s="51" t="s">
        <v>33</v>
      </c>
    </row>
    <row r="1599" spans="1:11" x14ac:dyDescent="0.25">
      <c r="A1599" s="51" t="s">
        <v>2233</v>
      </c>
      <c r="B1599" s="51" t="s">
        <v>34</v>
      </c>
      <c r="C1599" s="51" t="s">
        <v>31</v>
      </c>
      <c r="D1599" s="51">
        <v>774418</v>
      </c>
      <c r="E1599" s="51">
        <v>81.459999999999994</v>
      </c>
      <c r="F1599" s="51">
        <v>8.17</v>
      </c>
      <c r="G1599" s="51">
        <v>1.0500000000000001E-2</v>
      </c>
      <c r="H1599" s="51">
        <v>94.7881</v>
      </c>
      <c r="I1599" s="51">
        <v>2030</v>
      </c>
      <c r="J1599" s="51" t="s">
        <v>32</v>
      </c>
      <c r="K1599" s="51" t="s">
        <v>33</v>
      </c>
    </row>
    <row r="1600" spans="1:11" x14ac:dyDescent="0.25">
      <c r="A1600" s="51" t="s">
        <v>2230</v>
      </c>
      <c r="B1600" s="51" t="s">
        <v>75</v>
      </c>
      <c r="C1600" s="51" t="s">
        <v>31</v>
      </c>
      <c r="D1600" s="51">
        <v>257763</v>
      </c>
      <c r="E1600" s="51">
        <v>86.43</v>
      </c>
      <c r="F1600" s="51">
        <v>5.54</v>
      </c>
      <c r="G1600" s="51">
        <v>2.1499999999999998E-2</v>
      </c>
      <c r="H1600" s="51">
        <v>46.5276</v>
      </c>
      <c r="I1600" s="51">
        <v>2030</v>
      </c>
      <c r="J1600" s="51" t="s">
        <v>32</v>
      </c>
      <c r="K1600" s="51" t="s">
        <v>33</v>
      </c>
    </row>
    <row r="1601" spans="1:11" x14ac:dyDescent="0.25">
      <c r="A1601" s="51" t="s">
        <v>2217</v>
      </c>
      <c r="B1601" s="51" t="s">
        <v>75</v>
      </c>
      <c r="C1601" s="51" t="s">
        <v>31</v>
      </c>
      <c r="D1601" s="51">
        <v>275288</v>
      </c>
      <c r="E1601" s="51">
        <v>87.78</v>
      </c>
      <c r="F1601" s="51">
        <v>5.32</v>
      </c>
      <c r="G1601" s="51">
        <v>1.9300000000000001E-2</v>
      </c>
      <c r="H1601" s="51">
        <v>51.745800000000003</v>
      </c>
      <c r="I1601" s="51">
        <v>2030</v>
      </c>
      <c r="J1601" s="51" t="s">
        <v>32</v>
      </c>
      <c r="K1601" s="51" t="s">
        <v>33</v>
      </c>
    </row>
    <row r="1602" spans="1:11" x14ac:dyDescent="0.25">
      <c r="A1602" s="51" t="s">
        <v>1285</v>
      </c>
      <c r="B1602" s="51" t="s">
        <v>79</v>
      </c>
      <c r="C1602" s="51" t="s">
        <v>31</v>
      </c>
      <c r="D1602" s="51">
        <v>314557</v>
      </c>
      <c r="E1602" s="51">
        <v>87.64</v>
      </c>
      <c r="F1602" s="51">
        <v>4.18</v>
      </c>
      <c r="G1602" s="51">
        <v>1.3299999999999999E-2</v>
      </c>
      <c r="H1602" s="51">
        <v>75.252899999999997</v>
      </c>
      <c r="I1602" s="51">
        <v>2030</v>
      </c>
      <c r="J1602" s="51" t="s">
        <v>32</v>
      </c>
      <c r="K1602" s="51" t="s">
        <v>33</v>
      </c>
    </row>
    <row r="1603" spans="1:11" x14ac:dyDescent="0.25">
      <c r="A1603" s="51" t="s">
        <v>2235</v>
      </c>
      <c r="B1603" s="51" t="s">
        <v>75</v>
      </c>
      <c r="C1603" s="51" t="s">
        <v>31</v>
      </c>
      <c r="D1603" s="51">
        <v>371405</v>
      </c>
      <c r="E1603" s="51">
        <v>86.54</v>
      </c>
      <c r="F1603" s="51">
        <v>5.6</v>
      </c>
      <c r="G1603" s="51">
        <v>1.5100000000000001E-2</v>
      </c>
      <c r="H1603" s="51">
        <v>66.322299999999998</v>
      </c>
      <c r="I1603" s="51">
        <v>2030</v>
      </c>
      <c r="J1603" s="51" t="s">
        <v>32</v>
      </c>
      <c r="K1603" s="51" t="s">
        <v>33</v>
      </c>
    </row>
    <row r="1604" spans="1:11" x14ac:dyDescent="0.25">
      <c r="A1604" s="51" t="s">
        <v>1593</v>
      </c>
      <c r="B1604" s="51" t="s">
        <v>79</v>
      </c>
      <c r="C1604" s="51" t="s">
        <v>31</v>
      </c>
      <c r="D1604" s="51">
        <v>492115</v>
      </c>
      <c r="E1604" s="51">
        <v>84.2</v>
      </c>
      <c r="F1604" s="51">
        <v>6.24</v>
      </c>
      <c r="G1604" s="51">
        <v>1.2699999999999999E-2</v>
      </c>
      <c r="H1604" s="51">
        <v>78.864599999999996</v>
      </c>
      <c r="I1604" s="51">
        <v>2030</v>
      </c>
      <c r="J1604" s="51" t="s">
        <v>32</v>
      </c>
      <c r="K1604" s="51" t="s">
        <v>33</v>
      </c>
    </row>
    <row r="1605" spans="1:11" x14ac:dyDescent="0.25">
      <c r="A1605" s="51" t="s">
        <v>1878</v>
      </c>
      <c r="B1605" s="51" t="s">
        <v>79</v>
      </c>
      <c r="C1605" s="51" t="s">
        <v>31</v>
      </c>
      <c r="D1605" s="51">
        <v>719264</v>
      </c>
      <c r="E1605" s="51">
        <v>87.92</v>
      </c>
      <c r="F1605" s="51">
        <v>6.64</v>
      </c>
      <c r="G1605" s="51">
        <v>9.1999999999999998E-3</v>
      </c>
      <c r="H1605" s="51">
        <v>108.3229</v>
      </c>
      <c r="I1605" s="51">
        <v>2030</v>
      </c>
      <c r="J1605" s="51" t="s">
        <v>32</v>
      </c>
      <c r="K1605" s="51" t="s">
        <v>33</v>
      </c>
    </row>
    <row r="1606" spans="1:11" x14ac:dyDescent="0.25">
      <c r="A1606" s="51" t="s">
        <v>2193</v>
      </c>
      <c r="B1606" s="51" t="s">
        <v>75</v>
      </c>
      <c r="C1606" s="51" t="s">
        <v>31</v>
      </c>
      <c r="D1606" s="51">
        <v>1831422</v>
      </c>
      <c r="E1606" s="51">
        <v>83.72</v>
      </c>
      <c r="F1606" s="51">
        <v>16.79</v>
      </c>
      <c r="G1606" s="51">
        <v>9.1999999999999998E-3</v>
      </c>
      <c r="H1606" s="51">
        <v>109.07810000000001</v>
      </c>
      <c r="I1606" s="51">
        <v>2030</v>
      </c>
      <c r="J1606" s="51" t="s">
        <v>32</v>
      </c>
      <c r="K1606" s="51" t="s">
        <v>33</v>
      </c>
    </row>
    <row r="1607" spans="1:11" x14ac:dyDescent="0.25">
      <c r="A1607" s="51" t="s">
        <v>1403</v>
      </c>
      <c r="B1607" s="51" t="s">
        <v>79</v>
      </c>
      <c r="C1607" s="51" t="s">
        <v>31</v>
      </c>
      <c r="D1607" s="51">
        <v>397087</v>
      </c>
      <c r="E1607" s="51">
        <v>85.17</v>
      </c>
      <c r="F1607" s="51">
        <v>4.5599999999999996</v>
      </c>
      <c r="G1607" s="51">
        <v>1.15E-2</v>
      </c>
      <c r="H1607" s="51">
        <v>87.080500000000001</v>
      </c>
      <c r="I1607" s="51">
        <v>2030</v>
      </c>
      <c r="J1607" s="51" t="s">
        <v>32</v>
      </c>
      <c r="K1607" s="51" t="s">
        <v>33</v>
      </c>
    </row>
    <row r="1608" spans="1:11" x14ac:dyDescent="0.25">
      <c r="A1608" s="51" t="s">
        <v>1351</v>
      </c>
      <c r="B1608" s="51" t="s">
        <v>79</v>
      </c>
      <c r="C1608" s="51" t="s">
        <v>31</v>
      </c>
      <c r="D1608" s="51">
        <v>237430</v>
      </c>
      <c r="E1608" s="51">
        <v>86.82</v>
      </c>
      <c r="F1608" s="51">
        <v>3.3</v>
      </c>
      <c r="G1608" s="51">
        <v>1.3899999999999999E-2</v>
      </c>
      <c r="H1608" s="51">
        <v>71.948400000000007</v>
      </c>
      <c r="I1608" s="51">
        <v>2030</v>
      </c>
      <c r="J1608" s="51" t="s">
        <v>32</v>
      </c>
      <c r="K1608" s="51" t="s">
        <v>33</v>
      </c>
    </row>
    <row r="1609" spans="1:11" x14ac:dyDescent="0.25">
      <c r="A1609" s="51" t="s">
        <v>1966</v>
      </c>
      <c r="B1609" s="51" t="s">
        <v>79</v>
      </c>
      <c r="C1609" s="51" t="s">
        <v>31</v>
      </c>
      <c r="D1609" s="51">
        <v>303429</v>
      </c>
      <c r="E1609" s="51">
        <v>86.28</v>
      </c>
      <c r="F1609" s="51">
        <v>3.57</v>
      </c>
      <c r="G1609" s="51">
        <v>1.18E-2</v>
      </c>
      <c r="H1609" s="51">
        <v>84.994200000000006</v>
      </c>
      <c r="I1609" s="51">
        <v>2030</v>
      </c>
      <c r="J1609" s="51" t="s">
        <v>32</v>
      </c>
      <c r="K1609" s="51" t="s">
        <v>33</v>
      </c>
    </row>
    <row r="1610" spans="1:11" x14ac:dyDescent="0.25">
      <c r="A1610" s="51" t="s">
        <v>1321</v>
      </c>
      <c r="B1610" s="51" t="s">
        <v>79</v>
      </c>
      <c r="C1610" s="51" t="s">
        <v>31</v>
      </c>
      <c r="D1610" s="51">
        <v>531707</v>
      </c>
      <c r="E1610" s="51">
        <v>87.99</v>
      </c>
      <c r="F1610" s="51">
        <v>6.21</v>
      </c>
      <c r="G1610" s="51">
        <v>1.17E-2</v>
      </c>
      <c r="H1610" s="51">
        <v>85.621099999999998</v>
      </c>
      <c r="I1610" s="51">
        <v>2030</v>
      </c>
      <c r="J1610" s="51" t="s">
        <v>32</v>
      </c>
      <c r="K1610" s="51" t="s">
        <v>33</v>
      </c>
    </row>
    <row r="1611" spans="1:11" x14ac:dyDescent="0.25">
      <c r="A1611" s="51" t="s">
        <v>2972</v>
      </c>
      <c r="B1611" s="51" t="s">
        <v>75</v>
      </c>
      <c r="C1611" s="51" t="s">
        <v>31</v>
      </c>
      <c r="D1611" s="51">
        <v>454781</v>
      </c>
      <c r="E1611" s="51">
        <v>84.33</v>
      </c>
      <c r="F1611" s="51">
        <v>6.31</v>
      </c>
      <c r="G1611" s="51">
        <v>1.3899999999999999E-2</v>
      </c>
      <c r="H1611" s="51">
        <v>72.073099999999997</v>
      </c>
      <c r="I1611" s="51">
        <v>2030</v>
      </c>
      <c r="J1611" s="51" t="s">
        <v>32</v>
      </c>
      <c r="K1611" s="51" t="s">
        <v>33</v>
      </c>
    </row>
    <row r="1612" spans="1:11" x14ac:dyDescent="0.25">
      <c r="A1612" s="51" t="s">
        <v>1798</v>
      </c>
      <c r="B1612" s="51" t="s">
        <v>79</v>
      </c>
      <c r="C1612" s="51" t="s">
        <v>31</v>
      </c>
      <c r="D1612" s="51">
        <v>668424</v>
      </c>
      <c r="E1612" s="51">
        <v>85.42</v>
      </c>
      <c r="F1612" s="51">
        <v>6.98</v>
      </c>
      <c r="G1612" s="51">
        <v>1.04E-2</v>
      </c>
      <c r="H1612" s="51">
        <v>95.762699999999995</v>
      </c>
      <c r="I1612" s="51">
        <v>2030</v>
      </c>
      <c r="J1612" s="51" t="s">
        <v>32</v>
      </c>
      <c r="K1612" s="51" t="s">
        <v>33</v>
      </c>
    </row>
    <row r="1613" spans="1:11" x14ac:dyDescent="0.25">
      <c r="A1613" s="51" t="s">
        <v>1901</v>
      </c>
      <c r="B1613" s="51" t="s">
        <v>79</v>
      </c>
      <c r="C1613" s="51" t="s">
        <v>31</v>
      </c>
      <c r="D1613" s="51">
        <v>706362</v>
      </c>
      <c r="E1613" s="51">
        <v>79.81</v>
      </c>
      <c r="F1613" s="51">
        <v>6.95</v>
      </c>
      <c r="G1613" s="51">
        <v>9.7999999999999997E-3</v>
      </c>
      <c r="H1613" s="51">
        <v>101.6349</v>
      </c>
      <c r="I1613" s="51">
        <v>2030</v>
      </c>
      <c r="J1613" s="51" t="s">
        <v>32</v>
      </c>
      <c r="K1613" s="51" t="s">
        <v>33</v>
      </c>
    </row>
    <row r="1614" spans="1:11" x14ac:dyDescent="0.25">
      <c r="A1614" s="51" t="s">
        <v>1177</v>
      </c>
      <c r="B1614" s="51" t="s">
        <v>79</v>
      </c>
      <c r="C1614" s="51" t="s">
        <v>31</v>
      </c>
      <c r="D1614" s="51">
        <v>457402</v>
      </c>
      <c r="E1614" s="51">
        <v>88.19</v>
      </c>
      <c r="F1614" s="51">
        <v>4.1500000000000004</v>
      </c>
      <c r="G1614" s="51">
        <v>9.1000000000000004E-3</v>
      </c>
      <c r="H1614" s="51">
        <v>110.21729999999999</v>
      </c>
      <c r="I1614" s="51">
        <v>2030</v>
      </c>
      <c r="J1614" s="51" t="s">
        <v>32</v>
      </c>
      <c r="K1614" s="51" t="s">
        <v>33</v>
      </c>
    </row>
    <row r="1615" spans="1:11" x14ac:dyDescent="0.25">
      <c r="A1615" s="51" t="s">
        <v>1474</v>
      </c>
      <c r="B1615" s="51" t="s">
        <v>79</v>
      </c>
      <c r="C1615" s="51" t="s">
        <v>31</v>
      </c>
      <c r="D1615" s="51">
        <v>374106</v>
      </c>
      <c r="E1615" s="51">
        <v>89.58</v>
      </c>
      <c r="F1615" s="51">
        <v>4.76</v>
      </c>
      <c r="G1615" s="51">
        <v>1.2699999999999999E-2</v>
      </c>
      <c r="H1615" s="51">
        <v>78.593699999999998</v>
      </c>
      <c r="I1615" s="51">
        <v>2030</v>
      </c>
      <c r="J1615" s="51" t="s">
        <v>32</v>
      </c>
      <c r="K1615" s="51" t="s">
        <v>33</v>
      </c>
    </row>
    <row r="1616" spans="1:11" x14ac:dyDescent="0.25">
      <c r="A1616" s="51" t="s">
        <v>1260</v>
      </c>
      <c r="B1616" s="51" t="s">
        <v>79</v>
      </c>
      <c r="C1616" s="51" t="s">
        <v>31</v>
      </c>
      <c r="D1616" s="51">
        <v>336732</v>
      </c>
      <c r="E1616" s="51">
        <v>85.42</v>
      </c>
      <c r="F1616" s="51">
        <v>4.21</v>
      </c>
      <c r="G1616" s="51">
        <v>1.2500000000000001E-2</v>
      </c>
      <c r="H1616" s="51">
        <v>79.983800000000002</v>
      </c>
      <c r="I1616" s="51">
        <v>2030</v>
      </c>
      <c r="J1616" s="51" t="s">
        <v>32</v>
      </c>
      <c r="K1616" s="51" t="s">
        <v>33</v>
      </c>
    </row>
    <row r="1617" spans="1:11" x14ac:dyDescent="0.25">
      <c r="A1617" s="51" t="s">
        <v>2341</v>
      </c>
      <c r="B1617" s="51" t="s">
        <v>79</v>
      </c>
      <c r="C1617" s="51" t="s">
        <v>31</v>
      </c>
      <c r="D1617" s="51">
        <v>505985</v>
      </c>
      <c r="E1617" s="51">
        <v>84.67</v>
      </c>
      <c r="F1617" s="51">
        <v>6.11</v>
      </c>
      <c r="G1617" s="51">
        <v>1.21E-2</v>
      </c>
      <c r="H1617" s="51">
        <v>82.8125</v>
      </c>
      <c r="I1617" s="51">
        <v>2030</v>
      </c>
      <c r="J1617" s="51" t="s">
        <v>32</v>
      </c>
      <c r="K1617" s="51" t="s">
        <v>33</v>
      </c>
    </row>
    <row r="1618" spans="1:11" x14ac:dyDescent="0.25">
      <c r="A1618" s="51" t="s">
        <v>1400</v>
      </c>
      <c r="B1618" s="51" t="s">
        <v>79</v>
      </c>
      <c r="C1618" s="51" t="s">
        <v>31</v>
      </c>
      <c r="D1618" s="51">
        <v>391967</v>
      </c>
      <c r="E1618" s="51">
        <v>89.4</v>
      </c>
      <c r="F1618" s="51">
        <v>4.49</v>
      </c>
      <c r="G1618" s="51">
        <v>1.15E-2</v>
      </c>
      <c r="H1618" s="51">
        <v>87.297700000000006</v>
      </c>
      <c r="I1618" s="51">
        <v>2030</v>
      </c>
      <c r="J1618" s="51" t="s">
        <v>32</v>
      </c>
      <c r="K1618" s="51" t="s">
        <v>33</v>
      </c>
    </row>
    <row r="1619" spans="1:11" x14ac:dyDescent="0.25">
      <c r="A1619" s="51" t="s">
        <v>1503</v>
      </c>
      <c r="B1619" s="51" t="s">
        <v>79</v>
      </c>
      <c r="C1619" s="51" t="s">
        <v>31</v>
      </c>
      <c r="D1619" s="51">
        <v>581096</v>
      </c>
      <c r="E1619" s="51">
        <v>77.209999999999994</v>
      </c>
      <c r="F1619" s="51">
        <v>10.02</v>
      </c>
      <c r="G1619" s="51">
        <v>1.72E-2</v>
      </c>
      <c r="H1619" s="51">
        <v>57.993600000000001</v>
      </c>
      <c r="I1619" s="51">
        <v>2030</v>
      </c>
      <c r="J1619" s="51" t="s">
        <v>32</v>
      </c>
      <c r="K1619" s="51" t="s">
        <v>33</v>
      </c>
    </row>
    <row r="1620" spans="1:11" x14ac:dyDescent="0.25">
      <c r="A1620" s="51" t="s">
        <v>1344</v>
      </c>
      <c r="B1620" s="51" t="s">
        <v>79</v>
      </c>
      <c r="C1620" s="51" t="s">
        <v>31</v>
      </c>
      <c r="D1620" s="51">
        <v>318145</v>
      </c>
      <c r="E1620" s="51">
        <v>86.39</v>
      </c>
      <c r="F1620" s="51">
        <v>4.78</v>
      </c>
      <c r="G1620" s="51">
        <v>1.4999999999999999E-2</v>
      </c>
      <c r="H1620" s="51">
        <v>66.557599999999994</v>
      </c>
      <c r="I1620" s="51">
        <v>2030</v>
      </c>
      <c r="J1620" s="51" t="s">
        <v>32</v>
      </c>
      <c r="K1620" s="51" t="s">
        <v>33</v>
      </c>
    </row>
    <row r="1621" spans="1:11" x14ac:dyDescent="0.25">
      <c r="A1621" s="51" t="s">
        <v>2227</v>
      </c>
      <c r="B1621" s="51" t="s">
        <v>34</v>
      </c>
      <c r="C1621" s="51" t="s">
        <v>31</v>
      </c>
      <c r="D1621" s="51">
        <v>442525</v>
      </c>
      <c r="E1621" s="51">
        <v>83.39</v>
      </c>
      <c r="F1621" s="51">
        <v>8.33</v>
      </c>
      <c r="G1621" s="51">
        <v>1.8800000000000001E-2</v>
      </c>
      <c r="H1621" s="51">
        <v>53.124200000000002</v>
      </c>
      <c r="I1621" s="51">
        <v>2030</v>
      </c>
      <c r="J1621" s="51" t="s">
        <v>32</v>
      </c>
      <c r="K1621" s="51" t="s">
        <v>33</v>
      </c>
    </row>
    <row r="1622" spans="1:11" x14ac:dyDescent="0.25">
      <c r="A1622" s="51" t="s">
        <v>1843</v>
      </c>
      <c r="B1622" s="51" t="s">
        <v>79</v>
      </c>
      <c r="C1622" s="51" t="s">
        <v>31</v>
      </c>
      <c r="D1622" s="51">
        <v>595651</v>
      </c>
      <c r="E1622" s="51">
        <v>84.97</v>
      </c>
      <c r="F1622" s="51">
        <v>6.29</v>
      </c>
      <c r="G1622" s="51">
        <v>1.06E-2</v>
      </c>
      <c r="H1622" s="51">
        <v>94.697999999999993</v>
      </c>
      <c r="I1622" s="51">
        <v>2030</v>
      </c>
      <c r="J1622" s="51" t="s">
        <v>32</v>
      </c>
      <c r="K1622" s="51" t="s">
        <v>33</v>
      </c>
    </row>
    <row r="1623" spans="1:11" x14ac:dyDescent="0.25">
      <c r="A1623" s="51" t="s">
        <v>1273</v>
      </c>
      <c r="B1623" s="51" t="s">
        <v>79</v>
      </c>
      <c r="C1623" s="51" t="s">
        <v>31</v>
      </c>
      <c r="D1623" s="51">
        <v>337296</v>
      </c>
      <c r="E1623" s="51">
        <v>85.48</v>
      </c>
      <c r="F1623" s="51">
        <v>4.21</v>
      </c>
      <c r="G1623" s="51">
        <v>1.2500000000000001E-2</v>
      </c>
      <c r="H1623" s="51">
        <v>80.117800000000003</v>
      </c>
      <c r="I1623" s="51">
        <v>2030</v>
      </c>
      <c r="J1623" s="51" t="s">
        <v>32</v>
      </c>
      <c r="K1623" s="51" t="s">
        <v>33</v>
      </c>
    </row>
    <row r="1624" spans="1:11" x14ac:dyDescent="0.25">
      <c r="A1624" s="51" t="s">
        <v>1495</v>
      </c>
      <c r="B1624" s="51" t="s">
        <v>79</v>
      </c>
      <c r="C1624" s="51" t="s">
        <v>31</v>
      </c>
      <c r="D1624" s="51">
        <v>856182</v>
      </c>
      <c r="E1624" s="51">
        <v>89.24</v>
      </c>
      <c r="F1624" s="51">
        <v>10.16</v>
      </c>
      <c r="G1624" s="51">
        <v>1.1900000000000001E-2</v>
      </c>
      <c r="H1624" s="51">
        <v>84.269900000000007</v>
      </c>
      <c r="I1624" s="51">
        <v>2030</v>
      </c>
      <c r="J1624" s="51" t="s">
        <v>32</v>
      </c>
      <c r="K1624" s="51" t="s">
        <v>33</v>
      </c>
    </row>
    <row r="1625" spans="1:11" x14ac:dyDescent="0.25">
      <c r="A1625" s="51" t="s">
        <v>2052</v>
      </c>
      <c r="B1625" s="51" t="s">
        <v>79</v>
      </c>
      <c r="C1625" s="51" t="s">
        <v>31</v>
      </c>
      <c r="D1625" s="51">
        <v>633307</v>
      </c>
      <c r="E1625" s="51">
        <v>88.51</v>
      </c>
      <c r="F1625" s="51">
        <v>6.21</v>
      </c>
      <c r="G1625" s="51">
        <v>9.7999999999999997E-3</v>
      </c>
      <c r="H1625" s="51">
        <v>101.98180000000001</v>
      </c>
      <c r="I1625" s="51">
        <v>2030</v>
      </c>
      <c r="J1625" s="51" t="s">
        <v>32</v>
      </c>
      <c r="K1625" s="51" t="s">
        <v>33</v>
      </c>
    </row>
    <row r="1626" spans="1:11" x14ac:dyDescent="0.25">
      <c r="A1626" s="51" t="s">
        <v>1410</v>
      </c>
      <c r="B1626" s="51" t="s">
        <v>79</v>
      </c>
      <c r="C1626" s="51" t="s">
        <v>31</v>
      </c>
      <c r="D1626" s="51">
        <v>327822</v>
      </c>
      <c r="E1626" s="51">
        <v>88.28</v>
      </c>
      <c r="F1626" s="51">
        <v>3.3</v>
      </c>
      <c r="G1626" s="51">
        <v>1.01E-2</v>
      </c>
      <c r="H1626" s="51">
        <v>99.3399</v>
      </c>
      <c r="I1626" s="51">
        <v>2030</v>
      </c>
      <c r="J1626" s="51" t="s">
        <v>32</v>
      </c>
      <c r="K1626" s="51" t="s">
        <v>33</v>
      </c>
    </row>
    <row r="1627" spans="1:11" x14ac:dyDescent="0.25">
      <c r="A1627" s="51" t="s">
        <v>1602</v>
      </c>
      <c r="B1627" s="51" t="s">
        <v>75</v>
      </c>
      <c r="C1627" s="51" t="s">
        <v>31</v>
      </c>
      <c r="D1627" s="51">
        <v>980118</v>
      </c>
      <c r="E1627" s="51">
        <v>86.39</v>
      </c>
      <c r="F1627" s="51">
        <v>16.36</v>
      </c>
      <c r="G1627" s="51">
        <v>1.67E-2</v>
      </c>
      <c r="H1627" s="51">
        <v>59.909399999999998</v>
      </c>
      <c r="I1627" s="51">
        <v>2030</v>
      </c>
      <c r="J1627" s="51" t="s">
        <v>32</v>
      </c>
      <c r="K1627" s="51" t="s">
        <v>33</v>
      </c>
    </row>
    <row r="1628" spans="1:11" x14ac:dyDescent="0.25">
      <c r="A1628" s="51" t="s">
        <v>1255</v>
      </c>
      <c r="B1628" s="51" t="s">
        <v>79</v>
      </c>
      <c r="C1628" s="51" t="s">
        <v>31</v>
      </c>
      <c r="D1628" s="51">
        <v>332418</v>
      </c>
      <c r="E1628" s="51">
        <v>89.34</v>
      </c>
      <c r="F1628" s="51">
        <v>6.21</v>
      </c>
      <c r="G1628" s="51">
        <v>1.8700000000000001E-2</v>
      </c>
      <c r="H1628" s="51">
        <v>53.529400000000003</v>
      </c>
      <c r="I1628" s="51">
        <v>2030</v>
      </c>
      <c r="J1628" s="51" t="s">
        <v>32</v>
      </c>
      <c r="K1628" s="51" t="s">
        <v>33</v>
      </c>
    </row>
    <row r="1629" spans="1:11" x14ac:dyDescent="0.25">
      <c r="A1629" s="51" t="s">
        <v>1799</v>
      </c>
      <c r="B1629" s="51" t="s">
        <v>79</v>
      </c>
      <c r="C1629" s="51" t="s">
        <v>31</v>
      </c>
      <c r="D1629" s="51">
        <v>668424</v>
      </c>
      <c r="E1629" s="51">
        <v>85.42</v>
      </c>
      <c r="F1629" s="51">
        <v>6.98</v>
      </c>
      <c r="G1629" s="51">
        <v>1.04E-2</v>
      </c>
      <c r="H1629" s="51">
        <v>95.762699999999995</v>
      </c>
      <c r="I1629" s="51">
        <v>2030</v>
      </c>
      <c r="J1629" s="51" t="s">
        <v>32</v>
      </c>
      <c r="K1629" s="51" t="s">
        <v>33</v>
      </c>
    </row>
    <row r="1630" spans="1:11" x14ac:dyDescent="0.25">
      <c r="A1630" s="51" t="s">
        <v>2242</v>
      </c>
      <c r="B1630" s="51" t="s">
        <v>79</v>
      </c>
      <c r="C1630" s="51" t="s">
        <v>31</v>
      </c>
      <c r="D1630" s="51">
        <v>811349</v>
      </c>
      <c r="E1630" s="51">
        <v>82.87</v>
      </c>
      <c r="F1630" s="51">
        <v>9.84</v>
      </c>
      <c r="G1630" s="51">
        <v>1.21E-2</v>
      </c>
      <c r="H1630" s="51">
        <v>82.4542</v>
      </c>
      <c r="I1630" s="51">
        <v>2030</v>
      </c>
      <c r="J1630" s="51" t="s">
        <v>32</v>
      </c>
      <c r="K1630" s="51" t="s">
        <v>33</v>
      </c>
    </row>
    <row r="1631" spans="1:11" x14ac:dyDescent="0.25">
      <c r="A1631" s="51" t="s">
        <v>3902</v>
      </c>
      <c r="B1631" s="51" t="s">
        <v>75</v>
      </c>
      <c r="C1631" s="51" t="s">
        <v>31</v>
      </c>
      <c r="D1631" s="51">
        <v>372009</v>
      </c>
      <c r="E1631" s="51">
        <v>81</v>
      </c>
      <c r="F1631" s="51">
        <v>5.0999999999999996</v>
      </c>
      <c r="G1631" s="51">
        <v>1.37E-2</v>
      </c>
      <c r="H1631" s="51">
        <v>72.942999999999998</v>
      </c>
      <c r="I1631" s="51">
        <v>2030</v>
      </c>
      <c r="J1631" s="51" t="s">
        <v>32</v>
      </c>
      <c r="K1631" s="51" t="s">
        <v>33</v>
      </c>
    </row>
    <row r="1632" spans="1:11" x14ac:dyDescent="0.25">
      <c r="A1632" s="51" t="s">
        <v>1167</v>
      </c>
      <c r="B1632" s="51" t="s">
        <v>79</v>
      </c>
      <c r="C1632" s="51" t="s">
        <v>31</v>
      </c>
      <c r="D1632" s="51">
        <v>316976</v>
      </c>
      <c r="E1632" s="51">
        <v>85.63</v>
      </c>
      <c r="F1632" s="51">
        <v>3.32</v>
      </c>
      <c r="G1632" s="51">
        <v>1.0500000000000001E-2</v>
      </c>
      <c r="H1632" s="51">
        <v>95.474699999999999</v>
      </c>
      <c r="I1632" s="51">
        <v>2030</v>
      </c>
      <c r="J1632" s="51" t="s">
        <v>32</v>
      </c>
      <c r="K1632" s="51" t="s">
        <v>33</v>
      </c>
    </row>
    <row r="1633" spans="1:11" x14ac:dyDescent="0.25">
      <c r="A1633" s="51" t="s">
        <v>1849</v>
      </c>
      <c r="B1633" s="51" t="s">
        <v>79</v>
      </c>
      <c r="C1633" s="51" t="s">
        <v>31</v>
      </c>
      <c r="D1633" s="51">
        <v>439622</v>
      </c>
      <c r="E1633" s="51">
        <v>83.97</v>
      </c>
      <c r="F1633" s="51">
        <v>6.8</v>
      </c>
      <c r="G1633" s="51">
        <v>1.55E-2</v>
      </c>
      <c r="H1633" s="51">
        <v>64.650300000000001</v>
      </c>
      <c r="I1633" s="51">
        <v>2030</v>
      </c>
      <c r="J1633" s="51" t="s">
        <v>32</v>
      </c>
      <c r="K1633" s="51" t="s">
        <v>33</v>
      </c>
    </row>
    <row r="1634" spans="1:11" x14ac:dyDescent="0.25">
      <c r="A1634" s="51" t="s">
        <v>1394</v>
      </c>
      <c r="B1634" s="51" t="s">
        <v>79</v>
      </c>
      <c r="C1634" s="51" t="s">
        <v>31</v>
      </c>
      <c r="D1634" s="51">
        <v>366284</v>
      </c>
      <c r="E1634" s="51">
        <v>87.43</v>
      </c>
      <c r="F1634" s="51">
        <v>4.49</v>
      </c>
      <c r="G1634" s="51">
        <v>1.23E-2</v>
      </c>
      <c r="H1634" s="51">
        <v>81.577799999999996</v>
      </c>
      <c r="I1634" s="51">
        <v>2030</v>
      </c>
      <c r="J1634" s="51" t="s">
        <v>32</v>
      </c>
      <c r="K1634" s="51" t="s">
        <v>33</v>
      </c>
    </row>
    <row r="1635" spans="1:11" x14ac:dyDescent="0.25">
      <c r="A1635" s="51" t="s">
        <v>1297</v>
      </c>
      <c r="B1635" s="51" t="s">
        <v>79</v>
      </c>
      <c r="C1635" s="51" t="s">
        <v>31</v>
      </c>
      <c r="D1635" s="51">
        <v>344432</v>
      </c>
      <c r="E1635" s="51">
        <v>84.55</v>
      </c>
      <c r="F1635" s="51">
        <v>3.8</v>
      </c>
      <c r="G1635" s="51">
        <v>1.0999999999999999E-2</v>
      </c>
      <c r="H1635" s="51">
        <v>90.640100000000004</v>
      </c>
      <c r="I1635" s="51">
        <v>2030</v>
      </c>
      <c r="J1635" s="51" t="s">
        <v>32</v>
      </c>
      <c r="K1635" s="51" t="s">
        <v>33</v>
      </c>
    </row>
    <row r="1636" spans="1:11" x14ac:dyDescent="0.25">
      <c r="A1636" s="51" t="s">
        <v>2321</v>
      </c>
      <c r="B1636" s="51" t="s">
        <v>79</v>
      </c>
      <c r="C1636" s="51" t="s">
        <v>31</v>
      </c>
      <c r="D1636" s="51">
        <v>460829</v>
      </c>
      <c r="E1636" s="51">
        <v>88.23</v>
      </c>
      <c r="F1636" s="51">
        <v>7.03</v>
      </c>
      <c r="G1636" s="51">
        <v>1.5299999999999999E-2</v>
      </c>
      <c r="H1636" s="51">
        <v>65.5518</v>
      </c>
      <c r="I1636" s="51">
        <v>2030</v>
      </c>
      <c r="J1636" s="51" t="s">
        <v>32</v>
      </c>
      <c r="K1636" s="51" t="s">
        <v>33</v>
      </c>
    </row>
    <row r="1637" spans="1:11" x14ac:dyDescent="0.25">
      <c r="A1637" s="51" t="s">
        <v>1230</v>
      </c>
      <c r="B1637" s="51" t="s">
        <v>79</v>
      </c>
      <c r="C1637" s="51" t="s">
        <v>31</v>
      </c>
      <c r="D1637" s="51">
        <v>284964</v>
      </c>
      <c r="E1637" s="51">
        <v>89.03</v>
      </c>
      <c r="F1637" s="51">
        <v>3.53</v>
      </c>
      <c r="G1637" s="51">
        <v>1.24E-2</v>
      </c>
      <c r="H1637" s="51">
        <v>80.726399999999998</v>
      </c>
      <c r="I1637" s="51">
        <v>2030</v>
      </c>
      <c r="J1637" s="51" t="s">
        <v>32</v>
      </c>
      <c r="K1637" s="51" t="s">
        <v>33</v>
      </c>
    </row>
    <row r="1638" spans="1:11" x14ac:dyDescent="0.25">
      <c r="A1638" s="51" t="s">
        <v>1161</v>
      </c>
      <c r="B1638" s="51" t="s">
        <v>79</v>
      </c>
      <c r="C1638" s="51" t="s">
        <v>31</v>
      </c>
      <c r="D1638" s="51">
        <v>445186</v>
      </c>
      <c r="E1638" s="51">
        <v>88.79</v>
      </c>
      <c r="F1638" s="51">
        <v>4.29</v>
      </c>
      <c r="G1638" s="51">
        <v>9.5999999999999992E-3</v>
      </c>
      <c r="H1638" s="51">
        <v>103.77290000000001</v>
      </c>
      <c r="I1638" s="51">
        <v>2030</v>
      </c>
      <c r="J1638" s="51" t="s">
        <v>32</v>
      </c>
      <c r="K1638" s="51" t="s">
        <v>33</v>
      </c>
    </row>
    <row r="1639" spans="1:11" x14ac:dyDescent="0.25">
      <c r="A1639" s="51" t="s">
        <v>1517</v>
      </c>
      <c r="B1639" s="51" t="s">
        <v>79</v>
      </c>
      <c r="C1639" s="51" t="s">
        <v>31</v>
      </c>
      <c r="D1639" s="51">
        <v>534691</v>
      </c>
      <c r="E1639" s="51">
        <v>71.58</v>
      </c>
      <c r="F1639" s="51">
        <v>6.32</v>
      </c>
      <c r="G1639" s="51">
        <v>1.18E-2</v>
      </c>
      <c r="H1639" s="51">
        <v>84.602900000000005</v>
      </c>
      <c r="I1639" s="51">
        <v>2030</v>
      </c>
      <c r="J1639" s="51" t="s">
        <v>32</v>
      </c>
      <c r="K1639" s="51" t="s">
        <v>33</v>
      </c>
    </row>
    <row r="1640" spans="1:11" x14ac:dyDescent="0.25">
      <c r="A1640" s="51" t="s">
        <v>2239</v>
      </c>
      <c r="B1640" s="51" t="s">
        <v>75</v>
      </c>
      <c r="C1640" s="51" t="s">
        <v>31</v>
      </c>
      <c r="D1640" s="51">
        <v>284265</v>
      </c>
      <c r="E1640" s="51">
        <v>82.1</v>
      </c>
      <c r="F1640" s="51">
        <v>7.52</v>
      </c>
      <c r="G1640" s="51">
        <v>2.6499999999999999E-2</v>
      </c>
      <c r="H1640" s="51">
        <v>37.801200000000001</v>
      </c>
      <c r="I1640" s="51">
        <v>2030</v>
      </c>
      <c r="J1640" s="51" t="s">
        <v>32</v>
      </c>
      <c r="K1640" s="51" t="s">
        <v>33</v>
      </c>
    </row>
    <row r="1641" spans="1:11" x14ac:dyDescent="0.25">
      <c r="A1641" s="51" t="s">
        <v>3328</v>
      </c>
      <c r="B1641" s="51" t="s">
        <v>79</v>
      </c>
      <c r="C1641" s="51" t="s">
        <v>31</v>
      </c>
      <c r="D1641" s="51">
        <v>334635</v>
      </c>
      <c r="E1641" s="51">
        <v>82.91</v>
      </c>
      <c r="F1641" s="51">
        <v>4.5999999999999996</v>
      </c>
      <c r="G1641" s="51">
        <v>1.37E-2</v>
      </c>
      <c r="H1641" s="51">
        <v>72.746799999999993</v>
      </c>
      <c r="I1641" s="51">
        <v>2030</v>
      </c>
      <c r="J1641" s="51" t="s">
        <v>32</v>
      </c>
      <c r="K1641" s="51" t="s">
        <v>33</v>
      </c>
    </row>
    <row r="1642" spans="1:11" x14ac:dyDescent="0.25">
      <c r="A1642" s="51" t="s">
        <v>2222</v>
      </c>
      <c r="B1642" s="51" t="s">
        <v>75</v>
      </c>
      <c r="C1642" s="51" t="s">
        <v>31</v>
      </c>
      <c r="D1642" s="51">
        <v>168581</v>
      </c>
      <c r="E1642" s="51">
        <v>86.8</v>
      </c>
      <c r="F1642" s="51">
        <v>5.59</v>
      </c>
      <c r="G1642" s="51">
        <v>3.32E-2</v>
      </c>
      <c r="H1642" s="51">
        <v>30.157599999999999</v>
      </c>
      <c r="I1642" s="51">
        <v>2030</v>
      </c>
      <c r="J1642" s="51" t="s">
        <v>32</v>
      </c>
      <c r="K1642" s="51" t="s">
        <v>33</v>
      </c>
    </row>
    <row r="1643" spans="1:11" x14ac:dyDescent="0.25">
      <c r="A1643" s="51" t="s">
        <v>2223</v>
      </c>
      <c r="B1643" s="51" t="s">
        <v>75</v>
      </c>
      <c r="C1643" s="51" t="s">
        <v>31</v>
      </c>
      <c r="D1643" s="51">
        <v>111384</v>
      </c>
      <c r="E1643" s="51">
        <v>91.99</v>
      </c>
      <c r="F1643" s="51">
        <v>10.07</v>
      </c>
      <c r="G1643" s="51">
        <v>9.0399999999999994E-2</v>
      </c>
      <c r="H1643" s="51">
        <v>11.061</v>
      </c>
      <c r="I1643" s="51">
        <v>2030</v>
      </c>
      <c r="J1643" s="51" t="s">
        <v>32</v>
      </c>
      <c r="K1643" s="51" t="s">
        <v>33</v>
      </c>
    </row>
    <row r="1644" spans="1:11" x14ac:dyDescent="0.25">
      <c r="A1644" s="51" t="s">
        <v>2380</v>
      </c>
      <c r="B1644" s="51" t="s">
        <v>79</v>
      </c>
      <c r="C1644" s="51" t="s">
        <v>31</v>
      </c>
      <c r="D1644" s="51">
        <v>530619</v>
      </c>
      <c r="E1644" s="51">
        <v>89.58</v>
      </c>
      <c r="F1644" s="51">
        <v>6.58</v>
      </c>
      <c r="G1644" s="51">
        <v>1.24E-2</v>
      </c>
      <c r="H1644" s="51">
        <v>80.641099999999994</v>
      </c>
      <c r="I1644" s="51">
        <v>2030</v>
      </c>
      <c r="J1644" s="51" t="s">
        <v>32</v>
      </c>
      <c r="K1644" s="51" t="s">
        <v>33</v>
      </c>
    </row>
    <row r="1645" spans="1:11" x14ac:dyDescent="0.25">
      <c r="A1645" s="51" t="s">
        <v>2138</v>
      </c>
      <c r="B1645" s="51" t="s">
        <v>75</v>
      </c>
      <c r="C1645" s="51" t="s">
        <v>31</v>
      </c>
      <c r="D1645" s="51">
        <v>512959</v>
      </c>
      <c r="E1645" s="51">
        <v>79.03</v>
      </c>
      <c r="F1645" s="51">
        <v>5.01</v>
      </c>
      <c r="G1645" s="51">
        <v>9.7999999999999997E-3</v>
      </c>
      <c r="H1645" s="51">
        <v>102.3871</v>
      </c>
      <c r="I1645" s="51">
        <v>2030</v>
      </c>
      <c r="J1645" s="51" t="s">
        <v>32</v>
      </c>
      <c r="K1645" s="51" t="s">
        <v>33</v>
      </c>
    </row>
    <row r="1646" spans="1:11" x14ac:dyDescent="0.25">
      <c r="A1646" s="51" t="s">
        <v>2031</v>
      </c>
      <c r="B1646" s="51" t="s">
        <v>75</v>
      </c>
      <c r="C1646" s="51" t="s">
        <v>31</v>
      </c>
      <c r="D1646" s="51">
        <v>332324</v>
      </c>
      <c r="E1646" s="51">
        <v>86.68</v>
      </c>
      <c r="F1646" s="51">
        <v>5.81</v>
      </c>
      <c r="G1646" s="51">
        <v>1.7500000000000002E-2</v>
      </c>
      <c r="H1646" s="51">
        <v>57.198599999999999</v>
      </c>
      <c r="I1646" s="51">
        <v>2030</v>
      </c>
      <c r="J1646" s="51" t="s">
        <v>32</v>
      </c>
      <c r="K1646" s="51" t="s">
        <v>33</v>
      </c>
    </row>
    <row r="1647" spans="1:11" x14ac:dyDescent="0.25">
      <c r="A1647" s="51" t="s">
        <v>2219</v>
      </c>
      <c r="B1647" s="51" t="s">
        <v>75</v>
      </c>
      <c r="C1647" s="51" t="s">
        <v>31</v>
      </c>
      <c r="D1647" s="51">
        <v>350923</v>
      </c>
      <c r="E1647" s="51">
        <v>84.03</v>
      </c>
      <c r="F1647" s="51">
        <v>6.35</v>
      </c>
      <c r="G1647" s="51">
        <v>1.8100000000000002E-2</v>
      </c>
      <c r="H1647" s="51">
        <v>55.263500000000001</v>
      </c>
      <c r="I1647" s="51">
        <v>2030</v>
      </c>
      <c r="J1647" s="51" t="s">
        <v>32</v>
      </c>
      <c r="K1647" s="51" t="s">
        <v>33</v>
      </c>
    </row>
    <row r="1648" spans="1:11" x14ac:dyDescent="0.25">
      <c r="A1648" s="51" t="s">
        <v>1229</v>
      </c>
      <c r="B1648" s="51" t="s">
        <v>79</v>
      </c>
      <c r="C1648" s="51" t="s">
        <v>31</v>
      </c>
      <c r="D1648" s="51">
        <v>308227</v>
      </c>
      <c r="E1648" s="51">
        <v>86.04</v>
      </c>
      <c r="F1648" s="51">
        <v>3.51</v>
      </c>
      <c r="G1648" s="51">
        <v>1.14E-2</v>
      </c>
      <c r="H1648" s="51">
        <v>87.813999999999993</v>
      </c>
      <c r="I1648" s="51">
        <v>2030</v>
      </c>
      <c r="J1648" s="51" t="s">
        <v>32</v>
      </c>
      <c r="K1648" s="51" t="s">
        <v>33</v>
      </c>
    </row>
    <row r="1649" spans="1:11" x14ac:dyDescent="0.25">
      <c r="A1649" s="51" t="s">
        <v>1552</v>
      </c>
      <c r="B1649" s="51" t="s">
        <v>75</v>
      </c>
      <c r="C1649" s="51" t="s">
        <v>31</v>
      </c>
      <c r="D1649" s="51">
        <v>276954</v>
      </c>
      <c r="E1649" s="51">
        <v>78.290000000000006</v>
      </c>
      <c r="F1649" s="51">
        <v>6.15</v>
      </c>
      <c r="G1649" s="51">
        <v>2.2200000000000001E-2</v>
      </c>
      <c r="H1649" s="51">
        <v>45.033200000000001</v>
      </c>
      <c r="I1649" s="51">
        <v>2030</v>
      </c>
      <c r="J1649" s="51" t="s">
        <v>32</v>
      </c>
      <c r="K1649" s="51" t="s">
        <v>33</v>
      </c>
    </row>
    <row r="1650" spans="1:11" x14ac:dyDescent="0.25">
      <c r="A1650" s="51" t="s">
        <v>1758</v>
      </c>
      <c r="B1650" s="51" t="s">
        <v>75</v>
      </c>
      <c r="C1650" s="51" t="s">
        <v>31</v>
      </c>
      <c r="D1650" s="51">
        <v>272251</v>
      </c>
      <c r="E1650" s="51">
        <v>85.66</v>
      </c>
      <c r="F1650" s="51">
        <v>4.6500000000000004</v>
      </c>
      <c r="G1650" s="51">
        <v>1.7100000000000001E-2</v>
      </c>
      <c r="H1650" s="51">
        <v>58.5486</v>
      </c>
      <c r="I1650" s="51">
        <v>2031</v>
      </c>
      <c r="J1650" s="51" t="s">
        <v>32</v>
      </c>
      <c r="K1650" s="51" t="s">
        <v>33</v>
      </c>
    </row>
    <row r="1651" spans="1:11" x14ac:dyDescent="0.25">
      <c r="A1651" s="51" t="s">
        <v>1961</v>
      </c>
      <c r="B1651" s="51" t="s">
        <v>75</v>
      </c>
      <c r="C1651" s="51" t="s">
        <v>31</v>
      </c>
      <c r="D1651" s="51">
        <v>663103</v>
      </c>
      <c r="E1651" s="51">
        <v>84</v>
      </c>
      <c r="F1651" s="51">
        <v>5.54</v>
      </c>
      <c r="G1651" s="51">
        <v>8.3999999999999995E-3</v>
      </c>
      <c r="H1651" s="51">
        <v>119.6938</v>
      </c>
      <c r="I1651" s="51">
        <v>2031</v>
      </c>
      <c r="J1651" s="51" t="s">
        <v>32</v>
      </c>
      <c r="K1651" s="51" t="s">
        <v>33</v>
      </c>
    </row>
    <row r="1652" spans="1:11" x14ac:dyDescent="0.25">
      <c r="A1652" s="51" t="s">
        <v>2248</v>
      </c>
      <c r="B1652" s="51" t="s">
        <v>75</v>
      </c>
      <c r="C1652" s="51" t="s">
        <v>31</v>
      </c>
      <c r="D1652" s="51">
        <v>243404</v>
      </c>
      <c r="E1652" s="51">
        <v>73.680000000000007</v>
      </c>
      <c r="F1652" s="51">
        <v>5.45</v>
      </c>
      <c r="G1652" s="51">
        <v>2.24E-2</v>
      </c>
      <c r="H1652" s="51">
        <v>44.661200000000001</v>
      </c>
      <c r="I1652" s="51">
        <v>2031</v>
      </c>
      <c r="J1652" s="51" t="s">
        <v>32</v>
      </c>
      <c r="K1652" s="51" t="s">
        <v>33</v>
      </c>
    </row>
    <row r="1653" spans="1:11" x14ac:dyDescent="0.25">
      <c r="A1653" s="51" t="s">
        <v>2024</v>
      </c>
      <c r="B1653" s="51" t="s">
        <v>75</v>
      </c>
      <c r="C1653" s="51" t="s">
        <v>31</v>
      </c>
      <c r="D1653" s="51">
        <v>542177</v>
      </c>
      <c r="E1653" s="51">
        <v>82.6</v>
      </c>
      <c r="F1653" s="51">
        <v>5.44</v>
      </c>
      <c r="G1653" s="51">
        <v>0.01</v>
      </c>
      <c r="H1653" s="51">
        <v>99.6648</v>
      </c>
      <c r="I1653" s="51">
        <v>2031</v>
      </c>
      <c r="J1653" s="51" t="s">
        <v>32</v>
      </c>
      <c r="K1653" s="51" t="s">
        <v>33</v>
      </c>
    </row>
    <row r="1654" spans="1:11" x14ac:dyDescent="0.25">
      <c r="A1654" s="51" t="s">
        <v>3103</v>
      </c>
      <c r="B1654" s="51" t="s">
        <v>75</v>
      </c>
      <c r="C1654" s="51" t="s">
        <v>31</v>
      </c>
      <c r="D1654" s="51">
        <v>454029</v>
      </c>
      <c r="E1654" s="51">
        <v>81.400000000000006</v>
      </c>
      <c r="F1654" s="51">
        <v>6.32</v>
      </c>
      <c r="G1654" s="51">
        <v>1.3899999999999999E-2</v>
      </c>
      <c r="H1654" s="51">
        <v>71.84</v>
      </c>
      <c r="I1654" s="51">
        <v>2031</v>
      </c>
      <c r="J1654" s="51" t="s">
        <v>32</v>
      </c>
      <c r="K1654" s="51" t="s">
        <v>33</v>
      </c>
    </row>
    <row r="1655" spans="1:11" x14ac:dyDescent="0.25">
      <c r="A1655" s="51" t="s">
        <v>3903</v>
      </c>
      <c r="B1655" s="51" t="s">
        <v>75</v>
      </c>
      <c r="C1655" s="51" t="s">
        <v>31</v>
      </c>
      <c r="D1655" s="51">
        <v>1610314</v>
      </c>
      <c r="E1655" s="51">
        <v>84.47</v>
      </c>
      <c r="F1655" s="51">
        <v>15.8</v>
      </c>
      <c r="G1655" s="51">
        <v>9.7999999999999997E-3</v>
      </c>
      <c r="H1655" s="51">
        <v>101.9186</v>
      </c>
      <c r="I1655" s="51">
        <v>2031</v>
      </c>
      <c r="J1655" s="51" t="s">
        <v>32</v>
      </c>
      <c r="K1655" s="51" t="s">
        <v>33</v>
      </c>
    </row>
    <row r="1656" spans="1:11" x14ac:dyDescent="0.25">
      <c r="A1656" s="51" t="s">
        <v>3014</v>
      </c>
      <c r="B1656" s="51" t="s">
        <v>75</v>
      </c>
      <c r="C1656" s="51" t="s">
        <v>31</v>
      </c>
      <c r="D1656" s="51">
        <v>743251</v>
      </c>
      <c r="E1656" s="51">
        <v>82.92</v>
      </c>
      <c r="F1656" s="51">
        <v>9.2799999999999994</v>
      </c>
      <c r="G1656" s="51">
        <v>1.2500000000000001E-2</v>
      </c>
      <c r="H1656" s="51">
        <v>80.091700000000003</v>
      </c>
      <c r="I1656" s="51">
        <v>2031</v>
      </c>
      <c r="J1656" s="51" t="s">
        <v>32</v>
      </c>
      <c r="K1656" s="51" t="s">
        <v>33</v>
      </c>
    </row>
    <row r="1657" spans="1:11" x14ac:dyDescent="0.25">
      <c r="A1657" s="51" t="s">
        <v>1748</v>
      </c>
      <c r="B1657" s="51" t="s">
        <v>75</v>
      </c>
      <c r="C1657" s="51" t="s">
        <v>31</v>
      </c>
      <c r="D1657" s="51">
        <v>714597</v>
      </c>
      <c r="E1657" s="51">
        <v>79.34</v>
      </c>
      <c r="F1657" s="51">
        <v>5.0999999999999996</v>
      </c>
      <c r="G1657" s="51">
        <v>7.1000000000000004E-3</v>
      </c>
      <c r="H1657" s="51">
        <v>140.11699999999999</v>
      </c>
      <c r="I1657" s="51">
        <v>2031</v>
      </c>
      <c r="J1657" s="51" t="s">
        <v>32</v>
      </c>
      <c r="K1657" s="51" t="s">
        <v>33</v>
      </c>
    </row>
    <row r="1658" spans="1:11" x14ac:dyDescent="0.25">
      <c r="A1658" s="51" t="s">
        <v>1424</v>
      </c>
      <c r="B1658" s="51" t="s">
        <v>79</v>
      </c>
      <c r="C1658" s="51" t="s">
        <v>31</v>
      </c>
      <c r="D1658" s="51">
        <v>232551</v>
      </c>
      <c r="E1658" s="51">
        <v>85.29</v>
      </c>
      <c r="F1658" s="51">
        <v>4.53</v>
      </c>
      <c r="G1658" s="51">
        <v>1.95E-2</v>
      </c>
      <c r="H1658" s="51">
        <v>51.335799999999999</v>
      </c>
      <c r="I1658" s="51">
        <v>2031</v>
      </c>
      <c r="J1658" s="51" t="s">
        <v>32</v>
      </c>
      <c r="K1658" s="51" t="s">
        <v>33</v>
      </c>
    </row>
    <row r="1659" spans="1:11" x14ac:dyDescent="0.25">
      <c r="A1659" s="51" t="s">
        <v>1320</v>
      </c>
      <c r="B1659" s="51" t="s">
        <v>79</v>
      </c>
      <c r="C1659" s="51" t="s">
        <v>31</v>
      </c>
      <c r="D1659" s="51">
        <v>475069</v>
      </c>
      <c r="E1659" s="51">
        <v>86.79</v>
      </c>
      <c r="F1659" s="51">
        <v>4.5199999999999996</v>
      </c>
      <c r="G1659" s="51">
        <v>9.4999999999999998E-3</v>
      </c>
      <c r="H1659" s="51">
        <v>105.10380000000001</v>
      </c>
      <c r="I1659" s="51">
        <v>2031</v>
      </c>
      <c r="J1659" s="51" t="s">
        <v>32</v>
      </c>
      <c r="K1659" s="51" t="s">
        <v>33</v>
      </c>
    </row>
    <row r="1660" spans="1:11" x14ac:dyDescent="0.25">
      <c r="A1660" s="51" t="s">
        <v>2616</v>
      </c>
      <c r="B1660" s="51" t="s">
        <v>79</v>
      </c>
      <c r="C1660" s="51" t="s">
        <v>31</v>
      </c>
      <c r="D1660" s="51">
        <v>576063</v>
      </c>
      <c r="E1660" s="51">
        <v>87.22</v>
      </c>
      <c r="F1660" s="51">
        <v>6.9</v>
      </c>
      <c r="G1660" s="51">
        <v>1.2E-2</v>
      </c>
      <c r="H1660" s="51">
        <v>83.487399999999994</v>
      </c>
      <c r="I1660" s="51">
        <v>2031</v>
      </c>
      <c r="J1660" s="51" t="s">
        <v>32</v>
      </c>
      <c r="K1660" s="51" t="s">
        <v>33</v>
      </c>
    </row>
    <row r="1661" spans="1:11" x14ac:dyDescent="0.25">
      <c r="A1661" s="51" t="s">
        <v>1899</v>
      </c>
      <c r="B1661" s="51" t="s">
        <v>75</v>
      </c>
      <c r="C1661" s="51" t="s">
        <v>31</v>
      </c>
      <c r="D1661" s="51">
        <v>718085</v>
      </c>
      <c r="E1661" s="51">
        <v>83.86</v>
      </c>
      <c r="F1661" s="51">
        <v>6.18</v>
      </c>
      <c r="G1661" s="51">
        <v>8.6E-3</v>
      </c>
      <c r="H1661" s="51">
        <v>116.19499999999999</v>
      </c>
      <c r="I1661" s="51">
        <v>2031</v>
      </c>
      <c r="J1661" s="51" t="s">
        <v>32</v>
      </c>
      <c r="K1661" s="51" t="s">
        <v>33</v>
      </c>
    </row>
    <row r="1662" spans="1:11" x14ac:dyDescent="0.25">
      <c r="A1662" s="51" t="s">
        <v>1286</v>
      </c>
      <c r="B1662" s="51" t="s">
        <v>75</v>
      </c>
      <c r="C1662" s="51" t="s">
        <v>31</v>
      </c>
      <c r="D1662" s="51">
        <v>242642</v>
      </c>
      <c r="E1662" s="51">
        <v>83.48</v>
      </c>
      <c r="F1662" s="51">
        <v>4.6500000000000004</v>
      </c>
      <c r="G1662" s="51">
        <v>1.9199999999999998E-2</v>
      </c>
      <c r="H1662" s="51">
        <v>52.181199999999997</v>
      </c>
      <c r="I1662" s="51">
        <v>2031</v>
      </c>
      <c r="J1662" s="51" t="s">
        <v>32</v>
      </c>
      <c r="K1662" s="51" t="s">
        <v>33</v>
      </c>
    </row>
    <row r="1663" spans="1:11" x14ac:dyDescent="0.25">
      <c r="A1663" s="51" t="s">
        <v>3000</v>
      </c>
      <c r="B1663" s="51" t="s">
        <v>79</v>
      </c>
      <c r="C1663" s="51" t="s">
        <v>31</v>
      </c>
      <c r="D1663" s="51">
        <v>551936</v>
      </c>
      <c r="E1663" s="51">
        <v>82.77</v>
      </c>
      <c r="F1663" s="51">
        <v>6.85</v>
      </c>
      <c r="G1663" s="51">
        <v>1.24E-2</v>
      </c>
      <c r="H1663" s="51">
        <v>80.5745</v>
      </c>
      <c r="I1663" s="51">
        <v>2031</v>
      </c>
      <c r="J1663" s="51" t="s">
        <v>32</v>
      </c>
      <c r="K1663" s="51" t="s">
        <v>33</v>
      </c>
    </row>
    <row r="1664" spans="1:11" x14ac:dyDescent="0.25">
      <c r="A1664" s="51" t="s">
        <v>2529</v>
      </c>
      <c r="B1664" s="51" t="s">
        <v>75</v>
      </c>
      <c r="C1664" s="51" t="s">
        <v>31</v>
      </c>
      <c r="D1664" s="51">
        <v>202707</v>
      </c>
      <c r="E1664" s="51">
        <v>77.12</v>
      </c>
      <c r="F1664" s="51">
        <v>6.49</v>
      </c>
      <c r="G1664" s="51">
        <v>3.2000000000000001E-2</v>
      </c>
      <c r="H1664" s="51">
        <v>31.233799999999999</v>
      </c>
      <c r="I1664" s="51">
        <v>2031</v>
      </c>
      <c r="J1664" s="51" t="s">
        <v>32</v>
      </c>
      <c r="K1664" s="51" t="s">
        <v>33</v>
      </c>
    </row>
    <row r="1665" spans="1:11" x14ac:dyDescent="0.25">
      <c r="A1665" s="51" t="s">
        <v>1508</v>
      </c>
      <c r="B1665" s="51" t="s">
        <v>79</v>
      </c>
      <c r="C1665" s="51" t="s">
        <v>31</v>
      </c>
      <c r="D1665" s="51">
        <v>252069</v>
      </c>
      <c r="E1665" s="51">
        <v>87.52</v>
      </c>
      <c r="F1665" s="51">
        <v>3.12</v>
      </c>
      <c r="G1665" s="51">
        <v>1.24E-2</v>
      </c>
      <c r="H1665" s="51">
        <v>80.791300000000007</v>
      </c>
      <c r="I1665" s="51">
        <v>2031</v>
      </c>
      <c r="J1665" s="51" t="s">
        <v>32</v>
      </c>
      <c r="K1665" s="51" t="s">
        <v>33</v>
      </c>
    </row>
    <row r="1666" spans="1:11" x14ac:dyDescent="0.25">
      <c r="A1666" s="51" t="s">
        <v>1151</v>
      </c>
      <c r="B1666" s="51" t="s">
        <v>75</v>
      </c>
      <c r="C1666" s="51" t="s">
        <v>31</v>
      </c>
      <c r="D1666" s="51">
        <v>178815</v>
      </c>
      <c r="E1666" s="51">
        <v>84.07</v>
      </c>
      <c r="F1666" s="51">
        <v>4.16</v>
      </c>
      <c r="G1666" s="51">
        <v>2.3300000000000001E-2</v>
      </c>
      <c r="H1666" s="51">
        <v>42.984499999999997</v>
      </c>
      <c r="I1666" s="51">
        <v>2031</v>
      </c>
      <c r="J1666" s="51" t="s">
        <v>32</v>
      </c>
      <c r="K1666" s="51" t="s">
        <v>33</v>
      </c>
    </row>
    <row r="1667" spans="1:11" x14ac:dyDescent="0.25">
      <c r="A1667" s="51" t="s">
        <v>1769</v>
      </c>
      <c r="B1667" s="51" t="s">
        <v>79</v>
      </c>
      <c r="C1667" s="51" t="s">
        <v>31</v>
      </c>
      <c r="D1667" s="51">
        <v>586528</v>
      </c>
      <c r="E1667" s="51">
        <v>82.9</v>
      </c>
      <c r="F1667" s="51">
        <v>6.29</v>
      </c>
      <c r="G1667" s="51">
        <v>1.0699999999999999E-2</v>
      </c>
      <c r="H1667" s="51">
        <v>93.247600000000006</v>
      </c>
      <c r="I1667" s="51">
        <v>2031</v>
      </c>
      <c r="J1667" s="51" t="s">
        <v>32</v>
      </c>
      <c r="K1667" s="51" t="s">
        <v>33</v>
      </c>
    </row>
    <row r="1668" spans="1:11" x14ac:dyDescent="0.25">
      <c r="A1668" s="51" t="s">
        <v>1491</v>
      </c>
      <c r="B1668" s="51" t="s">
        <v>79</v>
      </c>
      <c r="C1668" s="51" t="s">
        <v>31</v>
      </c>
      <c r="D1668" s="51">
        <v>433044</v>
      </c>
      <c r="E1668" s="51">
        <v>83.18</v>
      </c>
      <c r="F1668" s="51">
        <v>6.22</v>
      </c>
      <c r="G1668" s="51">
        <v>1.44E-2</v>
      </c>
      <c r="H1668" s="51">
        <v>69.621200000000002</v>
      </c>
      <c r="I1668" s="51">
        <v>2031</v>
      </c>
      <c r="J1668" s="51" t="s">
        <v>32</v>
      </c>
      <c r="K1668" s="51" t="s">
        <v>33</v>
      </c>
    </row>
    <row r="1669" spans="1:11" x14ac:dyDescent="0.25">
      <c r="A1669" s="51" t="s">
        <v>1402</v>
      </c>
      <c r="B1669" s="51" t="s">
        <v>79</v>
      </c>
      <c r="C1669" s="51" t="s">
        <v>31</v>
      </c>
      <c r="D1669" s="51">
        <v>408626</v>
      </c>
      <c r="E1669" s="51">
        <v>89.49</v>
      </c>
      <c r="F1669" s="51">
        <v>4.51</v>
      </c>
      <c r="G1669" s="51">
        <v>1.0999999999999999E-2</v>
      </c>
      <c r="H1669" s="51">
        <v>90.604399999999998</v>
      </c>
      <c r="I1669" s="51">
        <v>2031</v>
      </c>
      <c r="J1669" s="51" t="s">
        <v>32</v>
      </c>
      <c r="K1669" s="51" t="s">
        <v>33</v>
      </c>
    </row>
    <row r="1670" spans="1:11" x14ac:dyDescent="0.25">
      <c r="A1670" s="51" t="s">
        <v>2026</v>
      </c>
      <c r="B1670" s="51" t="s">
        <v>79</v>
      </c>
      <c r="C1670" s="51" t="s">
        <v>31</v>
      </c>
      <c r="D1670" s="51">
        <v>500317</v>
      </c>
      <c r="E1670" s="51">
        <v>84.83</v>
      </c>
      <c r="F1670" s="51">
        <v>7.05</v>
      </c>
      <c r="G1670" s="51">
        <v>1.41E-2</v>
      </c>
      <c r="H1670" s="51">
        <v>70.966999999999999</v>
      </c>
      <c r="I1670" s="51">
        <v>2031</v>
      </c>
      <c r="J1670" s="51" t="s">
        <v>32</v>
      </c>
      <c r="K1670" s="51" t="s">
        <v>33</v>
      </c>
    </row>
    <row r="1671" spans="1:11" x14ac:dyDescent="0.25">
      <c r="A1671" s="51" t="s">
        <v>2261</v>
      </c>
      <c r="B1671" s="51" t="s">
        <v>75</v>
      </c>
      <c r="C1671" s="51" t="s">
        <v>31</v>
      </c>
      <c r="D1671" s="51">
        <v>270202</v>
      </c>
      <c r="E1671" s="51">
        <v>84.89</v>
      </c>
      <c r="F1671" s="51">
        <v>5.51</v>
      </c>
      <c r="G1671" s="51">
        <v>2.0400000000000001E-2</v>
      </c>
      <c r="H1671" s="51">
        <v>49.038600000000002</v>
      </c>
      <c r="I1671" s="51">
        <v>2031</v>
      </c>
      <c r="J1671" s="51" t="s">
        <v>32</v>
      </c>
      <c r="K1671" s="51" t="s">
        <v>33</v>
      </c>
    </row>
    <row r="1672" spans="1:11" x14ac:dyDescent="0.25">
      <c r="A1672" s="51" t="s">
        <v>1935</v>
      </c>
      <c r="B1672" s="51" t="s">
        <v>79</v>
      </c>
      <c r="C1672" s="51" t="s">
        <v>31</v>
      </c>
      <c r="D1672" s="51">
        <v>489853</v>
      </c>
      <c r="E1672" s="51">
        <v>84.68</v>
      </c>
      <c r="F1672" s="51">
        <v>6.69</v>
      </c>
      <c r="G1672" s="51">
        <v>1.37E-2</v>
      </c>
      <c r="H1672" s="51">
        <v>73.221599999999995</v>
      </c>
      <c r="I1672" s="51">
        <v>2031</v>
      </c>
      <c r="J1672" s="51" t="s">
        <v>32</v>
      </c>
      <c r="K1672" s="51" t="s">
        <v>33</v>
      </c>
    </row>
    <row r="1673" spans="1:11" x14ac:dyDescent="0.25">
      <c r="A1673" s="51" t="s">
        <v>1390</v>
      </c>
      <c r="B1673" s="51" t="s">
        <v>79</v>
      </c>
      <c r="C1673" s="51" t="s">
        <v>31</v>
      </c>
      <c r="D1673" s="51">
        <v>372290</v>
      </c>
      <c r="E1673" s="51">
        <v>88.47</v>
      </c>
      <c r="F1673" s="51">
        <v>3.51</v>
      </c>
      <c r="G1673" s="51">
        <v>9.4000000000000004E-3</v>
      </c>
      <c r="H1673" s="51">
        <v>106.0654</v>
      </c>
      <c r="I1673" s="51">
        <v>2031</v>
      </c>
      <c r="J1673" s="51" t="s">
        <v>32</v>
      </c>
      <c r="K1673" s="51" t="s">
        <v>33</v>
      </c>
    </row>
    <row r="1674" spans="1:11" x14ac:dyDescent="0.25">
      <c r="A1674" s="51" t="s">
        <v>1447</v>
      </c>
      <c r="B1674" s="51" t="s">
        <v>79</v>
      </c>
      <c r="C1674" s="51" t="s">
        <v>31</v>
      </c>
      <c r="D1674" s="51">
        <v>248332</v>
      </c>
      <c r="E1674" s="51">
        <v>86.55</v>
      </c>
      <c r="F1674" s="51">
        <v>3.11</v>
      </c>
      <c r="G1674" s="51">
        <v>1.2500000000000001E-2</v>
      </c>
      <c r="H1674" s="51">
        <v>79.849400000000003</v>
      </c>
      <c r="I1674" s="51">
        <v>2031</v>
      </c>
      <c r="J1674" s="51" t="s">
        <v>32</v>
      </c>
      <c r="K1674" s="51" t="s">
        <v>33</v>
      </c>
    </row>
    <row r="1675" spans="1:11" x14ac:dyDescent="0.25">
      <c r="A1675" s="51" t="s">
        <v>1378</v>
      </c>
      <c r="B1675" s="51" t="s">
        <v>79</v>
      </c>
      <c r="C1675" s="51" t="s">
        <v>31</v>
      </c>
      <c r="D1675" s="51">
        <v>454056</v>
      </c>
      <c r="E1675" s="51">
        <v>84.08</v>
      </c>
      <c r="F1675" s="51">
        <v>4.67</v>
      </c>
      <c r="G1675" s="51">
        <v>1.03E-2</v>
      </c>
      <c r="H1675" s="51">
        <v>97.228300000000004</v>
      </c>
      <c r="I1675" s="51">
        <v>2031</v>
      </c>
      <c r="J1675" s="51" t="s">
        <v>32</v>
      </c>
      <c r="K1675" s="51" t="s">
        <v>33</v>
      </c>
    </row>
    <row r="1676" spans="1:11" x14ac:dyDescent="0.25">
      <c r="A1676" s="51" t="s">
        <v>2258</v>
      </c>
      <c r="B1676" s="51" t="s">
        <v>75</v>
      </c>
      <c r="C1676" s="51" t="s">
        <v>31</v>
      </c>
      <c r="D1676" s="51">
        <v>338085</v>
      </c>
      <c r="E1676" s="51">
        <v>82.39</v>
      </c>
      <c r="F1676" s="51">
        <v>5.15</v>
      </c>
      <c r="G1676" s="51">
        <v>1.52E-2</v>
      </c>
      <c r="H1676" s="51">
        <v>65.647599999999997</v>
      </c>
      <c r="I1676" s="51">
        <v>2031</v>
      </c>
      <c r="J1676" s="51" t="s">
        <v>32</v>
      </c>
      <c r="K1676" s="51" t="s">
        <v>33</v>
      </c>
    </row>
    <row r="1677" spans="1:11" x14ac:dyDescent="0.25">
      <c r="A1677" s="51" t="s">
        <v>1363</v>
      </c>
      <c r="B1677" s="51" t="s">
        <v>79</v>
      </c>
      <c r="C1677" s="51" t="s">
        <v>31</v>
      </c>
      <c r="D1677" s="51">
        <v>451689</v>
      </c>
      <c r="E1677" s="51">
        <v>80.58</v>
      </c>
      <c r="F1677" s="51">
        <v>4.6399999999999997</v>
      </c>
      <c r="G1677" s="51">
        <v>1.03E-2</v>
      </c>
      <c r="H1677" s="51">
        <v>97.346800000000002</v>
      </c>
      <c r="I1677" s="51">
        <v>2031</v>
      </c>
      <c r="J1677" s="51" t="s">
        <v>32</v>
      </c>
      <c r="K1677" s="51" t="s">
        <v>33</v>
      </c>
    </row>
    <row r="1678" spans="1:11" x14ac:dyDescent="0.25">
      <c r="A1678" s="51" t="s">
        <v>1331</v>
      </c>
      <c r="B1678" s="51" t="s">
        <v>79</v>
      </c>
      <c r="C1678" s="51" t="s">
        <v>31</v>
      </c>
      <c r="D1678" s="51">
        <v>411948</v>
      </c>
      <c r="E1678" s="51">
        <v>82.57</v>
      </c>
      <c r="F1678" s="51">
        <v>4.12</v>
      </c>
      <c r="G1678" s="51">
        <v>0.01</v>
      </c>
      <c r="H1678" s="51">
        <v>99.987399999999994</v>
      </c>
      <c r="I1678" s="51">
        <v>2031</v>
      </c>
      <c r="J1678" s="51" t="s">
        <v>32</v>
      </c>
      <c r="K1678" s="51" t="s">
        <v>33</v>
      </c>
    </row>
    <row r="1679" spans="1:11" x14ac:dyDescent="0.25">
      <c r="A1679" s="51" t="s">
        <v>1356</v>
      </c>
      <c r="B1679" s="51" t="s">
        <v>79</v>
      </c>
      <c r="C1679" s="51" t="s">
        <v>31</v>
      </c>
      <c r="D1679" s="51">
        <v>409290</v>
      </c>
      <c r="E1679" s="51">
        <v>89.5</v>
      </c>
      <c r="F1679" s="51">
        <v>4.3499999999999996</v>
      </c>
      <c r="G1679" s="51">
        <v>1.06E-2</v>
      </c>
      <c r="H1679" s="51">
        <v>94.089699999999993</v>
      </c>
      <c r="I1679" s="51">
        <v>2031</v>
      </c>
      <c r="J1679" s="51" t="s">
        <v>32</v>
      </c>
      <c r="K1679" s="51" t="s">
        <v>33</v>
      </c>
    </row>
    <row r="1680" spans="1:11" x14ac:dyDescent="0.25">
      <c r="A1680" s="51" t="s">
        <v>2001</v>
      </c>
      <c r="B1680" s="51" t="s">
        <v>79</v>
      </c>
      <c r="C1680" s="51" t="s">
        <v>31</v>
      </c>
      <c r="D1680" s="51">
        <v>574360</v>
      </c>
      <c r="E1680" s="51">
        <v>86.81</v>
      </c>
      <c r="F1680" s="51">
        <v>6.34</v>
      </c>
      <c r="G1680" s="51">
        <v>1.0999999999999999E-2</v>
      </c>
      <c r="H1680" s="51">
        <v>90.593100000000007</v>
      </c>
      <c r="I1680" s="51">
        <v>2031</v>
      </c>
      <c r="J1680" s="51" t="s">
        <v>32</v>
      </c>
      <c r="K1680" s="51" t="s">
        <v>33</v>
      </c>
    </row>
    <row r="1681" spans="1:11" x14ac:dyDescent="0.25">
      <c r="A1681" s="51" t="s">
        <v>1810</v>
      </c>
      <c r="B1681" s="51" t="s">
        <v>79</v>
      </c>
      <c r="C1681" s="51" t="s">
        <v>31</v>
      </c>
      <c r="D1681" s="51">
        <v>771447</v>
      </c>
      <c r="E1681" s="51">
        <v>81.709999999999994</v>
      </c>
      <c r="F1681" s="51">
        <v>6.93</v>
      </c>
      <c r="G1681" s="51">
        <v>8.9999999999999993E-3</v>
      </c>
      <c r="H1681" s="51">
        <v>111.32</v>
      </c>
      <c r="I1681" s="51">
        <v>2031</v>
      </c>
      <c r="J1681" s="51" t="s">
        <v>32</v>
      </c>
      <c r="K1681" s="51" t="s">
        <v>33</v>
      </c>
    </row>
    <row r="1682" spans="1:11" x14ac:dyDescent="0.25">
      <c r="A1682" s="51" t="s">
        <v>2512</v>
      </c>
      <c r="B1682" s="51" t="s">
        <v>79</v>
      </c>
      <c r="C1682" s="51" t="s">
        <v>31</v>
      </c>
      <c r="D1682" s="51">
        <v>631169</v>
      </c>
      <c r="E1682" s="51">
        <v>83.72</v>
      </c>
      <c r="F1682" s="51">
        <v>6.51</v>
      </c>
      <c r="G1682" s="51">
        <v>1.03E-2</v>
      </c>
      <c r="H1682" s="51">
        <v>96.953800000000001</v>
      </c>
      <c r="I1682" s="51">
        <v>2031</v>
      </c>
      <c r="J1682" s="51" t="s">
        <v>32</v>
      </c>
      <c r="K1682" s="51" t="s">
        <v>33</v>
      </c>
    </row>
    <row r="1683" spans="1:11" x14ac:dyDescent="0.25">
      <c r="A1683" s="51" t="s">
        <v>1379</v>
      </c>
      <c r="B1683" s="51" t="s">
        <v>79</v>
      </c>
      <c r="C1683" s="51" t="s">
        <v>31</v>
      </c>
      <c r="D1683" s="51">
        <v>376442</v>
      </c>
      <c r="E1683" s="51">
        <v>88.48</v>
      </c>
      <c r="F1683" s="51">
        <v>3.52</v>
      </c>
      <c r="G1683" s="51">
        <v>9.4000000000000004E-3</v>
      </c>
      <c r="H1683" s="51">
        <v>106.9439</v>
      </c>
      <c r="I1683" s="51">
        <v>2031</v>
      </c>
      <c r="J1683" s="51" t="s">
        <v>32</v>
      </c>
      <c r="K1683" s="51" t="s">
        <v>33</v>
      </c>
    </row>
    <row r="1684" spans="1:11" x14ac:dyDescent="0.25">
      <c r="A1684" s="51" t="s">
        <v>3330</v>
      </c>
      <c r="B1684" s="51" t="s">
        <v>75</v>
      </c>
      <c r="C1684" s="51" t="s">
        <v>31</v>
      </c>
      <c r="D1684" s="51">
        <v>83718</v>
      </c>
      <c r="E1684" s="51">
        <v>85.26</v>
      </c>
      <c r="F1684" s="51">
        <v>11.56</v>
      </c>
      <c r="G1684" s="51">
        <v>0.1381</v>
      </c>
      <c r="H1684" s="51">
        <v>7.2420999999999998</v>
      </c>
      <c r="I1684" s="51">
        <v>2031</v>
      </c>
      <c r="J1684" s="51" t="s">
        <v>32</v>
      </c>
      <c r="K1684" s="51" t="s">
        <v>33</v>
      </c>
    </row>
    <row r="1685" spans="1:11" x14ac:dyDescent="0.25">
      <c r="A1685" s="51" t="s">
        <v>1606</v>
      </c>
      <c r="B1685" s="51" t="s">
        <v>79</v>
      </c>
      <c r="C1685" s="51" t="s">
        <v>31</v>
      </c>
      <c r="D1685" s="51">
        <v>782784</v>
      </c>
      <c r="E1685" s="51">
        <v>86.86</v>
      </c>
      <c r="F1685" s="51">
        <v>10.220000000000001</v>
      </c>
      <c r="G1685" s="51">
        <v>1.3100000000000001E-2</v>
      </c>
      <c r="H1685" s="51">
        <v>76.593400000000003</v>
      </c>
      <c r="I1685" s="51">
        <v>2031</v>
      </c>
      <c r="J1685" s="51" t="s">
        <v>32</v>
      </c>
      <c r="K1685" s="51" t="s">
        <v>33</v>
      </c>
    </row>
    <row r="1686" spans="1:11" x14ac:dyDescent="0.25">
      <c r="A1686" s="51" t="s">
        <v>2252</v>
      </c>
      <c r="B1686" s="51" t="s">
        <v>75</v>
      </c>
      <c r="C1686" s="51" t="s">
        <v>31</v>
      </c>
      <c r="D1686" s="51">
        <v>330334</v>
      </c>
      <c r="E1686" s="51">
        <v>87.22</v>
      </c>
      <c r="F1686" s="51">
        <v>6</v>
      </c>
      <c r="G1686" s="51">
        <v>1.8200000000000001E-2</v>
      </c>
      <c r="H1686" s="51">
        <v>55.055599999999998</v>
      </c>
      <c r="I1686" s="51">
        <v>2031</v>
      </c>
      <c r="J1686" s="51" t="s">
        <v>32</v>
      </c>
      <c r="K1686" s="51" t="s">
        <v>33</v>
      </c>
    </row>
    <row r="1687" spans="1:11" x14ac:dyDescent="0.25">
      <c r="A1687" s="51" t="s">
        <v>2249</v>
      </c>
      <c r="B1687" s="51" t="s">
        <v>75</v>
      </c>
      <c r="C1687" s="51" t="s">
        <v>31</v>
      </c>
      <c r="D1687" s="51">
        <v>322360</v>
      </c>
      <c r="E1687" s="51">
        <v>86.12</v>
      </c>
      <c r="F1687" s="51">
        <v>5.09</v>
      </c>
      <c r="G1687" s="51">
        <v>1.5800000000000002E-2</v>
      </c>
      <c r="H1687" s="51">
        <v>63.332099999999997</v>
      </c>
      <c r="I1687" s="51">
        <v>2031</v>
      </c>
      <c r="J1687" s="51" t="s">
        <v>32</v>
      </c>
      <c r="K1687" s="51" t="s">
        <v>33</v>
      </c>
    </row>
    <row r="1688" spans="1:11" x14ac:dyDescent="0.25">
      <c r="A1688" s="51" t="s">
        <v>1357</v>
      </c>
      <c r="B1688" s="51" t="s">
        <v>79</v>
      </c>
      <c r="C1688" s="51" t="s">
        <v>31</v>
      </c>
      <c r="D1688" s="51">
        <v>396251</v>
      </c>
      <c r="E1688" s="51">
        <v>87.3</v>
      </c>
      <c r="F1688" s="51">
        <v>4.6399999999999997</v>
      </c>
      <c r="G1688" s="51">
        <v>1.17E-2</v>
      </c>
      <c r="H1688" s="51">
        <v>85.398899999999998</v>
      </c>
      <c r="I1688" s="51">
        <v>2031</v>
      </c>
      <c r="J1688" s="51" t="s">
        <v>32</v>
      </c>
      <c r="K1688" s="51" t="s">
        <v>33</v>
      </c>
    </row>
    <row r="1689" spans="1:11" x14ac:dyDescent="0.25">
      <c r="A1689" s="51" t="s">
        <v>1479</v>
      </c>
      <c r="B1689" s="51" t="s">
        <v>34</v>
      </c>
      <c r="C1689" s="51" t="s">
        <v>31</v>
      </c>
      <c r="D1689" s="51">
        <v>1566814</v>
      </c>
      <c r="E1689" s="51">
        <v>83.02</v>
      </c>
      <c r="F1689" s="51">
        <v>9.7100000000000009</v>
      </c>
      <c r="G1689" s="51">
        <v>6.1999999999999998E-3</v>
      </c>
      <c r="H1689" s="51">
        <v>161.36089999999999</v>
      </c>
      <c r="I1689" s="51">
        <v>2031</v>
      </c>
      <c r="J1689" s="51" t="s">
        <v>32</v>
      </c>
      <c r="K1689" s="51" t="s">
        <v>33</v>
      </c>
    </row>
    <row r="1690" spans="1:11" x14ac:dyDescent="0.25">
      <c r="A1690" s="51" t="s">
        <v>1609</v>
      </c>
      <c r="B1690" s="51" t="s">
        <v>75</v>
      </c>
      <c r="C1690" s="51" t="s">
        <v>31</v>
      </c>
      <c r="D1690" s="51">
        <v>733346</v>
      </c>
      <c r="E1690" s="51">
        <v>85.79</v>
      </c>
      <c r="F1690" s="51">
        <v>10.14</v>
      </c>
      <c r="G1690" s="51">
        <v>1.38E-2</v>
      </c>
      <c r="H1690" s="51">
        <v>72.322100000000006</v>
      </c>
      <c r="I1690" s="51">
        <v>2031</v>
      </c>
      <c r="J1690" s="51" t="s">
        <v>32</v>
      </c>
      <c r="K1690" s="51" t="s">
        <v>33</v>
      </c>
    </row>
    <row r="1691" spans="1:11" x14ac:dyDescent="0.25">
      <c r="A1691" s="51" t="s">
        <v>1353</v>
      </c>
      <c r="B1691" s="51" t="s">
        <v>79</v>
      </c>
      <c r="C1691" s="51" t="s">
        <v>31</v>
      </c>
      <c r="D1691" s="51">
        <v>475733</v>
      </c>
      <c r="E1691" s="51">
        <v>85.02</v>
      </c>
      <c r="F1691" s="51">
        <v>6.21</v>
      </c>
      <c r="G1691" s="51">
        <v>1.3100000000000001E-2</v>
      </c>
      <c r="H1691" s="51">
        <v>76.607600000000005</v>
      </c>
      <c r="I1691" s="51">
        <v>2031</v>
      </c>
      <c r="J1691" s="51" t="s">
        <v>32</v>
      </c>
      <c r="K1691" s="51" t="s">
        <v>33</v>
      </c>
    </row>
    <row r="1692" spans="1:11" x14ac:dyDescent="0.25">
      <c r="A1692" s="51" t="s">
        <v>1289</v>
      </c>
      <c r="B1692" s="51" t="s">
        <v>79</v>
      </c>
      <c r="C1692" s="51" t="s">
        <v>31</v>
      </c>
      <c r="D1692" s="51">
        <v>355222</v>
      </c>
      <c r="E1692" s="51">
        <v>86.75</v>
      </c>
      <c r="F1692" s="51">
        <v>4.1399999999999997</v>
      </c>
      <c r="G1692" s="51">
        <v>1.17E-2</v>
      </c>
      <c r="H1692" s="51">
        <v>85.802400000000006</v>
      </c>
      <c r="I1692" s="51">
        <v>2031</v>
      </c>
      <c r="J1692" s="51" t="s">
        <v>32</v>
      </c>
      <c r="K1692" s="51" t="s">
        <v>33</v>
      </c>
    </row>
    <row r="1693" spans="1:11" x14ac:dyDescent="0.25">
      <c r="A1693" s="51" t="s">
        <v>2215</v>
      </c>
      <c r="B1693" s="51" t="s">
        <v>34</v>
      </c>
      <c r="C1693" s="51" t="s">
        <v>31</v>
      </c>
      <c r="D1693" s="51">
        <v>263558</v>
      </c>
      <c r="E1693" s="51">
        <v>81.7</v>
      </c>
      <c r="F1693" s="51">
        <v>2.46</v>
      </c>
      <c r="G1693" s="51">
        <v>9.2999999999999992E-3</v>
      </c>
      <c r="H1693" s="51">
        <v>107.1375</v>
      </c>
      <c r="I1693" s="51">
        <v>2031</v>
      </c>
      <c r="J1693" s="51" t="s">
        <v>32</v>
      </c>
      <c r="K1693" s="51" t="s">
        <v>33</v>
      </c>
    </row>
    <row r="1694" spans="1:11" x14ac:dyDescent="0.25">
      <c r="A1694" s="51" t="s">
        <v>1959</v>
      </c>
      <c r="B1694" s="51" t="s">
        <v>79</v>
      </c>
      <c r="C1694" s="51" t="s">
        <v>31</v>
      </c>
      <c r="D1694" s="51">
        <v>898852</v>
      </c>
      <c r="E1694" s="51">
        <v>84.17</v>
      </c>
      <c r="F1694" s="51">
        <v>9.73</v>
      </c>
      <c r="G1694" s="51">
        <v>1.0800000000000001E-2</v>
      </c>
      <c r="H1694" s="51">
        <v>92.379499999999993</v>
      </c>
      <c r="I1694" s="51">
        <v>2031</v>
      </c>
      <c r="J1694" s="51" t="s">
        <v>32</v>
      </c>
      <c r="K1694" s="51" t="s">
        <v>33</v>
      </c>
    </row>
    <row r="1695" spans="1:11" x14ac:dyDescent="0.25">
      <c r="A1695" s="51" t="s">
        <v>2499</v>
      </c>
      <c r="B1695" s="51" t="s">
        <v>79</v>
      </c>
      <c r="C1695" s="51" t="s">
        <v>31</v>
      </c>
      <c r="D1695" s="51">
        <v>563895</v>
      </c>
      <c r="E1695" s="51">
        <v>81.96</v>
      </c>
      <c r="F1695" s="51">
        <v>6.4</v>
      </c>
      <c r="G1695" s="51">
        <v>1.1299999999999999E-2</v>
      </c>
      <c r="H1695" s="51">
        <v>88.108599999999996</v>
      </c>
      <c r="I1695" s="51">
        <v>2031</v>
      </c>
      <c r="J1695" s="51" t="s">
        <v>32</v>
      </c>
      <c r="K1695" s="51" t="s">
        <v>33</v>
      </c>
    </row>
    <row r="1696" spans="1:11" x14ac:dyDescent="0.25">
      <c r="A1696" s="51" t="s">
        <v>1295</v>
      </c>
      <c r="B1696" s="51" t="s">
        <v>79</v>
      </c>
      <c r="C1696" s="51" t="s">
        <v>31</v>
      </c>
      <c r="D1696" s="51">
        <v>469920</v>
      </c>
      <c r="E1696" s="51">
        <v>84.67</v>
      </c>
      <c r="F1696" s="51">
        <v>4.2</v>
      </c>
      <c r="G1696" s="51">
        <v>8.8999999999999999E-3</v>
      </c>
      <c r="H1696" s="51">
        <v>111.8856</v>
      </c>
      <c r="I1696" s="51">
        <v>2031</v>
      </c>
      <c r="J1696" s="51" t="s">
        <v>32</v>
      </c>
      <c r="K1696" s="51" t="s">
        <v>33</v>
      </c>
    </row>
    <row r="1697" spans="1:11" x14ac:dyDescent="0.25">
      <c r="A1697" s="51" t="s">
        <v>2251</v>
      </c>
      <c r="B1697" s="51" t="s">
        <v>34</v>
      </c>
      <c r="C1697" s="51" t="s">
        <v>31</v>
      </c>
      <c r="D1697" s="51">
        <v>579163</v>
      </c>
      <c r="E1697" s="51">
        <v>78.150000000000006</v>
      </c>
      <c r="F1697" s="51">
        <v>7.74</v>
      </c>
      <c r="G1697" s="51">
        <v>1.34E-2</v>
      </c>
      <c r="H1697" s="51">
        <v>74.827299999999994</v>
      </c>
      <c r="I1697" s="51">
        <v>2031</v>
      </c>
      <c r="J1697" s="51" t="s">
        <v>32</v>
      </c>
      <c r="K1697" s="51" t="s">
        <v>33</v>
      </c>
    </row>
    <row r="1698" spans="1:11" x14ac:dyDescent="0.25">
      <c r="A1698" s="51" t="s">
        <v>2060</v>
      </c>
      <c r="B1698" s="51" t="s">
        <v>79</v>
      </c>
      <c r="C1698" s="51" t="s">
        <v>31</v>
      </c>
      <c r="D1698" s="51">
        <v>565556</v>
      </c>
      <c r="E1698" s="51">
        <v>89.46</v>
      </c>
      <c r="F1698" s="51">
        <v>6.61</v>
      </c>
      <c r="G1698" s="51">
        <v>1.17E-2</v>
      </c>
      <c r="H1698" s="51">
        <v>85.560699999999997</v>
      </c>
      <c r="I1698" s="51">
        <v>2031</v>
      </c>
      <c r="J1698" s="51" t="s">
        <v>32</v>
      </c>
      <c r="K1698" s="51" t="s">
        <v>33</v>
      </c>
    </row>
    <row r="1699" spans="1:11" x14ac:dyDescent="0.25">
      <c r="A1699" s="51" t="s">
        <v>1425</v>
      </c>
      <c r="B1699" s="51" t="s">
        <v>79</v>
      </c>
      <c r="C1699" s="51" t="s">
        <v>31</v>
      </c>
      <c r="D1699" s="51">
        <v>396251</v>
      </c>
      <c r="E1699" s="51">
        <v>87.12</v>
      </c>
      <c r="F1699" s="51">
        <v>4.6399999999999997</v>
      </c>
      <c r="G1699" s="51">
        <v>1.17E-2</v>
      </c>
      <c r="H1699" s="51">
        <v>85.398899999999998</v>
      </c>
      <c r="I1699" s="51">
        <v>2031</v>
      </c>
      <c r="J1699" s="51" t="s">
        <v>32</v>
      </c>
      <c r="K1699" s="51" t="s">
        <v>33</v>
      </c>
    </row>
    <row r="1700" spans="1:11" x14ac:dyDescent="0.25">
      <c r="A1700" s="51" t="s">
        <v>2246</v>
      </c>
      <c r="B1700" s="51" t="s">
        <v>34</v>
      </c>
      <c r="C1700" s="51" t="s">
        <v>31</v>
      </c>
      <c r="D1700" s="51">
        <v>384429</v>
      </c>
      <c r="E1700" s="51">
        <v>79.67</v>
      </c>
      <c r="F1700" s="51">
        <v>8.36</v>
      </c>
      <c r="G1700" s="51">
        <v>2.1700000000000001E-2</v>
      </c>
      <c r="H1700" s="51">
        <v>45.984400000000001</v>
      </c>
      <c r="I1700" s="51">
        <v>2031</v>
      </c>
      <c r="J1700" s="51" t="s">
        <v>32</v>
      </c>
      <c r="K1700" s="51" t="s">
        <v>33</v>
      </c>
    </row>
    <row r="1701" spans="1:11" x14ac:dyDescent="0.25">
      <c r="A1701" s="51" t="s">
        <v>2513</v>
      </c>
      <c r="B1701" s="51" t="s">
        <v>75</v>
      </c>
      <c r="C1701" s="51" t="s">
        <v>31</v>
      </c>
      <c r="D1701" s="51">
        <v>660446</v>
      </c>
      <c r="E1701" s="51">
        <v>81.709999999999994</v>
      </c>
      <c r="F1701" s="51">
        <v>6.58</v>
      </c>
      <c r="G1701" s="51">
        <v>0.01</v>
      </c>
      <c r="H1701" s="51">
        <v>100.3717</v>
      </c>
      <c r="I1701" s="51">
        <v>2031</v>
      </c>
      <c r="J1701" s="51" t="s">
        <v>32</v>
      </c>
      <c r="K1701" s="51" t="s">
        <v>33</v>
      </c>
    </row>
    <row r="1702" spans="1:11" x14ac:dyDescent="0.25">
      <c r="A1702" s="51" t="s">
        <v>1231</v>
      </c>
      <c r="B1702" s="51" t="s">
        <v>79</v>
      </c>
      <c r="C1702" s="51" t="s">
        <v>31</v>
      </c>
      <c r="D1702" s="51">
        <v>335995</v>
      </c>
      <c r="E1702" s="51">
        <v>86.9</v>
      </c>
      <c r="F1702" s="51">
        <v>4</v>
      </c>
      <c r="G1702" s="51">
        <v>1.1900000000000001E-2</v>
      </c>
      <c r="H1702" s="51">
        <v>83.998800000000003</v>
      </c>
      <c r="I1702" s="51">
        <v>2031</v>
      </c>
      <c r="J1702" s="51" t="s">
        <v>32</v>
      </c>
      <c r="K1702" s="51" t="s">
        <v>33</v>
      </c>
    </row>
    <row r="1703" spans="1:11" x14ac:dyDescent="0.25">
      <c r="A1703" s="51" t="s">
        <v>1956</v>
      </c>
      <c r="B1703" s="51" t="s">
        <v>79</v>
      </c>
      <c r="C1703" s="51" t="s">
        <v>31</v>
      </c>
      <c r="D1703" s="51">
        <v>1252870</v>
      </c>
      <c r="E1703" s="51">
        <v>84.78</v>
      </c>
      <c r="F1703" s="51">
        <v>11.14</v>
      </c>
      <c r="G1703" s="51">
        <v>8.8999999999999999E-3</v>
      </c>
      <c r="H1703" s="51">
        <v>112.4659</v>
      </c>
      <c r="I1703" s="51">
        <v>2031</v>
      </c>
      <c r="J1703" s="51" t="s">
        <v>32</v>
      </c>
      <c r="K1703" s="51" t="s">
        <v>33</v>
      </c>
    </row>
    <row r="1704" spans="1:11" x14ac:dyDescent="0.25">
      <c r="A1704" s="51" t="s">
        <v>1890</v>
      </c>
      <c r="B1704" s="51" t="s">
        <v>79</v>
      </c>
      <c r="C1704" s="51" t="s">
        <v>31</v>
      </c>
      <c r="D1704" s="51">
        <v>537650</v>
      </c>
      <c r="E1704" s="51">
        <v>86.44</v>
      </c>
      <c r="F1704" s="51">
        <v>6.21</v>
      </c>
      <c r="G1704" s="51">
        <v>1.1599999999999999E-2</v>
      </c>
      <c r="H1704" s="51">
        <v>86.578100000000006</v>
      </c>
      <c r="I1704" s="51">
        <v>2031</v>
      </c>
      <c r="J1704" s="51" t="s">
        <v>32</v>
      </c>
      <c r="K1704" s="51" t="s">
        <v>33</v>
      </c>
    </row>
    <row r="1705" spans="1:11" x14ac:dyDescent="0.25">
      <c r="A1705" s="51" t="s">
        <v>1820</v>
      </c>
      <c r="B1705" s="51" t="s">
        <v>75</v>
      </c>
      <c r="C1705" s="51" t="s">
        <v>31</v>
      </c>
      <c r="D1705" s="51">
        <v>979145</v>
      </c>
      <c r="E1705" s="51">
        <v>83.73</v>
      </c>
      <c r="F1705" s="51">
        <v>10.63</v>
      </c>
      <c r="G1705" s="51">
        <v>1.09E-2</v>
      </c>
      <c r="H1705" s="51">
        <v>92.111500000000007</v>
      </c>
      <c r="I1705" s="51">
        <v>2031</v>
      </c>
      <c r="J1705" s="51" t="s">
        <v>32</v>
      </c>
      <c r="K1705" s="51" t="s">
        <v>33</v>
      </c>
    </row>
    <row r="1706" spans="1:11" x14ac:dyDescent="0.25">
      <c r="A1706" s="51" t="s">
        <v>2313</v>
      </c>
      <c r="B1706" s="51" t="s">
        <v>34</v>
      </c>
      <c r="C1706" s="51" t="s">
        <v>31</v>
      </c>
      <c r="D1706" s="51">
        <v>841005</v>
      </c>
      <c r="E1706" s="51">
        <v>84.59</v>
      </c>
      <c r="F1706" s="51">
        <v>11.49</v>
      </c>
      <c r="G1706" s="51">
        <v>1.37E-2</v>
      </c>
      <c r="H1706" s="51">
        <v>73.194500000000005</v>
      </c>
      <c r="I1706" s="51">
        <v>2031</v>
      </c>
      <c r="J1706" s="51" t="s">
        <v>32</v>
      </c>
      <c r="K1706" s="51" t="s">
        <v>33</v>
      </c>
    </row>
    <row r="1707" spans="1:11" x14ac:dyDescent="0.25">
      <c r="A1707" s="51" t="s">
        <v>1937</v>
      </c>
      <c r="B1707" s="51" t="s">
        <v>79</v>
      </c>
      <c r="C1707" s="51" t="s">
        <v>31</v>
      </c>
      <c r="D1707" s="51">
        <v>492427</v>
      </c>
      <c r="E1707" s="51">
        <v>85.55</v>
      </c>
      <c r="F1707" s="51">
        <v>6.81</v>
      </c>
      <c r="G1707" s="51">
        <v>1.38E-2</v>
      </c>
      <c r="H1707" s="51">
        <v>72.3095</v>
      </c>
      <c r="I1707" s="51">
        <v>2031</v>
      </c>
      <c r="J1707" s="51" t="s">
        <v>32</v>
      </c>
      <c r="K1707" s="51" t="s">
        <v>33</v>
      </c>
    </row>
    <row r="1708" spans="1:11" x14ac:dyDescent="0.25">
      <c r="A1708" s="51" t="s">
        <v>2041</v>
      </c>
      <c r="B1708" s="51" t="s">
        <v>75</v>
      </c>
      <c r="C1708" s="51" t="s">
        <v>31</v>
      </c>
      <c r="D1708" s="51">
        <v>934046</v>
      </c>
      <c r="E1708" s="51">
        <v>80.989999999999995</v>
      </c>
      <c r="F1708" s="51">
        <v>10.73</v>
      </c>
      <c r="G1708" s="51">
        <v>1.15E-2</v>
      </c>
      <c r="H1708" s="51">
        <v>87.05</v>
      </c>
      <c r="I1708" s="51">
        <v>2031</v>
      </c>
      <c r="J1708" s="51" t="s">
        <v>32</v>
      </c>
      <c r="K1708" s="51" t="s">
        <v>33</v>
      </c>
    </row>
    <row r="1709" spans="1:11" x14ac:dyDescent="0.25">
      <c r="A1709" s="51" t="s">
        <v>1641</v>
      </c>
      <c r="B1709" s="51" t="s">
        <v>79</v>
      </c>
      <c r="C1709" s="51" t="s">
        <v>31</v>
      </c>
      <c r="D1709" s="51">
        <v>309127</v>
      </c>
      <c r="E1709" s="51">
        <v>87.21</v>
      </c>
      <c r="F1709" s="51">
        <v>3.79</v>
      </c>
      <c r="G1709" s="51">
        <v>1.23E-2</v>
      </c>
      <c r="H1709" s="51">
        <v>81.563900000000004</v>
      </c>
      <c r="I1709" s="51">
        <v>2031</v>
      </c>
      <c r="J1709" s="51" t="s">
        <v>32</v>
      </c>
      <c r="K1709" s="51" t="s">
        <v>33</v>
      </c>
    </row>
    <row r="1710" spans="1:11" x14ac:dyDescent="0.25">
      <c r="A1710" s="51" t="s">
        <v>2247</v>
      </c>
      <c r="B1710" s="51" t="s">
        <v>75</v>
      </c>
      <c r="C1710" s="51" t="s">
        <v>31</v>
      </c>
      <c r="D1710" s="51">
        <v>521123</v>
      </c>
      <c r="E1710" s="51">
        <v>76.930000000000007</v>
      </c>
      <c r="F1710" s="51">
        <v>9.42</v>
      </c>
      <c r="G1710" s="51">
        <v>1.8100000000000002E-2</v>
      </c>
      <c r="H1710" s="51">
        <v>55.320900000000002</v>
      </c>
      <c r="I1710" s="51">
        <v>2031</v>
      </c>
      <c r="J1710" s="51" t="s">
        <v>32</v>
      </c>
      <c r="K1710" s="51" t="s">
        <v>33</v>
      </c>
    </row>
    <row r="1711" spans="1:11" x14ac:dyDescent="0.25">
      <c r="A1711" s="51" t="s">
        <v>2256</v>
      </c>
      <c r="B1711" s="51" t="s">
        <v>75</v>
      </c>
      <c r="C1711" s="51" t="s">
        <v>31</v>
      </c>
      <c r="D1711" s="51">
        <v>271476</v>
      </c>
      <c r="E1711" s="51">
        <v>87.13</v>
      </c>
      <c r="F1711" s="51">
        <v>5.68</v>
      </c>
      <c r="G1711" s="51">
        <v>2.0899999999999998E-2</v>
      </c>
      <c r="H1711" s="51">
        <v>47.795099999999998</v>
      </c>
      <c r="I1711" s="51">
        <v>2031</v>
      </c>
      <c r="J1711" s="51" t="s">
        <v>32</v>
      </c>
      <c r="K1711" s="51" t="s">
        <v>33</v>
      </c>
    </row>
    <row r="1712" spans="1:11" x14ac:dyDescent="0.25">
      <c r="A1712" s="51" t="s">
        <v>1311</v>
      </c>
      <c r="B1712" s="51" t="s">
        <v>79</v>
      </c>
      <c r="C1712" s="51" t="s">
        <v>31</v>
      </c>
      <c r="D1712" s="51">
        <v>317433</v>
      </c>
      <c r="E1712" s="51">
        <v>87.72</v>
      </c>
      <c r="F1712" s="51">
        <v>4.0199999999999996</v>
      </c>
      <c r="G1712" s="51">
        <v>1.2699999999999999E-2</v>
      </c>
      <c r="H1712" s="51">
        <v>78.963300000000004</v>
      </c>
      <c r="I1712" s="51">
        <v>2031</v>
      </c>
      <c r="J1712" s="51" t="s">
        <v>32</v>
      </c>
      <c r="K1712" s="51" t="s">
        <v>33</v>
      </c>
    </row>
    <row r="1713" spans="1:11" x14ac:dyDescent="0.25">
      <c r="A1713" s="51" t="s">
        <v>544</v>
      </c>
      <c r="B1713" s="51" t="s">
        <v>75</v>
      </c>
      <c r="C1713" s="51" t="s">
        <v>31</v>
      </c>
      <c r="D1713" s="51">
        <v>210002</v>
      </c>
      <c r="E1713" s="51">
        <v>81.599999999999994</v>
      </c>
      <c r="F1713" s="51">
        <v>4.47</v>
      </c>
      <c r="G1713" s="51">
        <v>2.1299999999999999E-2</v>
      </c>
      <c r="H1713" s="51">
        <v>46.9803</v>
      </c>
      <c r="I1713" s="51">
        <v>2031</v>
      </c>
      <c r="J1713" s="51" t="s">
        <v>32</v>
      </c>
      <c r="K1713" s="51" t="s">
        <v>33</v>
      </c>
    </row>
    <row r="1714" spans="1:11" x14ac:dyDescent="0.25">
      <c r="A1714" s="51" t="s">
        <v>1217</v>
      </c>
      <c r="B1714" s="51" t="s">
        <v>79</v>
      </c>
      <c r="C1714" s="51" t="s">
        <v>31</v>
      </c>
      <c r="D1714" s="51">
        <v>349990</v>
      </c>
      <c r="E1714" s="51">
        <v>82.42</v>
      </c>
      <c r="F1714" s="51">
        <v>3.71</v>
      </c>
      <c r="G1714" s="51">
        <v>1.06E-2</v>
      </c>
      <c r="H1714" s="51">
        <v>94.336799999999997</v>
      </c>
      <c r="I1714" s="51">
        <v>2031</v>
      </c>
      <c r="J1714" s="51" t="s">
        <v>32</v>
      </c>
      <c r="K1714" s="51" t="s">
        <v>33</v>
      </c>
    </row>
    <row r="1715" spans="1:11" x14ac:dyDescent="0.25">
      <c r="A1715" s="51" t="s">
        <v>1989</v>
      </c>
      <c r="B1715" s="51" t="s">
        <v>79</v>
      </c>
      <c r="C1715" s="51" t="s">
        <v>31</v>
      </c>
      <c r="D1715" s="51">
        <v>618586</v>
      </c>
      <c r="E1715" s="51">
        <v>86.8</v>
      </c>
      <c r="F1715" s="51">
        <v>6.77</v>
      </c>
      <c r="G1715" s="51">
        <v>1.09E-2</v>
      </c>
      <c r="H1715" s="51">
        <v>91.371700000000004</v>
      </c>
      <c r="I1715" s="51">
        <v>2031</v>
      </c>
      <c r="J1715" s="51" t="s">
        <v>32</v>
      </c>
      <c r="K1715" s="51" t="s">
        <v>33</v>
      </c>
    </row>
    <row r="1716" spans="1:11" x14ac:dyDescent="0.25">
      <c r="A1716" s="51" t="s">
        <v>1339</v>
      </c>
      <c r="B1716" s="51" t="s">
        <v>79</v>
      </c>
      <c r="C1716" s="51" t="s">
        <v>31</v>
      </c>
      <c r="D1716" s="51">
        <v>444837</v>
      </c>
      <c r="E1716" s="51">
        <v>86.22</v>
      </c>
      <c r="F1716" s="51">
        <v>4.59</v>
      </c>
      <c r="G1716" s="51">
        <v>1.03E-2</v>
      </c>
      <c r="H1716" s="51">
        <v>96.914500000000004</v>
      </c>
      <c r="I1716" s="51">
        <v>2031</v>
      </c>
      <c r="J1716" s="51" t="s">
        <v>32</v>
      </c>
      <c r="K1716" s="51" t="s">
        <v>33</v>
      </c>
    </row>
    <row r="1717" spans="1:11" x14ac:dyDescent="0.25">
      <c r="A1717" s="51" t="s">
        <v>3098</v>
      </c>
      <c r="B1717" s="51" t="s">
        <v>75</v>
      </c>
      <c r="C1717" s="51" t="s">
        <v>31</v>
      </c>
      <c r="D1717" s="51">
        <v>639516</v>
      </c>
      <c r="E1717" s="51">
        <v>80.36</v>
      </c>
      <c r="F1717" s="51">
        <v>5.84</v>
      </c>
      <c r="G1717" s="51">
        <v>9.1000000000000004E-3</v>
      </c>
      <c r="H1717" s="51">
        <v>109.50620000000001</v>
      </c>
      <c r="I1717" s="51">
        <v>2031</v>
      </c>
      <c r="J1717" s="51" t="s">
        <v>32</v>
      </c>
      <c r="K1717" s="51" t="s">
        <v>33</v>
      </c>
    </row>
    <row r="1718" spans="1:11" x14ac:dyDescent="0.25">
      <c r="A1718" s="51" t="s">
        <v>2214</v>
      </c>
      <c r="B1718" s="51" t="s">
        <v>34</v>
      </c>
      <c r="C1718" s="51" t="s">
        <v>31</v>
      </c>
      <c r="D1718" s="51">
        <v>50718</v>
      </c>
      <c r="E1718" s="51">
        <v>79.42</v>
      </c>
      <c r="F1718" s="51">
        <v>8.7799999999999994</v>
      </c>
      <c r="G1718" s="51">
        <v>0.1731</v>
      </c>
      <c r="H1718" s="51">
        <v>5.7766000000000002</v>
      </c>
      <c r="I1718" s="51">
        <v>2031</v>
      </c>
      <c r="J1718" s="51" t="s">
        <v>32</v>
      </c>
      <c r="K1718" s="51" t="s">
        <v>33</v>
      </c>
    </row>
    <row r="1719" spans="1:11" x14ac:dyDescent="0.25">
      <c r="A1719" s="51" t="s">
        <v>2260</v>
      </c>
      <c r="B1719" s="51" t="s">
        <v>75</v>
      </c>
      <c r="C1719" s="51" t="s">
        <v>31</v>
      </c>
      <c r="D1719" s="51">
        <v>469145</v>
      </c>
      <c r="E1719" s="51">
        <v>72.08</v>
      </c>
      <c r="F1719" s="51">
        <v>6.49</v>
      </c>
      <c r="G1719" s="51">
        <v>1.38E-2</v>
      </c>
      <c r="H1719" s="51">
        <v>72.287300000000002</v>
      </c>
      <c r="I1719" s="51">
        <v>2031</v>
      </c>
      <c r="J1719" s="51" t="s">
        <v>32</v>
      </c>
      <c r="K1719" s="51" t="s">
        <v>33</v>
      </c>
    </row>
    <row r="1720" spans="1:11" x14ac:dyDescent="0.25">
      <c r="A1720" s="51" t="s">
        <v>2008</v>
      </c>
      <c r="B1720" s="51" t="s">
        <v>79</v>
      </c>
      <c r="C1720" s="51" t="s">
        <v>31</v>
      </c>
      <c r="D1720" s="51">
        <v>548447</v>
      </c>
      <c r="E1720" s="51">
        <v>85.57</v>
      </c>
      <c r="F1720" s="51">
        <v>6.96</v>
      </c>
      <c r="G1720" s="51">
        <v>1.2699999999999999E-2</v>
      </c>
      <c r="H1720" s="51">
        <v>78.799899999999994</v>
      </c>
      <c r="I1720" s="51">
        <v>2031</v>
      </c>
      <c r="J1720" s="51" t="s">
        <v>32</v>
      </c>
      <c r="K1720" s="51" t="s">
        <v>33</v>
      </c>
    </row>
    <row r="1721" spans="1:11" x14ac:dyDescent="0.25">
      <c r="A1721" s="51" t="s">
        <v>1523</v>
      </c>
      <c r="B1721" s="51" t="s">
        <v>79</v>
      </c>
      <c r="C1721" s="51" t="s">
        <v>31</v>
      </c>
      <c r="D1721" s="51">
        <v>248332</v>
      </c>
      <c r="E1721" s="51">
        <v>85.89</v>
      </c>
      <c r="F1721" s="51">
        <v>3.12</v>
      </c>
      <c r="G1721" s="51">
        <v>1.26E-2</v>
      </c>
      <c r="H1721" s="51">
        <v>79.593400000000003</v>
      </c>
      <c r="I1721" s="51">
        <v>2031</v>
      </c>
      <c r="J1721" s="51" t="s">
        <v>32</v>
      </c>
      <c r="K1721" s="51" t="s">
        <v>33</v>
      </c>
    </row>
    <row r="1722" spans="1:11" x14ac:dyDescent="0.25">
      <c r="A1722" s="51" t="s">
        <v>2109</v>
      </c>
      <c r="B1722" s="51" t="s">
        <v>79</v>
      </c>
      <c r="C1722" s="51" t="s">
        <v>31</v>
      </c>
      <c r="D1722" s="51">
        <v>518922</v>
      </c>
      <c r="E1722" s="51">
        <v>87.11</v>
      </c>
      <c r="F1722" s="51">
        <v>6.21</v>
      </c>
      <c r="G1722" s="51">
        <v>1.2E-2</v>
      </c>
      <c r="H1722" s="51">
        <v>83.562299999999993</v>
      </c>
      <c r="I1722" s="51">
        <v>2031</v>
      </c>
      <c r="J1722" s="51" t="s">
        <v>32</v>
      </c>
      <c r="K1722" s="51" t="s">
        <v>33</v>
      </c>
    </row>
    <row r="1723" spans="1:11" x14ac:dyDescent="0.25">
      <c r="A1723" s="51" t="s">
        <v>1305</v>
      </c>
      <c r="B1723" s="51" t="s">
        <v>79</v>
      </c>
      <c r="C1723" s="51" t="s">
        <v>31</v>
      </c>
      <c r="D1723" s="51">
        <v>509412</v>
      </c>
      <c r="E1723" s="51">
        <v>82.88</v>
      </c>
      <c r="F1723" s="51">
        <v>3.77</v>
      </c>
      <c r="G1723" s="51">
        <v>7.4000000000000003E-3</v>
      </c>
      <c r="H1723" s="51">
        <v>135.1225</v>
      </c>
      <c r="I1723" s="51">
        <v>2031</v>
      </c>
      <c r="J1723" s="51" t="s">
        <v>32</v>
      </c>
      <c r="K1723" s="51" t="s">
        <v>33</v>
      </c>
    </row>
    <row r="1724" spans="1:11" x14ac:dyDescent="0.25">
      <c r="A1724" s="51" t="s">
        <v>1435</v>
      </c>
      <c r="B1724" s="51" t="s">
        <v>79</v>
      </c>
      <c r="C1724" s="51" t="s">
        <v>31</v>
      </c>
      <c r="D1724" s="51">
        <v>411117</v>
      </c>
      <c r="E1724" s="51">
        <v>89.25</v>
      </c>
      <c r="F1724" s="51">
        <v>4.82</v>
      </c>
      <c r="G1724" s="51">
        <v>1.17E-2</v>
      </c>
      <c r="H1724" s="51">
        <v>85.2941</v>
      </c>
      <c r="I1724" s="51">
        <v>2031</v>
      </c>
      <c r="J1724" s="51" t="s">
        <v>32</v>
      </c>
      <c r="K1724" s="51" t="s">
        <v>33</v>
      </c>
    </row>
    <row r="1725" spans="1:11" x14ac:dyDescent="0.25">
      <c r="A1725" s="51" t="s">
        <v>2262</v>
      </c>
      <c r="B1725" s="51" t="s">
        <v>75</v>
      </c>
      <c r="C1725" s="51" t="s">
        <v>31</v>
      </c>
      <c r="D1725" s="51">
        <v>164447</v>
      </c>
      <c r="E1725" s="51">
        <v>80.02</v>
      </c>
      <c r="F1725" s="51">
        <v>5.79</v>
      </c>
      <c r="G1725" s="51">
        <v>3.5200000000000002E-2</v>
      </c>
      <c r="H1725" s="51">
        <v>28.401900000000001</v>
      </c>
      <c r="I1725" s="51">
        <v>2031</v>
      </c>
      <c r="J1725" s="51" t="s">
        <v>32</v>
      </c>
      <c r="K1725" s="51" t="s">
        <v>33</v>
      </c>
    </row>
    <row r="1726" spans="1:11" x14ac:dyDescent="0.25">
      <c r="A1726" s="51" t="s">
        <v>2595</v>
      </c>
      <c r="B1726" s="51" t="s">
        <v>79</v>
      </c>
      <c r="C1726" s="51" t="s">
        <v>31</v>
      </c>
      <c r="D1726" s="51">
        <v>589808</v>
      </c>
      <c r="E1726" s="51">
        <v>78.489999999999995</v>
      </c>
      <c r="F1726" s="51">
        <v>6.62</v>
      </c>
      <c r="G1726" s="51">
        <v>1.12E-2</v>
      </c>
      <c r="H1726" s="51">
        <v>89.094899999999996</v>
      </c>
      <c r="I1726" s="51">
        <v>2031</v>
      </c>
      <c r="J1726" s="51" t="s">
        <v>32</v>
      </c>
      <c r="K1726" s="51" t="s">
        <v>33</v>
      </c>
    </row>
    <row r="1727" spans="1:11" x14ac:dyDescent="0.25">
      <c r="A1727" s="51" t="s">
        <v>1529</v>
      </c>
      <c r="B1727" s="51" t="s">
        <v>79</v>
      </c>
      <c r="C1727" s="51" t="s">
        <v>31</v>
      </c>
      <c r="D1727" s="51">
        <v>433044</v>
      </c>
      <c r="E1727" s="51">
        <v>84.05</v>
      </c>
      <c r="F1727" s="51">
        <v>6.22</v>
      </c>
      <c r="G1727" s="51">
        <v>1.44E-2</v>
      </c>
      <c r="H1727" s="51">
        <v>69.621200000000002</v>
      </c>
      <c r="I1727" s="51">
        <v>2031</v>
      </c>
      <c r="J1727" s="51" t="s">
        <v>32</v>
      </c>
      <c r="K1727" s="51" t="s">
        <v>33</v>
      </c>
    </row>
    <row r="1728" spans="1:11" x14ac:dyDescent="0.25">
      <c r="A1728" s="51" t="s">
        <v>1180</v>
      </c>
      <c r="B1728" s="51" t="s">
        <v>79</v>
      </c>
      <c r="C1728" s="51" t="s">
        <v>31</v>
      </c>
      <c r="D1728" s="51">
        <v>431133</v>
      </c>
      <c r="E1728" s="51">
        <v>89.31</v>
      </c>
      <c r="F1728" s="51">
        <v>3.74</v>
      </c>
      <c r="G1728" s="51">
        <v>8.6999999999999994E-3</v>
      </c>
      <c r="H1728" s="51">
        <v>115.27630000000001</v>
      </c>
      <c r="I1728" s="51">
        <v>2031</v>
      </c>
      <c r="J1728" s="51" t="s">
        <v>32</v>
      </c>
      <c r="K1728" s="51" t="s">
        <v>33</v>
      </c>
    </row>
    <row r="1729" spans="1:11" x14ac:dyDescent="0.25">
      <c r="A1729" s="51" t="s">
        <v>1158</v>
      </c>
      <c r="B1729" s="51" t="s">
        <v>79</v>
      </c>
      <c r="C1729" s="51" t="s">
        <v>31</v>
      </c>
      <c r="D1729" s="51">
        <v>366974</v>
      </c>
      <c r="E1729" s="51">
        <v>89.75</v>
      </c>
      <c r="F1729" s="51">
        <v>3.96</v>
      </c>
      <c r="G1729" s="51">
        <v>1.0800000000000001E-2</v>
      </c>
      <c r="H1729" s="51">
        <v>92.670299999999997</v>
      </c>
      <c r="I1729" s="51">
        <v>2031</v>
      </c>
      <c r="J1729" s="51" t="s">
        <v>32</v>
      </c>
      <c r="K1729" s="51" t="s">
        <v>33</v>
      </c>
    </row>
    <row r="1730" spans="1:11" x14ac:dyDescent="0.25">
      <c r="A1730" s="51" t="s">
        <v>2398</v>
      </c>
      <c r="B1730" s="51" t="s">
        <v>79</v>
      </c>
      <c r="C1730" s="51" t="s">
        <v>31</v>
      </c>
      <c r="D1730" s="51">
        <v>597948</v>
      </c>
      <c r="E1730" s="51">
        <v>88.72</v>
      </c>
      <c r="F1730" s="51">
        <v>7.31</v>
      </c>
      <c r="G1730" s="51">
        <v>1.2200000000000001E-2</v>
      </c>
      <c r="H1730" s="51">
        <v>81.798599999999993</v>
      </c>
      <c r="I1730" s="51">
        <v>2031</v>
      </c>
      <c r="J1730" s="51" t="s">
        <v>32</v>
      </c>
      <c r="K1730" s="51" t="s">
        <v>33</v>
      </c>
    </row>
    <row r="1731" spans="1:11" x14ac:dyDescent="0.25">
      <c r="A1731" s="51" t="s">
        <v>1383</v>
      </c>
      <c r="B1731" s="51" t="s">
        <v>79</v>
      </c>
      <c r="C1731" s="51" t="s">
        <v>31</v>
      </c>
      <c r="D1731" s="51">
        <v>403227</v>
      </c>
      <c r="E1731" s="51">
        <v>86.87</v>
      </c>
      <c r="F1731" s="51">
        <v>4.6399999999999997</v>
      </c>
      <c r="G1731" s="51">
        <v>1.15E-2</v>
      </c>
      <c r="H1731" s="51">
        <v>86.9024</v>
      </c>
      <c r="I1731" s="51">
        <v>2031</v>
      </c>
      <c r="J1731" s="51" t="s">
        <v>32</v>
      </c>
      <c r="K1731" s="51" t="s">
        <v>33</v>
      </c>
    </row>
    <row r="1732" spans="1:11" x14ac:dyDescent="0.25">
      <c r="A1732" s="51" t="s">
        <v>2096</v>
      </c>
      <c r="B1732" s="51" t="s">
        <v>79</v>
      </c>
      <c r="C1732" s="51" t="s">
        <v>31</v>
      </c>
      <c r="D1732" s="51">
        <v>561861</v>
      </c>
      <c r="E1732" s="51">
        <v>88.62</v>
      </c>
      <c r="F1732" s="51">
        <v>6.31</v>
      </c>
      <c r="G1732" s="51">
        <v>1.12E-2</v>
      </c>
      <c r="H1732" s="51">
        <v>89.042900000000003</v>
      </c>
      <c r="I1732" s="51">
        <v>2031</v>
      </c>
      <c r="J1732" s="51" t="s">
        <v>32</v>
      </c>
      <c r="K1732" s="51" t="s">
        <v>33</v>
      </c>
    </row>
    <row r="1733" spans="1:11" x14ac:dyDescent="0.25">
      <c r="A1733" s="51" t="s">
        <v>1281</v>
      </c>
      <c r="B1733" s="51" t="s">
        <v>79</v>
      </c>
      <c r="C1733" s="51" t="s">
        <v>31</v>
      </c>
      <c r="D1733" s="51">
        <v>335995</v>
      </c>
      <c r="E1733" s="51">
        <v>84.04</v>
      </c>
      <c r="F1733" s="51">
        <v>4</v>
      </c>
      <c r="G1733" s="51">
        <v>1.1900000000000001E-2</v>
      </c>
      <c r="H1733" s="51">
        <v>83.998800000000003</v>
      </c>
      <c r="I1733" s="51">
        <v>2031</v>
      </c>
      <c r="J1733" s="51" t="s">
        <v>32</v>
      </c>
      <c r="K1733" s="51" t="s">
        <v>33</v>
      </c>
    </row>
    <row r="1734" spans="1:11" x14ac:dyDescent="0.25">
      <c r="A1734" s="51" t="s">
        <v>2010</v>
      </c>
      <c r="B1734" s="51" t="s">
        <v>75</v>
      </c>
      <c r="C1734" s="51" t="s">
        <v>31</v>
      </c>
      <c r="D1734" s="51">
        <v>1386691</v>
      </c>
      <c r="E1734" s="51">
        <v>87.25</v>
      </c>
      <c r="F1734" s="51">
        <v>16.22</v>
      </c>
      <c r="G1734" s="51">
        <v>1.17E-2</v>
      </c>
      <c r="H1734" s="51">
        <v>85.492699999999999</v>
      </c>
      <c r="I1734" s="51">
        <v>2031</v>
      </c>
      <c r="J1734" s="51" t="s">
        <v>32</v>
      </c>
      <c r="K1734" s="51" t="s">
        <v>33</v>
      </c>
    </row>
    <row r="1735" spans="1:11" x14ac:dyDescent="0.25">
      <c r="A1735" s="51" t="s">
        <v>3331</v>
      </c>
      <c r="B1735" s="51" t="s">
        <v>75</v>
      </c>
      <c r="C1735" s="51" t="s">
        <v>31</v>
      </c>
      <c r="D1735" s="51">
        <v>233880</v>
      </c>
      <c r="E1735" s="51">
        <v>82.18</v>
      </c>
      <c r="F1735" s="51">
        <v>4.63</v>
      </c>
      <c r="G1735" s="51">
        <v>1.9800000000000002E-2</v>
      </c>
      <c r="H1735" s="51">
        <v>50.514099999999999</v>
      </c>
      <c r="I1735" s="51">
        <v>2031</v>
      </c>
      <c r="J1735" s="51" t="s">
        <v>32</v>
      </c>
      <c r="K1735" s="51" t="s">
        <v>33</v>
      </c>
    </row>
    <row r="1736" spans="1:11" x14ac:dyDescent="0.25">
      <c r="A1736" s="51" t="s">
        <v>1384</v>
      </c>
      <c r="B1736" s="51" t="s">
        <v>79</v>
      </c>
      <c r="C1736" s="51" t="s">
        <v>31</v>
      </c>
      <c r="D1736" s="51">
        <v>454679</v>
      </c>
      <c r="E1736" s="51">
        <v>86.2</v>
      </c>
      <c r="F1736" s="51">
        <v>4.17</v>
      </c>
      <c r="G1736" s="51">
        <v>9.1999999999999998E-3</v>
      </c>
      <c r="H1736" s="51">
        <v>109.03579999999999</v>
      </c>
      <c r="I1736" s="51">
        <v>2031</v>
      </c>
      <c r="J1736" s="51" t="s">
        <v>32</v>
      </c>
      <c r="K1736" s="51" t="s">
        <v>33</v>
      </c>
    </row>
    <row r="1737" spans="1:11" x14ac:dyDescent="0.25">
      <c r="A1737" s="51" t="s">
        <v>2090</v>
      </c>
      <c r="B1737" s="51" t="s">
        <v>79</v>
      </c>
      <c r="C1737" s="51" t="s">
        <v>31</v>
      </c>
      <c r="D1737" s="51">
        <v>957115</v>
      </c>
      <c r="E1737" s="51">
        <v>86.87</v>
      </c>
      <c r="F1737" s="51">
        <v>9.84</v>
      </c>
      <c r="G1737" s="51">
        <v>1.03E-2</v>
      </c>
      <c r="H1737" s="51">
        <v>97.267799999999994</v>
      </c>
      <c r="I1737" s="51">
        <v>2031</v>
      </c>
      <c r="J1737" s="51" t="s">
        <v>32</v>
      </c>
      <c r="K1737" s="51" t="s">
        <v>33</v>
      </c>
    </row>
    <row r="1738" spans="1:11" x14ac:dyDescent="0.25">
      <c r="A1738" s="51" t="s">
        <v>1452</v>
      </c>
      <c r="B1738" s="51" t="s">
        <v>79</v>
      </c>
      <c r="C1738" s="51" t="s">
        <v>31</v>
      </c>
      <c r="D1738" s="51">
        <v>465684</v>
      </c>
      <c r="E1738" s="51">
        <v>84.09</v>
      </c>
      <c r="F1738" s="51">
        <v>6.21</v>
      </c>
      <c r="G1738" s="51">
        <v>1.3299999999999999E-2</v>
      </c>
      <c r="H1738" s="51">
        <v>74.989400000000003</v>
      </c>
      <c r="I1738" s="51">
        <v>2031</v>
      </c>
      <c r="J1738" s="51" t="s">
        <v>32</v>
      </c>
      <c r="K1738" s="51" t="s">
        <v>33</v>
      </c>
    </row>
    <row r="1739" spans="1:11" x14ac:dyDescent="0.25">
      <c r="A1739" s="51" t="s">
        <v>1509</v>
      </c>
      <c r="B1739" s="51" t="s">
        <v>79</v>
      </c>
      <c r="C1739" s="51" t="s">
        <v>31</v>
      </c>
      <c r="D1739" s="51">
        <v>909442</v>
      </c>
      <c r="E1739" s="51">
        <v>82.43</v>
      </c>
      <c r="F1739" s="51">
        <v>10.06</v>
      </c>
      <c r="G1739" s="51">
        <v>1.11E-2</v>
      </c>
      <c r="H1739" s="51">
        <v>90.401799999999994</v>
      </c>
      <c r="I1739" s="51">
        <v>2031</v>
      </c>
      <c r="J1739" s="51" t="s">
        <v>32</v>
      </c>
      <c r="K1739" s="51" t="s">
        <v>33</v>
      </c>
    </row>
    <row r="1740" spans="1:11" x14ac:dyDescent="0.25">
      <c r="A1740" s="51" t="s">
        <v>2054</v>
      </c>
      <c r="B1740" s="51" t="s">
        <v>79</v>
      </c>
      <c r="C1740" s="51" t="s">
        <v>31</v>
      </c>
      <c r="D1740" s="51">
        <v>640139</v>
      </c>
      <c r="E1740" s="51">
        <v>87.36</v>
      </c>
      <c r="F1740" s="51">
        <v>9.7100000000000009</v>
      </c>
      <c r="G1740" s="51">
        <v>1.52E-2</v>
      </c>
      <c r="H1740" s="51">
        <v>65.925700000000006</v>
      </c>
      <c r="I1740" s="51">
        <v>2031</v>
      </c>
      <c r="J1740" s="51" t="s">
        <v>32</v>
      </c>
      <c r="K1740" s="51" t="s">
        <v>33</v>
      </c>
    </row>
    <row r="1741" spans="1:11" x14ac:dyDescent="0.25">
      <c r="A1741" s="51" t="s">
        <v>2479</v>
      </c>
      <c r="B1741" s="51" t="s">
        <v>75</v>
      </c>
      <c r="C1741" s="51" t="s">
        <v>31</v>
      </c>
      <c r="D1741" s="51">
        <v>640566</v>
      </c>
      <c r="E1741" s="51">
        <v>67.97</v>
      </c>
      <c r="F1741" s="51">
        <v>6.26</v>
      </c>
      <c r="G1741" s="51">
        <v>9.7999999999999997E-3</v>
      </c>
      <c r="H1741" s="51">
        <v>102.32680000000001</v>
      </c>
      <c r="I1741" s="51">
        <v>2032</v>
      </c>
      <c r="J1741" s="51" t="s">
        <v>32</v>
      </c>
      <c r="K1741" s="51" t="s">
        <v>33</v>
      </c>
    </row>
    <row r="1742" spans="1:11" x14ac:dyDescent="0.25">
      <c r="A1742" s="51" t="s">
        <v>2309</v>
      </c>
      <c r="B1742" s="51" t="s">
        <v>34</v>
      </c>
      <c r="C1742" s="51" t="s">
        <v>31</v>
      </c>
      <c r="D1742" s="51">
        <v>477117</v>
      </c>
      <c r="E1742" s="51">
        <v>82.07</v>
      </c>
      <c r="F1742" s="51">
        <v>8.0399999999999991</v>
      </c>
      <c r="G1742" s="51">
        <v>1.6899999999999998E-2</v>
      </c>
      <c r="H1742" s="51">
        <v>59.3429</v>
      </c>
      <c r="I1742" s="51">
        <v>2032</v>
      </c>
      <c r="J1742" s="51" t="s">
        <v>32</v>
      </c>
      <c r="K1742" s="51" t="s">
        <v>33</v>
      </c>
    </row>
    <row r="1743" spans="1:11" x14ac:dyDescent="0.25">
      <c r="A1743" s="51" t="s">
        <v>2057</v>
      </c>
      <c r="B1743" s="51" t="s">
        <v>79</v>
      </c>
      <c r="C1743" s="51" t="s">
        <v>31</v>
      </c>
      <c r="D1743" s="51">
        <v>716017</v>
      </c>
      <c r="E1743" s="51">
        <v>82.5</v>
      </c>
      <c r="F1743" s="51">
        <v>9.74</v>
      </c>
      <c r="G1743" s="51">
        <v>1.3599999999999999E-2</v>
      </c>
      <c r="H1743" s="51">
        <v>73.513099999999994</v>
      </c>
      <c r="I1743" s="51">
        <v>2032</v>
      </c>
      <c r="J1743" s="51" t="s">
        <v>32</v>
      </c>
      <c r="K1743" s="51" t="s">
        <v>33</v>
      </c>
    </row>
    <row r="1744" spans="1:11" x14ac:dyDescent="0.25">
      <c r="A1744" s="51" t="s">
        <v>1458</v>
      </c>
      <c r="B1744" s="51" t="s">
        <v>79</v>
      </c>
      <c r="C1744" s="51" t="s">
        <v>31</v>
      </c>
      <c r="D1744" s="51">
        <v>496849</v>
      </c>
      <c r="E1744" s="51">
        <v>87.02</v>
      </c>
      <c r="F1744" s="51">
        <v>4.71</v>
      </c>
      <c r="G1744" s="51">
        <v>9.4999999999999998E-3</v>
      </c>
      <c r="H1744" s="51">
        <v>105.4881</v>
      </c>
      <c r="I1744" s="51">
        <v>2032</v>
      </c>
      <c r="J1744" s="51" t="s">
        <v>32</v>
      </c>
      <c r="K1744" s="51" t="s">
        <v>33</v>
      </c>
    </row>
    <row r="1745" spans="1:11" x14ac:dyDescent="0.25">
      <c r="A1745" s="51" t="s">
        <v>2379</v>
      </c>
      <c r="B1745" s="51" t="s">
        <v>79</v>
      </c>
      <c r="C1745" s="51" t="s">
        <v>31</v>
      </c>
      <c r="D1745" s="51">
        <v>547834</v>
      </c>
      <c r="E1745" s="51">
        <v>83.01</v>
      </c>
      <c r="F1745" s="51">
        <v>6.56</v>
      </c>
      <c r="G1745" s="51">
        <v>1.2E-2</v>
      </c>
      <c r="H1745" s="51">
        <v>83.511300000000006</v>
      </c>
      <c r="I1745" s="51">
        <v>2032</v>
      </c>
      <c r="J1745" s="51" t="s">
        <v>32</v>
      </c>
      <c r="K1745" s="51" t="s">
        <v>33</v>
      </c>
    </row>
    <row r="1746" spans="1:11" x14ac:dyDescent="0.25">
      <c r="A1746" s="51" t="s">
        <v>1803</v>
      </c>
      <c r="B1746" s="51" t="s">
        <v>79</v>
      </c>
      <c r="C1746" s="51" t="s">
        <v>31</v>
      </c>
      <c r="D1746" s="51">
        <v>802547</v>
      </c>
      <c r="E1746" s="51">
        <v>84.53</v>
      </c>
      <c r="F1746" s="51">
        <v>6.2</v>
      </c>
      <c r="G1746" s="51">
        <v>7.7000000000000002E-3</v>
      </c>
      <c r="H1746" s="51">
        <v>129.44300000000001</v>
      </c>
      <c r="I1746" s="51">
        <v>2032</v>
      </c>
      <c r="J1746" s="51" t="s">
        <v>32</v>
      </c>
      <c r="K1746" s="51" t="s">
        <v>33</v>
      </c>
    </row>
    <row r="1747" spans="1:11" x14ac:dyDescent="0.25">
      <c r="A1747" s="51" t="s">
        <v>2583</v>
      </c>
      <c r="B1747" s="51" t="s">
        <v>79</v>
      </c>
      <c r="C1747" s="51" t="s">
        <v>31</v>
      </c>
      <c r="D1747" s="51">
        <v>504163</v>
      </c>
      <c r="E1747" s="51">
        <v>79.040000000000006</v>
      </c>
      <c r="F1747" s="51">
        <v>6.72</v>
      </c>
      <c r="G1747" s="51">
        <v>1.3299999999999999E-2</v>
      </c>
      <c r="H1747" s="51">
        <v>75.024299999999997</v>
      </c>
      <c r="I1747" s="51">
        <v>2032</v>
      </c>
      <c r="J1747" s="51" t="s">
        <v>32</v>
      </c>
      <c r="K1747" s="51" t="s">
        <v>33</v>
      </c>
    </row>
    <row r="1748" spans="1:11" x14ac:dyDescent="0.25">
      <c r="A1748" s="51" t="s">
        <v>1401</v>
      </c>
      <c r="B1748" s="51" t="s">
        <v>79</v>
      </c>
      <c r="C1748" s="51" t="s">
        <v>31</v>
      </c>
      <c r="D1748" s="51">
        <v>543429</v>
      </c>
      <c r="E1748" s="51">
        <v>85.03</v>
      </c>
      <c r="F1748" s="51">
        <v>4.38</v>
      </c>
      <c r="G1748" s="51">
        <v>8.0999999999999996E-3</v>
      </c>
      <c r="H1748" s="51">
        <v>124.0705</v>
      </c>
      <c r="I1748" s="51">
        <v>2032</v>
      </c>
      <c r="J1748" s="51" t="s">
        <v>32</v>
      </c>
      <c r="K1748" s="51" t="s">
        <v>33</v>
      </c>
    </row>
    <row r="1749" spans="1:11" x14ac:dyDescent="0.25">
      <c r="A1749" s="51" t="s">
        <v>2259</v>
      </c>
      <c r="B1749" s="51" t="s">
        <v>79</v>
      </c>
      <c r="C1749" s="51" t="s">
        <v>31</v>
      </c>
      <c r="D1749" s="51">
        <v>50515</v>
      </c>
      <c r="E1749" s="51">
        <v>89.67</v>
      </c>
      <c r="F1749" s="51">
        <v>4.3899999999999997</v>
      </c>
      <c r="G1749" s="51">
        <v>8.6900000000000005E-2</v>
      </c>
      <c r="H1749" s="51">
        <v>11.5068</v>
      </c>
      <c r="I1749" s="51">
        <v>2032</v>
      </c>
      <c r="J1749" s="51" t="s">
        <v>32</v>
      </c>
      <c r="K1749" s="51" t="s">
        <v>33</v>
      </c>
    </row>
    <row r="1750" spans="1:11" x14ac:dyDescent="0.25">
      <c r="A1750" s="51" t="s">
        <v>2318</v>
      </c>
      <c r="B1750" s="51" t="s">
        <v>79</v>
      </c>
      <c r="C1750" s="51" t="s">
        <v>31</v>
      </c>
      <c r="D1750" s="51">
        <v>1358208</v>
      </c>
      <c r="E1750" s="51">
        <v>72.38</v>
      </c>
      <c r="F1750" s="51">
        <v>10.72</v>
      </c>
      <c r="G1750" s="51">
        <v>7.9000000000000008E-3</v>
      </c>
      <c r="H1750" s="51">
        <v>126.6985</v>
      </c>
      <c r="I1750" s="51">
        <v>2032</v>
      </c>
      <c r="J1750" s="51" t="s">
        <v>32</v>
      </c>
      <c r="K1750" s="51" t="s">
        <v>33</v>
      </c>
    </row>
    <row r="1751" spans="1:11" x14ac:dyDescent="0.25">
      <c r="A1751" s="51" t="s">
        <v>1148</v>
      </c>
      <c r="B1751" s="51" t="s">
        <v>79</v>
      </c>
      <c r="C1751" s="51" t="s">
        <v>31</v>
      </c>
      <c r="D1751" s="51">
        <v>418832</v>
      </c>
      <c r="E1751" s="51">
        <v>86.73</v>
      </c>
      <c r="F1751" s="51">
        <v>4.41</v>
      </c>
      <c r="G1751" s="51">
        <v>1.0500000000000001E-2</v>
      </c>
      <c r="H1751" s="51">
        <v>94.973100000000002</v>
      </c>
      <c r="I1751" s="51">
        <v>2032</v>
      </c>
      <c r="J1751" s="51" t="s">
        <v>32</v>
      </c>
      <c r="K1751" s="51" t="s">
        <v>33</v>
      </c>
    </row>
    <row r="1752" spans="1:11" x14ac:dyDescent="0.25">
      <c r="A1752" s="51" t="s">
        <v>2315</v>
      </c>
      <c r="B1752" s="51" t="s">
        <v>75</v>
      </c>
      <c r="C1752" s="51" t="s">
        <v>31</v>
      </c>
      <c r="D1752" s="51">
        <v>126950</v>
      </c>
      <c r="E1752" s="51">
        <v>82.84</v>
      </c>
      <c r="F1752" s="51">
        <v>5.92</v>
      </c>
      <c r="G1752" s="51">
        <v>4.6600000000000003E-2</v>
      </c>
      <c r="H1752" s="51">
        <v>21.444199999999999</v>
      </c>
      <c r="I1752" s="51">
        <v>2032</v>
      </c>
      <c r="J1752" s="51" t="s">
        <v>32</v>
      </c>
      <c r="K1752" s="51" t="s">
        <v>33</v>
      </c>
    </row>
    <row r="1753" spans="1:11" x14ac:dyDescent="0.25">
      <c r="A1753" s="51" t="s">
        <v>1498</v>
      </c>
      <c r="B1753" s="51" t="s">
        <v>34</v>
      </c>
      <c r="C1753" s="51" t="s">
        <v>31</v>
      </c>
      <c r="D1753" s="51">
        <v>1317973</v>
      </c>
      <c r="E1753" s="51">
        <v>82.61</v>
      </c>
      <c r="F1753" s="51">
        <v>9.16</v>
      </c>
      <c r="G1753" s="51">
        <v>7.0000000000000001E-3</v>
      </c>
      <c r="H1753" s="51">
        <v>143.8836</v>
      </c>
      <c r="I1753" s="51">
        <v>2032</v>
      </c>
      <c r="J1753" s="51" t="s">
        <v>32</v>
      </c>
      <c r="K1753" s="51" t="s">
        <v>33</v>
      </c>
    </row>
    <row r="1754" spans="1:11" x14ac:dyDescent="0.25">
      <c r="A1754" s="51" t="s">
        <v>1801</v>
      </c>
      <c r="B1754" s="51" t="s">
        <v>75</v>
      </c>
      <c r="C1754" s="51" t="s">
        <v>31</v>
      </c>
      <c r="D1754" s="51">
        <v>669423</v>
      </c>
      <c r="E1754" s="51">
        <v>83.08</v>
      </c>
      <c r="F1754" s="51">
        <v>5.51</v>
      </c>
      <c r="G1754" s="51">
        <v>8.2000000000000007E-3</v>
      </c>
      <c r="H1754" s="51">
        <v>121.4924</v>
      </c>
      <c r="I1754" s="51">
        <v>2032</v>
      </c>
      <c r="J1754" s="51" t="s">
        <v>32</v>
      </c>
      <c r="K1754" s="51" t="s">
        <v>33</v>
      </c>
    </row>
    <row r="1755" spans="1:11" x14ac:dyDescent="0.25">
      <c r="A1755" s="51" t="s">
        <v>1329</v>
      </c>
      <c r="B1755" s="51" t="s">
        <v>79</v>
      </c>
      <c r="C1755" s="51" t="s">
        <v>31</v>
      </c>
      <c r="D1755" s="51">
        <v>554721</v>
      </c>
      <c r="E1755" s="51">
        <v>87.96</v>
      </c>
      <c r="F1755" s="51">
        <v>4.38</v>
      </c>
      <c r="G1755" s="51">
        <v>7.9000000000000008E-3</v>
      </c>
      <c r="H1755" s="51">
        <v>126.6486</v>
      </c>
      <c r="I1755" s="51">
        <v>2032</v>
      </c>
      <c r="J1755" s="51" t="s">
        <v>32</v>
      </c>
      <c r="K1755" s="51" t="s">
        <v>33</v>
      </c>
    </row>
    <row r="1756" spans="1:11" x14ac:dyDescent="0.25">
      <c r="A1756" s="51" t="s">
        <v>1750</v>
      </c>
      <c r="B1756" s="51" t="s">
        <v>79</v>
      </c>
      <c r="C1756" s="51" t="s">
        <v>31</v>
      </c>
      <c r="D1756" s="51">
        <v>953620</v>
      </c>
      <c r="E1756" s="51">
        <v>62.62</v>
      </c>
      <c r="F1756" s="51">
        <v>6.54</v>
      </c>
      <c r="G1756" s="51">
        <v>6.8999999999999999E-3</v>
      </c>
      <c r="H1756" s="51">
        <v>145.8135</v>
      </c>
      <c r="I1756" s="51">
        <v>2032</v>
      </c>
      <c r="J1756" s="51" t="s">
        <v>32</v>
      </c>
      <c r="K1756" s="51" t="s">
        <v>33</v>
      </c>
    </row>
    <row r="1757" spans="1:11" x14ac:dyDescent="0.25">
      <c r="A1757" s="51" t="s">
        <v>1423</v>
      </c>
      <c r="B1757" s="51" t="s">
        <v>79</v>
      </c>
      <c r="C1757" s="51" t="s">
        <v>31</v>
      </c>
      <c r="D1757" s="51">
        <v>367547</v>
      </c>
      <c r="E1757" s="51">
        <v>89.14</v>
      </c>
      <c r="F1757" s="51">
        <v>4.53</v>
      </c>
      <c r="G1757" s="51">
        <v>1.23E-2</v>
      </c>
      <c r="H1757" s="51">
        <v>81.136200000000002</v>
      </c>
      <c r="I1757" s="51">
        <v>2032</v>
      </c>
      <c r="J1757" s="51" t="s">
        <v>32</v>
      </c>
      <c r="K1757" s="51" t="s">
        <v>33</v>
      </c>
    </row>
    <row r="1758" spans="1:11" x14ac:dyDescent="0.25">
      <c r="A1758" s="51" t="s">
        <v>2301</v>
      </c>
      <c r="B1758" s="51" t="s">
        <v>79</v>
      </c>
      <c r="C1758" s="51" t="s">
        <v>31</v>
      </c>
      <c r="D1758" s="51">
        <v>544156</v>
      </c>
      <c r="E1758" s="51">
        <v>76.12</v>
      </c>
      <c r="F1758" s="51">
        <v>10.210000000000001</v>
      </c>
      <c r="G1758" s="51">
        <v>1.8800000000000001E-2</v>
      </c>
      <c r="H1758" s="51">
        <v>53.296399999999998</v>
      </c>
      <c r="I1758" s="51">
        <v>2032</v>
      </c>
      <c r="J1758" s="51" t="s">
        <v>32</v>
      </c>
      <c r="K1758" s="51" t="s">
        <v>33</v>
      </c>
    </row>
    <row r="1759" spans="1:11" x14ac:dyDescent="0.25">
      <c r="A1759" s="51" t="s">
        <v>1528</v>
      </c>
      <c r="B1759" s="51" t="s">
        <v>79</v>
      </c>
      <c r="C1759" s="51" t="s">
        <v>31</v>
      </c>
      <c r="D1759" s="51">
        <v>358778</v>
      </c>
      <c r="E1759" s="51">
        <v>81.19</v>
      </c>
      <c r="F1759" s="51">
        <v>4.71</v>
      </c>
      <c r="G1759" s="51">
        <v>1.3100000000000001E-2</v>
      </c>
      <c r="H1759" s="51">
        <v>76.1738</v>
      </c>
      <c r="I1759" s="51">
        <v>2032</v>
      </c>
      <c r="J1759" s="51" t="s">
        <v>32</v>
      </c>
      <c r="K1759" s="51" t="s">
        <v>33</v>
      </c>
    </row>
    <row r="1760" spans="1:11" x14ac:dyDescent="0.25">
      <c r="A1760" s="51" t="s">
        <v>2603</v>
      </c>
      <c r="B1760" s="51" t="s">
        <v>79</v>
      </c>
      <c r="C1760" s="51" t="s">
        <v>31</v>
      </c>
      <c r="D1760" s="51">
        <v>629616</v>
      </c>
      <c r="E1760" s="51">
        <v>82.99</v>
      </c>
      <c r="F1760" s="51">
        <v>6.74</v>
      </c>
      <c r="G1760" s="51">
        <v>1.0699999999999999E-2</v>
      </c>
      <c r="H1760" s="51">
        <v>93.4148</v>
      </c>
      <c r="I1760" s="51">
        <v>2032</v>
      </c>
      <c r="J1760" s="51" t="s">
        <v>32</v>
      </c>
      <c r="K1760" s="51" t="s">
        <v>33</v>
      </c>
    </row>
    <row r="1761" spans="1:11" x14ac:dyDescent="0.25">
      <c r="A1761" s="51" t="s">
        <v>1336</v>
      </c>
      <c r="B1761" s="51" t="s">
        <v>79</v>
      </c>
      <c r="C1761" s="51" t="s">
        <v>31</v>
      </c>
      <c r="D1761" s="51">
        <v>512247</v>
      </c>
      <c r="E1761" s="51">
        <v>88.11</v>
      </c>
      <c r="F1761" s="51">
        <v>4.42</v>
      </c>
      <c r="G1761" s="51">
        <v>8.6E-3</v>
      </c>
      <c r="H1761" s="51">
        <v>115.8931</v>
      </c>
      <c r="I1761" s="51">
        <v>2032</v>
      </c>
      <c r="J1761" s="51" t="s">
        <v>32</v>
      </c>
      <c r="K1761" s="51" t="s">
        <v>33</v>
      </c>
    </row>
    <row r="1762" spans="1:11" x14ac:dyDescent="0.25">
      <c r="A1762" s="51" t="s">
        <v>1347</v>
      </c>
      <c r="B1762" s="51" t="s">
        <v>79</v>
      </c>
      <c r="C1762" s="51" t="s">
        <v>31</v>
      </c>
      <c r="D1762" s="51">
        <v>266090</v>
      </c>
      <c r="E1762" s="51">
        <v>88.55</v>
      </c>
      <c r="F1762" s="51">
        <v>4.2</v>
      </c>
      <c r="G1762" s="51">
        <v>1.5800000000000002E-2</v>
      </c>
      <c r="H1762" s="51">
        <v>63.354700000000001</v>
      </c>
      <c r="I1762" s="51">
        <v>2032</v>
      </c>
      <c r="J1762" s="51" t="s">
        <v>32</v>
      </c>
      <c r="K1762" s="51" t="s">
        <v>33</v>
      </c>
    </row>
    <row r="1763" spans="1:11" x14ac:dyDescent="0.25">
      <c r="A1763" s="51" t="s">
        <v>2726</v>
      </c>
      <c r="B1763" s="51" t="s">
        <v>79</v>
      </c>
      <c r="C1763" s="51" t="s">
        <v>31</v>
      </c>
      <c r="D1763" s="51">
        <v>822521</v>
      </c>
      <c r="E1763" s="51">
        <v>67.989999999999995</v>
      </c>
      <c r="F1763" s="51">
        <v>7.59</v>
      </c>
      <c r="G1763" s="51">
        <v>9.1999999999999998E-3</v>
      </c>
      <c r="H1763" s="51">
        <v>108.3691</v>
      </c>
      <c r="I1763" s="51">
        <v>2032</v>
      </c>
      <c r="J1763" s="51" t="s">
        <v>32</v>
      </c>
      <c r="K1763" s="51" t="s">
        <v>33</v>
      </c>
    </row>
    <row r="1764" spans="1:11" x14ac:dyDescent="0.25">
      <c r="A1764" s="51" t="s">
        <v>2655</v>
      </c>
      <c r="B1764" s="51" t="s">
        <v>79</v>
      </c>
      <c r="C1764" s="51" t="s">
        <v>31</v>
      </c>
      <c r="D1764" s="51">
        <v>661182</v>
      </c>
      <c r="E1764" s="51">
        <v>86.71</v>
      </c>
      <c r="F1764" s="51">
        <v>6.59</v>
      </c>
      <c r="G1764" s="51">
        <v>0.01</v>
      </c>
      <c r="H1764" s="51">
        <v>100.3312</v>
      </c>
      <c r="I1764" s="51">
        <v>2032</v>
      </c>
      <c r="J1764" s="51" t="s">
        <v>32</v>
      </c>
      <c r="K1764" s="51" t="s">
        <v>33</v>
      </c>
    </row>
    <row r="1765" spans="1:11" x14ac:dyDescent="0.25">
      <c r="A1765" s="51" t="s">
        <v>2264</v>
      </c>
      <c r="B1765" s="51" t="s">
        <v>79</v>
      </c>
      <c r="C1765" s="51" t="s">
        <v>31</v>
      </c>
      <c r="D1765" s="51">
        <v>914226</v>
      </c>
      <c r="E1765" s="51">
        <v>78.86</v>
      </c>
      <c r="F1765" s="51">
        <v>17.02</v>
      </c>
      <c r="G1765" s="51">
        <v>1.8599999999999998E-2</v>
      </c>
      <c r="H1765" s="51">
        <v>53.714799999999997</v>
      </c>
      <c r="I1765" s="51">
        <v>2032</v>
      </c>
      <c r="J1765" s="51" t="s">
        <v>32</v>
      </c>
      <c r="K1765" s="51" t="s">
        <v>33</v>
      </c>
    </row>
    <row r="1766" spans="1:11" x14ac:dyDescent="0.25">
      <c r="A1766" s="51" t="s">
        <v>2287</v>
      </c>
      <c r="B1766" s="51" t="s">
        <v>75</v>
      </c>
      <c r="C1766" s="51" t="s">
        <v>31</v>
      </c>
      <c r="D1766" s="51">
        <v>470501</v>
      </c>
      <c r="E1766" s="51">
        <v>74.05</v>
      </c>
      <c r="F1766" s="51">
        <v>5.25</v>
      </c>
      <c r="G1766" s="51">
        <v>1.12E-2</v>
      </c>
      <c r="H1766" s="51">
        <v>89.619299999999996</v>
      </c>
      <c r="I1766" s="51">
        <v>2032</v>
      </c>
      <c r="J1766" s="51" t="s">
        <v>32</v>
      </c>
      <c r="K1766" s="51" t="s">
        <v>33</v>
      </c>
    </row>
    <row r="1767" spans="1:11" x14ac:dyDescent="0.25">
      <c r="A1767" s="51" t="s">
        <v>2374</v>
      </c>
      <c r="B1767" s="51" t="s">
        <v>79</v>
      </c>
      <c r="C1767" s="51" t="s">
        <v>31</v>
      </c>
      <c r="D1767" s="51">
        <v>499715</v>
      </c>
      <c r="E1767" s="51">
        <v>88.04</v>
      </c>
      <c r="F1767" s="51">
        <v>6.34</v>
      </c>
      <c r="G1767" s="51">
        <v>1.2699999999999999E-2</v>
      </c>
      <c r="H1767" s="51">
        <v>78.819400000000002</v>
      </c>
      <c r="I1767" s="51">
        <v>2032</v>
      </c>
      <c r="J1767" s="51" t="s">
        <v>32</v>
      </c>
      <c r="K1767" s="51" t="s">
        <v>33</v>
      </c>
    </row>
    <row r="1768" spans="1:11" x14ac:dyDescent="0.25">
      <c r="A1768" s="51" t="s">
        <v>2387</v>
      </c>
      <c r="B1768" s="51" t="s">
        <v>79</v>
      </c>
      <c r="C1768" s="51" t="s">
        <v>31</v>
      </c>
      <c r="D1768" s="51">
        <v>682697</v>
      </c>
      <c r="E1768" s="51">
        <v>83.51</v>
      </c>
      <c r="F1768" s="51">
        <v>6.22</v>
      </c>
      <c r="G1768" s="51">
        <v>9.1000000000000004E-3</v>
      </c>
      <c r="H1768" s="51">
        <v>109.75839999999999</v>
      </c>
      <c r="I1768" s="51">
        <v>2032</v>
      </c>
      <c r="J1768" s="51" t="s">
        <v>32</v>
      </c>
      <c r="K1768" s="51" t="s">
        <v>33</v>
      </c>
    </row>
    <row r="1769" spans="1:11" x14ac:dyDescent="0.25">
      <c r="A1769" s="51" t="s">
        <v>2314</v>
      </c>
      <c r="B1769" s="51" t="s">
        <v>75</v>
      </c>
      <c r="C1769" s="51" t="s">
        <v>31</v>
      </c>
      <c r="D1769" s="51">
        <v>237874</v>
      </c>
      <c r="E1769" s="51">
        <v>79.39</v>
      </c>
      <c r="F1769" s="51">
        <v>5.49</v>
      </c>
      <c r="G1769" s="51">
        <v>2.3099999999999999E-2</v>
      </c>
      <c r="H1769" s="51">
        <v>43.328600000000002</v>
      </c>
      <c r="I1769" s="51">
        <v>2032</v>
      </c>
      <c r="J1769" s="51" t="s">
        <v>32</v>
      </c>
      <c r="K1769" s="51" t="s">
        <v>33</v>
      </c>
    </row>
    <row r="1770" spans="1:11" x14ac:dyDescent="0.25">
      <c r="A1770" s="51" t="s">
        <v>1776</v>
      </c>
      <c r="B1770" s="51" t="s">
        <v>79</v>
      </c>
      <c r="C1770" s="51" t="s">
        <v>31</v>
      </c>
      <c r="D1770" s="51">
        <v>906656</v>
      </c>
      <c r="E1770" s="51">
        <v>68.739999999999995</v>
      </c>
      <c r="F1770" s="51">
        <v>11.06</v>
      </c>
      <c r="G1770" s="51">
        <v>1.2200000000000001E-2</v>
      </c>
      <c r="H1770" s="51">
        <v>81.976100000000002</v>
      </c>
      <c r="I1770" s="51">
        <v>2032</v>
      </c>
      <c r="J1770" s="51" t="s">
        <v>32</v>
      </c>
      <c r="K1770" s="51" t="s">
        <v>33</v>
      </c>
    </row>
    <row r="1771" spans="1:11" x14ac:dyDescent="0.25">
      <c r="A1771" s="51" t="s">
        <v>1369</v>
      </c>
      <c r="B1771" s="51" t="s">
        <v>79</v>
      </c>
      <c r="C1771" s="51" t="s">
        <v>31</v>
      </c>
      <c r="D1771" s="51">
        <v>396932</v>
      </c>
      <c r="E1771" s="51">
        <v>86.39</v>
      </c>
      <c r="F1771" s="51">
        <v>4.43</v>
      </c>
      <c r="G1771" s="51">
        <v>1.12E-2</v>
      </c>
      <c r="H1771" s="51">
        <v>89.600899999999996</v>
      </c>
      <c r="I1771" s="51">
        <v>2032</v>
      </c>
      <c r="J1771" s="51" t="s">
        <v>32</v>
      </c>
      <c r="K1771" s="51" t="s">
        <v>33</v>
      </c>
    </row>
    <row r="1772" spans="1:11" x14ac:dyDescent="0.25">
      <c r="A1772" s="51" t="s">
        <v>1553</v>
      </c>
      <c r="B1772" s="51" t="s">
        <v>79</v>
      </c>
      <c r="C1772" s="51" t="s">
        <v>31</v>
      </c>
      <c r="D1772" s="51">
        <v>473666</v>
      </c>
      <c r="E1772" s="51">
        <v>89.23</v>
      </c>
      <c r="F1772" s="51">
        <v>6.35</v>
      </c>
      <c r="G1772" s="51">
        <v>1.34E-2</v>
      </c>
      <c r="H1772" s="51">
        <v>74.593100000000007</v>
      </c>
      <c r="I1772" s="51">
        <v>2032</v>
      </c>
      <c r="J1772" s="51" t="s">
        <v>32</v>
      </c>
      <c r="K1772" s="51" t="s">
        <v>33</v>
      </c>
    </row>
    <row r="1773" spans="1:11" x14ac:dyDescent="0.25">
      <c r="A1773" s="51" t="s">
        <v>1530</v>
      </c>
      <c r="B1773" s="51" t="s">
        <v>79</v>
      </c>
      <c r="C1773" s="51" t="s">
        <v>31</v>
      </c>
      <c r="D1773" s="51">
        <v>388591</v>
      </c>
      <c r="E1773" s="51">
        <v>88.22</v>
      </c>
      <c r="F1773" s="51">
        <v>4.74</v>
      </c>
      <c r="G1773" s="51">
        <v>1.2200000000000001E-2</v>
      </c>
      <c r="H1773" s="51">
        <v>81.981300000000005</v>
      </c>
      <c r="I1773" s="51">
        <v>2032</v>
      </c>
      <c r="J1773" s="51" t="s">
        <v>32</v>
      </c>
      <c r="K1773" s="51" t="s">
        <v>33</v>
      </c>
    </row>
    <row r="1774" spans="1:11" x14ac:dyDescent="0.25">
      <c r="A1774" s="51" t="s">
        <v>2353</v>
      </c>
      <c r="B1774" s="51" t="s">
        <v>75</v>
      </c>
      <c r="C1774" s="51" t="s">
        <v>31</v>
      </c>
      <c r="D1774" s="51">
        <v>1239022</v>
      </c>
      <c r="E1774" s="51">
        <v>76.17</v>
      </c>
      <c r="F1774" s="51">
        <v>16.13</v>
      </c>
      <c r="G1774" s="51">
        <v>1.2999999999999999E-2</v>
      </c>
      <c r="H1774" s="51">
        <v>76.814700000000002</v>
      </c>
      <c r="I1774" s="51">
        <v>2032</v>
      </c>
      <c r="J1774" s="51" t="s">
        <v>32</v>
      </c>
      <c r="K1774" s="51" t="s">
        <v>33</v>
      </c>
    </row>
    <row r="1775" spans="1:11" x14ac:dyDescent="0.25">
      <c r="A1775" s="51" t="s">
        <v>2267</v>
      </c>
      <c r="B1775" s="51" t="s">
        <v>75</v>
      </c>
      <c r="C1775" s="51" t="s">
        <v>31</v>
      </c>
      <c r="D1775" s="51">
        <v>368131</v>
      </c>
      <c r="E1775" s="51">
        <v>84.53</v>
      </c>
      <c r="F1775" s="51">
        <v>5.15</v>
      </c>
      <c r="G1775" s="51">
        <v>1.4E-2</v>
      </c>
      <c r="H1775" s="51">
        <v>71.481800000000007</v>
      </c>
      <c r="I1775" s="51">
        <v>2032</v>
      </c>
      <c r="J1775" s="51" t="s">
        <v>32</v>
      </c>
      <c r="K1775" s="51" t="s">
        <v>33</v>
      </c>
    </row>
    <row r="1776" spans="1:11" x14ac:dyDescent="0.25">
      <c r="A1776" s="51" t="s">
        <v>2288</v>
      </c>
      <c r="B1776" s="51" t="s">
        <v>75</v>
      </c>
      <c r="C1776" s="51" t="s">
        <v>31</v>
      </c>
      <c r="D1776" s="51">
        <v>375945</v>
      </c>
      <c r="E1776" s="51">
        <v>83.1</v>
      </c>
      <c r="F1776" s="51">
        <v>5.15</v>
      </c>
      <c r="G1776" s="51">
        <v>1.37E-2</v>
      </c>
      <c r="H1776" s="51">
        <v>72.998999999999995</v>
      </c>
      <c r="I1776" s="51">
        <v>2032</v>
      </c>
      <c r="J1776" s="51" t="s">
        <v>32</v>
      </c>
      <c r="K1776" s="51" t="s">
        <v>33</v>
      </c>
    </row>
    <row r="1777" spans="1:11" x14ac:dyDescent="0.25">
      <c r="A1777" s="51" t="s">
        <v>2525</v>
      </c>
      <c r="B1777" s="51" t="s">
        <v>79</v>
      </c>
      <c r="C1777" s="51" t="s">
        <v>31</v>
      </c>
      <c r="D1777" s="51">
        <v>641635</v>
      </c>
      <c r="E1777" s="51">
        <v>87.91</v>
      </c>
      <c r="F1777" s="51">
        <v>7.36</v>
      </c>
      <c r="G1777" s="51">
        <v>1.15E-2</v>
      </c>
      <c r="H1777" s="51">
        <v>87.178700000000006</v>
      </c>
      <c r="I1777" s="51">
        <v>2032</v>
      </c>
      <c r="J1777" s="51" t="s">
        <v>32</v>
      </c>
      <c r="K1777" s="51" t="s">
        <v>33</v>
      </c>
    </row>
    <row r="1778" spans="1:11" x14ac:dyDescent="0.25">
      <c r="A1778" s="51" t="s">
        <v>3332</v>
      </c>
      <c r="B1778" s="51" t="s">
        <v>34</v>
      </c>
      <c r="C1778" s="51" t="s">
        <v>31</v>
      </c>
      <c r="D1778" s="51">
        <v>340301</v>
      </c>
      <c r="E1778" s="51">
        <v>81.03</v>
      </c>
      <c r="F1778" s="51">
        <v>2.36</v>
      </c>
      <c r="G1778" s="51">
        <v>6.8999999999999999E-3</v>
      </c>
      <c r="H1778" s="51">
        <v>144.1952</v>
      </c>
      <c r="I1778" s="51">
        <v>2032</v>
      </c>
      <c r="J1778" s="51" t="s">
        <v>32</v>
      </c>
      <c r="K1778" s="51" t="s">
        <v>33</v>
      </c>
    </row>
    <row r="1779" spans="1:11" x14ac:dyDescent="0.25">
      <c r="A1779" s="51" t="s">
        <v>1556</v>
      </c>
      <c r="B1779" s="51" t="s">
        <v>79</v>
      </c>
      <c r="C1779" s="51" t="s">
        <v>31</v>
      </c>
      <c r="D1779" s="51">
        <v>1367105</v>
      </c>
      <c r="E1779" s="51">
        <v>73.88</v>
      </c>
      <c r="F1779" s="51">
        <v>10.06</v>
      </c>
      <c r="G1779" s="51">
        <v>7.4000000000000003E-3</v>
      </c>
      <c r="H1779" s="51">
        <v>135.89510000000001</v>
      </c>
      <c r="I1779" s="51">
        <v>2032</v>
      </c>
      <c r="J1779" s="51" t="s">
        <v>32</v>
      </c>
      <c r="K1779" s="51" t="s">
        <v>33</v>
      </c>
    </row>
    <row r="1780" spans="1:11" x14ac:dyDescent="0.25">
      <c r="A1780" s="51" t="s">
        <v>2271</v>
      </c>
      <c r="B1780" s="51" t="s">
        <v>75</v>
      </c>
      <c r="C1780" s="51" t="s">
        <v>31</v>
      </c>
      <c r="D1780" s="51">
        <v>617982</v>
      </c>
      <c r="E1780" s="51">
        <v>82.45</v>
      </c>
      <c r="F1780" s="51">
        <v>6.09</v>
      </c>
      <c r="G1780" s="51">
        <v>9.9000000000000008E-3</v>
      </c>
      <c r="H1780" s="51">
        <v>101.4748</v>
      </c>
      <c r="I1780" s="51">
        <v>2032</v>
      </c>
      <c r="J1780" s="51" t="s">
        <v>32</v>
      </c>
      <c r="K1780" s="51" t="s">
        <v>33</v>
      </c>
    </row>
    <row r="1781" spans="1:11" x14ac:dyDescent="0.25">
      <c r="A1781" s="51" t="s">
        <v>1892</v>
      </c>
      <c r="B1781" s="51" t="s">
        <v>79</v>
      </c>
      <c r="C1781" s="51" t="s">
        <v>31</v>
      </c>
      <c r="D1781" s="51">
        <v>893225</v>
      </c>
      <c r="E1781" s="51">
        <v>80.08</v>
      </c>
      <c r="F1781" s="51">
        <v>9.73</v>
      </c>
      <c r="G1781" s="51">
        <v>1.09E-2</v>
      </c>
      <c r="H1781" s="51">
        <v>91.801100000000005</v>
      </c>
      <c r="I1781" s="51">
        <v>2032</v>
      </c>
      <c r="J1781" s="51" t="s">
        <v>32</v>
      </c>
      <c r="K1781" s="51" t="s">
        <v>33</v>
      </c>
    </row>
    <row r="1782" spans="1:11" x14ac:dyDescent="0.25">
      <c r="A1782" s="51" t="s">
        <v>2302</v>
      </c>
      <c r="B1782" s="51" t="s">
        <v>75</v>
      </c>
      <c r="C1782" s="51" t="s">
        <v>31</v>
      </c>
      <c r="D1782" s="51">
        <v>231201</v>
      </c>
      <c r="E1782" s="51">
        <v>82.64</v>
      </c>
      <c r="F1782" s="51">
        <v>5.72</v>
      </c>
      <c r="G1782" s="51">
        <v>2.47E-2</v>
      </c>
      <c r="H1782" s="51">
        <v>40.419800000000002</v>
      </c>
      <c r="I1782" s="51">
        <v>2032</v>
      </c>
      <c r="J1782" s="51" t="s">
        <v>32</v>
      </c>
      <c r="K1782" s="51" t="s">
        <v>33</v>
      </c>
    </row>
    <row r="1783" spans="1:11" x14ac:dyDescent="0.25">
      <c r="A1783" s="51" t="s">
        <v>2453</v>
      </c>
      <c r="B1783" s="51" t="s">
        <v>79</v>
      </c>
      <c r="C1783" s="51" t="s">
        <v>31</v>
      </c>
      <c r="D1783" s="51">
        <v>1376130</v>
      </c>
      <c r="E1783" s="51">
        <v>72.56</v>
      </c>
      <c r="F1783" s="51">
        <v>11.84</v>
      </c>
      <c r="G1783" s="51">
        <v>8.6E-3</v>
      </c>
      <c r="H1783" s="51">
        <v>116.2272</v>
      </c>
      <c r="I1783" s="51">
        <v>2032</v>
      </c>
      <c r="J1783" s="51" t="s">
        <v>32</v>
      </c>
      <c r="K1783" s="51" t="s">
        <v>33</v>
      </c>
    </row>
    <row r="1784" spans="1:11" x14ac:dyDescent="0.25">
      <c r="A1784" s="51" t="s">
        <v>1382</v>
      </c>
      <c r="B1784" s="51" t="s">
        <v>75</v>
      </c>
      <c r="C1784" s="51" t="s">
        <v>31</v>
      </c>
      <c r="D1784" s="51">
        <v>372765</v>
      </c>
      <c r="E1784" s="51">
        <v>82.04</v>
      </c>
      <c r="F1784" s="51">
        <v>5</v>
      </c>
      <c r="G1784" s="51">
        <v>1.34E-2</v>
      </c>
      <c r="H1784" s="51">
        <v>74.552999999999997</v>
      </c>
      <c r="I1784" s="51">
        <v>2032</v>
      </c>
      <c r="J1784" s="51" t="s">
        <v>32</v>
      </c>
      <c r="K1784" s="51" t="s">
        <v>33</v>
      </c>
    </row>
    <row r="1785" spans="1:11" x14ac:dyDescent="0.25">
      <c r="A1785" s="51" t="s">
        <v>1484</v>
      </c>
      <c r="B1785" s="51" t="s">
        <v>79</v>
      </c>
      <c r="C1785" s="51" t="s">
        <v>31</v>
      </c>
      <c r="D1785" s="51">
        <v>480980</v>
      </c>
      <c r="E1785" s="51">
        <v>88.53</v>
      </c>
      <c r="F1785" s="51">
        <v>4.6900000000000004</v>
      </c>
      <c r="G1785" s="51">
        <v>9.7999999999999997E-3</v>
      </c>
      <c r="H1785" s="51">
        <v>102.5545</v>
      </c>
      <c r="I1785" s="51">
        <v>2032</v>
      </c>
      <c r="J1785" s="51" t="s">
        <v>32</v>
      </c>
      <c r="K1785" s="51" t="s">
        <v>33</v>
      </c>
    </row>
    <row r="1786" spans="1:11" x14ac:dyDescent="0.25">
      <c r="A1786" s="51" t="s">
        <v>1859</v>
      </c>
      <c r="B1786" s="51" t="s">
        <v>75</v>
      </c>
      <c r="C1786" s="51" t="s">
        <v>31</v>
      </c>
      <c r="D1786" s="51">
        <v>740440</v>
      </c>
      <c r="E1786" s="51">
        <v>84.75</v>
      </c>
      <c r="F1786" s="51">
        <v>3.93</v>
      </c>
      <c r="G1786" s="51">
        <v>5.3E-3</v>
      </c>
      <c r="H1786" s="51">
        <v>188.40719999999999</v>
      </c>
      <c r="I1786" s="51">
        <v>2032</v>
      </c>
      <c r="J1786" s="51" t="s">
        <v>32</v>
      </c>
      <c r="K1786" s="51" t="s">
        <v>33</v>
      </c>
    </row>
    <row r="1787" spans="1:11" x14ac:dyDescent="0.25">
      <c r="A1787" s="51" t="s">
        <v>1446</v>
      </c>
      <c r="B1787" s="51" t="s">
        <v>79</v>
      </c>
      <c r="C1787" s="51" t="s">
        <v>31</v>
      </c>
      <c r="D1787" s="51">
        <v>484873</v>
      </c>
      <c r="E1787" s="51">
        <v>86.52</v>
      </c>
      <c r="F1787" s="51">
        <v>3.52</v>
      </c>
      <c r="G1787" s="51">
        <v>7.3000000000000001E-3</v>
      </c>
      <c r="H1787" s="51">
        <v>137.74789999999999</v>
      </c>
      <c r="I1787" s="51">
        <v>2032</v>
      </c>
      <c r="J1787" s="51" t="s">
        <v>32</v>
      </c>
      <c r="K1787" s="51" t="s">
        <v>33</v>
      </c>
    </row>
    <row r="1788" spans="1:11" x14ac:dyDescent="0.25">
      <c r="A1788" s="51" t="s">
        <v>1493</v>
      </c>
      <c r="B1788" s="51" t="s">
        <v>79</v>
      </c>
      <c r="C1788" s="51" t="s">
        <v>31</v>
      </c>
      <c r="D1788" s="51">
        <v>383416</v>
      </c>
      <c r="E1788" s="51">
        <v>89.97</v>
      </c>
      <c r="F1788" s="51">
        <v>4.82</v>
      </c>
      <c r="G1788" s="51">
        <v>1.26E-2</v>
      </c>
      <c r="H1788" s="51">
        <v>79.546800000000005</v>
      </c>
      <c r="I1788" s="51">
        <v>2032</v>
      </c>
      <c r="J1788" s="51" t="s">
        <v>32</v>
      </c>
      <c r="K1788" s="51" t="s">
        <v>33</v>
      </c>
    </row>
    <row r="1789" spans="1:11" x14ac:dyDescent="0.25">
      <c r="A1789" s="51" t="s">
        <v>2055</v>
      </c>
      <c r="B1789" s="51" t="s">
        <v>79</v>
      </c>
      <c r="C1789" s="51" t="s">
        <v>31</v>
      </c>
      <c r="D1789" s="51">
        <v>639454</v>
      </c>
      <c r="E1789" s="51">
        <v>86.82</v>
      </c>
      <c r="F1789" s="51">
        <v>6.83</v>
      </c>
      <c r="G1789" s="51">
        <v>1.0699999999999999E-2</v>
      </c>
      <c r="H1789" s="51">
        <v>93.624300000000005</v>
      </c>
      <c r="I1789" s="51">
        <v>2032</v>
      </c>
      <c r="J1789" s="51" t="s">
        <v>32</v>
      </c>
      <c r="K1789" s="51" t="s">
        <v>33</v>
      </c>
    </row>
    <row r="1790" spans="1:11" x14ac:dyDescent="0.25">
      <c r="A1790" s="51" t="s">
        <v>2294</v>
      </c>
      <c r="B1790" s="51" t="s">
        <v>34</v>
      </c>
      <c r="C1790" s="51" t="s">
        <v>31</v>
      </c>
      <c r="D1790" s="51">
        <v>448373</v>
      </c>
      <c r="E1790" s="51">
        <v>81.42</v>
      </c>
      <c r="F1790" s="51">
        <v>9.0399999999999991</v>
      </c>
      <c r="G1790" s="51">
        <v>2.0199999999999999E-2</v>
      </c>
      <c r="H1790" s="51">
        <v>49.598799999999997</v>
      </c>
      <c r="I1790" s="51">
        <v>2032</v>
      </c>
      <c r="J1790" s="51" t="s">
        <v>32</v>
      </c>
      <c r="K1790" s="51" t="s">
        <v>33</v>
      </c>
    </row>
    <row r="1791" spans="1:11" x14ac:dyDescent="0.25">
      <c r="A1791" s="51" t="s">
        <v>1334</v>
      </c>
      <c r="B1791" s="51" t="s">
        <v>79</v>
      </c>
      <c r="C1791" s="51" t="s">
        <v>31</v>
      </c>
      <c r="D1791" s="51">
        <v>577604</v>
      </c>
      <c r="E1791" s="51">
        <v>86.86</v>
      </c>
      <c r="F1791" s="51">
        <v>3.92</v>
      </c>
      <c r="G1791" s="51">
        <v>6.7999999999999996E-3</v>
      </c>
      <c r="H1791" s="51">
        <v>147.34800000000001</v>
      </c>
      <c r="I1791" s="51">
        <v>2032</v>
      </c>
      <c r="J1791" s="51" t="s">
        <v>32</v>
      </c>
      <c r="K1791" s="51" t="s">
        <v>33</v>
      </c>
    </row>
    <row r="1792" spans="1:11" x14ac:dyDescent="0.25">
      <c r="A1792" s="51" t="s">
        <v>2063</v>
      </c>
      <c r="B1792" s="51" t="s">
        <v>79</v>
      </c>
      <c r="C1792" s="51" t="s">
        <v>31</v>
      </c>
      <c r="D1792" s="51">
        <v>625852</v>
      </c>
      <c r="E1792" s="51">
        <v>88.75</v>
      </c>
      <c r="F1792" s="51">
        <v>7.04</v>
      </c>
      <c r="G1792" s="51">
        <v>1.12E-2</v>
      </c>
      <c r="H1792" s="51">
        <v>88.8994</v>
      </c>
      <c r="I1792" s="51">
        <v>2032</v>
      </c>
      <c r="J1792" s="51" t="s">
        <v>32</v>
      </c>
      <c r="K1792" s="51" t="s">
        <v>33</v>
      </c>
    </row>
    <row r="1793" spans="1:11" x14ac:dyDescent="0.25">
      <c r="A1793" s="51" t="s">
        <v>2299</v>
      </c>
      <c r="B1793" s="51" t="s">
        <v>34</v>
      </c>
      <c r="C1793" s="51" t="s">
        <v>31</v>
      </c>
      <c r="D1793" s="51">
        <v>236733</v>
      </c>
      <c r="E1793" s="51">
        <v>83.7</v>
      </c>
      <c r="F1793" s="51">
        <v>8.57</v>
      </c>
      <c r="G1793" s="51">
        <v>3.6200000000000003E-2</v>
      </c>
      <c r="H1793" s="51">
        <v>27.6235</v>
      </c>
      <c r="I1793" s="51">
        <v>2032</v>
      </c>
      <c r="J1793" s="51" t="s">
        <v>32</v>
      </c>
      <c r="K1793" s="51" t="s">
        <v>33</v>
      </c>
    </row>
    <row r="1794" spans="1:11" x14ac:dyDescent="0.25">
      <c r="A1794" s="51" t="s">
        <v>2033</v>
      </c>
      <c r="B1794" s="51" t="s">
        <v>79</v>
      </c>
      <c r="C1794" s="51" t="s">
        <v>31</v>
      </c>
      <c r="D1794" s="51">
        <v>910206</v>
      </c>
      <c r="E1794" s="51">
        <v>86.75</v>
      </c>
      <c r="F1794" s="51">
        <v>9.91</v>
      </c>
      <c r="G1794" s="51">
        <v>1.09E-2</v>
      </c>
      <c r="H1794" s="51">
        <v>91.847200000000001</v>
      </c>
      <c r="I1794" s="51">
        <v>2032</v>
      </c>
      <c r="J1794" s="51" t="s">
        <v>32</v>
      </c>
      <c r="K1794" s="51" t="s">
        <v>33</v>
      </c>
    </row>
    <row r="1795" spans="1:11" x14ac:dyDescent="0.25">
      <c r="A1795" s="51" t="s">
        <v>2576</v>
      </c>
      <c r="B1795" s="51" t="s">
        <v>79</v>
      </c>
      <c r="C1795" s="51" t="s">
        <v>31</v>
      </c>
      <c r="D1795" s="51">
        <v>468576</v>
      </c>
      <c r="E1795" s="51">
        <v>86.53</v>
      </c>
      <c r="F1795" s="51">
        <v>6.62</v>
      </c>
      <c r="G1795" s="51">
        <v>1.41E-2</v>
      </c>
      <c r="H1795" s="51">
        <v>70.781899999999993</v>
      </c>
      <c r="I1795" s="51">
        <v>2032</v>
      </c>
      <c r="J1795" s="51" t="s">
        <v>32</v>
      </c>
      <c r="K1795" s="51" t="s">
        <v>33</v>
      </c>
    </row>
    <row r="1796" spans="1:11" x14ac:dyDescent="0.25">
      <c r="A1796" s="51" t="s">
        <v>2316</v>
      </c>
      <c r="B1796" s="51" t="s">
        <v>75</v>
      </c>
      <c r="C1796" s="51" t="s">
        <v>31</v>
      </c>
      <c r="D1796" s="51">
        <v>871796</v>
      </c>
      <c r="E1796" s="51">
        <v>80.959999999999994</v>
      </c>
      <c r="F1796" s="51">
        <v>9.34</v>
      </c>
      <c r="G1796" s="51">
        <v>1.0699999999999999E-2</v>
      </c>
      <c r="H1796" s="51">
        <v>93.34</v>
      </c>
      <c r="I1796" s="51">
        <v>2032</v>
      </c>
      <c r="J1796" s="51" t="s">
        <v>32</v>
      </c>
      <c r="K1796" s="51" t="s">
        <v>33</v>
      </c>
    </row>
    <row r="1797" spans="1:11" x14ac:dyDescent="0.25">
      <c r="A1797" s="51" t="s">
        <v>1930</v>
      </c>
      <c r="B1797" s="51" t="s">
        <v>75</v>
      </c>
      <c r="C1797" s="51" t="s">
        <v>31</v>
      </c>
      <c r="D1797" s="51">
        <v>930437</v>
      </c>
      <c r="E1797" s="51">
        <v>83.83</v>
      </c>
      <c r="F1797" s="51">
        <v>11.4</v>
      </c>
      <c r="G1797" s="51">
        <v>1.23E-2</v>
      </c>
      <c r="H1797" s="51">
        <v>81.6173</v>
      </c>
      <c r="I1797" s="51">
        <v>2032</v>
      </c>
      <c r="J1797" s="51" t="s">
        <v>32</v>
      </c>
      <c r="K1797" s="51" t="s">
        <v>33</v>
      </c>
    </row>
    <row r="1798" spans="1:11" x14ac:dyDescent="0.25">
      <c r="A1798" s="51" t="s">
        <v>2286</v>
      </c>
      <c r="B1798" s="51" t="s">
        <v>75</v>
      </c>
      <c r="C1798" s="51" t="s">
        <v>31</v>
      </c>
      <c r="D1798" s="51">
        <v>370470</v>
      </c>
      <c r="E1798" s="51">
        <v>81.709999999999994</v>
      </c>
      <c r="F1798" s="51">
        <v>5.14</v>
      </c>
      <c r="G1798" s="51">
        <v>1.3899999999999999E-2</v>
      </c>
      <c r="H1798" s="51">
        <v>72.075800000000001</v>
      </c>
      <c r="I1798" s="51">
        <v>2032</v>
      </c>
      <c r="J1798" s="51" t="s">
        <v>32</v>
      </c>
      <c r="K1798" s="51" t="s">
        <v>33</v>
      </c>
    </row>
    <row r="1799" spans="1:11" x14ac:dyDescent="0.25">
      <c r="A1799" s="51" t="s">
        <v>2056</v>
      </c>
      <c r="B1799" s="51" t="s">
        <v>79</v>
      </c>
      <c r="C1799" s="51" t="s">
        <v>31</v>
      </c>
      <c r="D1799" s="51">
        <v>736634</v>
      </c>
      <c r="E1799" s="51">
        <v>86.88</v>
      </c>
      <c r="F1799" s="51">
        <v>6.64</v>
      </c>
      <c r="G1799" s="51">
        <v>8.9999999999999993E-3</v>
      </c>
      <c r="H1799" s="51">
        <v>110.9388</v>
      </c>
      <c r="I1799" s="51">
        <v>2032</v>
      </c>
      <c r="J1799" s="51" t="s">
        <v>32</v>
      </c>
      <c r="K1799" s="51" t="s">
        <v>33</v>
      </c>
    </row>
    <row r="1800" spans="1:11" x14ac:dyDescent="0.25">
      <c r="A1800" s="51" t="s">
        <v>1617</v>
      </c>
      <c r="B1800" s="51" t="s">
        <v>79</v>
      </c>
      <c r="C1800" s="51" t="s">
        <v>31</v>
      </c>
      <c r="D1800" s="51">
        <v>582908</v>
      </c>
      <c r="E1800" s="51">
        <v>87.07</v>
      </c>
      <c r="F1800" s="51">
        <v>6.3</v>
      </c>
      <c r="G1800" s="51">
        <v>1.0800000000000001E-2</v>
      </c>
      <c r="H1800" s="51">
        <v>92.525099999999995</v>
      </c>
      <c r="I1800" s="51">
        <v>2032</v>
      </c>
      <c r="J1800" s="51" t="s">
        <v>32</v>
      </c>
      <c r="K1800" s="51" t="s">
        <v>33</v>
      </c>
    </row>
    <row r="1801" spans="1:11" x14ac:dyDescent="0.25">
      <c r="A1801" s="51" t="s">
        <v>1755</v>
      </c>
      <c r="B1801" s="51" t="s">
        <v>79</v>
      </c>
      <c r="C1801" s="51" t="s">
        <v>31</v>
      </c>
      <c r="D1801" s="51">
        <v>689455</v>
      </c>
      <c r="E1801" s="51">
        <v>80.47</v>
      </c>
      <c r="F1801" s="51">
        <v>6.81</v>
      </c>
      <c r="G1801" s="51">
        <v>9.9000000000000008E-3</v>
      </c>
      <c r="H1801" s="51">
        <v>101.24160000000001</v>
      </c>
      <c r="I1801" s="51">
        <v>2032</v>
      </c>
      <c r="J1801" s="51" t="s">
        <v>32</v>
      </c>
      <c r="K1801" s="51" t="s">
        <v>33</v>
      </c>
    </row>
    <row r="1802" spans="1:11" x14ac:dyDescent="0.25">
      <c r="A1802" s="51" t="s">
        <v>1416</v>
      </c>
      <c r="B1802" s="51" t="s">
        <v>79</v>
      </c>
      <c r="C1802" s="51" t="s">
        <v>31</v>
      </c>
      <c r="D1802" s="51">
        <v>266090</v>
      </c>
      <c r="E1802" s="51">
        <v>88.56</v>
      </c>
      <c r="F1802" s="51">
        <v>4.2</v>
      </c>
      <c r="G1802" s="51">
        <v>1.5800000000000002E-2</v>
      </c>
      <c r="H1802" s="51">
        <v>63.354700000000001</v>
      </c>
      <c r="I1802" s="51">
        <v>2032</v>
      </c>
      <c r="J1802" s="51" t="s">
        <v>32</v>
      </c>
      <c r="K1802" s="51" t="s">
        <v>33</v>
      </c>
    </row>
    <row r="1803" spans="1:11" x14ac:dyDescent="0.25">
      <c r="A1803" s="51" t="s">
        <v>2611</v>
      </c>
      <c r="B1803" s="51" t="s">
        <v>79</v>
      </c>
      <c r="C1803" s="51" t="s">
        <v>31</v>
      </c>
      <c r="D1803" s="51">
        <v>439576</v>
      </c>
      <c r="E1803" s="51">
        <v>89.49</v>
      </c>
      <c r="F1803" s="51">
        <v>6.84</v>
      </c>
      <c r="G1803" s="51">
        <v>1.5599999999999999E-2</v>
      </c>
      <c r="H1803" s="51">
        <v>64.265500000000003</v>
      </c>
      <c r="I1803" s="51">
        <v>2032</v>
      </c>
      <c r="J1803" s="51" t="s">
        <v>32</v>
      </c>
      <c r="K1803" s="51" t="s">
        <v>33</v>
      </c>
    </row>
    <row r="1804" spans="1:11" x14ac:dyDescent="0.25">
      <c r="A1804" s="51" t="s">
        <v>2548</v>
      </c>
      <c r="B1804" s="51" t="s">
        <v>79</v>
      </c>
      <c r="C1804" s="51" t="s">
        <v>31</v>
      </c>
      <c r="D1804" s="51">
        <v>566441</v>
      </c>
      <c r="E1804" s="51">
        <v>87.2</v>
      </c>
      <c r="F1804" s="51">
        <v>6.53</v>
      </c>
      <c r="G1804" s="51">
        <v>1.15E-2</v>
      </c>
      <c r="H1804" s="51">
        <v>86.744299999999996</v>
      </c>
      <c r="I1804" s="51">
        <v>2032</v>
      </c>
      <c r="J1804" s="51" t="s">
        <v>32</v>
      </c>
      <c r="K1804" s="51" t="s">
        <v>33</v>
      </c>
    </row>
    <row r="1805" spans="1:11" x14ac:dyDescent="0.25">
      <c r="A1805" s="51" t="s">
        <v>1880</v>
      </c>
      <c r="B1805" s="51" t="s">
        <v>79</v>
      </c>
      <c r="C1805" s="51" t="s">
        <v>31</v>
      </c>
      <c r="D1805" s="51">
        <v>701817</v>
      </c>
      <c r="E1805" s="51">
        <v>85.54</v>
      </c>
      <c r="F1805" s="51">
        <v>6.44</v>
      </c>
      <c r="G1805" s="51">
        <v>9.1999999999999998E-3</v>
      </c>
      <c r="H1805" s="51">
        <v>108.9777</v>
      </c>
      <c r="I1805" s="51">
        <v>2032</v>
      </c>
      <c r="J1805" s="51" t="s">
        <v>32</v>
      </c>
      <c r="K1805" s="51" t="s">
        <v>33</v>
      </c>
    </row>
    <row r="1806" spans="1:11" x14ac:dyDescent="0.25">
      <c r="A1806" s="51" t="s">
        <v>2279</v>
      </c>
      <c r="B1806" s="51" t="s">
        <v>75</v>
      </c>
      <c r="C1806" s="51" t="s">
        <v>31</v>
      </c>
      <c r="D1806" s="51">
        <v>176794</v>
      </c>
      <c r="E1806" s="51">
        <v>84.18</v>
      </c>
      <c r="F1806" s="51">
        <v>5.65</v>
      </c>
      <c r="G1806" s="51">
        <v>3.2000000000000001E-2</v>
      </c>
      <c r="H1806" s="51">
        <v>31.291</v>
      </c>
      <c r="I1806" s="51">
        <v>2032</v>
      </c>
      <c r="J1806" s="51" t="s">
        <v>32</v>
      </c>
      <c r="K1806" s="51" t="s">
        <v>33</v>
      </c>
    </row>
    <row r="1807" spans="1:11" x14ac:dyDescent="0.25">
      <c r="A1807" s="51" t="s">
        <v>2317</v>
      </c>
      <c r="B1807" s="51" t="s">
        <v>75</v>
      </c>
      <c r="C1807" s="51" t="s">
        <v>31</v>
      </c>
      <c r="D1807" s="51">
        <v>480025</v>
      </c>
      <c r="E1807" s="51">
        <v>81.94</v>
      </c>
      <c r="F1807" s="51">
        <v>5.55</v>
      </c>
      <c r="G1807" s="51">
        <v>1.1599999999999999E-2</v>
      </c>
      <c r="H1807" s="51">
        <v>86.491</v>
      </c>
      <c r="I1807" s="51">
        <v>2032</v>
      </c>
      <c r="J1807" s="51" t="s">
        <v>32</v>
      </c>
      <c r="K1807" s="51" t="s">
        <v>33</v>
      </c>
    </row>
    <row r="1808" spans="1:11" x14ac:dyDescent="0.25">
      <c r="A1808" s="51" t="s">
        <v>2362</v>
      </c>
      <c r="B1808" s="51" t="s">
        <v>79</v>
      </c>
      <c r="C1808" s="51" t="s">
        <v>31</v>
      </c>
      <c r="D1808" s="51">
        <v>1189042</v>
      </c>
      <c r="E1808" s="51">
        <v>80.569999999999993</v>
      </c>
      <c r="F1808" s="51">
        <v>10.99</v>
      </c>
      <c r="G1808" s="51">
        <v>9.1999999999999998E-3</v>
      </c>
      <c r="H1808" s="51">
        <v>108.1931</v>
      </c>
      <c r="I1808" s="51">
        <v>2032</v>
      </c>
      <c r="J1808" s="51" t="s">
        <v>32</v>
      </c>
      <c r="K1808" s="51" t="s">
        <v>33</v>
      </c>
    </row>
    <row r="1809" spans="1:11" x14ac:dyDescent="0.25">
      <c r="A1809" s="51" t="s">
        <v>1271</v>
      </c>
      <c r="B1809" s="51" t="s">
        <v>79</v>
      </c>
      <c r="C1809" s="51" t="s">
        <v>31</v>
      </c>
      <c r="D1809" s="51">
        <v>502666</v>
      </c>
      <c r="E1809" s="51">
        <v>85.8</v>
      </c>
      <c r="F1809" s="51">
        <v>3.96</v>
      </c>
      <c r="G1809" s="51">
        <v>7.9000000000000008E-3</v>
      </c>
      <c r="H1809" s="51">
        <v>126.9359</v>
      </c>
      <c r="I1809" s="51">
        <v>2032</v>
      </c>
      <c r="J1809" s="51" t="s">
        <v>32</v>
      </c>
      <c r="K1809" s="51" t="s">
        <v>33</v>
      </c>
    </row>
    <row r="1810" spans="1:11" x14ac:dyDescent="0.25">
      <c r="A1810" s="51" t="s">
        <v>2274</v>
      </c>
      <c r="B1810" s="51" t="s">
        <v>75</v>
      </c>
      <c r="C1810" s="51" t="s">
        <v>31</v>
      </c>
      <c r="D1810" s="51">
        <v>435827</v>
      </c>
      <c r="E1810" s="51">
        <v>80.36</v>
      </c>
      <c r="F1810" s="51">
        <v>6.25</v>
      </c>
      <c r="G1810" s="51">
        <v>1.43E-2</v>
      </c>
      <c r="H1810" s="51">
        <v>69.732299999999995</v>
      </c>
      <c r="I1810" s="51">
        <v>2032</v>
      </c>
      <c r="J1810" s="51" t="s">
        <v>32</v>
      </c>
      <c r="K1810" s="51" t="s">
        <v>33</v>
      </c>
    </row>
    <row r="1811" spans="1:11" x14ac:dyDescent="0.25">
      <c r="A1811" s="51" t="s">
        <v>1367</v>
      </c>
      <c r="B1811" s="51" t="s">
        <v>79</v>
      </c>
      <c r="C1811" s="51" t="s">
        <v>31</v>
      </c>
      <c r="D1811" s="51">
        <v>524780</v>
      </c>
      <c r="E1811" s="51">
        <v>81.69</v>
      </c>
      <c r="F1811" s="51">
        <v>4.45</v>
      </c>
      <c r="G1811" s="51">
        <v>8.5000000000000006E-3</v>
      </c>
      <c r="H1811" s="51">
        <v>117.928</v>
      </c>
      <c r="I1811" s="51">
        <v>2032</v>
      </c>
      <c r="J1811" s="51" t="s">
        <v>32</v>
      </c>
      <c r="K1811" s="51" t="s">
        <v>33</v>
      </c>
    </row>
    <row r="1812" spans="1:11" x14ac:dyDescent="0.25">
      <c r="A1812" s="51" t="s">
        <v>2272</v>
      </c>
      <c r="B1812" s="51" t="s">
        <v>75</v>
      </c>
      <c r="C1812" s="51" t="s">
        <v>31</v>
      </c>
      <c r="D1812" s="51">
        <v>399213</v>
      </c>
      <c r="E1812" s="51">
        <v>85.2</v>
      </c>
      <c r="F1812" s="51">
        <v>5.59</v>
      </c>
      <c r="G1812" s="51">
        <v>1.4E-2</v>
      </c>
      <c r="H1812" s="51">
        <v>71.415599999999998</v>
      </c>
      <c r="I1812" s="51">
        <v>2032</v>
      </c>
      <c r="J1812" s="51" t="s">
        <v>32</v>
      </c>
      <c r="K1812" s="51" t="s">
        <v>33</v>
      </c>
    </row>
    <row r="1813" spans="1:11" x14ac:dyDescent="0.25">
      <c r="A1813" s="51" t="s">
        <v>1338</v>
      </c>
      <c r="B1813" s="51" t="s">
        <v>75</v>
      </c>
      <c r="C1813" s="51" t="s">
        <v>31</v>
      </c>
      <c r="D1813" s="51">
        <v>435470</v>
      </c>
      <c r="E1813" s="51">
        <v>86.42</v>
      </c>
      <c r="F1813" s="51">
        <v>4.78</v>
      </c>
      <c r="G1813" s="51">
        <v>1.0999999999999999E-2</v>
      </c>
      <c r="H1813" s="51">
        <v>91.102500000000006</v>
      </c>
      <c r="I1813" s="51">
        <v>2032</v>
      </c>
      <c r="J1813" s="51" t="s">
        <v>32</v>
      </c>
      <c r="K1813" s="51" t="s">
        <v>33</v>
      </c>
    </row>
    <row r="1814" spans="1:11" x14ac:dyDescent="0.25">
      <c r="A1814" s="51" t="s">
        <v>2516</v>
      </c>
      <c r="B1814" s="51" t="s">
        <v>79</v>
      </c>
      <c r="C1814" s="51" t="s">
        <v>31</v>
      </c>
      <c r="D1814" s="51">
        <v>535559</v>
      </c>
      <c r="E1814" s="51">
        <v>88.94</v>
      </c>
      <c r="F1814" s="51">
        <v>6.27</v>
      </c>
      <c r="G1814" s="51">
        <v>1.17E-2</v>
      </c>
      <c r="H1814" s="51">
        <v>85.415999999999997</v>
      </c>
      <c r="I1814" s="51">
        <v>2032</v>
      </c>
      <c r="J1814" s="51" t="s">
        <v>32</v>
      </c>
      <c r="K1814" s="51" t="s">
        <v>33</v>
      </c>
    </row>
    <row r="1815" spans="1:11" x14ac:dyDescent="0.25">
      <c r="A1815" s="51" t="s">
        <v>2311</v>
      </c>
      <c r="B1815" s="51" t="s">
        <v>75</v>
      </c>
      <c r="C1815" s="51" t="s">
        <v>31</v>
      </c>
      <c r="D1815" s="51">
        <v>174627</v>
      </c>
      <c r="E1815" s="51">
        <v>83.51</v>
      </c>
      <c r="F1815" s="51">
        <v>5.46</v>
      </c>
      <c r="G1815" s="51">
        <v>3.1300000000000001E-2</v>
      </c>
      <c r="H1815" s="51">
        <v>31.983000000000001</v>
      </c>
      <c r="I1815" s="51">
        <v>2032</v>
      </c>
      <c r="J1815" s="51" t="s">
        <v>32</v>
      </c>
      <c r="K1815" s="51" t="s">
        <v>33</v>
      </c>
    </row>
    <row r="1816" spans="1:11" x14ac:dyDescent="0.25">
      <c r="A1816" s="51" t="s">
        <v>2112</v>
      </c>
      <c r="B1816" s="51" t="s">
        <v>79</v>
      </c>
      <c r="C1816" s="51" t="s">
        <v>31</v>
      </c>
      <c r="D1816" s="51">
        <v>737104</v>
      </c>
      <c r="E1816" s="51">
        <v>86.28</v>
      </c>
      <c r="F1816" s="51">
        <v>6.64</v>
      </c>
      <c r="G1816" s="51">
        <v>8.9999999999999993E-3</v>
      </c>
      <c r="H1816" s="51">
        <v>111.0097</v>
      </c>
      <c r="I1816" s="51">
        <v>2032</v>
      </c>
      <c r="J1816" s="51" t="s">
        <v>32</v>
      </c>
      <c r="K1816" s="51" t="s">
        <v>33</v>
      </c>
    </row>
    <row r="1817" spans="1:11" x14ac:dyDescent="0.25">
      <c r="A1817" s="51" t="s">
        <v>2206</v>
      </c>
      <c r="B1817" s="51" t="s">
        <v>79</v>
      </c>
      <c r="C1817" s="51" t="s">
        <v>31</v>
      </c>
      <c r="D1817" s="51">
        <v>701817</v>
      </c>
      <c r="E1817" s="51">
        <v>88.3</v>
      </c>
      <c r="F1817" s="51">
        <v>6.45</v>
      </c>
      <c r="G1817" s="51">
        <v>9.1999999999999998E-3</v>
      </c>
      <c r="H1817" s="51">
        <v>108.80880000000001</v>
      </c>
      <c r="I1817" s="51">
        <v>2032</v>
      </c>
      <c r="J1817" s="51" t="s">
        <v>32</v>
      </c>
      <c r="K1817" s="51" t="s">
        <v>33</v>
      </c>
    </row>
    <row r="1818" spans="1:11" x14ac:dyDescent="0.25">
      <c r="A1818" s="51" t="s">
        <v>945</v>
      </c>
      <c r="B1818" s="51" t="s">
        <v>75</v>
      </c>
      <c r="C1818" s="51" t="s">
        <v>31</v>
      </c>
      <c r="D1818" s="51">
        <v>299624</v>
      </c>
      <c r="E1818" s="51">
        <v>80.239999999999995</v>
      </c>
      <c r="F1818" s="51">
        <v>4.21</v>
      </c>
      <c r="G1818" s="51">
        <v>1.41E-2</v>
      </c>
      <c r="H1818" s="51">
        <v>71.169499999999999</v>
      </c>
      <c r="I1818" s="51">
        <v>2032</v>
      </c>
      <c r="J1818" s="51" t="s">
        <v>32</v>
      </c>
      <c r="K1818" s="51" t="s">
        <v>33</v>
      </c>
    </row>
    <row r="1819" spans="1:11" x14ac:dyDescent="0.25">
      <c r="A1819" s="51" t="s">
        <v>2276</v>
      </c>
      <c r="B1819" s="51" t="s">
        <v>34</v>
      </c>
      <c r="C1819" s="51" t="s">
        <v>31</v>
      </c>
      <c r="D1819" s="51">
        <v>402863</v>
      </c>
      <c r="E1819" s="51">
        <v>82.15</v>
      </c>
      <c r="F1819" s="51">
        <v>8.5299999999999994</v>
      </c>
      <c r="G1819" s="51">
        <v>2.12E-2</v>
      </c>
      <c r="H1819" s="51">
        <v>47.228999999999999</v>
      </c>
      <c r="I1819" s="51">
        <v>2032</v>
      </c>
      <c r="J1819" s="51" t="s">
        <v>32</v>
      </c>
      <c r="K1819" s="51" t="s">
        <v>33</v>
      </c>
    </row>
    <row r="1820" spans="1:11" x14ac:dyDescent="0.25">
      <c r="A1820" s="51" t="s">
        <v>1504</v>
      </c>
      <c r="B1820" s="51" t="s">
        <v>79</v>
      </c>
      <c r="C1820" s="51" t="s">
        <v>31</v>
      </c>
      <c r="D1820" s="51">
        <v>392013</v>
      </c>
      <c r="E1820" s="51">
        <v>88.43</v>
      </c>
      <c r="F1820" s="51">
        <v>6.26</v>
      </c>
      <c r="G1820" s="51">
        <v>1.6E-2</v>
      </c>
      <c r="H1820" s="51">
        <v>62.621899999999997</v>
      </c>
      <c r="I1820" s="51">
        <v>2032</v>
      </c>
      <c r="J1820" s="51" t="s">
        <v>32</v>
      </c>
      <c r="K1820" s="51" t="s">
        <v>33</v>
      </c>
    </row>
    <row r="1821" spans="1:11" x14ac:dyDescent="0.25">
      <c r="A1821" s="51" t="s">
        <v>1337</v>
      </c>
      <c r="B1821" s="51" t="s">
        <v>34</v>
      </c>
      <c r="C1821" s="51" t="s">
        <v>31</v>
      </c>
      <c r="D1821" s="51">
        <v>845875</v>
      </c>
      <c r="E1821" s="51">
        <v>70.2</v>
      </c>
      <c r="F1821" s="51">
        <v>8.4</v>
      </c>
      <c r="G1821" s="51">
        <v>9.9000000000000008E-3</v>
      </c>
      <c r="H1821" s="51">
        <v>100.6995</v>
      </c>
      <c r="I1821" s="51">
        <v>2033</v>
      </c>
      <c r="J1821" s="51" t="s">
        <v>32</v>
      </c>
      <c r="K1821" s="51" t="s">
        <v>33</v>
      </c>
    </row>
    <row r="1822" spans="1:11" x14ac:dyDescent="0.25">
      <c r="A1822" s="51" t="s">
        <v>2359</v>
      </c>
      <c r="B1822" s="51" t="s">
        <v>75</v>
      </c>
      <c r="C1822" s="51" t="s">
        <v>31</v>
      </c>
      <c r="D1822" s="51">
        <v>301108</v>
      </c>
      <c r="E1822" s="51">
        <v>87.45</v>
      </c>
      <c r="F1822" s="51">
        <v>5.19</v>
      </c>
      <c r="G1822" s="51">
        <v>1.72E-2</v>
      </c>
      <c r="H1822" s="51">
        <v>58.017000000000003</v>
      </c>
      <c r="I1822" s="51">
        <v>2033</v>
      </c>
      <c r="J1822" s="51" t="s">
        <v>32</v>
      </c>
      <c r="K1822" s="51" t="s">
        <v>33</v>
      </c>
    </row>
    <row r="1823" spans="1:11" x14ac:dyDescent="0.25">
      <c r="A1823" s="51" t="s">
        <v>3334</v>
      </c>
      <c r="B1823" s="51" t="s">
        <v>79</v>
      </c>
      <c r="C1823" s="51" t="s">
        <v>31</v>
      </c>
      <c r="D1823" s="51">
        <v>113488</v>
      </c>
      <c r="E1823" s="51">
        <v>85.78</v>
      </c>
      <c r="F1823" s="51">
        <v>10.8</v>
      </c>
      <c r="G1823" s="51">
        <v>9.5200000000000007E-2</v>
      </c>
      <c r="H1823" s="51">
        <v>10.5082</v>
      </c>
      <c r="I1823" s="51">
        <v>2033</v>
      </c>
      <c r="J1823" s="51" t="s">
        <v>32</v>
      </c>
      <c r="K1823" s="51" t="s">
        <v>33</v>
      </c>
    </row>
    <row r="1824" spans="1:11" x14ac:dyDescent="0.25">
      <c r="A1824" s="51" t="s">
        <v>1314</v>
      </c>
      <c r="B1824" s="51" t="s">
        <v>79</v>
      </c>
      <c r="C1824" s="51" t="s">
        <v>31</v>
      </c>
      <c r="D1824" s="51">
        <v>461134</v>
      </c>
      <c r="E1824" s="51">
        <v>74.14</v>
      </c>
      <c r="F1824" s="51">
        <v>6.32</v>
      </c>
      <c r="G1824" s="51">
        <v>1.37E-2</v>
      </c>
      <c r="H1824" s="51">
        <v>72.964299999999994</v>
      </c>
      <c r="I1824" s="51">
        <v>2033</v>
      </c>
      <c r="J1824" s="51" t="s">
        <v>32</v>
      </c>
      <c r="K1824" s="51" t="s">
        <v>33</v>
      </c>
    </row>
    <row r="1825" spans="1:11" x14ac:dyDescent="0.25">
      <c r="A1825" s="51" t="s">
        <v>1619</v>
      </c>
      <c r="B1825" s="51" t="s">
        <v>79</v>
      </c>
      <c r="C1825" s="51" t="s">
        <v>31</v>
      </c>
      <c r="D1825" s="51">
        <v>608986</v>
      </c>
      <c r="E1825" s="51">
        <v>76.040000000000006</v>
      </c>
      <c r="F1825" s="51">
        <v>6.29</v>
      </c>
      <c r="G1825" s="51">
        <v>1.03E-2</v>
      </c>
      <c r="H1825" s="51">
        <v>96.818200000000004</v>
      </c>
      <c r="I1825" s="51">
        <v>2033</v>
      </c>
      <c r="J1825" s="51" t="s">
        <v>32</v>
      </c>
      <c r="K1825" s="51" t="s">
        <v>33</v>
      </c>
    </row>
    <row r="1826" spans="1:11" x14ac:dyDescent="0.25">
      <c r="A1826" s="51" t="s">
        <v>1785</v>
      </c>
      <c r="B1826" s="51" t="s">
        <v>75</v>
      </c>
      <c r="C1826" s="51" t="s">
        <v>31</v>
      </c>
      <c r="D1826" s="51">
        <v>477391</v>
      </c>
      <c r="E1826" s="51">
        <v>85.24</v>
      </c>
      <c r="F1826" s="51">
        <v>4.71</v>
      </c>
      <c r="G1826" s="51">
        <v>9.9000000000000008E-3</v>
      </c>
      <c r="H1826" s="51">
        <v>101.3569</v>
      </c>
      <c r="I1826" s="51">
        <v>2033</v>
      </c>
      <c r="J1826" s="51" t="s">
        <v>32</v>
      </c>
      <c r="K1826" s="51" t="s">
        <v>33</v>
      </c>
    </row>
    <row r="1827" spans="1:11" x14ac:dyDescent="0.25">
      <c r="A1827" s="51" t="s">
        <v>2337</v>
      </c>
      <c r="B1827" s="51" t="s">
        <v>79</v>
      </c>
      <c r="C1827" s="51" t="s">
        <v>31</v>
      </c>
      <c r="D1827" s="51">
        <v>1476317</v>
      </c>
      <c r="E1827" s="51">
        <v>76.08</v>
      </c>
      <c r="F1827" s="51">
        <v>10.07</v>
      </c>
      <c r="G1827" s="51">
        <v>6.7999999999999996E-3</v>
      </c>
      <c r="H1827" s="51">
        <v>146.60550000000001</v>
      </c>
      <c r="I1827" s="51">
        <v>2033</v>
      </c>
      <c r="J1827" s="51" t="s">
        <v>32</v>
      </c>
      <c r="K1827" s="51" t="s">
        <v>33</v>
      </c>
    </row>
    <row r="1828" spans="1:11" x14ac:dyDescent="0.25">
      <c r="A1828" s="51" t="s">
        <v>1883</v>
      </c>
      <c r="B1828" s="51" t="s">
        <v>79</v>
      </c>
      <c r="C1828" s="51" t="s">
        <v>31</v>
      </c>
      <c r="D1828" s="51">
        <v>1384064</v>
      </c>
      <c r="E1828" s="51">
        <v>75.25</v>
      </c>
      <c r="F1828" s="51">
        <v>10.44</v>
      </c>
      <c r="G1828" s="51">
        <v>7.4999999999999997E-3</v>
      </c>
      <c r="H1828" s="51">
        <v>132.57310000000001</v>
      </c>
      <c r="I1828" s="51">
        <v>2033</v>
      </c>
      <c r="J1828" s="51" t="s">
        <v>32</v>
      </c>
      <c r="K1828" s="51" t="s">
        <v>33</v>
      </c>
    </row>
    <row r="1829" spans="1:11" x14ac:dyDescent="0.25">
      <c r="A1829" s="51" t="s">
        <v>1986</v>
      </c>
      <c r="B1829" s="51" t="s">
        <v>79</v>
      </c>
      <c r="C1829" s="51" t="s">
        <v>31</v>
      </c>
      <c r="D1829" s="51">
        <v>1024170</v>
      </c>
      <c r="E1829" s="51">
        <v>87.18</v>
      </c>
      <c r="F1829" s="51">
        <v>9.93</v>
      </c>
      <c r="G1829" s="51">
        <v>9.7000000000000003E-3</v>
      </c>
      <c r="H1829" s="51">
        <v>103.139</v>
      </c>
      <c r="I1829" s="51">
        <v>2033</v>
      </c>
      <c r="J1829" s="51" t="s">
        <v>32</v>
      </c>
      <c r="K1829" s="51" t="s">
        <v>33</v>
      </c>
    </row>
    <row r="1830" spans="1:11" x14ac:dyDescent="0.25">
      <c r="A1830" s="51" t="s">
        <v>2361</v>
      </c>
      <c r="B1830" s="51" t="s">
        <v>75</v>
      </c>
      <c r="C1830" s="51" t="s">
        <v>31</v>
      </c>
      <c r="D1830" s="51">
        <v>411483</v>
      </c>
      <c r="E1830" s="51">
        <v>83.69</v>
      </c>
      <c r="F1830" s="51">
        <v>5.24</v>
      </c>
      <c r="G1830" s="51">
        <v>1.2699999999999999E-2</v>
      </c>
      <c r="H1830" s="51">
        <v>78.527299999999997</v>
      </c>
      <c r="I1830" s="51">
        <v>2033</v>
      </c>
      <c r="J1830" s="51" t="s">
        <v>32</v>
      </c>
      <c r="K1830" s="51" t="s">
        <v>33</v>
      </c>
    </row>
    <row r="1831" spans="1:11" x14ac:dyDescent="0.25">
      <c r="A1831" s="51" t="s">
        <v>2406</v>
      </c>
      <c r="B1831" s="51" t="s">
        <v>75</v>
      </c>
      <c r="C1831" s="51" t="s">
        <v>31</v>
      </c>
      <c r="D1831" s="51">
        <v>343637</v>
      </c>
      <c r="E1831" s="51">
        <v>76</v>
      </c>
      <c r="F1831" s="51">
        <v>5.39</v>
      </c>
      <c r="G1831" s="51">
        <v>1.5699999999999999E-2</v>
      </c>
      <c r="H1831" s="51">
        <v>63.7545</v>
      </c>
      <c r="I1831" s="51">
        <v>2033</v>
      </c>
      <c r="J1831" s="51" t="s">
        <v>32</v>
      </c>
      <c r="K1831" s="51" t="s">
        <v>33</v>
      </c>
    </row>
    <row r="1832" spans="1:11" x14ac:dyDescent="0.25">
      <c r="A1832" s="51" t="s">
        <v>1595</v>
      </c>
      <c r="B1832" s="51" t="s">
        <v>79</v>
      </c>
      <c r="C1832" s="51" t="s">
        <v>31</v>
      </c>
      <c r="D1832" s="51">
        <v>533342</v>
      </c>
      <c r="E1832" s="51">
        <v>89.1</v>
      </c>
      <c r="F1832" s="51">
        <v>6.36</v>
      </c>
      <c r="G1832" s="51">
        <v>1.1900000000000001E-2</v>
      </c>
      <c r="H1832" s="51">
        <v>83.858800000000002</v>
      </c>
      <c r="I1832" s="51">
        <v>2033</v>
      </c>
      <c r="J1832" s="51" t="s">
        <v>32</v>
      </c>
      <c r="K1832" s="51" t="s">
        <v>33</v>
      </c>
    </row>
    <row r="1833" spans="1:11" x14ac:dyDescent="0.25">
      <c r="A1833" s="51" t="s">
        <v>2439</v>
      </c>
      <c r="B1833" s="51" t="s">
        <v>34</v>
      </c>
      <c r="C1833" s="51" t="s">
        <v>31</v>
      </c>
      <c r="D1833" s="51">
        <v>852631</v>
      </c>
      <c r="E1833" s="51">
        <v>73.92</v>
      </c>
      <c r="F1833" s="51">
        <v>8.2200000000000006</v>
      </c>
      <c r="G1833" s="51">
        <v>9.5999999999999992E-3</v>
      </c>
      <c r="H1833" s="51">
        <v>103.7264</v>
      </c>
      <c r="I1833" s="51">
        <v>2033</v>
      </c>
      <c r="J1833" s="51" t="s">
        <v>32</v>
      </c>
      <c r="K1833" s="51" t="s">
        <v>33</v>
      </c>
    </row>
    <row r="1834" spans="1:11" x14ac:dyDescent="0.25">
      <c r="A1834" s="51" t="s">
        <v>2356</v>
      </c>
      <c r="B1834" s="51" t="s">
        <v>79</v>
      </c>
      <c r="C1834" s="51" t="s">
        <v>31</v>
      </c>
      <c r="D1834" s="51">
        <v>550216</v>
      </c>
      <c r="E1834" s="51">
        <v>88.79</v>
      </c>
      <c r="F1834" s="51">
        <v>6.54</v>
      </c>
      <c r="G1834" s="51">
        <v>1.1900000000000001E-2</v>
      </c>
      <c r="H1834" s="51">
        <v>84.130799999999994</v>
      </c>
      <c r="I1834" s="51">
        <v>2033</v>
      </c>
      <c r="J1834" s="51" t="s">
        <v>32</v>
      </c>
      <c r="K1834" s="51" t="s">
        <v>33</v>
      </c>
    </row>
    <row r="1835" spans="1:11" x14ac:dyDescent="0.25">
      <c r="A1835" s="51" t="s">
        <v>2397</v>
      </c>
      <c r="B1835" s="51" t="s">
        <v>34</v>
      </c>
      <c r="C1835" s="51" t="s">
        <v>31</v>
      </c>
      <c r="D1835" s="51">
        <v>1129596</v>
      </c>
      <c r="E1835" s="51">
        <v>73.42</v>
      </c>
      <c r="F1835" s="51">
        <v>9.77</v>
      </c>
      <c r="G1835" s="51">
        <v>8.6E-3</v>
      </c>
      <c r="H1835" s="51">
        <v>115.61879999999999</v>
      </c>
      <c r="I1835" s="51">
        <v>2033</v>
      </c>
      <c r="J1835" s="51" t="s">
        <v>32</v>
      </c>
      <c r="K1835" s="51" t="s">
        <v>33</v>
      </c>
    </row>
    <row r="1836" spans="1:11" x14ac:dyDescent="0.25">
      <c r="A1836" s="51" t="s">
        <v>1601</v>
      </c>
      <c r="B1836" s="51" t="s">
        <v>79</v>
      </c>
      <c r="C1836" s="51" t="s">
        <v>31</v>
      </c>
      <c r="D1836" s="51">
        <v>505322</v>
      </c>
      <c r="E1836" s="51">
        <v>88.88</v>
      </c>
      <c r="F1836" s="51">
        <v>6.31</v>
      </c>
      <c r="G1836" s="51">
        <v>1.2500000000000001E-2</v>
      </c>
      <c r="H1836" s="51">
        <v>80.082800000000006</v>
      </c>
      <c r="I1836" s="51">
        <v>2033</v>
      </c>
      <c r="J1836" s="51" t="s">
        <v>32</v>
      </c>
      <c r="K1836" s="51" t="s">
        <v>33</v>
      </c>
    </row>
    <row r="1837" spans="1:11" x14ac:dyDescent="0.25">
      <c r="A1837" s="51" t="s">
        <v>2319</v>
      </c>
      <c r="B1837" s="51" t="s">
        <v>75</v>
      </c>
      <c r="C1837" s="51" t="s">
        <v>31</v>
      </c>
      <c r="D1837" s="51">
        <v>377237</v>
      </c>
      <c r="E1837" s="51">
        <v>83.68</v>
      </c>
      <c r="F1837" s="51">
        <v>5.32</v>
      </c>
      <c r="G1837" s="51">
        <v>1.41E-2</v>
      </c>
      <c r="H1837" s="51">
        <v>70.909199999999998</v>
      </c>
      <c r="I1837" s="51">
        <v>2033</v>
      </c>
      <c r="J1837" s="51" t="s">
        <v>32</v>
      </c>
      <c r="K1837" s="51" t="s">
        <v>33</v>
      </c>
    </row>
    <row r="1838" spans="1:11" x14ac:dyDescent="0.25">
      <c r="A1838" s="51" t="s">
        <v>2358</v>
      </c>
      <c r="B1838" s="51" t="s">
        <v>79</v>
      </c>
      <c r="C1838" s="51" t="s">
        <v>31</v>
      </c>
      <c r="D1838" s="51">
        <v>910373</v>
      </c>
      <c r="E1838" s="51">
        <v>88.8</v>
      </c>
      <c r="F1838" s="51">
        <v>9.7799999999999994</v>
      </c>
      <c r="G1838" s="51">
        <v>1.0699999999999999E-2</v>
      </c>
      <c r="H1838" s="51">
        <v>93.0852</v>
      </c>
      <c r="I1838" s="51">
        <v>2033</v>
      </c>
      <c r="J1838" s="51" t="s">
        <v>32</v>
      </c>
      <c r="K1838" s="51" t="s">
        <v>33</v>
      </c>
    </row>
    <row r="1839" spans="1:11" x14ac:dyDescent="0.25">
      <c r="A1839" s="51" t="s">
        <v>2005</v>
      </c>
      <c r="B1839" s="51" t="s">
        <v>75</v>
      </c>
      <c r="C1839" s="51" t="s">
        <v>31</v>
      </c>
      <c r="D1839" s="51">
        <v>881891</v>
      </c>
      <c r="E1839" s="51">
        <v>83.34</v>
      </c>
      <c r="F1839" s="51">
        <v>10.95</v>
      </c>
      <c r="G1839" s="51">
        <v>1.24E-2</v>
      </c>
      <c r="H1839" s="51">
        <v>80.537999999999997</v>
      </c>
      <c r="I1839" s="51">
        <v>2033</v>
      </c>
      <c r="J1839" s="51" t="s">
        <v>32</v>
      </c>
      <c r="K1839" s="51" t="s">
        <v>33</v>
      </c>
    </row>
    <row r="1840" spans="1:11" x14ac:dyDescent="0.25">
      <c r="A1840" s="51" t="s">
        <v>1567</v>
      </c>
      <c r="B1840" s="51" t="s">
        <v>34</v>
      </c>
      <c r="C1840" s="51" t="s">
        <v>31</v>
      </c>
      <c r="D1840" s="51">
        <v>1433935</v>
      </c>
      <c r="E1840" s="51">
        <v>71.37</v>
      </c>
      <c r="F1840" s="51">
        <v>8.06</v>
      </c>
      <c r="G1840" s="51">
        <v>5.5999999999999999E-3</v>
      </c>
      <c r="H1840" s="51">
        <v>177.9076</v>
      </c>
      <c r="I1840" s="51">
        <v>2033</v>
      </c>
      <c r="J1840" s="51" t="s">
        <v>32</v>
      </c>
      <c r="K1840" s="51" t="s">
        <v>33</v>
      </c>
    </row>
    <row r="1841" spans="1:11" x14ac:dyDescent="0.25">
      <c r="A1841" s="51" t="s">
        <v>2278</v>
      </c>
      <c r="B1841" s="51" t="s">
        <v>79</v>
      </c>
      <c r="C1841" s="51" t="s">
        <v>31</v>
      </c>
      <c r="D1841" s="51">
        <v>51105</v>
      </c>
      <c r="E1841" s="51">
        <v>85.33</v>
      </c>
      <c r="F1841" s="51">
        <v>6.88</v>
      </c>
      <c r="G1841" s="51">
        <v>0.1346</v>
      </c>
      <c r="H1841" s="51">
        <v>7.4279999999999999</v>
      </c>
      <c r="I1841" s="51">
        <v>2033</v>
      </c>
      <c r="J1841" s="51" t="s">
        <v>32</v>
      </c>
      <c r="K1841" s="51" t="s">
        <v>33</v>
      </c>
    </row>
    <row r="1842" spans="1:11" x14ac:dyDescent="0.25">
      <c r="A1842" s="51" t="s">
        <v>3333</v>
      </c>
      <c r="B1842" s="51" t="s">
        <v>79</v>
      </c>
      <c r="C1842" s="51" t="s">
        <v>31</v>
      </c>
      <c r="D1842" s="51">
        <v>560525</v>
      </c>
      <c r="E1842" s="51">
        <v>82.74</v>
      </c>
      <c r="F1842" s="51">
        <v>6.25</v>
      </c>
      <c r="G1842" s="51">
        <v>1.12E-2</v>
      </c>
      <c r="H1842" s="51">
        <v>89.683899999999994</v>
      </c>
      <c r="I1842" s="51">
        <v>2033</v>
      </c>
      <c r="J1842" s="51" t="s">
        <v>32</v>
      </c>
      <c r="K1842" s="51" t="s">
        <v>33</v>
      </c>
    </row>
    <row r="1843" spans="1:11" x14ac:dyDescent="0.25">
      <c r="A1843" s="51" t="s">
        <v>2322</v>
      </c>
      <c r="B1843" s="51" t="s">
        <v>75</v>
      </c>
      <c r="C1843" s="51" t="s">
        <v>31</v>
      </c>
      <c r="D1843" s="51">
        <v>400851</v>
      </c>
      <c r="E1843" s="51">
        <v>84.88</v>
      </c>
      <c r="F1843" s="51">
        <v>5.32</v>
      </c>
      <c r="G1843" s="51">
        <v>1.3299999999999999E-2</v>
      </c>
      <c r="H1843" s="51">
        <v>75.347899999999996</v>
      </c>
      <c r="I1843" s="51">
        <v>2033</v>
      </c>
      <c r="J1843" s="51" t="s">
        <v>32</v>
      </c>
      <c r="K1843" s="51" t="s">
        <v>33</v>
      </c>
    </row>
    <row r="1844" spans="1:11" x14ac:dyDescent="0.25">
      <c r="A1844" s="51" t="s">
        <v>2114</v>
      </c>
      <c r="B1844" s="51" t="s">
        <v>79</v>
      </c>
      <c r="C1844" s="51" t="s">
        <v>31</v>
      </c>
      <c r="D1844" s="51">
        <v>495410</v>
      </c>
      <c r="E1844" s="51">
        <v>88.4</v>
      </c>
      <c r="F1844" s="51">
        <v>6.26</v>
      </c>
      <c r="G1844" s="51">
        <v>1.26E-2</v>
      </c>
      <c r="H1844" s="51">
        <v>79.138999999999996</v>
      </c>
      <c r="I1844" s="51">
        <v>2033</v>
      </c>
      <c r="J1844" s="51" t="s">
        <v>32</v>
      </c>
      <c r="K1844" s="51" t="s">
        <v>33</v>
      </c>
    </row>
    <row r="1845" spans="1:11" x14ac:dyDescent="0.25">
      <c r="A1845" s="51" t="s">
        <v>2378</v>
      </c>
      <c r="B1845" s="51" t="s">
        <v>79</v>
      </c>
      <c r="C1845" s="51" t="s">
        <v>31</v>
      </c>
      <c r="D1845" s="51">
        <v>1202993</v>
      </c>
      <c r="E1845" s="51">
        <v>77.400000000000006</v>
      </c>
      <c r="F1845" s="51">
        <v>9.89</v>
      </c>
      <c r="G1845" s="51">
        <v>8.2000000000000007E-3</v>
      </c>
      <c r="H1845" s="51">
        <v>121.6374</v>
      </c>
      <c r="I1845" s="51">
        <v>2033</v>
      </c>
      <c r="J1845" s="51" t="s">
        <v>32</v>
      </c>
      <c r="K1845" s="51" t="s">
        <v>33</v>
      </c>
    </row>
    <row r="1846" spans="1:11" x14ac:dyDescent="0.25">
      <c r="A1846" s="51" t="s">
        <v>2225</v>
      </c>
      <c r="B1846" s="51" t="s">
        <v>34</v>
      </c>
      <c r="C1846" s="51" t="s">
        <v>31</v>
      </c>
      <c r="D1846" s="51">
        <v>742138</v>
      </c>
      <c r="E1846" s="51">
        <v>75.41</v>
      </c>
      <c r="F1846" s="51">
        <v>7.9</v>
      </c>
      <c r="G1846" s="51">
        <v>1.06E-2</v>
      </c>
      <c r="H1846" s="51">
        <v>93.941500000000005</v>
      </c>
      <c r="I1846" s="51">
        <v>2033</v>
      </c>
      <c r="J1846" s="51" t="s">
        <v>32</v>
      </c>
      <c r="K1846" s="51" t="s">
        <v>33</v>
      </c>
    </row>
    <row r="1847" spans="1:11" x14ac:dyDescent="0.25">
      <c r="A1847" s="51" t="s">
        <v>2369</v>
      </c>
      <c r="B1847" s="51" t="s">
        <v>34</v>
      </c>
      <c r="C1847" s="51" t="s">
        <v>31</v>
      </c>
      <c r="D1847" s="51">
        <v>997076</v>
      </c>
      <c r="E1847" s="51">
        <v>83.24</v>
      </c>
      <c r="F1847" s="51">
        <v>8.2200000000000006</v>
      </c>
      <c r="G1847" s="51">
        <v>8.2000000000000007E-3</v>
      </c>
      <c r="H1847" s="51">
        <v>121.2987</v>
      </c>
      <c r="I1847" s="51">
        <v>2033</v>
      </c>
      <c r="J1847" s="51" t="s">
        <v>32</v>
      </c>
      <c r="K1847" s="51" t="s">
        <v>33</v>
      </c>
    </row>
    <row r="1848" spans="1:11" x14ac:dyDescent="0.25">
      <c r="A1848" s="51" t="s">
        <v>2243</v>
      </c>
      <c r="B1848" s="51" t="s">
        <v>34</v>
      </c>
      <c r="C1848" s="51" t="s">
        <v>31</v>
      </c>
      <c r="D1848" s="51">
        <v>632644</v>
      </c>
      <c r="E1848" s="51">
        <v>77.55</v>
      </c>
      <c r="F1848" s="51">
        <v>7.75</v>
      </c>
      <c r="G1848" s="51">
        <v>1.23E-2</v>
      </c>
      <c r="H1848" s="51">
        <v>81.631500000000003</v>
      </c>
      <c r="I1848" s="51">
        <v>2033</v>
      </c>
      <c r="J1848" s="51" t="s">
        <v>32</v>
      </c>
      <c r="K1848" s="51" t="s">
        <v>33</v>
      </c>
    </row>
    <row r="1849" spans="1:11" x14ac:dyDescent="0.25">
      <c r="A1849" s="51" t="s">
        <v>2331</v>
      </c>
      <c r="B1849" s="51" t="s">
        <v>75</v>
      </c>
      <c r="C1849" s="51" t="s">
        <v>31</v>
      </c>
      <c r="D1849" s="51">
        <v>333533</v>
      </c>
      <c r="E1849" s="51">
        <v>83.97</v>
      </c>
      <c r="F1849" s="51">
        <v>5.62</v>
      </c>
      <c r="G1849" s="51">
        <v>1.6799999999999999E-2</v>
      </c>
      <c r="H1849" s="51">
        <v>59.3476</v>
      </c>
      <c r="I1849" s="51">
        <v>2033</v>
      </c>
      <c r="J1849" s="51" t="s">
        <v>32</v>
      </c>
      <c r="K1849" s="51" t="s">
        <v>33</v>
      </c>
    </row>
    <row r="1850" spans="1:11" x14ac:dyDescent="0.25">
      <c r="A1850" s="51" t="s">
        <v>1505</v>
      </c>
      <c r="B1850" s="51" t="s">
        <v>75</v>
      </c>
      <c r="C1850" s="51" t="s">
        <v>31</v>
      </c>
      <c r="D1850" s="51">
        <v>459020</v>
      </c>
      <c r="E1850" s="51">
        <v>78.06</v>
      </c>
      <c r="F1850" s="51">
        <v>3.58</v>
      </c>
      <c r="G1850" s="51">
        <v>7.7999999999999996E-3</v>
      </c>
      <c r="H1850" s="51">
        <v>128.21780000000001</v>
      </c>
      <c r="I1850" s="51">
        <v>2033</v>
      </c>
      <c r="J1850" s="51" t="s">
        <v>32</v>
      </c>
      <c r="K1850" s="51" t="s">
        <v>33</v>
      </c>
    </row>
    <row r="1851" spans="1:11" x14ac:dyDescent="0.25">
      <c r="A1851" s="51" t="s">
        <v>1877</v>
      </c>
      <c r="B1851" s="51" t="s">
        <v>34</v>
      </c>
      <c r="C1851" s="51" t="s">
        <v>31</v>
      </c>
      <c r="D1851" s="51">
        <v>1428120</v>
      </c>
      <c r="E1851" s="51">
        <v>72.760000000000005</v>
      </c>
      <c r="F1851" s="51">
        <v>9.1</v>
      </c>
      <c r="G1851" s="51">
        <v>6.4000000000000003E-3</v>
      </c>
      <c r="H1851" s="51">
        <v>156.93620000000001</v>
      </c>
      <c r="I1851" s="51">
        <v>2033</v>
      </c>
      <c r="J1851" s="51" t="s">
        <v>32</v>
      </c>
      <c r="K1851" s="51" t="s">
        <v>33</v>
      </c>
    </row>
    <row r="1852" spans="1:11" x14ac:dyDescent="0.25">
      <c r="A1852" s="51" t="s">
        <v>2366</v>
      </c>
      <c r="B1852" s="51" t="s">
        <v>75</v>
      </c>
      <c r="C1852" s="51" t="s">
        <v>31</v>
      </c>
      <c r="D1852" s="51">
        <v>346163</v>
      </c>
      <c r="E1852" s="51">
        <v>83.48</v>
      </c>
      <c r="F1852" s="51">
        <v>5.64</v>
      </c>
      <c r="G1852" s="51">
        <v>1.6299999999999999E-2</v>
      </c>
      <c r="H1852" s="51">
        <v>61.376399999999997</v>
      </c>
      <c r="I1852" s="51">
        <v>2033</v>
      </c>
      <c r="J1852" s="51" t="s">
        <v>32</v>
      </c>
      <c r="K1852" s="51" t="s">
        <v>33</v>
      </c>
    </row>
    <row r="1853" spans="1:11" x14ac:dyDescent="0.25">
      <c r="A1853" s="51" t="s">
        <v>2403</v>
      </c>
      <c r="B1853" s="51" t="s">
        <v>79</v>
      </c>
      <c r="C1853" s="51" t="s">
        <v>31</v>
      </c>
      <c r="D1853" s="51">
        <v>1075760</v>
      </c>
      <c r="E1853" s="51">
        <v>85.5</v>
      </c>
      <c r="F1853" s="51">
        <v>10.15</v>
      </c>
      <c r="G1853" s="51">
        <v>9.4000000000000004E-3</v>
      </c>
      <c r="H1853" s="51">
        <v>105.9862</v>
      </c>
      <c r="I1853" s="51">
        <v>2033</v>
      </c>
      <c r="J1853" s="51" t="s">
        <v>32</v>
      </c>
      <c r="K1853" s="51" t="s">
        <v>33</v>
      </c>
    </row>
    <row r="1854" spans="1:11" x14ac:dyDescent="0.25">
      <c r="A1854" s="51" t="s">
        <v>2205</v>
      </c>
      <c r="B1854" s="51" t="s">
        <v>34</v>
      </c>
      <c r="C1854" s="51" t="s">
        <v>31</v>
      </c>
      <c r="D1854" s="51">
        <v>2733235</v>
      </c>
      <c r="E1854" s="51">
        <v>86.68</v>
      </c>
      <c r="F1854" s="51">
        <v>19.32</v>
      </c>
      <c r="G1854" s="51">
        <v>7.1000000000000004E-3</v>
      </c>
      <c r="H1854" s="51">
        <v>141.4718</v>
      </c>
      <c r="I1854" s="51">
        <v>2033</v>
      </c>
      <c r="J1854" s="51" t="s">
        <v>32</v>
      </c>
      <c r="K1854" s="51" t="s">
        <v>33</v>
      </c>
    </row>
    <row r="1855" spans="1:11" x14ac:dyDescent="0.25">
      <c r="A1855" s="51" t="s">
        <v>2325</v>
      </c>
      <c r="B1855" s="51" t="s">
        <v>75</v>
      </c>
      <c r="C1855" s="51" t="s">
        <v>31</v>
      </c>
      <c r="D1855" s="51">
        <v>244247</v>
      </c>
      <c r="E1855" s="51">
        <v>80.81</v>
      </c>
      <c r="F1855" s="51">
        <v>6.11</v>
      </c>
      <c r="G1855" s="51">
        <v>2.5000000000000001E-2</v>
      </c>
      <c r="H1855" s="51">
        <v>39.974899999999998</v>
      </c>
      <c r="I1855" s="51">
        <v>2033</v>
      </c>
      <c r="J1855" s="51" t="s">
        <v>32</v>
      </c>
      <c r="K1855" s="51" t="s">
        <v>33</v>
      </c>
    </row>
    <row r="1856" spans="1:11" x14ac:dyDescent="0.25">
      <c r="A1856" s="51" t="s">
        <v>1953</v>
      </c>
      <c r="B1856" s="51" t="s">
        <v>34</v>
      </c>
      <c r="C1856" s="51" t="s">
        <v>31</v>
      </c>
      <c r="D1856" s="51">
        <v>1248077</v>
      </c>
      <c r="E1856" s="51">
        <v>70.739999999999995</v>
      </c>
      <c r="F1856" s="51">
        <v>9.5399999999999991</v>
      </c>
      <c r="G1856" s="51">
        <v>7.6E-3</v>
      </c>
      <c r="H1856" s="51">
        <v>130.82570000000001</v>
      </c>
      <c r="I1856" s="51">
        <v>2033</v>
      </c>
      <c r="J1856" s="51" t="s">
        <v>32</v>
      </c>
      <c r="K1856" s="51" t="s">
        <v>33</v>
      </c>
    </row>
    <row r="1857" spans="1:11" x14ac:dyDescent="0.25">
      <c r="A1857" s="51" t="s">
        <v>2338</v>
      </c>
      <c r="B1857" s="51" t="s">
        <v>75</v>
      </c>
      <c r="C1857" s="51" t="s">
        <v>31</v>
      </c>
      <c r="D1857" s="51">
        <v>128291</v>
      </c>
      <c r="E1857" s="51">
        <v>83.2</v>
      </c>
      <c r="F1857" s="51">
        <v>5.88</v>
      </c>
      <c r="G1857" s="51">
        <v>4.58E-2</v>
      </c>
      <c r="H1857" s="51">
        <v>21.818200000000001</v>
      </c>
      <c r="I1857" s="51">
        <v>2033</v>
      </c>
      <c r="J1857" s="51" t="s">
        <v>32</v>
      </c>
      <c r="K1857" s="51" t="s">
        <v>33</v>
      </c>
    </row>
    <row r="1858" spans="1:11" x14ac:dyDescent="0.25">
      <c r="A1858" s="51" t="s">
        <v>1197</v>
      </c>
      <c r="B1858" s="51" t="s">
        <v>75</v>
      </c>
      <c r="C1858" s="51" t="s">
        <v>31</v>
      </c>
      <c r="D1858" s="51">
        <v>336544</v>
      </c>
      <c r="E1858" s="51">
        <v>80.239999999999995</v>
      </c>
      <c r="F1858" s="51">
        <v>4.41</v>
      </c>
      <c r="G1858" s="51">
        <v>1.3100000000000001E-2</v>
      </c>
      <c r="H1858" s="51">
        <v>76.313800000000001</v>
      </c>
      <c r="I1858" s="51">
        <v>2033</v>
      </c>
      <c r="J1858" s="51" t="s">
        <v>32</v>
      </c>
      <c r="K1858" s="51" t="s">
        <v>33</v>
      </c>
    </row>
    <row r="1859" spans="1:11" x14ac:dyDescent="0.25">
      <c r="A1859" s="51" t="s">
        <v>2346</v>
      </c>
      <c r="B1859" s="51" t="s">
        <v>75</v>
      </c>
      <c r="C1859" s="51" t="s">
        <v>31</v>
      </c>
      <c r="D1859" s="51">
        <v>243189</v>
      </c>
      <c r="E1859" s="51">
        <v>85.41</v>
      </c>
      <c r="F1859" s="51">
        <v>5.63</v>
      </c>
      <c r="G1859" s="51">
        <v>2.3199999999999998E-2</v>
      </c>
      <c r="H1859" s="51">
        <v>43.1952</v>
      </c>
      <c r="I1859" s="51">
        <v>2033</v>
      </c>
      <c r="J1859" s="51" t="s">
        <v>32</v>
      </c>
      <c r="K1859" s="51" t="s">
        <v>33</v>
      </c>
    </row>
    <row r="1860" spans="1:11" x14ac:dyDescent="0.25">
      <c r="A1860" s="51" t="s">
        <v>2396</v>
      </c>
      <c r="B1860" s="51" t="s">
        <v>34</v>
      </c>
      <c r="C1860" s="51" t="s">
        <v>31</v>
      </c>
      <c r="D1860" s="51">
        <v>1055641</v>
      </c>
      <c r="E1860" s="51">
        <v>82.94</v>
      </c>
      <c r="F1860" s="51">
        <v>10.32</v>
      </c>
      <c r="G1860" s="51">
        <v>9.7999999999999997E-3</v>
      </c>
      <c r="H1860" s="51">
        <v>102.2908</v>
      </c>
      <c r="I1860" s="51">
        <v>2033</v>
      </c>
      <c r="J1860" s="51" t="s">
        <v>32</v>
      </c>
      <c r="K1860" s="51" t="s">
        <v>33</v>
      </c>
    </row>
    <row r="1861" spans="1:11" x14ac:dyDescent="0.25">
      <c r="A1861" s="51" t="s">
        <v>2363</v>
      </c>
      <c r="B1861" s="51" t="s">
        <v>34</v>
      </c>
      <c r="C1861" s="51" t="s">
        <v>31</v>
      </c>
      <c r="D1861" s="51">
        <v>1003420</v>
      </c>
      <c r="E1861" s="51">
        <v>78.55</v>
      </c>
      <c r="F1861" s="51">
        <v>8.5</v>
      </c>
      <c r="G1861" s="51">
        <v>8.5000000000000006E-3</v>
      </c>
      <c r="H1861" s="51">
        <v>118.04940000000001</v>
      </c>
      <c r="I1861" s="51">
        <v>2033</v>
      </c>
      <c r="J1861" s="51" t="s">
        <v>32</v>
      </c>
      <c r="K1861" s="51" t="s">
        <v>33</v>
      </c>
    </row>
    <row r="1862" spans="1:11" x14ac:dyDescent="0.25">
      <c r="A1862" s="51" t="s">
        <v>2329</v>
      </c>
      <c r="B1862" s="51" t="s">
        <v>79</v>
      </c>
      <c r="C1862" s="51" t="s">
        <v>31</v>
      </c>
      <c r="D1862" s="51">
        <v>882794</v>
      </c>
      <c r="E1862" s="51">
        <v>68.13</v>
      </c>
      <c r="F1862" s="51">
        <v>10.01</v>
      </c>
      <c r="G1862" s="51">
        <v>1.1299999999999999E-2</v>
      </c>
      <c r="H1862" s="51">
        <v>88.191199999999995</v>
      </c>
      <c r="I1862" s="51">
        <v>2033</v>
      </c>
      <c r="J1862" s="51" t="s">
        <v>32</v>
      </c>
      <c r="K1862" s="51" t="s">
        <v>33</v>
      </c>
    </row>
    <row r="1863" spans="1:11" x14ac:dyDescent="0.25">
      <c r="A1863" s="51" t="s">
        <v>2360</v>
      </c>
      <c r="B1863" s="51" t="s">
        <v>75</v>
      </c>
      <c r="C1863" s="51" t="s">
        <v>31</v>
      </c>
      <c r="D1863" s="51">
        <v>409780</v>
      </c>
      <c r="E1863" s="51">
        <v>82.3</v>
      </c>
      <c r="F1863" s="51">
        <v>5.32</v>
      </c>
      <c r="G1863" s="51">
        <v>1.2999999999999999E-2</v>
      </c>
      <c r="H1863" s="51">
        <v>77.026200000000003</v>
      </c>
      <c r="I1863" s="51">
        <v>2033</v>
      </c>
      <c r="J1863" s="51" t="s">
        <v>32</v>
      </c>
      <c r="K1863" s="51" t="s">
        <v>33</v>
      </c>
    </row>
    <row r="1864" spans="1:11" x14ac:dyDescent="0.25">
      <c r="A1864" s="51" t="s">
        <v>2017</v>
      </c>
      <c r="B1864" s="51" t="s">
        <v>79</v>
      </c>
      <c r="C1864" s="51" t="s">
        <v>31</v>
      </c>
      <c r="D1864" s="51">
        <v>981304</v>
      </c>
      <c r="E1864" s="51">
        <v>73.84</v>
      </c>
      <c r="F1864" s="51">
        <v>9.8000000000000007</v>
      </c>
      <c r="G1864" s="51">
        <v>0.01</v>
      </c>
      <c r="H1864" s="51">
        <v>100.133</v>
      </c>
      <c r="I1864" s="51">
        <v>2033</v>
      </c>
      <c r="J1864" s="51" t="s">
        <v>32</v>
      </c>
      <c r="K1864" s="51" t="s">
        <v>33</v>
      </c>
    </row>
    <row r="1865" spans="1:11" x14ac:dyDescent="0.25">
      <c r="A1865" s="51" t="s">
        <v>2345</v>
      </c>
      <c r="B1865" s="51" t="s">
        <v>75</v>
      </c>
      <c r="C1865" s="51" t="s">
        <v>31</v>
      </c>
      <c r="D1865" s="51">
        <v>124532</v>
      </c>
      <c r="E1865" s="51">
        <v>78.98</v>
      </c>
      <c r="F1865" s="51">
        <v>5.27</v>
      </c>
      <c r="G1865" s="51">
        <v>4.2299999999999997E-2</v>
      </c>
      <c r="H1865" s="51">
        <v>23.630299999999998</v>
      </c>
      <c r="I1865" s="51">
        <v>2033</v>
      </c>
      <c r="J1865" s="51" t="s">
        <v>32</v>
      </c>
      <c r="K1865" s="51" t="s">
        <v>33</v>
      </c>
    </row>
    <row r="1866" spans="1:11" x14ac:dyDescent="0.25">
      <c r="A1866" s="51" t="s">
        <v>2350</v>
      </c>
      <c r="B1866" s="51" t="s">
        <v>75</v>
      </c>
      <c r="C1866" s="51" t="s">
        <v>31</v>
      </c>
      <c r="D1866" s="51">
        <v>598046</v>
      </c>
      <c r="E1866" s="51">
        <v>85.65</v>
      </c>
      <c r="F1866" s="51">
        <v>5.32</v>
      </c>
      <c r="G1866" s="51">
        <v>8.8999999999999999E-3</v>
      </c>
      <c r="H1866" s="51">
        <v>112.41459999999999</v>
      </c>
      <c r="I1866" s="51">
        <v>2033</v>
      </c>
      <c r="J1866" s="51" t="s">
        <v>32</v>
      </c>
      <c r="K1866" s="51" t="s">
        <v>33</v>
      </c>
    </row>
    <row r="1867" spans="1:11" x14ac:dyDescent="0.25">
      <c r="A1867" s="51" t="s">
        <v>2340</v>
      </c>
      <c r="B1867" s="51" t="s">
        <v>75</v>
      </c>
      <c r="C1867" s="51" t="s">
        <v>31</v>
      </c>
      <c r="D1867" s="51">
        <v>251824</v>
      </c>
      <c r="E1867" s="51">
        <v>84.22</v>
      </c>
      <c r="F1867" s="51">
        <v>5.65</v>
      </c>
      <c r="G1867" s="51">
        <v>2.24E-2</v>
      </c>
      <c r="H1867" s="51">
        <v>44.570599999999999</v>
      </c>
      <c r="I1867" s="51">
        <v>2033</v>
      </c>
      <c r="J1867" s="51" t="s">
        <v>32</v>
      </c>
      <c r="K1867" s="51" t="s">
        <v>33</v>
      </c>
    </row>
    <row r="1868" spans="1:11" x14ac:dyDescent="0.25">
      <c r="A1868" s="51" t="s">
        <v>1586</v>
      </c>
      <c r="B1868" s="51" t="s">
        <v>79</v>
      </c>
      <c r="C1868" s="51" t="s">
        <v>31</v>
      </c>
      <c r="D1868" s="51">
        <v>342183</v>
      </c>
      <c r="E1868" s="51">
        <v>85.06</v>
      </c>
      <c r="F1868" s="51">
        <v>6.29</v>
      </c>
      <c r="G1868" s="51">
        <v>1.84E-2</v>
      </c>
      <c r="H1868" s="51">
        <v>54.4011</v>
      </c>
      <c r="I1868" s="51">
        <v>2033</v>
      </c>
      <c r="J1868" s="51" t="s">
        <v>32</v>
      </c>
      <c r="K1868" s="51" t="s">
        <v>33</v>
      </c>
    </row>
    <row r="1869" spans="1:11" x14ac:dyDescent="0.25">
      <c r="A1869" s="51" t="s">
        <v>1185</v>
      </c>
      <c r="B1869" s="51" t="s">
        <v>75</v>
      </c>
      <c r="C1869" s="51" t="s">
        <v>31</v>
      </c>
      <c r="D1869" s="51">
        <v>362889</v>
      </c>
      <c r="E1869" s="51">
        <v>79.61</v>
      </c>
      <c r="F1869" s="51">
        <v>4.67</v>
      </c>
      <c r="G1869" s="51">
        <v>1.29E-2</v>
      </c>
      <c r="H1869" s="51">
        <v>77.706500000000005</v>
      </c>
      <c r="I1869" s="51">
        <v>2033</v>
      </c>
      <c r="J1869" s="51" t="s">
        <v>32</v>
      </c>
      <c r="K1869" s="51" t="s">
        <v>33</v>
      </c>
    </row>
    <row r="1870" spans="1:11" x14ac:dyDescent="0.25">
      <c r="A1870" s="51" t="s">
        <v>2307</v>
      </c>
      <c r="B1870" s="51" t="s">
        <v>79</v>
      </c>
      <c r="C1870" s="51" t="s">
        <v>31</v>
      </c>
      <c r="D1870" s="51">
        <v>51105</v>
      </c>
      <c r="E1870" s="51">
        <v>84.63</v>
      </c>
      <c r="F1870" s="51">
        <v>6.87</v>
      </c>
      <c r="G1870" s="51">
        <v>0.13439999999999999</v>
      </c>
      <c r="H1870" s="51">
        <v>7.4389000000000003</v>
      </c>
      <c r="I1870" s="51">
        <v>2033</v>
      </c>
      <c r="J1870" s="51" t="s">
        <v>32</v>
      </c>
      <c r="K1870" s="51" t="s">
        <v>33</v>
      </c>
    </row>
    <row r="1871" spans="1:11" x14ac:dyDescent="0.25">
      <c r="A1871" s="51" t="s">
        <v>1833</v>
      </c>
      <c r="B1871" s="51" t="s">
        <v>75</v>
      </c>
      <c r="C1871" s="51" t="s">
        <v>31</v>
      </c>
      <c r="D1871" s="51">
        <v>608061</v>
      </c>
      <c r="E1871" s="51">
        <v>83.3</v>
      </c>
      <c r="F1871" s="51">
        <v>3.62</v>
      </c>
      <c r="G1871" s="51">
        <v>6.0000000000000001E-3</v>
      </c>
      <c r="H1871" s="51">
        <v>167.9727</v>
      </c>
      <c r="I1871" s="51">
        <v>2033</v>
      </c>
      <c r="J1871" s="51" t="s">
        <v>32</v>
      </c>
      <c r="K1871" s="51" t="s">
        <v>33</v>
      </c>
    </row>
    <row r="1872" spans="1:11" x14ac:dyDescent="0.25">
      <c r="A1872" s="51" t="s">
        <v>1214</v>
      </c>
      <c r="B1872" s="51" t="s">
        <v>30</v>
      </c>
      <c r="C1872" s="51" t="s">
        <v>31</v>
      </c>
      <c r="D1872" s="51">
        <v>848254</v>
      </c>
      <c r="E1872" s="51">
        <v>78.31</v>
      </c>
      <c r="F1872" s="51">
        <v>6.79</v>
      </c>
      <c r="G1872" s="51">
        <v>8.0000000000000002E-3</v>
      </c>
      <c r="H1872" s="51">
        <v>124.92700000000001</v>
      </c>
      <c r="I1872" s="51">
        <v>2033</v>
      </c>
      <c r="J1872" s="51" t="s">
        <v>32</v>
      </c>
      <c r="K1872" s="51" t="s">
        <v>33</v>
      </c>
    </row>
    <row r="1873" spans="1:11" x14ac:dyDescent="0.25">
      <c r="A1873" s="51" t="s">
        <v>2324</v>
      </c>
      <c r="B1873" s="51" t="s">
        <v>79</v>
      </c>
      <c r="C1873" s="51" t="s">
        <v>31</v>
      </c>
      <c r="D1873" s="51">
        <v>879270</v>
      </c>
      <c r="E1873" s="51">
        <v>70.88</v>
      </c>
      <c r="F1873" s="51">
        <v>10.3</v>
      </c>
      <c r="G1873" s="51">
        <v>1.17E-2</v>
      </c>
      <c r="H1873" s="51">
        <v>85.366</v>
      </c>
      <c r="I1873" s="51">
        <v>2033</v>
      </c>
      <c r="J1873" s="51" t="s">
        <v>32</v>
      </c>
      <c r="K1873" s="51" t="s">
        <v>33</v>
      </c>
    </row>
    <row r="1874" spans="1:11" x14ac:dyDescent="0.25">
      <c r="A1874" s="51" t="s">
        <v>2075</v>
      </c>
      <c r="B1874" s="51" t="s">
        <v>79</v>
      </c>
      <c r="C1874" s="51" t="s">
        <v>31</v>
      </c>
      <c r="D1874" s="51">
        <v>550171</v>
      </c>
      <c r="E1874" s="51">
        <v>82.97</v>
      </c>
      <c r="F1874" s="51">
        <v>6.35</v>
      </c>
      <c r="G1874" s="51">
        <v>1.15E-2</v>
      </c>
      <c r="H1874" s="51">
        <v>86.641199999999998</v>
      </c>
      <c r="I1874" s="51">
        <v>2033</v>
      </c>
      <c r="J1874" s="51" t="s">
        <v>32</v>
      </c>
      <c r="K1874" s="51" t="s">
        <v>33</v>
      </c>
    </row>
    <row r="1875" spans="1:11" x14ac:dyDescent="0.25">
      <c r="A1875" s="51" t="s">
        <v>1482</v>
      </c>
      <c r="B1875" s="51" t="s">
        <v>34</v>
      </c>
      <c r="C1875" s="51" t="s">
        <v>31</v>
      </c>
      <c r="D1875" s="51">
        <v>597576</v>
      </c>
      <c r="E1875" s="51">
        <v>68.11</v>
      </c>
      <c r="F1875" s="51">
        <v>3.79</v>
      </c>
      <c r="G1875" s="51">
        <v>6.3E-3</v>
      </c>
      <c r="H1875" s="51">
        <v>157.67169999999999</v>
      </c>
      <c r="I1875" s="51">
        <v>2033</v>
      </c>
      <c r="J1875" s="51" t="s">
        <v>32</v>
      </c>
      <c r="K1875" s="51" t="s">
        <v>33</v>
      </c>
    </row>
    <row r="1876" spans="1:11" x14ac:dyDescent="0.25">
      <c r="A1876" s="51" t="s">
        <v>1554</v>
      </c>
      <c r="B1876" s="51" t="s">
        <v>34</v>
      </c>
      <c r="C1876" s="51" t="s">
        <v>31</v>
      </c>
      <c r="D1876" s="51">
        <v>1704439</v>
      </c>
      <c r="E1876" s="51">
        <v>70.09</v>
      </c>
      <c r="F1876" s="51">
        <v>9.67</v>
      </c>
      <c r="G1876" s="51">
        <v>5.7000000000000002E-3</v>
      </c>
      <c r="H1876" s="51">
        <v>176.26050000000001</v>
      </c>
      <c r="I1876" s="51">
        <v>2033</v>
      </c>
      <c r="J1876" s="51" t="s">
        <v>32</v>
      </c>
      <c r="K1876" s="51" t="s">
        <v>33</v>
      </c>
    </row>
    <row r="1877" spans="1:11" x14ac:dyDescent="0.25">
      <c r="A1877" s="51" t="s">
        <v>2277</v>
      </c>
      <c r="B1877" s="51" t="s">
        <v>79</v>
      </c>
      <c r="C1877" s="51" t="s">
        <v>31</v>
      </c>
      <c r="D1877" s="51">
        <v>51105</v>
      </c>
      <c r="E1877" s="51">
        <v>85.33</v>
      </c>
      <c r="F1877" s="51">
        <v>6.76</v>
      </c>
      <c r="G1877" s="51">
        <v>0.1323</v>
      </c>
      <c r="H1877" s="51">
        <v>7.5598999999999998</v>
      </c>
      <c r="I1877" s="51">
        <v>2033</v>
      </c>
      <c r="J1877" s="51" t="s">
        <v>32</v>
      </c>
      <c r="K1877" s="51" t="s">
        <v>33</v>
      </c>
    </row>
    <row r="1878" spans="1:11" x14ac:dyDescent="0.25">
      <c r="A1878" s="51" t="s">
        <v>2320</v>
      </c>
      <c r="B1878" s="51" t="s">
        <v>75</v>
      </c>
      <c r="C1878" s="51" t="s">
        <v>31</v>
      </c>
      <c r="D1878" s="51">
        <v>92106</v>
      </c>
      <c r="E1878" s="51">
        <v>83.5</v>
      </c>
      <c r="F1878" s="51">
        <v>6.27</v>
      </c>
      <c r="G1878" s="51">
        <v>6.8099999999999994E-2</v>
      </c>
      <c r="H1878" s="51">
        <v>14.69</v>
      </c>
      <c r="I1878" s="51">
        <v>2033</v>
      </c>
      <c r="J1878" s="51" t="s">
        <v>32</v>
      </c>
      <c r="K1878" s="51" t="s">
        <v>33</v>
      </c>
    </row>
    <row r="1879" spans="1:11" x14ac:dyDescent="0.25">
      <c r="A1879" s="51" t="s">
        <v>2332</v>
      </c>
      <c r="B1879" s="51" t="s">
        <v>79</v>
      </c>
      <c r="C1879" s="51" t="s">
        <v>31</v>
      </c>
      <c r="D1879" s="51">
        <v>1027783</v>
      </c>
      <c r="E1879" s="51">
        <v>79.819999999999993</v>
      </c>
      <c r="F1879" s="51">
        <v>10.039999999999999</v>
      </c>
      <c r="G1879" s="51">
        <v>9.7999999999999997E-3</v>
      </c>
      <c r="H1879" s="51">
        <v>102.36879999999999</v>
      </c>
      <c r="I1879" s="51">
        <v>2033</v>
      </c>
      <c r="J1879" s="51" t="s">
        <v>32</v>
      </c>
      <c r="K1879" s="51" t="s">
        <v>33</v>
      </c>
    </row>
    <row r="1880" spans="1:11" x14ac:dyDescent="0.25">
      <c r="A1880" s="51" t="s">
        <v>2323</v>
      </c>
      <c r="B1880" s="51" t="s">
        <v>75</v>
      </c>
      <c r="C1880" s="51" t="s">
        <v>31</v>
      </c>
      <c r="D1880" s="51">
        <v>234613</v>
      </c>
      <c r="E1880" s="51">
        <v>80.2</v>
      </c>
      <c r="F1880" s="51">
        <v>5.21</v>
      </c>
      <c r="G1880" s="51">
        <v>2.2200000000000001E-2</v>
      </c>
      <c r="H1880" s="51">
        <v>45.031300000000002</v>
      </c>
      <c r="I1880" s="51">
        <v>2033</v>
      </c>
      <c r="J1880" s="51" t="s">
        <v>32</v>
      </c>
      <c r="K1880" s="51" t="s">
        <v>33</v>
      </c>
    </row>
    <row r="1881" spans="1:11" x14ac:dyDescent="0.25">
      <c r="A1881" s="51" t="s">
        <v>2355</v>
      </c>
      <c r="B1881" s="51" t="s">
        <v>75</v>
      </c>
      <c r="C1881" s="51" t="s">
        <v>31</v>
      </c>
      <c r="D1881" s="51">
        <v>365606</v>
      </c>
      <c r="E1881" s="51">
        <v>82.35</v>
      </c>
      <c r="F1881" s="51">
        <v>5.63</v>
      </c>
      <c r="G1881" s="51">
        <v>1.54E-2</v>
      </c>
      <c r="H1881" s="51">
        <v>64.938900000000004</v>
      </c>
      <c r="I1881" s="51">
        <v>2033</v>
      </c>
      <c r="J1881" s="51" t="s">
        <v>32</v>
      </c>
      <c r="K1881" s="51" t="s">
        <v>33</v>
      </c>
    </row>
    <row r="1882" spans="1:11" x14ac:dyDescent="0.25">
      <c r="A1882" s="51" t="s">
        <v>1455</v>
      </c>
      <c r="B1882" s="51" t="s">
        <v>34</v>
      </c>
      <c r="C1882" s="51" t="s">
        <v>31</v>
      </c>
      <c r="D1882" s="51">
        <v>880827</v>
      </c>
      <c r="E1882" s="51">
        <v>69.709999999999994</v>
      </c>
      <c r="F1882" s="51">
        <v>8.4700000000000006</v>
      </c>
      <c r="G1882" s="51">
        <v>9.5999999999999992E-3</v>
      </c>
      <c r="H1882" s="51">
        <v>103.9937</v>
      </c>
      <c r="I1882" s="51">
        <v>2033</v>
      </c>
      <c r="J1882" s="51" t="s">
        <v>32</v>
      </c>
      <c r="K1882" s="51" t="s">
        <v>33</v>
      </c>
    </row>
    <row r="1883" spans="1:11" x14ac:dyDescent="0.25">
      <c r="A1883" s="51" t="s">
        <v>3194</v>
      </c>
      <c r="B1883" s="51" t="s">
        <v>75</v>
      </c>
      <c r="C1883" s="51" t="s">
        <v>31</v>
      </c>
      <c r="D1883" s="51">
        <v>364211</v>
      </c>
      <c r="E1883" s="51">
        <v>83.01</v>
      </c>
      <c r="F1883" s="51">
        <v>4.57</v>
      </c>
      <c r="G1883" s="51">
        <v>1.2500000000000001E-2</v>
      </c>
      <c r="H1883" s="51">
        <v>79.696100000000001</v>
      </c>
      <c r="I1883" s="51">
        <v>2033</v>
      </c>
      <c r="J1883" s="51" t="s">
        <v>32</v>
      </c>
      <c r="K1883" s="51" t="s">
        <v>33</v>
      </c>
    </row>
    <row r="1884" spans="1:11" x14ac:dyDescent="0.25">
      <c r="A1884" s="51" t="s">
        <v>2370</v>
      </c>
      <c r="B1884" s="51" t="s">
        <v>79</v>
      </c>
      <c r="C1884" s="51" t="s">
        <v>31</v>
      </c>
      <c r="D1884" s="51">
        <v>1022981</v>
      </c>
      <c r="E1884" s="51">
        <v>72.180000000000007</v>
      </c>
      <c r="F1884" s="51">
        <v>9.94</v>
      </c>
      <c r="G1884" s="51">
        <v>9.7000000000000003E-3</v>
      </c>
      <c r="H1884" s="51">
        <v>102.9156</v>
      </c>
      <c r="I1884" s="51">
        <v>2033</v>
      </c>
      <c r="J1884" s="51" t="s">
        <v>32</v>
      </c>
      <c r="K1884" s="51" t="s">
        <v>33</v>
      </c>
    </row>
    <row r="1885" spans="1:11" x14ac:dyDescent="0.25">
      <c r="A1885" s="51" t="s">
        <v>1544</v>
      </c>
      <c r="B1885" s="51" t="s">
        <v>75</v>
      </c>
      <c r="C1885" s="51" t="s">
        <v>31</v>
      </c>
      <c r="D1885" s="51">
        <v>609757</v>
      </c>
      <c r="E1885" s="51">
        <v>81.48</v>
      </c>
      <c r="F1885" s="51">
        <v>9.48</v>
      </c>
      <c r="G1885" s="51">
        <v>1.55E-2</v>
      </c>
      <c r="H1885" s="51">
        <v>64.320400000000006</v>
      </c>
      <c r="I1885" s="51">
        <v>2033</v>
      </c>
      <c r="J1885" s="51" t="s">
        <v>32</v>
      </c>
      <c r="K1885" s="51" t="s">
        <v>33</v>
      </c>
    </row>
    <row r="1886" spans="1:11" x14ac:dyDescent="0.25">
      <c r="A1886" s="51" t="s">
        <v>1492</v>
      </c>
      <c r="B1886" s="51" t="s">
        <v>79</v>
      </c>
      <c r="C1886" s="51" t="s">
        <v>31</v>
      </c>
      <c r="D1886" s="51">
        <v>363462</v>
      </c>
      <c r="E1886" s="51">
        <v>70.87</v>
      </c>
      <c r="F1886" s="51">
        <v>6.46</v>
      </c>
      <c r="G1886" s="51">
        <v>1.78E-2</v>
      </c>
      <c r="H1886" s="51">
        <v>56.263500000000001</v>
      </c>
      <c r="I1886" s="51">
        <v>2033</v>
      </c>
      <c r="J1886" s="51" t="s">
        <v>32</v>
      </c>
      <c r="K1886" s="51" t="s">
        <v>33</v>
      </c>
    </row>
    <row r="1887" spans="1:11" x14ac:dyDescent="0.25">
      <c r="A1887" s="51" t="s">
        <v>2372</v>
      </c>
      <c r="B1887" s="51" t="s">
        <v>30</v>
      </c>
      <c r="C1887" s="51" t="s">
        <v>31</v>
      </c>
      <c r="D1887" s="51">
        <v>794462</v>
      </c>
      <c r="E1887" s="51">
        <v>86.38</v>
      </c>
      <c r="F1887" s="51">
        <v>10.65</v>
      </c>
      <c r="G1887" s="51">
        <v>1.34E-2</v>
      </c>
      <c r="H1887" s="51">
        <v>74.597399999999993</v>
      </c>
      <c r="I1887" s="51">
        <v>2033</v>
      </c>
      <c r="J1887" s="51" t="s">
        <v>32</v>
      </c>
      <c r="K1887" s="51" t="s">
        <v>33</v>
      </c>
    </row>
    <row r="1888" spans="1:11" x14ac:dyDescent="0.25">
      <c r="A1888" s="51" t="s">
        <v>2348</v>
      </c>
      <c r="B1888" s="51" t="s">
        <v>75</v>
      </c>
      <c r="C1888" s="51" t="s">
        <v>31</v>
      </c>
      <c r="D1888" s="51">
        <v>234613</v>
      </c>
      <c r="E1888" s="51">
        <v>80.06</v>
      </c>
      <c r="F1888" s="51">
        <v>5.19</v>
      </c>
      <c r="G1888" s="51">
        <v>2.2100000000000002E-2</v>
      </c>
      <c r="H1888" s="51">
        <v>45.204799999999999</v>
      </c>
      <c r="I1888" s="51">
        <v>2033</v>
      </c>
      <c r="J1888" s="51" t="s">
        <v>32</v>
      </c>
      <c r="K1888" s="51" t="s">
        <v>33</v>
      </c>
    </row>
    <row r="1889" spans="1:11" x14ac:dyDescent="0.25">
      <c r="A1889" s="51" t="s">
        <v>2365</v>
      </c>
      <c r="B1889" s="51" t="s">
        <v>79</v>
      </c>
      <c r="C1889" s="51" t="s">
        <v>31</v>
      </c>
      <c r="D1889" s="51">
        <v>967602</v>
      </c>
      <c r="E1889" s="51">
        <v>68.03</v>
      </c>
      <c r="F1889" s="51">
        <v>10.07</v>
      </c>
      <c r="G1889" s="51">
        <v>1.04E-2</v>
      </c>
      <c r="H1889" s="51">
        <v>96.087599999999995</v>
      </c>
      <c r="I1889" s="51">
        <v>2033</v>
      </c>
      <c r="J1889" s="51" t="s">
        <v>32</v>
      </c>
      <c r="K1889" s="51" t="s">
        <v>33</v>
      </c>
    </row>
    <row r="1890" spans="1:11" x14ac:dyDescent="0.25">
      <c r="A1890" s="51" t="s">
        <v>2375</v>
      </c>
      <c r="B1890" s="51" t="s">
        <v>75</v>
      </c>
      <c r="C1890" s="51" t="s">
        <v>31</v>
      </c>
      <c r="D1890" s="51">
        <v>588579</v>
      </c>
      <c r="E1890" s="51">
        <v>85.66</v>
      </c>
      <c r="F1890" s="51">
        <v>5.79</v>
      </c>
      <c r="G1890" s="51">
        <v>9.7999999999999997E-3</v>
      </c>
      <c r="H1890" s="51">
        <v>101.6544</v>
      </c>
      <c r="I1890" s="51">
        <v>2034</v>
      </c>
      <c r="J1890" s="51" t="s">
        <v>32</v>
      </c>
      <c r="K1890" s="51" t="s">
        <v>33</v>
      </c>
    </row>
    <row r="1891" spans="1:11" x14ac:dyDescent="0.25">
      <c r="A1891" s="51" t="s">
        <v>1610</v>
      </c>
      <c r="B1891" s="51" t="s">
        <v>79</v>
      </c>
      <c r="C1891" s="51" t="s">
        <v>31</v>
      </c>
      <c r="D1891" s="51">
        <v>551384</v>
      </c>
      <c r="E1891" s="51">
        <v>80.7</v>
      </c>
      <c r="F1891" s="51">
        <v>6.12</v>
      </c>
      <c r="G1891" s="51">
        <v>1.11E-2</v>
      </c>
      <c r="H1891" s="51">
        <v>90.095500000000001</v>
      </c>
      <c r="I1891" s="51">
        <v>2034</v>
      </c>
      <c r="J1891" s="51" t="s">
        <v>32</v>
      </c>
      <c r="K1891" s="51" t="s">
        <v>33</v>
      </c>
    </row>
    <row r="1892" spans="1:11" x14ac:dyDescent="0.25">
      <c r="A1892" s="51" t="s">
        <v>2376</v>
      </c>
      <c r="B1892" s="51" t="s">
        <v>75</v>
      </c>
      <c r="C1892" s="51" t="s">
        <v>31</v>
      </c>
      <c r="D1892" s="51">
        <v>1100749</v>
      </c>
      <c r="E1892" s="51">
        <v>77.11</v>
      </c>
      <c r="F1892" s="51">
        <v>16.940000000000001</v>
      </c>
      <c r="G1892" s="51">
        <v>1.54E-2</v>
      </c>
      <c r="H1892" s="51">
        <v>64.979299999999995</v>
      </c>
      <c r="I1892" s="51">
        <v>2034</v>
      </c>
      <c r="J1892" s="51" t="s">
        <v>32</v>
      </c>
      <c r="K1892" s="51" t="s">
        <v>33</v>
      </c>
    </row>
    <row r="1893" spans="1:11" x14ac:dyDescent="0.25">
      <c r="A1893" s="51" t="s">
        <v>2097</v>
      </c>
      <c r="B1893" s="51" t="s">
        <v>79</v>
      </c>
      <c r="C1893" s="51" t="s">
        <v>31</v>
      </c>
      <c r="D1893" s="51">
        <v>635651</v>
      </c>
      <c r="E1893" s="51">
        <v>84.79</v>
      </c>
      <c r="F1893" s="51">
        <v>6.1</v>
      </c>
      <c r="G1893" s="51">
        <v>9.5999999999999992E-3</v>
      </c>
      <c r="H1893" s="51">
        <v>104.205</v>
      </c>
      <c r="I1893" s="51">
        <v>2034</v>
      </c>
      <c r="J1893" s="51" t="s">
        <v>32</v>
      </c>
      <c r="K1893" s="51" t="s">
        <v>33</v>
      </c>
    </row>
    <row r="1894" spans="1:11" x14ac:dyDescent="0.25">
      <c r="A1894" s="51" t="s">
        <v>1620</v>
      </c>
      <c r="B1894" s="51" t="s">
        <v>79</v>
      </c>
      <c r="C1894" s="51" t="s">
        <v>31</v>
      </c>
      <c r="D1894" s="51">
        <v>541447</v>
      </c>
      <c r="E1894" s="51">
        <v>86.83</v>
      </c>
      <c r="F1894" s="51">
        <v>6.1</v>
      </c>
      <c r="G1894" s="51">
        <v>1.1299999999999999E-2</v>
      </c>
      <c r="H1894" s="51">
        <v>88.761700000000005</v>
      </c>
      <c r="I1894" s="51">
        <v>2034</v>
      </c>
      <c r="J1894" s="51" t="s">
        <v>32</v>
      </c>
      <c r="K1894" s="51" t="s">
        <v>33</v>
      </c>
    </row>
    <row r="1895" spans="1:11" x14ac:dyDescent="0.25">
      <c r="A1895" s="51" t="s">
        <v>2455</v>
      </c>
      <c r="B1895" s="51" t="s">
        <v>75</v>
      </c>
      <c r="C1895" s="51" t="s">
        <v>31</v>
      </c>
      <c r="D1895" s="51">
        <v>551188</v>
      </c>
      <c r="E1895" s="51">
        <v>81.31</v>
      </c>
      <c r="F1895" s="51">
        <v>5.62</v>
      </c>
      <c r="G1895" s="51">
        <v>1.0200000000000001E-2</v>
      </c>
      <c r="H1895" s="51">
        <v>98.076099999999997</v>
      </c>
      <c r="I1895" s="51">
        <v>2034</v>
      </c>
      <c r="J1895" s="51" t="s">
        <v>32</v>
      </c>
      <c r="K1895" s="51" t="s">
        <v>33</v>
      </c>
    </row>
    <row r="1896" spans="1:11" x14ac:dyDescent="0.25">
      <c r="A1896" s="51" t="s">
        <v>2292</v>
      </c>
      <c r="B1896" s="51" t="s">
        <v>75</v>
      </c>
      <c r="C1896" s="51" t="s">
        <v>31</v>
      </c>
      <c r="D1896" s="51">
        <v>509682</v>
      </c>
      <c r="E1896" s="51">
        <v>76.97</v>
      </c>
      <c r="F1896" s="51">
        <v>4.9400000000000004</v>
      </c>
      <c r="G1896" s="51">
        <v>9.7000000000000003E-3</v>
      </c>
      <c r="H1896" s="51">
        <v>103.17449999999999</v>
      </c>
      <c r="I1896" s="51">
        <v>2034</v>
      </c>
      <c r="J1896" s="51" t="s">
        <v>32</v>
      </c>
      <c r="K1896" s="51" t="s">
        <v>33</v>
      </c>
    </row>
    <row r="1897" spans="1:11" x14ac:dyDescent="0.25">
      <c r="A1897" s="51" t="s">
        <v>2115</v>
      </c>
      <c r="B1897" s="51" t="s">
        <v>79</v>
      </c>
      <c r="C1897" s="51" t="s">
        <v>31</v>
      </c>
      <c r="D1897" s="51">
        <v>614822</v>
      </c>
      <c r="E1897" s="51">
        <v>82.68</v>
      </c>
      <c r="F1897" s="51">
        <v>6.29</v>
      </c>
      <c r="G1897" s="51">
        <v>1.0200000000000001E-2</v>
      </c>
      <c r="H1897" s="51">
        <v>97.745999999999995</v>
      </c>
      <c r="I1897" s="51">
        <v>2034</v>
      </c>
      <c r="J1897" s="51" t="s">
        <v>32</v>
      </c>
      <c r="K1897" s="51" t="s">
        <v>33</v>
      </c>
    </row>
    <row r="1898" spans="1:11" x14ac:dyDescent="0.25">
      <c r="A1898" s="51" t="s">
        <v>1545</v>
      </c>
      <c r="B1898" s="51" t="s">
        <v>79</v>
      </c>
      <c r="C1898" s="51" t="s">
        <v>31</v>
      </c>
      <c r="D1898" s="51">
        <v>475694</v>
      </c>
      <c r="E1898" s="51">
        <v>89.13</v>
      </c>
      <c r="F1898" s="51">
        <v>6.28</v>
      </c>
      <c r="G1898" s="51">
        <v>1.32E-2</v>
      </c>
      <c r="H1898" s="51">
        <v>75.747500000000002</v>
      </c>
      <c r="I1898" s="51">
        <v>2034</v>
      </c>
      <c r="J1898" s="51" t="s">
        <v>32</v>
      </c>
      <c r="K1898" s="51" t="s">
        <v>33</v>
      </c>
    </row>
    <row r="1899" spans="1:11" x14ac:dyDescent="0.25">
      <c r="A1899" s="51" t="s">
        <v>2405</v>
      </c>
      <c r="B1899" s="51" t="s">
        <v>34</v>
      </c>
      <c r="C1899" s="51" t="s">
        <v>31</v>
      </c>
      <c r="D1899" s="51">
        <v>1122947</v>
      </c>
      <c r="E1899" s="51">
        <v>74.52</v>
      </c>
      <c r="F1899" s="51">
        <v>8.81</v>
      </c>
      <c r="G1899" s="51">
        <v>7.7999999999999996E-3</v>
      </c>
      <c r="H1899" s="51">
        <v>127.4627</v>
      </c>
      <c r="I1899" s="51">
        <v>2034</v>
      </c>
      <c r="J1899" s="51" t="s">
        <v>32</v>
      </c>
      <c r="K1899" s="51" t="s">
        <v>33</v>
      </c>
    </row>
    <row r="1900" spans="1:11" x14ac:dyDescent="0.25">
      <c r="A1900" s="51" t="s">
        <v>2447</v>
      </c>
      <c r="B1900" s="51" t="s">
        <v>75</v>
      </c>
      <c r="C1900" s="51" t="s">
        <v>31</v>
      </c>
      <c r="D1900" s="51">
        <v>676672</v>
      </c>
      <c r="E1900" s="51">
        <v>82.73</v>
      </c>
      <c r="F1900" s="51">
        <v>5.4</v>
      </c>
      <c r="G1900" s="51">
        <v>8.0000000000000002E-3</v>
      </c>
      <c r="H1900" s="51">
        <v>125.30970000000001</v>
      </c>
      <c r="I1900" s="51">
        <v>2034</v>
      </c>
      <c r="J1900" s="51" t="s">
        <v>32</v>
      </c>
      <c r="K1900" s="51" t="s">
        <v>33</v>
      </c>
    </row>
    <row r="1901" spans="1:11" x14ac:dyDescent="0.25">
      <c r="A1901" s="51" t="s">
        <v>1589</v>
      </c>
      <c r="B1901" s="51" t="s">
        <v>79</v>
      </c>
      <c r="C1901" s="51" t="s">
        <v>31</v>
      </c>
      <c r="D1901" s="51">
        <v>496976</v>
      </c>
      <c r="E1901" s="51">
        <v>87.99</v>
      </c>
      <c r="F1901" s="51">
        <v>6.42</v>
      </c>
      <c r="G1901" s="51">
        <v>1.29E-2</v>
      </c>
      <c r="H1901" s="51">
        <v>77.410700000000006</v>
      </c>
      <c r="I1901" s="51">
        <v>2034</v>
      </c>
      <c r="J1901" s="51" t="s">
        <v>32</v>
      </c>
      <c r="K1901" s="51" t="s">
        <v>33</v>
      </c>
    </row>
    <row r="1902" spans="1:11" x14ac:dyDescent="0.25">
      <c r="A1902" s="51" t="s">
        <v>2415</v>
      </c>
      <c r="B1902" s="51" t="s">
        <v>75</v>
      </c>
      <c r="C1902" s="51" t="s">
        <v>31</v>
      </c>
      <c r="D1902" s="51">
        <v>578498</v>
      </c>
      <c r="E1902" s="51">
        <v>81.489999999999995</v>
      </c>
      <c r="F1902" s="51">
        <v>9.2799999999999994</v>
      </c>
      <c r="G1902" s="51">
        <v>1.6E-2</v>
      </c>
      <c r="H1902" s="51">
        <v>62.338099999999997</v>
      </c>
      <c r="I1902" s="51">
        <v>2034</v>
      </c>
      <c r="J1902" s="51" t="s">
        <v>32</v>
      </c>
      <c r="K1902" s="51" t="s">
        <v>33</v>
      </c>
    </row>
    <row r="1903" spans="1:11" x14ac:dyDescent="0.25">
      <c r="A1903" s="51" t="s">
        <v>3101</v>
      </c>
      <c r="B1903" s="51" t="s">
        <v>34</v>
      </c>
      <c r="C1903" s="51" t="s">
        <v>31</v>
      </c>
      <c r="D1903" s="51">
        <v>1168385</v>
      </c>
      <c r="E1903" s="51">
        <v>63.59</v>
      </c>
      <c r="F1903" s="51">
        <v>9.1999999999999993</v>
      </c>
      <c r="G1903" s="51">
        <v>7.9000000000000008E-3</v>
      </c>
      <c r="H1903" s="51">
        <v>126.9983</v>
      </c>
      <c r="I1903" s="51">
        <v>2034</v>
      </c>
      <c r="J1903" s="51" t="s">
        <v>32</v>
      </c>
      <c r="K1903" s="51" t="s">
        <v>33</v>
      </c>
    </row>
    <row r="1904" spans="1:11" x14ac:dyDescent="0.25">
      <c r="A1904" s="51" t="s">
        <v>2282</v>
      </c>
      <c r="B1904" s="51" t="s">
        <v>79</v>
      </c>
      <c r="C1904" s="51" t="s">
        <v>31</v>
      </c>
      <c r="D1904" s="51">
        <v>552564</v>
      </c>
      <c r="E1904" s="51">
        <v>88.51</v>
      </c>
      <c r="F1904" s="51">
        <v>6.28</v>
      </c>
      <c r="G1904" s="51">
        <v>1.14E-2</v>
      </c>
      <c r="H1904" s="51">
        <v>87.987899999999996</v>
      </c>
      <c r="I1904" s="51">
        <v>2034</v>
      </c>
      <c r="J1904" s="51" t="s">
        <v>32</v>
      </c>
      <c r="K1904" s="51" t="s">
        <v>33</v>
      </c>
    </row>
    <row r="1905" spans="1:11" x14ac:dyDescent="0.25">
      <c r="A1905" s="51" t="s">
        <v>2824</v>
      </c>
      <c r="B1905" s="51" t="s">
        <v>75</v>
      </c>
      <c r="C1905" s="51" t="s">
        <v>31</v>
      </c>
      <c r="D1905" s="51">
        <v>378132</v>
      </c>
      <c r="E1905" s="51">
        <v>83.08</v>
      </c>
      <c r="F1905" s="51">
        <v>4.2</v>
      </c>
      <c r="G1905" s="51">
        <v>1.11E-2</v>
      </c>
      <c r="H1905" s="51">
        <v>90.031499999999994</v>
      </c>
      <c r="I1905" s="51">
        <v>2034</v>
      </c>
      <c r="J1905" s="51" t="s">
        <v>32</v>
      </c>
      <c r="K1905" s="51" t="s">
        <v>33</v>
      </c>
    </row>
    <row r="1906" spans="1:11" x14ac:dyDescent="0.25">
      <c r="A1906" s="51" t="s">
        <v>2386</v>
      </c>
      <c r="B1906" s="51" t="s">
        <v>79</v>
      </c>
      <c r="C1906" s="51" t="s">
        <v>31</v>
      </c>
      <c r="D1906" s="51">
        <v>747552</v>
      </c>
      <c r="E1906" s="51">
        <v>85.27</v>
      </c>
      <c r="F1906" s="51">
        <v>10.72</v>
      </c>
      <c r="G1906" s="51">
        <v>1.43E-2</v>
      </c>
      <c r="H1906" s="51">
        <v>69.734300000000005</v>
      </c>
      <c r="I1906" s="51">
        <v>2034</v>
      </c>
      <c r="J1906" s="51" t="s">
        <v>32</v>
      </c>
      <c r="K1906" s="51" t="s">
        <v>33</v>
      </c>
    </row>
    <row r="1907" spans="1:11" x14ac:dyDescent="0.25">
      <c r="A1907" s="51" t="s">
        <v>1584</v>
      </c>
      <c r="B1907" s="51" t="s">
        <v>75</v>
      </c>
      <c r="C1907" s="51" t="s">
        <v>31</v>
      </c>
      <c r="D1907" s="51">
        <v>294410</v>
      </c>
      <c r="E1907" s="51">
        <v>78.73</v>
      </c>
      <c r="F1907" s="51">
        <v>4.3099999999999996</v>
      </c>
      <c r="G1907" s="51">
        <v>1.46E-2</v>
      </c>
      <c r="H1907" s="51">
        <v>68.308700000000002</v>
      </c>
      <c r="I1907" s="51">
        <v>2034</v>
      </c>
      <c r="J1907" s="51" t="s">
        <v>32</v>
      </c>
      <c r="K1907" s="51" t="s">
        <v>33</v>
      </c>
    </row>
    <row r="1908" spans="1:11" x14ac:dyDescent="0.25">
      <c r="A1908" s="51" t="s">
        <v>2195</v>
      </c>
      <c r="B1908" s="51" t="s">
        <v>79</v>
      </c>
      <c r="C1908" s="51" t="s">
        <v>31</v>
      </c>
      <c r="D1908" s="51">
        <v>775142</v>
      </c>
      <c r="E1908" s="51">
        <v>82.99</v>
      </c>
      <c r="F1908" s="51">
        <v>6.19</v>
      </c>
      <c r="G1908" s="51">
        <v>8.0000000000000002E-3</v>
      </c>
      <c r="H1908" s="51">
        <v>125.2248</v>
      </c>
      <c r="I1908" s="51">
        <v>2034</v>
      </c>
      <c r="J1908" s="51" t="s">
        <v>32</v>
      </c>
      <c r="K1908" s="51" t="s">
        <v>33</v>
      </c>
    </row>
    <row r="1909" spans="1:11" x14ac:dyDescent="0.25">
      <c r="A1909" s="51" t="s">
        <v>3208</v>
      </c>
      <c r="B1909" s="51" t="s">
        <v>75</v>
      </c>
      <c r="C1909" s="51" t="s">
        <v>31</v>
      </c>
      <c r="D1909" s="51">
        <v>1078650</v>
      </c>
      <c r="E1909" s="51">
        <v>83.47</v>
      </c>
      <c r="F1909" s="51">
        <v>9.2899999999999991</v>
      </c>
      <c r="G1909" s="51">
        <v>8.6E-3</v>
      </c>
      <c r="H1909" s="51">
        <v>116.1088</v>
      </c>
      <c r="I1909" s="51">
        <v>2034</v>
      </c>
      <c r="J1909" s="51" t="s">
        <v>32</v>
      </c>
      <c r="K1909" s="51" t="s">
        <v>33</v>
      </c>
    </row>
    <row r="1910" spans="1:11" x14ac:dyDescent="0.25">
      <c r="A1910" s="51" t="s">
        <v>2418</v>
      </c>
      <c r="B1910" s="51" t="s">
        <v>75</v>
      </c>
      <c r="C1910" s="51" t="s">
        <v>31</v>
      </c>
      <c r="D1910" s="51">
        <v>380507</v>
      </c>
      <c r="E1910" s="51">
        <v>86.7</v>
      </c>
      <c r="F1910" s="51">
        <v>5.5</v>
      </c>
      <c r="G1910" s="51">
        <v>1.4500000000000001E-2</v>
      </c>
      <c r="H1910" s="51">
        <v>69.183099999999996</v>
      </c>
      <c r="I1910" s="51">
        <v>2034</v>
      </c>
      <c r="J1910" s="51" t="s">
        <v>32</v>
      </c>
      <c r="K1910" s="51" t="s">
        <v>33</v>
      </c>
    </row>
    <row r="1911" spans="1:11" x14ac:dyDescent="0.25">
      <c r="A1911" s="51" t="s">
        <v>2083</v>
      </c>
      <c r="B1911" s="51" t="s">
        <v>79</v>
      </c>
      <c r="C1911" s="51" t="s">
        <v>31</v>
      </c>
      <c r="D1911" s="51">
        <v>392880</v>
      </c>
      <c r="E1911" s="51">
        <v>80.209999999999994</v>
      </c>
      <c r="F1911" s="51">
        <v>6.1</v>
      </c>
      <c r="G1911" s="51">
        <v>1.55E-2</v>
      </c>
      <c r="H1911" s="51">
        <v>64.406599999999997</v>
      </c>
      <c r="I1911" s="51">
        <v>2034</v>
      </c>
      <c r="J1911" s="51" t="s">
        <v>32</v>
      </c>
      <c r="K1911" s="51" t="s">
        <v>33</v>
      </c>
    </row>
    <row r="1912" spans="1:11" x14ac:dyDescent="0.25">
      <c r="A1912" s="51" t="s">
        <v>2053</v>
      </c>
      <c r="B1912" s="51" t="s">
        <v>79</v>
      </c>
      <c r="C1912" s="51" t="s">
        <v>31</v>
      </c>
      <c r="D1912" s="51">
        <v>903107</v>
      </c>
      <c r="E1912" s="51">
        <v>86.77</v>
      </c>
      <c r="F1912" s="51">
        <v>9.75</v>
      </c>
      <c r="G1912" s="51">
        <v>1.0800000000000001E-2</v>
      </c>
      <c r="H1912" s="51">
        <v>92.626300000000001</v>
      </c>
      <c r="I1912" s="51">
        <v>2034</v>
      </c>
      <c r="J1912" s="51" t="s">
        <v>32</v>
      </c>
      <c r="K1912" s="51" t="s">
        <v>33</v>
      </c>
    </row>
    <row r="1913" spans="1:11" x14ac:dyDescent="0.25">
      <c r="A1913" s="51" t="s">
        <v>1787</v>
      </c>
      <c r="B1913" s="51" t="s">
        <v>75</v>
      </c>
      <c r="C1913" s="51" t="s">
        <v>31</v>
      </c>
      <c r="D1913" s="51">
        <v>538134</v>
      </c>
      <c r="E1913" s="51">
        <v>80.37</v>
      </c>
      <c r="F1913" s="51">
        <v>4.8099999999999996</v>
      </c>
      <c r="G1913" s="51">
        <v>8.8999999999999999E-3</v>
      </c>
      <c r="H1913" s="51">
        <v>111.87820000000001</v>
      </c>
      <c r="I1913" s="51">
        <v>2034</v>
      </c>
      <c r="J1913" s="51" t="s">
        <v>32</v>
      </c>
      <c r="K1913" s="51" t="s">
        <v>33</v>
      </c>
    </row>
    <row r="1914" spans="1:11" x14ac:dyDescent="0.25">
      <c r="A1914" s="51" t="s">
        <v>1245</v>
      </c>
      <c r="B1914" s="51" t="s">
        <v>75</v>
      </c>
      <c r="C1914" s="51" t="s">
        <v>31</v>
      </c>
      <c r="D1914" s="51">
        <v>360934</v>
      </c>
      <c r="E1914" s="51">
        <v>80.819999999999993</v>
      </c>
      <c r="F1914" s="51">
        <v>4.47</v>
      </c>
      <c r="G1914" s="51">
        <v>1.24E-2</v>
      </c>
      <c r="H1914" s="51">
        <v>80.745900000000006</v>
      </c>
      <c r="I1914" s="51">
        <v>2034</v>
      </c>
      <c r="J1914" s="51" t="s">
        <v>32</v>
      </c>
      <c r="K1914" s="51" t="s">
        <v>33</v>
      </c>
    </row>
    <row r="1915" spans="1:11" x14ac:dyDescent="0.25">
      <c r="A1915" s="51" t="s">
        <v>966</v>
      </c>
      <c r="B1915" s="51" t="s">
        <v>79</v>
      </c>
      <c r="C1915" s="51" t="s">
        <v>31</v>
      </c>
      <c r="D1915" s="51">
        <v>370554</v>
      </c>
      <c r="E1915" s="51">
        <v>69.52</v>
      </c>
      <c r="F1915" s="51">
        <v>6.31</v>
      </c>
      <c r="G1915" s="51">
        <v>1.7000000000000001E-2</v>
      </c>
      <c r="H1915" s="51">
        <v>58.724899999999998</v>
      </c>
      <c r="I1915" s="51">
        <v>2034</v>
      </c>
      <c r="J1915" s="51" t="s">
        <v>32</v>
      </c>
      <c r="K1915" s="51" t="s">
        <v>33</v>
      </c>
    </row>
    <row r="1916" spans="1:11" x14ac:dyDescent="0.25">
      <c r="A1916" s="51" t="s">
        <v>2411</v>
      </c>
      <c r="B1916" s="51" t="s">
        <v>75</v>
      </c>
      <c r="C1916" s="51" t="s">
        <v>31</v>
      </c>
      <c r="D1916" s="51">
        <v>289147</v>
      </c>
      <c r="E1916" s="51">
        <v>84.21</v>
      </c>
      <c r="F1916" s="51">
        <v>5.67</v>
      </c>
      <c r="G1916" s="51">
        <v>1.9599999999999999E-2</v>
      </c>
      <c r="H1916" s="51">
        <v>50.995899999999999</v>
      </c>
      <c r="I1916" s="51">
        <v>2034</v>
      </c>
      <c r="J1916" s="51" t="s">
        <v>32</v>
      </c>
      <c r="K1916" s="51" t="s">
        <v>33</v>
      </c>
    </row>
    <row r="1917" spans="1:11" x14ac:dyDescent="0.25">
      <c r="A1917" s="51" t="s">
        <v>759</v>
      </c>
      <c r="B1917" s="51" t="s">
        <v>79</v>
      </c>
      <c r="C1917" s="51" t="s">
        <v>31</v>
      </c>
      <c r="D1917" s="51">
        <v>228704</v>
      </c>
      <c r="E1917" s="51">
        <v>68.39</v>
      </c>
      <c r="F1917" s="51">
        <v>6.58</v>
      </c>
      <c r="G1917" s="51">
        <v>2.8799999999999999E-2</v>
      </c>
      <c r="H1917" s="51">
        <v>34.757399999999997</v>
      </c>
      <c r="I1917" s="51">
        <v>2034</v>
      </c>
      <c r="J1917" s="51" t="s">
        <v>32</v>
      </c>
      <c r="K1917" s="51" t="s">
        <v>33</v>
      </c>
    </row>
    <row r="1918" spans="1:11" x14ac:dyDescent="0.25">
      <c r="A1918" s="51" t="s">
        <v>1845</v>
      </c>
      <c r="B1918" s="51" t="s">
        <v>34</v>
      </c>
      <c r="C1918" s="51" t="s">
        <v>31</v>
      </c>
      <c r="D1918" s="51">
        <v>2733552</v>
      </c>
      <c r="E1918" s="51">
        <v>83.93</v>
      </c>
      <c r="F1918" s="51">
        <v>19.5</v>
      </c>
      <c r="G1918" s="51">
        <v>7.1000000000000004E-3</v>
      </c>
      <c r="H1918" s="51">
        <v>140.18219999999999</v>
      </c>
      <c r="I1918" s="51">
        <v>2034</v>
      </c>
      <c r="J1918" s="51" t="s">
        <v>32</v>
      </c>
      <c r="K1918" s="51" t="s">
        <v>33</v>
      </c>
    </row>
    <row r="1919" spans="1:11" x14ac:dyDescent="0.25">
      <c r="A1919" s="51" t="s">
        <v>2391</v>
      </c>
      <c r="B1919" s="51" t="s">
        <v>79</v>
      </c>
      <c r="C1919" s="51" t="s">
        <v>31</v>
      </c>
      <c r="D1919" s="51">
        <v>327718</v>
      </c>
      <c r="E1919" s="51">
        <v>78.91</v>
      </c>
      <c r="F1919" s="51">
        <v>6.44</v>
      </c>
      <c r="G1919" s="51">
        <v>1.9699999999999999E-2</v>
      </c>
      <c r="H1919" s="51">
        <v>50.887799999999999</v>
      </c>
      <c r="I1919" s="51">
        <v>2034</v>
      </c>
      <c r="J1919" s="51" t="s">
        <v>32</v>
      </c>
      <c r="K1919" s="51" t="s">
        <v>33</v>
      </c>
    </row>
    <row r="1920" spans="1:11" x14ac:dyDescent="0.25">
      <c r="A1920" s="51" t="s">
        <v>2412</v>
      </c>
      <c r="B1920" s="51" t="s">
        <v>75</v>
      </c>
      <c r="C1920" s="51" t="s">
        <v>31</v>
      </c>
      <c r="D1920" s="51">
        <v>377663</v>
      </c>
      <c r="E1920" s="51">
        <v>78.56</v>
      </c>
      <c r="F1920" s="51">
        <v>5.6</v>
      </c>
      <c r="G1920" s="51">
        <v>1.4800000000000001E-2</v>
      </c>
      <c r="H1920" s="51">
        <v>67.439899999999994</v>
      </c>
      <c r="I1920" s="51">
        <v>2034</v>
      </c>
      <c r="J1920" s="51" t="s">
        <v>32</v>
      </c>
      <c r="K1920" s="51" t="s">
        <v>33</v>
      </c>
    </row>
    <row r="1921" spans="1:11" x14ac:dyDescent="0.25">
      <c r="A1921" s="51" t="s">
        <v>842</v>
      </c>
      <c r="B1921" s="51" t="s">
        <v>75</v>
      </c>
      <c r="C1921" s="51" t="s">
        <v>31</v>
      </c>
      <c r="D1921" s="51">
        <v>96987</v>
      </c>
      <c r="E1921" s="51">
        <v>86.6</v>
      </c>
      <c r="F1921" s="51">
        <v>10.41</v>
      </c>
      <c r="G1921" s="51">
        <v>0.10730000000000001</v>
      </c>
      <c r="H1921" s="51">
        <v>9.3167000000000009</v>
      </c>
      <c r="I1921" s="51">
        <v>2034</v>
      </c>
      <c r="J1921" s="51" t="s">
        <v>32</v>
      </c>
      <c r="K1921" s="51" t="s">
        <v>33</v>
      </c>
    </row>
    <row r="1922" spans="1:11" x14ac:dyDescent="0.25">
      <c r="A1922" s="51" t="s">
        <v>1775</v>
      </c>
      <c r="B1922" s="51" t="s">
        <v>79</v>
      </c>
      <c r="C1922" s="51" t="s">
        <v>31</v>
      </c>
      <c r="D1922" s="51">
        <v>986738</v>
      </c>
      <c r="E1922" s="51">
        <v>75.44</v>
      </c>
      <c r="F1922" s="51">
        <v>11.12</v>
      </c>
      <c r="G1922" s="51">
        <v>1.1299999999999999E-2</v>
      </c>
      <c r="H1922" s="51">
        <v>88.735399999999998</v>
      </c>
      <c r="I1922" s="51">
        <v>2034</v>
      </c>
      <c r="J1922" s="51" t="s">
        <v>32</v>
      </c>
      <c r="K1922" s="51" t="s">
        <v>33</v>
      </c>
    </row>
    <row r="1923" spans="1:11" x14ac:dyDescent="0.25">
      <c r="A1923" s="51" t="s">
        <v>2417</v>
      </c>
      <c r="B1923" s="51" t="s">
        <v>75</v>
      </c>
      <c r="C1923" s="51" t="s">
        <v>31</v>
      </c>
      <c r="D1923" s="51">
        <v>364232</v>
      </c>
      <c r="E1923" s="51">
        <v>77.95</v>
      </c>
      <c r="F1923" s="51">
        <v>5.66</v>
      </c>
      <c r="G1923" s="51">
        <v>1.55E-2</v>
      </c>
      <c r="H1923" s="51">
        <v>64.351900000000001</v>
      </c>
      <c r="I1923" s="51">
        <v>2034</v>
      </c>
      <c r="J1923" s="51" t="s">
        <v>32</v>
      </c>
      <c r="K1923" s="51" t="s">
        <v>33</v>
      </c>
    </row>
    <row r="1924" spans="1:11" x14ac:dyDescent="0.25">
      <c r="A1924" s="51" t="s">
        <v>1604</v>
      </c>
      <c r="B1924" s="51" t="s">
        <v>79</v>
      </c>
      <c r="C1924" s="51" t="s">
        <v>31</v>
      </c>
      <c r="D1924" s="51">
        <v>703626</v>
      </c>
      <c r="E1924" s="51">
        <v>83.41</v>
      </c>
      <c r="F1924" s="51">
        <v>6.1</v>
      </c>
      <c r="G1924" s="51">
        <v>8.6999999999999994E-3</v>
      </c>
      <c r="H1924" s="51">
        <v>115.3486</v>
      </c>
      <c r="I1924" s="51">
        <v>2034</v>
      </c>
      <c r="J1924" s="51" t="s">
        <v>32</v>
      </c>
      <c r="K1924" s="51" t="s">
        <v>33</v>
      </c>
    </row>
    <row r="1925" spans="1:11" x14ac:dyDescent="0.25">
      <c r="A1925" s="51" t="s">
        <v>2399</v>
      </c>
      <c r="B1925" s="51" t="s">
        <v>34</v>
      </c>
      <c r="C1925" s="51" t="s">
        <v>31</v>
      </c>
      <c r="D1925" s="51">
        <v>1207531</v>
      </c>
      <c r="E1925" s="51">
        <v>80</v>
      </c>
      <c r="F1925" s="51">
        <v>9.7799999999999994</v>
      </c>
      <c r="G1925" s="51">
        <v>8.0999999999999996E-3</v>
      </c>
      <c r="H1925" s="51">
        <v>123.46939999999999</v>
      </c>
      <c r="I1925" s="51">
        <v>2034</v>
      </c>
      <c r="J1925" s="51" t="s">
        <v>32</v>
      </c>
      <c r="K1925" s="51" t="s">
        <v>33</v>
      </c>
    </row>
    <row r="1926" spans="1:11" x14ac:dyDescent="0.25">
      <c r="A1926" s="51" t="s">
        <v>1543</v>
      </c>
      <c r="B1926" s="51" t="s">
        <v>75</v>
      </c>
      <c r="C1926" s="51" t="s">
        <v>31</v>
      </c>
      <c r="D1926" s="51">
        <v>615503</v>
      </c>
      <c r="E1926" s="51">
        <v>74.59</v>
      </c>
      <c r="F1926" s="51">
        <v>6.85</v>
      </c>
      <c r="G1926" s="51">
        <v>1.11E-2</v>
      </c>
      <c r="H1926" s="51">
        <v>89.854500000000002</v>
      </c>
      <c r="I1926" s="51">
        <v>2034</v>
      </c>
      <c r="J1926" s="51" t="s">
        <v>32</v>
      </c>
      <c r="K1926" s="51" t="s">
        <v>33</v>
      </c>
    </row>
    <row r="1927" spans="1:11" x14ac:dyDescent="0.25">
      <c r="A1927" s="51" t="s">
        <v>2111</v>
      </c>
      <c r="B1927" s="51" t="s">
        <v>79</v>
      </c>
      <c r="C1927" s="51" t="s">
        <v>31</v>
      </c>
      <c r="D1927" s="51">
        <v>607834</v>
      </c>
      <c r="E1927" s="51">
        <v>89.1</v>
      </c>
      <c r="F1927" s="51">
        <v>6.29</v>
      </c>
      <c r="G1927" s="51">
        <v>1.03E-2</v>
      </c>
      <c r="H1927" s="51">
        <v>96.635000000000005</v>
      </c>
      <c r="I1927" s="51">
        <v>2034</v>
      </c>
      <c r="J1927" s="51" t="s">
        <v>32</v>
      </c>
      <c r="K1927" s="51" t="s">
        <v>33</v>
      </c>
    </row>
    <row r="1928" spans="1:11" x14ac:dyDescent="0.25">
      <c r="A1928" s="51" t="s">
        <v>2401</v>
      </c>
      <c r="B1928" s="51" t="s">
        <v>34</v>
      </c>
      <c r="C1928" s="51" t="s">
        <v>31</v>
      </c>
      <c r="D1928" s="51">
        <v>294773</v>
      </c>
      <c r="E1928" s="51">
        <v>81.39</v>
      </c>
      <c r="F1928" s="51">
        <v>9.07</v>
      </c>
      <c r="G1928" s="51">
        <v>3.0800000000000001E-2</v>
      </c>
      <c r="H1928" s="51">
        <v>32.4998</v>
      </c>
      <c r="I1928" s="51">
        <v>2034</v>
      </c>
      <c r="J1928" s="51" t="s">
        <v>32</v>
      </c>
      <c r="K1928" s="51" t="s">
        <v>33</v>
      </c>
    </row>
    <row r="1929" spans="1:11" x14ac:dyDescent="0.25">
      <c r="A1929" s="51" t="s">
        <v>2103</v>
      </c>
      <c r="B1929" s="51" t="s">
        <v>79</v>
      </c>
      <c r="C1929" s="51" t="s">
        <v>31</v>
      </c>
      <c r="D1929" s="51">
        <v>559053</v>
      </c>
      <c r="E1929" s="51">
        <v>88.94</v>
      </c>
      <c r="F1929" s="51">
        <v>6.26</v>
      </c>
      <c r="G1929" s="51">
        <v>1.12E-2</v>
      </c>
      <c r="H1929" s="51">
        <v>89.305599999999998</v>
      </c>
      <c r="I1929" s="51">
        <v>2034</v>
      </c>
      <c r="J1929" s="51" t="s">
        <v>32</v>
      </c>
      <c r="K1929" s="51" t="s">
        <v>33</v>
      </c>
    </row>
    <row r="1930" spans="1:11" x14ac:dyDescent="0.25">
      <c r="A1930" s="51" t="s">
        <v>1519</v>
      </c>
      <c r="B1930" s="51" t="s">
        <v>79</v>
      </c>
      <c r="C1930" s="51" t="s">
        <v>31</v>
      </c>
      <c r="D1930" s="51">
        <v>412256</v>
      </c>
      <c r="E1930" s="51">
        <v>87.1</v>
      </c>
      <c r="F1930" s="51">
        <v>6.32</v>
      </c>
      <c r="G1930" s="51">
        <v>1.5299999999999999E-2</v>
      </c>
      <c r="H1930" s="51">
        <v>65.230400000000003</v>
      </c>
      <c r="I1930" s="51">
        <v>2034</v>
      </c>
      <c r="J1930" s="51" t="s">
        <v>32</v>
      </c>
      <c r="K1930" s="51" t="s">
        <v>33</v>
      </c>
    </row>
    <row r="1931" spans="1:11" x14ac:dyDescent="0.25">
      <c r="A1931" s="51" t="s">
        <v>2015</v>
      </c>
      <c r="B1931" s="51" t="s">
        <v>79</v>
      </c>
      <c r="C1931" s="51" t="s">
        <v>31</v>
      </c>
      <c r="D1931" s="51">
        <v>1148555</v>
      </c>
      <c r="E1931" s="51">
        <v>73.260000000000005</v>
      </c>
      <c r="F1931" s="51">
        <v>10.57</v>
      </c>
      <c r="G1931" s="51">
        <v>9.1999999999999998E-3</v>
      </c>
      <c r="H1931" s="51">
        <v>108.6618</v>
      </c>
      <c r="I1931" s="51">
        <v>2034</v>
      </c>
      <c r="J1931" s="51" t="s">
        <v>32</v>
      </c>
      <c r="K1931" s="51" t="s">
        <v>33</v>
      </c>
    </row>
    <row r="1932" spans="1:11" x14ac:dyDescent="0.25">
      <c r="A1932" s="51" t="s">
        <v>2110</v>
      </c>
      <c r="B1932" s="51" t="s">
        <v>79</v>
      </c>
      <c r="C1932" s="51" t="s">
        <v>31</v>
      </c>
      <c r="D1932" s="51">
        <v>608243</v>
      </c>
      <c r="E1932" s="51">
        <v>89.09</v>
      </c>
      <c r="F1932" s="51">
        <v>6.41</v>
      </c>
      <c r="G1932" s="51">
        <v>1.0500000000000001E-2</v>
      </c>
      <c r="H1932" s="51">
        <v>94.889600000000002</v>
      </c>
      <c r="I1932" s="51">
        <v>2034</v>
      </c>
      <c r="J1932" s="51" t="s">
        <v>32</v>
      </c>
      <c r="K1932" s="51" t="s">
        <v>33</v>
      </c>
    </row>
    <row r="1933" spans="1:11" x14ac:dyDescent="0.25">
      <c r="A1933" s="51" t="s">
        <v>1524</v>
      </c>
      <c r="B1933" s="51" t="s">
        <v>79</v>
      </c>
      <c r="C1933" s="51" t="s">
        <v>31</v>
      </c>
      <c r="D1933" s="51">
        <v>473743</v>
      </c>
      <c r="E1933" s="51">
        <v>81.459999999999994</v>
      </c>
      <c r="F1933" s="51">
        <v>6.3</v>
      </c>
      <c r="G1933" s="51">
        <v>1.3299999999999999E-2</v>
      </c>
      <c r="H1933" s="51">
        <v>75.197299999999998</v>
      </c>
      <c r="I1933" s="51">
        <v>2034</v>
      </c>
      <c r="J1933" s="51" t="s">
        <v>32</v>
      </c>
      <c r="K1933" s="51" t="s">
        <v>33</v>
      </c>
    </row>
    <row r="1934" spans="1:11" x14ac:dyDescent="0.25">
      <c r="A1934" s="51" t="s">
        <v>1582</v>
      </c>
      <c r="B1934" s="51" t="s">
        <v>75</v>
      </c>
      <c r="C1934" s="51" t="s">
        <v>31</v>
      </c>
      <c r="D1934" s="51">
        <v>532643</v>
      </c>
      <c r="E1934" s="51">
        <v>85.35</v>
      </c>
      <c r="F1934" s="51">
        <v>4.68</v>
      </c>
      <c r="G1934" s="51">
        <v>8.8000000000000005E-3</v>
      </c>
      <c r="H1934" s="51">
        <v>113.81270000000001</v>
      </c>
      <c r="I1934" s="51">
        <v>2034</v>
      </c>
      <c r="J1934" s="51" t="s">
        <v>32</v>
      </c>
      <c r="K1934" s="51" t="s">
        <v>33</v>
      </c>
    </row>
    <row r="1935" spans="1:11" x14ac:dyDescent="0.25">
      <c r="A1935" s="51" t="s">
        <v>2427</v>
      </c>
      <c r="B1935" s="51" t="s">
        <v>79</v>
      </c>
      <c r="C1935" s="51" t="s">
        <v>31</v>
      </c>
      <c r="D1935" s="51">
        <v>1021543</v>
      </c>
      <c r="E1935" s="51">
        <v>85.99</v>
      </c>
      <c r="F1935" s="51">
        <v>10.46</v>
      </c>
      <c r="G1935" s="51">
        <v>1.0200000000000001E-2</v>
      </c>
      <c r="H1935" s="51">
        <v>97.661799999999999</v>
      </c>
      <c r="I1935" s="51">
        <v>2034</v>
      </c>
      <c r="J1935" s="51" t="s">
        <v>32</v>
      </c>
      <c r="K1935" s="51" t="s">
        <v>33</v>
      </c>
    </row>
    <row r="1936" spans="1:11" x14ac:dyDescent="0.25">
      <c r="A1936" s="51" t="s">
        <v>2275</v>
      </c>
      <c r="B1936" s="51" t="s">
        <v>79</v>
      </c>
      <c r="C1936" s="51" t="s">
        <v>31</v>
      </c>
      <c r="D1936" s="51">
        <v>1304609</v>
      </c>
      <c r="E1936" s="51">
        <v>66.38</v>
      </c>
      <c r="F1936" s="51">
        <v>10.65</v>
      </c>
      <c r="G1936" s="51">
        <v>8.2000000000000007E-3</v>
      </c>
      <c r="H1936" s="51">
        <v>122.49850000000001</v>
      </c>
      <c r="I1936" s="51">
        <v>2034</v>
      </c>
      <c r="J1936" s="51" t="s">
        <v>32</v>
      </c>
      <c r="K1936" s="51" t="s">
        <v>33</v>
      </c>
    </row>
    <row r="1937" spans="1:11" x14ac:dyDescent="0.25">
      <c r="A1937" s="51" t="s">
        <v>2429</v>
      </c>
      <c r="B1937" s="51" t="s">
        <v>79</v>
      </c>
      <c r="C1937" s="51" t="s">
        <v>31</v>
      </c>
      <c r="D1937" s="51">
        <v>1511985</v>
      </c>
      <c r="E1937" s="51">
        <v>79.39</v>
      </c>
      <c r="F1937" s="51">
        <v>10.1</v>
      </c>
      <c r="G1937" s="51">
        <v>6.7000000000000002E-3</v>
      </c>
      <c r="H1937" s="51">
        <v>149.70150000000001</v>
      </c>
      <c r="I1937" s="51">
        <v>2034</v>
      </c>
      <c r="J1937" s="51" t="s">
        <v>32</v>
      </c>
      <c r="K1937" s="51" t="s">
        <v>33</v>
      </c>
    </row>
    <row r="1938" spans="1:11" x14ac:dyDescent="0.25">
      <c r="A1938" s="51" t="s">
        <v>3904</v>
      </c>
      <c r="B1938" s="51" t="s">
        <v>34</v>
      </c>
      <c r="C1938" s="51" t="s">
        <v>31</v>
      </c>
      <c r="D1938" s="51">
        <v>1095765</v>
      </c>
      <c r="E1938" s="51">
        <v>82.06</v>
      </c>
      <c r="F1938" s="51">
        <v>11.13</v>
      </c>
      <c r="G1938" s="51">
        <v>1.0200000000000001E-2</v>
      </c>
      <c r="H1938" s="51">
        <v>98.451499999999996</v>
      </c>
      <c r="I1938" s="51">
        <v>2034</v>
      </c>
      <c r="J1938" s="51" t="s">
        <v>32</v>
      </c>
      <c r="K1938" s="51" t="s">
        <v>33</v>
      </c>
    </row>
    <row r="1939" spans="1:11" x14ac:dyDescent="0.25">
      <c r="A1939" s="51" t="s">
        <v>2416</v>
      </c>
      <c r="B1939" s="51" t="s">
        <v>34</v>
      </c>
      <c r="C1939" s="51" t="s">
        <v>31</v>
      </c>
      <c r="D1939" s="51">
        <v>612175</v>
      </c>
      <c r="E1939" s="51">
        <v>80.66</v>
      </c>
      <c r="F1939" s="51">
        <v>8.0299999999999994</v>
      </c>
      <c r="G1939" s="51">
        <v>1.3100000000000001E-2</v>
      </c>
      <c r="H1939" s="51">
        <v>76.236000000000004</v>
      </c>
      <c r="I1939" s="51">
        <v>2034</v>
      </c>
      <c r="J1939" s="51" t="s">
        <v>32</v>
      </c>
      <c r="K1939" s="51" t="s">
        <v>33</v>
      </c>
    </row>
    <row r="1940" spans="1:11" x14ac:dyDescent="0.25">
      <c r="A1940" s="51" t="s">
        <v>1592</v>
      </c>
      <c r="B1940" s="51" t="s">
        <v>75</v>
      </c>
      <c r="C1940" s="51" t="s">
        <v>31</v>
      </c>
      <c r="D1940" s="51">
        <v>273174</v>
      </c>
      <c r="E1940" s="51">
        <v>83.13</v>
      </c>
      <c r="F1940" s="51">
        <v>4.7699999999999996</v>
      </c>
      <c r="G1940" s="51">
        <v>1.7500000000000002E-2</v>
      </c>
      <c r="H1940" s="51">
        <v>57.269100000000002</v>
      </c>
      <c r="I1940" s="51">
        <v>2034</v>
      </c>
      <c r="J1940" s="51" t="s">
        <v>32</v>
      </c>
      <c r="K1940" s="51" t="s">
        <v>33</v>
      </c>
    </row>
    <row r="1941" spans="1:11" x14ac:dyDescent="0.25">
      <c r="A1941" s="51" t="s">
        <v>2102</v>
      </c>
      <c r="B1941" s="51" t="s">
        <v>79</v>
      </c>
      <c r="C1941" s="51" t="s">
        <v>31</v>
      </c>
      <c r="D1941" s="51">
        <v>573892</v>
      </c>
      <c r="E1941" s="51">
        <v>89.04</v>
      </c>
      <c r="F1941" s="51">
        <v>6.3</v>
      </c>
      <c r="G1941" s="51">
        <v>1.0999999999999999E-2</v>
      </c>
      <c r="H1941" s="51">
        <v>91.093900000000005</v>
      </c>
      <c r="I1941" s="51">
        <v>2034</v>
      </c>
      <c r="J1941" s="51" t="s">
        <v>32</v>
      </c>
      <c r="K1941" s="51" t="s">
        <v>33</v>
      </c>
    </row>
    <row r="1942" spans="1:11" x14ac:dyDescent="0.25">
      <c r="A1942" s="51" t="s">
        <v>1550</v>
      </c>
      <c r="B1942" s="51" t="s">
        <v>75</v>
      </c>
      <c r="C1942" s="51" t="s">
        <v>31</v>
      </c>
      <c r="D1942" s="51">
        <v>980158</v>
      </c>
      <c r="E1942" s="51">
        <v>80.900000000000006</v>
      </c>
      <c r="F1942" s="51">
        <v>11.09</v>
      </c>
      <c r="G1942" s="51">
        <v>1.1299999999999999E-2</v>
      </c>
      <c r="H1942" s="51">
        <v>88.382199999999997</v>
      </c>
      <c r="I1942" s="51">
        <v>2034</v>
      </c>
      <c r="J1942" s="51" t="s">
        <v>32</v>
      </c>
      <c r="K1942" s="51" t="s">
        <v>33</v>
      </c>
    </row>
    <row r="1943" spans="1:11" x14ac:dyDescent="0.25">
      <c r="A1943" s="51" t="s">
        <v>2382</v>
      </c>
      <c r="B1943" s="51" t="s">
        <v>75</v>
      </c>
      <c r="C1943" s="51" t="s">
        <v>31</v>
      </c>
      <c r="D1943" s="51">
        <v>403317</v>
      </c>
      <c r="E1943" s="51">
        <v>83.11</v>
      </c>
      <c r="F1943" s="51">
        <v>5.42</v>
      </c>
      <c r="G1943" s="51">
        <v>1.34E-2</v>
      </c>
      <c r="H1943" s="51">
        <v>74.412700000000001</v>
      </c>
      <c r="I1943" s="51">
        <v>2034</v>
      </c>
      <c r="J1943" s="51" t="s">
        <v>32</v>
      </c>
      <c r="K1943" s="51" t="s">
        <v>33</v>
      </c>
    </row>
    <row r="1944" spans="1:11" x14ac:dyDescent="0.25">
      <c r="A1944" s="51" t="s">
        <v>1578</v>
      </c>
      <c r="B1944" s="51" t="s">
        <v>79</v>
      </c>
      <c r="C1944" s="51" t="s">
        <v>31</v>
      </c>
      <c r="D1944" s="51">
        <v>475694</v>
      </c>
      <c r="E1944" s="51">
        <v>87.2</v>
      </c>
      <c r="F1944" s="51">
        <v>6.27</v>
      </c>
      <c r="G1944" s="51">
        <v>1.32E-2</v>
      </c>
      <c r="H1944" s="51">
        <v>75.868300000000005</v>
      </c>
      <c r="I1944" s="51">
        <v>2034</v>
      </c>
      <c r="J1944" s="51" t="s">
        <v>32</v>
      </c>
      <c r="K1944" s="51" t="s">
        <v>33</v>
      </c>
    </row>
    <row r="1945" spans="1:11" x14ac:dyDescent="0.25">
      <c r="A1945" s="51" t="s">
        <v>2098</v>
      </c>
      <c r="B1945" s="51" t="s">
        <v>79</v>
      </c>
      <c r="C1945" s="51" t="s">
        <v>31</v>
      </c>
      <c r="D1945" s="51">
        <v>630205</v>
      </c>
      <c r="E1945" s="51">
        <v>84.6</v>
      </c>
      <c r="F1945" s="51">
        <v>6.1</v>
      </c>
      <c r="G1945" s="51">
        <v>9.7000000000000003E-3</v>
      </c>
      <c r="H1945" s="51">
        <v>103.3124</v>
      </c>
      <c r="I1945" s="51">
        <v>2034</v>
      </c>
      <c r="J1945" s="51" t="s">
        <v>32</v>
      </c>
      <c r="K1945" s="51" t="s">
        <v>33</v>
      </c>
    </row>
    <row r="1946" spans="1:11" x14ac:dyDescent="0.25">
      <c r="A1946" s="51" t="s">
        <v>2383</v>
      </c>
      <c r="B1946" s="51" t="s">
        <v>75</v>
      </c>
      <c r="C1946" s="51" t="s">
        <v>31</v>
      </c>
      <c r="D1946" s="51">
        <v>250485</v>
      </c>
      <c r="E1946" s="51">
        <v>85.1</v>
      </c>
      <c r="F1946" s="51">
        <v>5.83</v>
      </c>
      <c r="G1946" s="51">
        <v>2.3300000000000001E-2</v>
      </c>
      <c r="H1946" s="51">
        <v>42.964799999999997</v>
      </c>
      <c r="I1946" s="51">
        <v>2034</v>
      </c>
      <c r="J1946" s="51" t="s">
        <v>32</v>
      </c>
      <c r="K1946" s="51" t="s">
        <v>33</v>
      </c>
    </row>
    <row r="1947" spans="1:11" x14ac:dyDescent="0.25">
      <c r="A1947" s="51" t="s">
        <v>1476</v>
      </c>
      <c r="B1947" s="51" t="s">
        <v>79</v>
      </c>
      <c r="C1947" s="51" t="s">
        <v>31</v>
      </c>
      <c r="D1947" s="51">
        <v>527107</v>
      </c>
      <c r="E1947" s="51">
        <v>86.4</v>
      </c>
      <c r="F1947" s="51">
        <v>6.29</v>
      </c>
      <c r="G1947" s="51">
        <v>1.1900000000000001E-2</v>
      </c>
      <c r="H1947" s="51">
        <v>83.800799999999995</v>
      </c>
      <c r="I1947" s="51">
        <v>2034</v>
      </c>
      <c r="J1947" s="51" t="s">
        <v>32</v>
      </c>
      <c r="K1947" s="51" t="s">
        <v>33</v>
      </c>
    </row>
    <row r="1948" spans="1:11" x14ac:dyDescent="0.25">
      <c r="A1948" s="51" t="s">
        <v>2334</v>
      </c>
      <c r="B1948" s="51" t="s">
        <v>79</v>
      </c>
      <c r="C1948" s="51" t="s">
        <v>31</v>
      </c>
      <c r="D1948" s="51">
        <v>561367</v>
      </c>
      <c r="E1948" s="51">
        <v>89.68</v>
      </c>
      <c r="F1948" s="51">
        <v>6.57</v>
      </c>
      <c r="G1948" s="51">
        <v>1.17E-2</v>
      </c>
      <c r="H1948" s="51">
        <v>85.444100000000006</v>
      </c>
      <c r="I1948" s="51">
        <v>2034</v>
      </c>
      <c r="J1948" s="51" t="s">
        <v>32</v>
      </c>
      <c r="K1948" s="51" t="s">
        <v>33</v>
      </c>
    </row>
    <row r="1949" spans="1:11" x14ac:dyDescent="0.25">
      <c r="A1949" s="51" t="s">
        <v>2336</v>
      </c>
      <c r="B1949" s="51" t="s">
        <v>75</v>
      </c>
      <c r="C1949" s="51" t="s">
        <v>31</v>
      </c>
      <c r="D1949" s="51">
        <v>1661572</v>
      </c>
      <c r="E1949" s="51">
        <v>81.12</v>
      </c>
      <c r="F1949" s="51">
        <v>10.199999999999999</v>
      </c>
      <c r="G1949" s="51">
        <v>6.1000000000000004E-3</v>
      </c>
      <c r="H1949" s="51">
        <v>162.89920000000001</v>
      </c>
      <c r="I1949" s="51">
        <v>2034</v>
      </c>
      <c r="J1949" s="51" t="s">
        <v>32</v>
      </c>
      <c r="K1949" s="51" t="s">
        <v>33</v>
      </c>
    </row>
    <row r="1950" spans="1:11" x14ac:dyDescent="0.25">
      <c r="A1950" s="51" t="s">
        <v>1385</v>
      </c>
      <c r="B1950" s="51" t="s">
        <v>75</v>
      </c>
      <c r="C1950" s="51" t="s">
        <v>31</v>
      </c>
      <c r="D1950" s="51">
        <v>373776</v>
      </c>
      <c r="E1950" s="51">
        <v>81.12</v>
      </c>
      <c r="F1950" s="51">
        <v>4.75</v>
      </c>
      <c r="G1950" s="51">
        <v>1.2699999999999999E-2</v>
      </c>
      <c r="H1950" s="51">
        <v>78.689700000000002</v>
      </c>
      <c r="I1950" s="51">
        <v>2034</v>
      </c>
      <c r="J1950" s="51" t="s">
        <v>32</v>
      </c>
      <c r="K1950" s="51" t="s">
        <v>33</v>
      </c>
    </row>
    <row r="1951" spans="1:11" x14ac:dyDescent="0.25">
      <c r="A1951" s="51" t="s">
        <v>1918</v>
      </c>
      <c r="B1951" s="51" t="s">
        <v>79</v>
      </c>
      <c r="C1951" s="51" t="s">
        <v>31</v>
      </c>
      <c r="D1951" s="51">
        <v>609150</v>
      </c>
      <c r="E1951" s="51">
        <v>88.22</v>
      </c>
      <c r="F1951" s="51">
        <v>6.28</v>
      </c>
      <c r="G1951" s="51">
        <v>1.03E-2</v>
      </c>
      <c r="H1951" s="51">
        <v>96.998400000000004</v>
      </c>
      <c r="I1951" s="51">
        <v>2034</v>
      </c>
      <c r="J1951" s="51" t="s">
        <v>32</v>
      </c>
      <c r="K1951" s="51" t="s">
        <v>33</v>
      </c>
    </row>
    <row r="1952" spans="1:11" x14ac:dyDescent="0.25">
      <c r="A1952" s="51" t="s">
        <v>3376</v>
      </c>
      <c r="B1952" s="51" t="s">
        <v>75</v>
      </c>
      <c r="C1952" s="51" t="s">
        <v>31</v>
      </c>
      <c r="D1952" s="51">
        <v>1975019</v>
      </c>
      <c r="E1952" s="51">
        <v>80.349999999999994</v>
      </c>
      <c r="F1952" s="51">
        <v>10.71</v>
      </c>
      <c r="G1952" s="51">
        <v>5.4000000000000003E-3</v>
      </c>
      <c r="H1952" s="51">
        <v>184.40880000000001</v>
      </c>
      <c r="I1952" s="51">
        <v>2034</v>
      </c>
      <c r="J1952" s="51" t="s">
        <v>32</v>
      </c>
      <c r="K1952" s="51" t="s">
        <v>33</v>
      </c>
    </row>
    <row r="1953" spans="1:11" x14ac:dyDescent="0.25">
      <c r="A1953" s="51" t="s">
        <v>2385</v>
      </c>
      <c r="B1953" s="51" t="s">
        <v>75</v>
      </c>
      <c r="C1953" s="51" t="s">
        <v>31</v>
      </c>
      <c r="D1953" s="51">
        <v>353946</v>
      </c>
      <c r="E1953" s="51">
        <v>79.72</v>
      </c>
      <c r="F1953" s="51">
        <v>5.6</v>
      </c>
      <c r="G1953" s="51">
        <v>1.5800000000000002E-2</v>
      </c>
      <c r="H1953" s="51">
        <v>63.204599999999999</v>
      </c>
      <c r="I1953" s="51">
        <v>2034</v>
      </c>
      <c r="J1953" s="51" t="s">
        <v>32</v>
      </c>
      <c r="K1953" s="51" t="s">
        <v>33</v>
      </c>
    </row>
    <row r="1954" spans="1:11" x14ac:dyDescent="0.25">
      <c r="A1954" s="51" t="s">
        <v>2424</v>
      </c>
      <c r="B1954" s="51" t="s">
        <v>75</v>
      </c>
      <c r="C1954" s="51" t="s">
        <v>31</v>
      </c>
      <c r="D1954" s="51">
        <v>593419</v>
      </c>
      <c r="E1954" s="51">
        <v>85.44</v>
      </c>
      <c r="F1954" s="51">
        <v>5.61</v>
      </c>
      <c r="G1954" s="51">
        <v>9.4999999999999998E-3</v>
      </c>
      <c r="H1954" s="51">
        <v>105.7788</v>
      </c>
      <c r="I1954" s="51">
        <v>2034</v>
      </c>
      <c r="J1954" s="51" t="s">
        <v>32</v>
      </c>
      <c r="K1954" s="51" t="s">
        <v>33</v>
      </c>
    </row>
    <row r="1955" spans="1:11" x14ac:dyDescent="0.25">
      <c r="A1955" s="51" t="s">
        <v>2392</v>
      </c>
      <c r="B1955" s="51" t="s">
        <v>75</v>
      </c>
      <c r="C1955" s="51" t="s">
        <v>31</v>
      </c>
      <c r="D1955" s="51">
        <v>275231</v>
      </c>
      <c r="E1955" s="51">
        <v>81.099999999999994</v>
      </c>
      <c r="F1955" s="51">
        <v>5.66</v>
      </c>
      <c r="G1955" s="51">
        <v>2.06E-2</v>
      </c>
      <c r="H1955" s="51">
        <v>48.627400000000002</v>
      </c>
      <c r="I1955" s="51">
        <v>2034</v>
      </c>
      <c r="J1955" s="51" t="s">
        <v>32</v>
      </c>
      <c r="K1955" s="51" t="s">
        <v>33</v>
      </c>
    </row>
    <row r="1956" spans="1:11" x14ac:dyDescent="0.25">
      <c r="A1956" s="51" t="s">
        <v>1768</v>
      </c>
      <c r="B1956" s="51" t="s">
        <v>79</v>
      </c>
      <c r="C1956" s="51" t="s">
        <v>31</v>
      </c>
      <c r="D1956" s="51">
        <v>738431</v>
      </c>
      <c r="E1956" s="51">
        <v>88.99</v>
      </c>
      <c r="F1956" s="51">
        <v>6.27</v>
      </c>
      <c r="G1956" s="51">
        <v>8.5000000000000006E-3</v>
      </c>
      <c r="H1956" s="51">
        <v>117.77209999999999</v>
      </c>
      <c r="I1956" s="51">
        <v>2034</v>
      </c>
      <c r="J1956" s="51" t="s">
        <v>32</v>
      </c>
      <c r="K1956" s="51" t="s">
        <v>33</v>
      </c>
    </row>
    <row r="1957" spans="1:11" x14ac:dyDescent="0.25">
      <c r="A1957" s="51" t="s">
        <v>1916</v>
      </c>
      <c r="B1957" s="51" t="s">
        <v>79</v>
      </c>
      <c r="C1957" s="51" t="s">
        <v>31</v>
      </c>
      <c r="D1957" s="51">
        <v>1152865</v>
      </c>
      <c r="E1957" s="51">
        <v>70.92</v>
      </c>
      <c r="F1957" s="51">
        <v>10.01</v>
      </c>
      <c r="G1957" s="51">
        <v>8.6999999999999994E-3</v>
      </c>
      <c r="H1957" s="51">
        <v>115.1713</v>
      </c>
      <c r="I1957" s="51">
        <v>2035</v>
      </c>
      <c r="J1957" s="51" t="s">
        <v>32</v>
      </c>
      <c r="K1957" s="51" t="s">
        <v>33</v>
      </c>
    </row>
    <row r="1958" spans="1:11" x14ac:dyDescent="0.25">
      <c r="A1958" s="51" t="s">
        <v>2454</v>
      </c>
      <c r="B1958" s="51" t="s">
        <v>75</v>
      </c>
      <c r="C1958" s="51" t="s">
        <v>31</v>
      </c>
      <c r="D1958" s="51">
        <v>398357</v>
      </c>
      <c r="E1958" s="51">
        <v>82.7</v>
      </c>
      <c r="F1958" s="51">
        <v>5.65</v>
      </c>
      <c r="G1958" s="51">
        <v>1.4200000000000001E-2</v>
      </c>
      <c r="H1958" s="51">
        <v>70.505600000000001</v>
      </c>
      <c r="I1958" s="51">
        <v>2035</v>
      </c>
      <c r="J1958" s="51" t="s">
        <v>32</v>
      </c>
      <c r="K1958" s="51" t="s">
        <v>33</v>
      </c>
    </row>
    <row r="1959" spans="1:11" x14ac:dyDescent="0.25">
      <c r="A1959" s="51" t="s">
        <v>2238</v>
      </c>
      <c r="B1959" s="51" t="s">
        <v>75</v>
      </c>
      <c r="C1959" s="51" t="s">
        <v>31</v>
      </c>
      <c r="D1959" s="51">
        <v>307823</v>
      </c>
      <c r="E1959" s="51">
        <v>83.19</v>
      </c>
      <c r="F1959" s="51">
        <v>4.37</v>
      </c>
      <c r="G1959" s="51">
        <v>1.4200000000000001E-2</v>
      </c>
      <c r="H1959" s="51">
        <v>70.440100000000001</v>
      </c>
      <c r="I1959" s="51">
        <v>2035</v>
      </c>
      <c r="J1959" s="51" t="s">
        <v>32</v>
      </c>
      <c r="K1959" s="51" t="s">
        <v>33</v>
      </c>
    </row>
    <row r="1960" spans="1:11" x14ac:dyDescent="0.25">
      <c r="A1960" s="51" t="s">
        <v>1971</v>
      </c>
      <c r="B1960" s="51" t="s">
        <v>79</v>
      </c>
      <c r="C1960" s="51" t="s">
        <v>31</v>
      </c>
      <c r="D1960" s="51">
        <v>674584</v>
      </c>
      <c r="E1960" s="51">
        <v>85.42</v>
      </c>
      <c r="F1960" s="51">
        <v>6.3</v>
      </c>
      <c r="G1960" s="51">
        <v>9.2999999999999992E-3</v>
      </c>
      <c r="H1960" s="51">
        <v>107.07689999999999</v>
      </c>
      <c r="I1960" s="51">
        <v>2035</v>
      </c>
      <c r="J1960" s="51" t="s">
        <v>32</v>
      </c>
      <c r="K1960" s="51" t="s">
        <v>33</v>
      </c>
    </row>
    <row r="1961" spans="1:11" x14ac:dyDescent="0.25">
      <c r="A1961" s="51" t="s">
        <v>2442</v>
      </c>
      <c r="B1961" s="51" t="s">
        <v>75</v>
      </c>
      <c r="C1961" s="51" t="s">
        <v>31</v>
      </c>
      <c r="D1961" s="51">
        <v>296138</v>
      </c>
      <c r="E1961" s="51">
        <v>79.180000000000007</v>
      </c>
      <c r="F1961" s="51">
        <v>5.77</v>
      </c>
      <c r="G1961" s="51">
        <v>1.95E-2</v>
      </c>
      <c r="H1961" s="51">
        <v>51.323799999999999</v>
      </c>
      <c r="I1961" s="51">
        <v>2035</v>
      </c>
      <c r="J1961" s="51" t="s">
        <v>32</v>
      </c>
      <c r="K1961" s="51" t="s">
        <v>33</v>
      </c>
    </row>
    <row r="1962" spans="1:11" x14ac:dyDescent="0.25">
      <c r="A1962" s="51" t="s">
        <v>2065</v>
      </c>
      <c r="B1962" s="51" t="s">
        <v>79</v>
      </c>
      <c r="C1962" s="51" t="s">
        <v>31</v>
      </c>
      <c r="D1962" s="51">
        <v>514129</v>
      </c>
      <c r="E1962" s="51">
        <v>83.9</v>
      </c>
      <c r="F1962" s="51">
        <v>6.56</v>
      </c>
      <c r="G1962" s="51">
        <v>1.2800000000000001E-2</v>
      </c>
      <c r="H1962" s="51">
        <v>78.373400000000004</v>
      </c>
      <c r="I1962" s="51">
        <v>2035</v>
      </c>
      <c r="J1962" s="51" t="s">
        <v>32</v>
      </c>
      <c r="K1962" s="51" t="s">
        <v>33</v>
      </c>
    </row>
    <row r="1963" spans="1:11" x14ac:dyDescent="0.25">
      <c r="A1963" s="51" t="s">
        <v>2232</v>
      </c>
      <c r="B1963" s="51" t="s">
        <v>75</v>
      </c>
      <c r="C1963" s="51" t="s">
        <v>31</v>
      </c>
      <c r="D1963" s="51">
        <v>524131</v>
      </c>
      <c r="E1963" s="51">
        <v>85.15</v>
      </c>
      <c r="F1963" s="51">
        <v>5.16</v>
      </c>
      <c r="G1963" s="51">
        <v>9.7999999999999997E-3</v>
      </c>
      <c r="H1963" s="51">
        <v>101.5759</v>
      </c>
      <c r="I1963" s="51">
        <v>2035</v>
      </c>
      <c r="J1963" s="51" t="s">
        <v>32</v>
      </c>
      <c r="K1963" s="51" t="s">
        <v>33</v>
      </c>
    </row>
    <row r="1964" spans="1:11" x14ac:dyDescent="0.25">
      <c r="A1964" s="51" t="s">
        <v>2420</v>
      </c>
      <c r="B1964" s="51" t="s">
        <v>75</v>
      </c>
      <c r="C1964" s="51" t="s">
        <v>31</v>
      </c>
      <c r="D1964" s="51">
        <v>520673</v>
      </c>
      <c r="E1964" s="51">
        <v>77.63</v>
      </c>
      <c r="F1964" s="51">
        <v>4.47</v>
      </c>
      <c r="G1964" s="51">
        <v>8.6E-3</v>
      </c>
      <c r="H1964" s="51">
        <v>116.4816</v>
      </c>
      <c r="I1964" s="51">
        <v>2035</v>
      </c>
      <c r="J1964" s="51" t="s">
        <v>32</v>
      </c>
      <c r="K1964" s="51" t="s">
        <v>33</v>
      </c>
    </row>
    <row r="1965" spans="1:11" x14ac:dyDescent="0.25">
      <c r="A1965" s="51" t="s">
        <v>2433</v>
      </c>
      <c r="B1965" s="51" t="s">
        <v>79</v>
      </c>
      <c r="C1965" s="51" t="s">
        <v>31</v>
      </c>
      <c r="D1965" s="51">
        <v>898791</v>
      </c>
      <c r="E1965" s="51">
        <v>80.819999999999993</v>
      </c>
      <c r="F1965" s="51">
        <v>10.34</v>
      </c>
      <c r="G1965" s="51">
        <v>1.15E-2</v>
      </c>
      <c r="H1965" s="51">
        <v>86.923699999999997</v>
      </c>
      <c r="I1965" s="51">
        <v>2035</v>
      </c>
      <c r="J1965" s="51" t="s">
        <v>32</v>
      </c>
      <c r="K1965" s="51" t="s">
        <v>33</v>
      </c>
    </row>
    <row r="1966" spans="1:11" x14ac:dyDescent="0.25">
      <c r="A1966" s="51" t="s">
        <v>1478</v>
      </c>
      <c r="B1966" s="51" t="s">
        <v>79</v>
      </c>
      <c r="C1966" s="51" t="s">
        <v>31</v>
      </c>
      <c r="D1966" s="51">
        <v>518102</v>
      </c>
      <c r="E1966" s="51">
        <v>83.89</v>
      </c>
      <c r="F1966" s="51">
        <v>6.12</v>
      </c>
      <c r="G1966" s="51">
        <v>1.18E-2</v>
      </c>
      <c r="H1966" s="51">
        <v>84.657200000000003</v>
      </c>
      <c r="I1966" s="51">
        <v>2035</v>
      </c>
      <c r="J1966" s="51" t="s">
        <v>32</v>
      </c>
      <c r="K1966" s="51" t="s">
        <v>33</v>
      </c>
    </row>
    <row r="1967" spans="1:11" x14ac:dyDescent="0.25">
      <c r="A1967" s="51" t="s">
        <v>2466</v>
      </c>
      <c r="B1967" s="51" t="s">
        <v>75</v>
      </c>
      <c r="C1967" s="51" t="s">
        <v>31</v>
      </c>
      <c r="D1967" s="51">
        <v>84753</v>
      </c>
      <c r="E1967" s="51">
        <v>83.03</v>
      </c>
      <c r="F1967" s="51">
        <v>5.52</v>
      </c>
      <c r="G1967" s="51">
        <v>6.5100000000000005E-2</v>
      </c>
      <c r="H1967" s="51">
        <v>15.353899999999999</v>
      </c>
      <c r="I1967" s="51">
        <v>2035</v>
      </c>
      <c r="J1967" s="51" t="s">
        <v>32</v>
      </c>
      <c r="K1967" s="51" t="s">
        <v>33</v>
      </c>
    </row>
    <row r="1968" spans="1:11" x14ac:dyDescent="0.25">
      <c r="A1968" s="51" t="s">
        <v>2030</v>
      </c>
      <c r="B1968" s="51" t="s">
        <v>79</v>
      </c>
      <c r="C1968" s="51" t="s">
        <v>31</v>
      </c>
      <c r="D1968" s="51">
        <v>480477</v>
      </c>
      <c r="E1968" s="51">
        <v>88.8</v>
      </c>
      <c r="F1968" s="51">
        <v>6.57</v>
      </c>
      <c r="G1968" s="51">
        <v>1.37E-2</v>
      </c>
      <c r="H1968" s="51">
        <v>73.132000000000005</v>
      </c>
      <c r="I1968" s="51">
        <v>2035</v>
      </c>
      <c r="J1968" s="51" t="s">
        <v>32</v>
      </c>
      <c r="K1968" s="51" t="s">
        <v>33</v>
      </c>
    </row>
    <row r="1969" spans="1:11" x14ac:dyDescent="0.25">
      <c r="A1969" s="51" t="s">
        <v>1770</v>
      </c>
      <c r="B1969" s="51" t="s">
        <v>75</v>
      </c>
      <c r="C1969" s="51" t="s">
        <v>31</v>
      </c>
      <c r="D1969" s="51">
        <v>660142</v>
      </c>
      <c r="E1969" s="51">
        <v>83.27</v>
      </c>
      <c r="F1969" s="51">
        <v>4.45</v>
      </c>
      <c r="G1969" s="51">
        <v>6.7000000000000002E-3</v>
      </c>
      <c r="H1969" s="51">
        <v>148.34649999999999</v>
      </c>
      <c r="I1969" s="51">
        <v>2035</v>
      </c>
      <c r="J1969" s="51" t="s">
        <v>32</v>
      </c>
      <c r="K1969" s="51" t="s">
        <v>33</v>
      </c>
    </row>
    <row r="1970" spans="1:11" x14ac:dyDescent="0.25">
      <c r="A1970" s="51" t="s">
        <v>2431</v>
      </c>
      <c r="B1970" s="51" t="s">
        <v>75</v>
      </c>
      <c r="C1970" s="51" t="s">
        <v>31</v>
      </c>
      <c r="D1970" s="51">
        <v>1654094</v>
      </c>
      <c r="E1970" s="51">
        <v>86.98</v>
      </c>
      <c r="F1970" s="51">
        <v>15.95</v>
      </c>
      <c r="G1970" s="51">
        <v>9.5999999999999992E-3</v>
      </c>
      <c r="H1970" s="51">
        <v>103.705</v>
      </c>
      <c r="I1970" s="51">
        <v>2035</v>
      </c>
      <c r="J1970" s="51" t="s">
        <v>32</v>
      </c>
      <c r="K1970" s="51" t="s">
        <v>33</v>
      </c>
    </row>
    <row r="1971" spans="1:11" x14ac:dyDescent="0.25">
      <c r="A1971" s="51" t="s">
        <v>2300</v>
      </c>
      <c r="B1971" s="51" t="s">
        <v>79</v>
      </c>
      <c r="C1971" s="51" t="s">
        <v>31</v>
      </c>
      <c r="D1971" s="51">
        <v>54498</v>
      </c>
      <c r="E1971" s="51">
        <v>87.45</v>
      </c>
      <c r="F1971" s="51">
        <v>6.54</v>
      </c>
      <c r="G1971" s="51">
        <v>0.12</v>
      </c>
      <c r="H1971" s="51">
        <v>8.3330000000000002</v>
      </c>
      <c r="I1971" s="51">
        <v>2035</v>
      </c>
      <c r="J1971" s="51" t="s">
        <v>32</v>
      </c>
      <c r="K1971" s="51" t="s">
        <v>33</v>
      </c>
    </row>
    <row r="1972" spans="1:11" x14ac:dyDescent="0.25">
      <c r="A1972" s="51" t="s">
        <v>1485</v>
      </c>
      <c r="B1972" s="51" t="s">
        <v>79</v>
      </c>
      <c r="C1972" s="51" t="s">
        <v>31</v>
      </c>
      <c r="D1972" s="51">
        <v>444021</v>
      </c>
      <c r="E1972" s="51">
        <v>85.55</v>
      </c>
      <c r="F1972" s="51">
        <v>6.27</v>
      </c>
      <c r="G1972" s="51">
        <v>1.41E-2</v>
      </c>
      <c r="H1972" s="51">
        <v>70.816699999999997</v>
      </c>
      <c r="I1972" s="51">
        <v>2035</v>
      </c>
      <c r="J1972" s="51" t="s">
        <v>32</v>
      </c>
      <c r="K1972" s="51" t="s">
        <v>33</v>
      </c>
    </row>
    <row r="1973" spans="1:11" x14ac:dyDescent="0.25">
      <c r="A1973" s="51" t="s">
        <v>2437</v>
      </c>
      <c r="B1973" s="51" t="s">
        <v>34</v>
      </c>
      <c r="C1973" s="51" t="s">
        <v>31</v>
      </c>
      <c r="D1973" s="51">
        <v>321315</v>
      </c>
      <c r="E1973" s="51">
        <v>80.510000000000005</v>
      </c>
      <c r="F1973" s="51">
        <v>9.06</v>
      </c>
      <c r="G1973" s="51">
        <v>2.8199999999999999E-2</v>
      </c>
      <c r="H1973" s="51">
        <v>35.465299999999999</v>
      </c>
      <c r="I1973" s="51">
        <v>2035</v>
      </c>
      <c r="J1973" s="51" t="s">
        <v>32</v>
      </c>
      <c r="K1973" s="51" t="s">
        <v>33</v>
      </c>
    </row>
    <row r="1974" spans="1:11" x14ac:dyDescent="0.25">
      <c r="A1974" s="51" t="s">
        <v>1783</v>
      </c>
      <c r="B1974" s="51" t="s">
        <v>34</v>
      </c>
      <c r="C1974" s="51" t="s">
        <v>31</v>
      </c>
      <c r="D1974" s="51">
        <v>2456603</v>
      </c>
      <c r="E1974" s="51">
        <v>89.02</v>
      </c>
      <c r="F1974" s="51">
        <v>19.64</v>
      </c>
      <c r="G1974" s="51">
        <v>8.0000000000000002E-3</v>
      </c>
      <c r="H1974" s="51">
        <v>125.08159999999999</v>
      </c>
      <c r="I1974" s="51">
        <v>2035</v>
      </c>
      <c r="J1974" s="51" t="s">
        <v>32</v>
      </c>
      <c r="K1974" s="51" t="s">
        <v>33</v>
      </c>
    </row>
    <row r="1975" spans="1:11" x14ac:dyDescent="0.25">
      <c r="A1975" s="51" t="s">
        <v>2245</v>
      </c>
      <c r="B1975" s="51" t="s">
        <v>79</v>
      </c>
      <c r="C1975" s="51" t="s">
        <v>31</v>
      </c>
      <c r="D1975" s="51">
        <v>117782</v>
      </c>
      <c r="E1975" s="51">
        <v>85</v>
      </c>
      <c r="F1975" s="51">
        <v>10.46</v>
      </c>
      <c r="G1975" s="51">
        <v>8.8800000000000004E-2</v>
      </c>
      <c r="H1975" s="51">
        <v>11.260300000000001</v>
      </c>
      <c r="I1975" s="51">
        <v>2035</v>
      </c>
      <c r="J1975" s="51" t="s">
        <v>32</v>
      </c>
      <c r="K1975" s="51" t="s">
        <v>33</v>
      </c>
    </row>
    <row r="1976" spans="1:11" x14ac:dyDescent="0.25">
      <c r="A1976" s="51" t="s">
        <v>1368</v>
      </c>
      <c r="B1976" s="51" t="s">
        <v>79</v>
      </c>
      <c r="C1976" s="51" t="s">
        <v>31</v>
      </c>
      <c r="D1976" s="51">
        <v>522729</v>
      </c>
      <c r="E1976" s="51">
        <v>87.14</v>
      </c>
      <c r="F1976" s="51">
        <v>6.1</v>
      </c>
      <c r="G1976" s="51">
        <v>1.17E-2</v>
      </c>
      <c r="H1976" s="51">
        <v>85.693299999999994</v>
      </c>
      <c r="I1976" s="51">
        <v>2035</v>
      </c>
      <c r="J1976" s="51" t="s">
        <v>32</v>
      </c>
      <c r="K1976" s="51" t="s">
        <v>33</v>
      </c>
    </row>
    <row r="1977" spans="1:11" x14ac:dyDescent="0.25">
      <c r="A1977" s="51" t="s">
        <v>1561</v>
      </c>
      <c r="B1977" s="51" t="s">
        <v>79</v>
      </c>
      <c r="C1977" s="51" t="s">
        <v>31</v>
      </c>
      <c r="D1977" s="51">
        <v>622330</v>
      </c>
      <c r="E1977" s="51">
        <v>86.01</v>
      </c>
      <c r="F1977" s="51">
        <v>6.3</v>
      </c>
      <c r="G1977" s="51">
        <v>1.01E-2</v>
      </c>
      <c r="H1977" s="51">
        <v>98.782600000000002</v>
      </c>
      <c r="I1977" s="51">
        <v>2035</v>
      </c>
      <c r="J1977" s="51" t="s">
        <v>32</v>
      </c>
      <c r="K1977" s="51" t="s">
        <v>33</v>
      </c>
    </row>
    <row r="1978" spans="1:11" x14ac:dyDescent="0.25">
      <c r="A1978" s="51" t="s">
        <v>1996</v>
      </c>
      <c r="B1978" s="51" t="s">
        <v>79</v>
      </c>
      <c r="C1978" s="51" t="s">
        <v>31</v>
      </c>
      <c r="D1978" s="51">
        <v>495808</v>
      </c>
      <c r="E1978" s="51">
        <v>87.17</v>
      </c>
      <c r="F1978" s="51">
        <v>6.09</v>
      </c>
      <c r="G1978" s="51">
        <v>1.23E-2</v>
      </c>
      <c r="H1978" s="51">
        <v>81.413399999999996</v>
      </c>
      <c r="I1978" s="51">
        <v>2035</v>
      </c>
      <c r="J1978" s="51" t="s">
        <v>32</v>
      </c>
      <c r="K1978" s="51" t="s">
        <v>33</v>
      </c>
    </row>
    <row r="1979" spans="1:11" x14ac:dyDescent="0.25">
      <c r="A1979" s="51" t="s">
        <v>1389</v>
      </c>
      <c r="B1979" s="51" t="s">
        <v>79</v>
      </c>
      <c r="C1979" s="51" t="s">
        <v>31</v>
      </c>
      <c r="D1979" s="51">
        <v>430560</v>
      </c>
      <c r="E1979" s="51">
        <v>86.24</v>
      </c>
      <c r="F1979" s="51">
        <v>6.11</v>
      </c>
      <c r="G1979" s="51">
        <v>1.4200000000000001E-2</v>
      </c>
      <c r="H1979" s="51">
        <v>70.468100000000007</v>
      </c>
      <c r="I1979" s="51">
        <v>2035</v>
      </c>
      <c r="J1979" s="51" t="s">
        <v>32</v>
      </c>
      <c r="K1979" s="51" t="s">
        <v>33</v>
      </c>
    </row>
    <row r="1980" spans="1:11" x14ac:dyDescent="0.25">
      <c r="A1980" s="51" t="s">
        <v>2049</v>
      </c>
      <c r="B1980" s="51" t="s">
        <v>79</v>
      </c>
      <c r="C1980" s="51" t="s">
        <v>31</v>
      </c>
      <c r="D1980" s="51">
        <v>634950</v>
      </c>
      <c r="E1980" s="51">
        <v>83.6</v>
      </c>
      <c r="F1980" s="51">
        <v>6.12</v>
      </c>
      <c r="G1980" s="51">
        <v>9.5999999999999992E-3</v>
      </c>
      <c r="H1980" s="51">
        <v>103.7499</v>
      </c>
      <c r="I1980" s="51">
        <v>2035</v>
      </c>
      <c r="J1980" s="51" t="s">
        <v>32</v>
      </c>
      <c r="K1980" s="51" t="s">
        <v>33</v>
      </c>
    </row>
    <row r="1981" spans="1:11" x14ac:dyDescent="0.25">
      <c r="A1981" s="51" t="s">
        <v>2461</v>
      </c>
      <c r="B1981" s="51" t="s">
        <v>75</v>
      </c>
      <c r="C1981" s="51" t="s">
        <v>31</v>
      </c>
      <c r="D1981" s="51">
        <v>471005</v>
      </c>
      <c r="E1981" s="51">
        <v>85.07</v>
      </c>
      <c r="F1981" s="51">
        <v>5.76</v>
      </c>
      <c r="G1981" s="51">
        <v>1.2200000000000001E-2</v>
      </c>
      <c r="H1981" s="51">
        <v>81.771699999999996</v>
      </c>
      <c r="I1981" s="51">
        <v>2035</v>
      </c>
      <c r="J1981" s="51" t="s">
        <v>32</v>
      </c>
      <c r="K1981" s="51" t="s">
        <v>33</v>
      </c>
    </row>
    <row r="1982" spans="1:11" x14ac:dyDescent="0.25">
      <c r="A1982" s="51" t="s">
        <v>2022</v>
      </c>
      <c r="B1982" s="51" t="s">
        <v>79</v>
      </c>
      <c r="C1982" s="51" t="s">
        <v>31</v>
      </c>
      <c r="D1982" s="51">
        <v>578208</v>
      </c>
      <c r="E1982" s="51">
        <v>81.599999999999994</v>
      </c>
      <c r="F1982" s="51">
        <v>6.26</v>
      </c>
      <c r="G1982" s="51">
        <v>1.0800000000000001E-2</v>
      </c>
      <c r="H1982" s="51">
        <v>92.365600000000001</v>
      </c>
      <c r="I1982" s="51">
        <v>2035</v>
      </c>
      <c r="J1982" s="51" t="s">
        <v>32</v>
      </c>
      <c r="K1982" s="51" t="s">
        <v>33</v>
      </c>
    </row>
    <row r="1983" spans="1:11" x14ac:dyDescent="0.25">
      <c r="A1983" s="51" t="s">
        <v>1349</v>
      </c>
      <c r="B1983" s="51" t="s">
        <v>79</v>
      </c>
      <c r="C1983" s="51" t="s">
        <v>31</v>
      </c>
      <c r="D1983" s="51">
        <v>427662</v>
      </c>
      <c r="E1983" s="51">
        <v>87.11</v>
      </c>
      <c r="F1983" s="51">
        <v>6.1</v>
      </c>
      <c r="G1983" s="51">
        <v>1.43E-2</v>
      </c>
      <c r="H1983" s="51">
        <v>70.108500000000006</v>
      </c>
      <c r="I1983" s="51">
        <v>2035</v>
      </c>
      <c r="J1983" s="51" t="s">
        <v>32</v>
      </c>
      <c r="K1983" s="51" t="s">
        <v>33</v>
      </c>
    </row>
    <row r="1984" spans="1:11" x14ac:dyDescent="0.25">
      <c r="A1984" s="51" t="s">
        <v>2445</v>
      </c>
      <c r="B1984" s="51" t="s">
        <v>75</v>
      </c>
      <c r="C1984" s="51" t="s">
        <v>31</v>
      </c>
      <c r="D1984" s="51">
        <v>513319</v>
      </c>
      <c r="E1984" s="51">
        <v>82.49</v>
      </c>
      <c r="F1984" s="51">
        <v>5.23</v>
      </c>
      <c r="G1984" s="51">
        <v>1.0200000000000001E-2</v>
      </c>
      <c r="H1984" s="51">
        <v>98.149000000000001</v>
      </c>
      <c r="I1984" s="51">
        <v>2035</v>
      </c>
      <c r="J1984" s="51" t="s">
        <v>32</v>
      </c>
      <c r="K1984" s="51" t="s">
        <v>33</v>
      </c>
    </row>
    <row r="1985" spans="1:11" x14ac:dyDescent="0.25">
      <c r="A1985" s="51" t="s">
        <v>1907</v>
      </c>
      <c r="B1985" s="51" t="s">
        <v>79</v>
      </c>
      <c r="C1985" s="51" t="s">
        <v>31</v>
      </c>
      <c r="D1985" s="51">
        <v>1114570</v>
      </c>
      <c r="E1985" s="51">
        <v>87.59</v>
      </c>
      <c r="F1985" s="51">
        <v>11.16</v>
      </c>
      <c r="G1985" s="51">
        <v>0.01</v>
      </c>
      <c r="H1985" s="51">
        <v>99.871899999999997</v>
      </c>
      <c r="I1985" s="51">
        <v>2035</v>
      </c>
      <c r="J1985" s="51" t="s">
        <v>32</v>
      </c>
      <c r="K1985" s="51" t="s">
        <v>33</v>
      </c>
    </row>
    <row r="1986" spans="1:11" x14ac:dyDescent="0.25">
      <c r="A1986" s="51" t="s">
        <v>1536</v>
      </c>
      <c r="B1986" s="51" t="s">
        <v>79</v>
      </c>
      <c r="C1986" s="51" t="s">
        <v>31</v>
      </c>
      <c r="D1986" s="51">
        <v>438926</v>
      </c>
      <c r="E1986" s="51">
        <v>85.74</v>
      </c>
      <c r="F1986" s="51">
        <v>6.1</v>
      </c>
      <c r="G1986" s="51">
        <v>1.3899999999999999E-2</v>
      </c>
      <c r="H1986" s="51">
        <v>71.955100000000002</v>
      </c>
      <c r="I1986" s="51">
        <v>2035</v>
      </c>
      <c r="J1986" s="51" t="s">
        <v>32</v>
      </c>
      <c r="K1986" s="51" t="s">
        <v>33</v>
      </c>
    </row>
    <row r="1987" spans="1:11" x14ac:dyDescent="0.25">
      <c r="A1987" s="51" t="s">
        <v>1968</v>
      </c>
      <c r="B1987" s="51" t="s">
        <v>79</v>
      </c>
      <c r="C1987" s="51" t="s">
        <v>31</v>
      </c>
      <c r="D1987" s="51">
        <v>611814</v>
      </c>
      <c r="E1987" s="51">
        <v>80.739999999999995</v>
      </c>
      <c r="F1987" s="51">
        <v>6.34</v>
      </c>
      <c r="G1987" s="51">
        <v>1.04E-2</v>
      </c>
      <c r="H1987" s="51">
        <v>96.500600000000006</v>
      </c>
      <c r="I1987" s="51">
        <v>2035</v>
      </c>
      <c r="J1987" s="51" t="s">
        <v>32</v>
      </c>
      <c r="K1987" s="51" t="s">
        <v>33</v>
      </c>
    </row>
    <row r="1988" spans="1:11" x14ac:dyDescent="0.25">
      <c r="A1988" s="51" t="s">
        <v>2234</v>
      </c>
      <c r="B1988" s="51" t="s">
        <v>75</v>
      </c>
      <c r="C1988" s="51" t="s">
        <v>31</v>
      </c>
      <c r="D1988" s="51">
        <v>148724</v>
      </c>
      <c r="E1988" s="51">
        <v>81.96</v>
      </c>
      <c r="F1988" s="51">
        <v>4.1100000000000003</v>
      </c>
      <c r="G1988" s="51">
        <v>2.76E-2</v>
      </c>
      <c r="H1988" s="51">
        <v>36.1858</v>
      </c>
      <c r="I1988" s="51">
        <v>2035</v>
      </c>
      <c r="J1988" s="51" t="s">
        <v>32</v>
      </c>
      <c r="K1988" s="51" t="s">
        <v>33</v>
      </c>
    </row>
    <row r="1989" spans="1:11" x14ac:dyDescent="0.25">
      <c r="A1989" s="51" t="s">
        <v>1763</v>
      </c>
      <c r="B1989" s="51" t="s">
        <v>79</v>
      </c>
      <c r="C1989" s="51" t="s">
        <v>31</v>
      </c>
      <c r="D1989" s="51">
        <v>841770</v>
      </c>
      <c r="E1989" s="51">
        <v>84.65</v>
      </c>
      <c r="F1989" s="51">
        <v>6.28</v>
      </c>
      <c r="G1989" s="51">
        <v>7.4999999999999997E-3</v>
      </c>
      <c r="H1989" s="51">
        <v>134.03980000000001</v>
      </c>
      <c r="I1989" s="51">
        <v>2035</v>
      </c>
      <c r="J1989" s="51" t="s">
        <v>32</v>
      </c>
      <c r="K1989" s="51" t="s">
        <v>33</v>
      </c>
    </row>
    <row r="1990" spans="1:11" x14ac:dyDescent="0.25">
      <c r="A1990" s="51" t="s">
        <v>2444</v>
      </c>
      <c r="B1990" s="51" t="s">
        <v>79</v>
      </c>
      <c r="C1990" s="51" t="s">
        <v>31</v>
      </c>
      <c r="D1990" s="51">
        <v>973901</v>
      </c>
      <c r="E1990" s="51">
        <v>80.23</v>
      </c>
      <c r="F1990" s="51">
        <v>9.98</v>
      </c>
      <c r="G1990" s="51">
        <v>1.0200000000000001E-2</v>
      </c>
      <c r="H1990" s="51">
        <v>97.585300000000004</v>
      </c>
      <c r="I1990" s="51">
        <v>2035</v>
      </c>
      <c r="J1990" s="51" t="s">
        <v>32</v>
      </c>
      <c r="K1990" s="51" t="s">
        <v>33</v>
      </c>
    </row>
    <row r="1991" spans="1:11" x14ac:dyDescent="0.25">
      <c r="A1991" s="51" t="s">
        <v>1566</v>
      </c>
      <c r="B1991" s="51" t="s">
        <v>79</v>
      </c>
      <c r="C1991" s="51" t="s">
        <v>31</v>
      </c>
      <c r="D1991" s="51">
        <v>622330</v>
      </c>
      <c r="E1991" s="51">
        <v>82.05</v>
      </c>
      <c r="F1991" s="51">
        <v>6.35</v>
      </c>
      <c r="G1991" s="51">
        <v>1.0200000000000001E-2</v>
      </c>
      <c r="H1991" s="51">
        <v>98.0047</v>
      </c>
      <c r="I1991" s="51">
        <v>2035</v>
      </c>
      <c r="J1991" s="51" t="s">
        <v>32</v>
      </c>
      <c r="K1991" s="51" t="s">
        <v>33</v>
      </c>
    </row>
    <row r="1992" spans="1:11" x14ac:dyDescent="0.25">
      <c r="A1992" s="51" t="s">
        <v>2456</v>
      </c>
      <c r="B1992" s="51" t="s">
        <v>79</v>
      </c>
      <c r="C1992" s="51" t="s">
        <v>31</v>
      </c>
      <c r="D1992" s="51">
        <v>543107</v>
      </c>
      <c r="E1992" s="51">
        <v>75.23</v>
      </c>
      <c r="F1992" s="51">
        <v>6.46</v>
      </c>
      <c r="G1992" s="51">
        <v>1.1900000000000001E-2</v>
      </c>
      <c r="H1992" s="51">
        <v>84.072400000000002</v>
      </c>
      <c r="I1992" s="51">
        <v>2035</v>
      </c>
      <c r="J1992" s="51" t="s">
        <v>32</v>
      </c>
      <c r="K1992" s="51" t="s">
        <v>33</v>
      </c>
    </row>
    <row r="1993" spans="1:11" x14ac:dyDescent="0.25">
      <c r="A1993" s="51" t="s">
        <v>2020</v>
      </c>
      <c r="B1993" s="51" t="s">
        <v>79</v>
      </c>
      <c r="C1993" s="51" t="s">
        <v>31</v>
      </c>
      <c r="D1993" s="51">
        <v>581387</v>
      </c>
      <c r="E1993" s="51">
        <v>80.8</v>
      </c>
      <c r="F1993" s="51">
        <v>6.24</v>
      </c>
      <c r="G1993" s="51">
        <v>1.0699999999999999E-2</v>
      </c>
      <c r="H1993" s="51">
        <v>93.170900000000003</v>
      </c>
      <c r="I1993" s="51">
        <v>2035</v>
      </c>
      <c r="J1993" s="51" t="s">
        <v>32</v>
      </c>
      <c r="K1993" s="51" t="s">
        <v>33</v>
      </c>
    </row>
    <row r="1994" spans="1:11" x14ac:dyDescent="0.25">
      <c r="A1994" s="51" t="s">
        <v>2440</v>
      </c>
      <c r="B1994" s="51" t="s">
        <v>75</v>
      </c>
      <c r="C1994" s="51" t="s">
        <v>31</v>
      </c>
      <c r="D1994" s="51">
        <v>764588</v>
      </c>
      <c r="E1994" s="51">
        <v>82.47</v>
      </c>
      <c r="F1994" s="51">
        <v>5.36</v>
      </c>
      <c r="G1994" s="51">
        <v>7.0000000000000001E-3</v>
      </c>
      <c r="H1994" s="51">
        <v>142.64699999999999</v>
      </c>
      <c r="I1994" s="51">
        <v>2035</v>
      </c>
      <c r="J1994" s="51" t="s">
        <v>32</v>
      </c>
      <c r="K1994" s="51" t="s">
        <v>33</v>
      </c>
    </row>
    <row r="1995" spans="1:11" x14ac:dyDescent="0.25">
      <c r="A1995" s="51" t="s">
        <v>1450</v>
      </c>
      <c r="B1995" s="51" t="s">
        <v>79</v>
      </c>
      <c r="C1995" s="51" t="s">
        <v>31</v>
      </c>
      <c r="D1995" s="51">
        <v>536424</v>
      </c>
      <c r="E1995" s="51">
        <v>85.96</v>
      </c>
      <c r="F1995" s="51">
        <v>6.36</v>
      </c>
      <c r="G1995" s="51">
        <v>1.1900000000000001E-2</v>
      </c>
      <c r="H1995" s="51">
        <v>84.343400000000003</v>
      </c>
      <c r="I1995" s="51">
        <v>2035</v>
      </c>
      <c r="J1995" s="51" t="s">
        <v>32</v>
      </c>
      <c r="K1995" s="51" t="s">
        <v>33</v>
      </c>
    </row>
    <row r="1996" spans="1:11" x14ac:dyDescent="0.25">
      <c r="A1996" s="51" t="s">
        <v>2448</v>
      </c>
      <c r="B1996" s="51" t="s">
        <v>75</v>
      </c>
      <c r="C1996" s="51" t="s">
        <v>31</v>
      </c>
      <c r="D1996" s="51">
        <v>323933</v>
      </c>
      <c r="E1996" s="51">
        <v>76.28</v>
      </c>
      <c r="F1996" s="51">
        <v>5.52</v>
      </c>
      <c r="G1996" s="51">
        <v>1.7000000000000001E-2</v>
      </c>
      <c r="H1996" s="51">
        <v>58.683399999999999</v>
      </c>
      <c r="I1996" s="51">
        <v>2035</v>
      </c>
      <c r="J1996" s="51" t="s">
        <v>32</v>
      </c>
      <c r="K1996" s="51" t="s">
        <v>33</v>
      </c>
    </row>
    <row r="1997" spans="1:11" x14ac:dyDescent="0.25">
      <c r="A1997" s="51" t="s">
        <v>1985</v>
      </c>
      <c r="B1997" s="51" t="s">
        <v>79</v>
      </c>
      <c r="C1997" s="51" t="s">
        <v>31</v>
      </c>
      <c r="D1997" s="51">
        <v>771100</v>
      </c>
      <c r="E1997" s="51">
        <v>81.72</v>
      </c>
      <c r="F1997" s="51">
        <v>10</v>
      </c>
      <c r="G1997" s="51">
        <v>1.2999999999999999E-2</v>
      </c>
      <c r="H1997" s="51">
        <v>77.11</v>
      </c>
      <c r="I1997" s="51">
        <v>2035</v>
      </c>
      <c r="J1997" s="51" t="s">
        <v>32</v>
      </c>
      <c r="K1997" s="51" t="s">
        <v>33</v>
      </c>
    </row>
    <row r="1998" spans="1:11" x14ac:dyDescent="0.25">
      <c r="A1998" s="51" t="s">
        <v>2451</v>
      </c>
      <c r="B1998" s="51" t="s">
        <v>75</v>
      </c>
      <c r="C1998" s="51" t="s">
        <v>31</v>
      </c>
      <c r="D1998" s="51">
        <v>543980</v>
      </c>
      <c r="E1998" s="51">
        <v>86.43</v>
      </c>
      <c r="F1998" s="51">
        <v>6.24</v>
      </c>
      <c r="G1998" s="51">
        <v>1.15E-2</v>
      </c>
      <c r="H1998" s="51">
        <v>87.176299999999998</v>
      </c>
      <c r="I1998" s="51">
        <v>2035</v>
      </c>
      <c r="J1998" s="51" t="s">
        <v>32</v>
      </c>
      <c r="K1998" s="51" t="s">
        <v>33</v>
      </c>
    </row>
    <row r="1999" spans="1:11" x14ac:dyDescent="0.25">
      <c r="A1999" s="51" t="s">
        <v>2194</v>
      </c>
      <c r="B1999" s="51" t="s">
        <v>79</v>
      </c>
      <c r="C1999" s="51" t="s">
        <v>31</v>
      </c>
      <c r="D1999" s="51">
        <v>536751</v>
      </c>
      <c r="E1999" s="51">
        <v>80.959999999999994</v>
      </c>
      <c r="F1999" s="51">
        <v>6.1</v>
      </c>
      <c r="G1999" s="51">
        <v>1.14E-2</v>
      </c>
      <c r="H1999" s="51">
        <v>87.992000000000004</v>
      </c>
      <c r="I1999" s="51">
        <v>2035</v>
      </c>
      <c r="J1999" s="51" t="s">
        <v>32</v>
      </c>
      <c r="K1999" s="51" t="s">
        <v>33</v>
      </c>
    </row>
    <row r="2000" spans="1:11" x14ac:dyDescent="0.25">
      <c r="A2000" s="51" t="s">
        <v>2432</v>
      </c>
      <c r="B2000" s="51" t="s">
        <v>79</v>
      </c>
      <c r="C2000" s="51" t="s">
        <v>31</v>
      </c>
      <c r="D2000" s="51">
        <v>902577</v>
      </c>
      <c r="E2000" s="51">
        <v>71.05</v>
      </c>
      <c r="F2000" s="51">
        <v>10.07</v>
      </c>
      <c r="G2000" s="51">
        <v>1.12E-2</v>
      </c>
      <c r="H2000" s="51">
        <v>89.630300000000005</v>
      </c>
      <c r="I2000" s="51">
        <v>2035</v>
      </c>
      <c r="J2000" s="51" t="s">
        <v>32</v>
      </c>
      <c r="K2000" s="51" t="s">
        <v>33</v>
      </c>
    </row>
    <row r="2001" spans="1:11" x14ac:dyDescent="0.25">
      <c r="A2001" s="51" t="s">
        <v>2491</v>
      </c>
      <c r="B2001" s="51" t="s">
        <v>79</v>
      </c>
      <c r="C2001" s="51" t="s">
        <v>31</v>
      </c>
      <c r="D2001" s="51">
        <v>1245408</v>
      </c>
      <c r="E2001" s="51">
        <v>72.84</v>
      </c>
      <c r="F2001" s="51">
        <v>10.63</v>
      </c>
      <c r="G2001" s="51">
        <v>8.5000000000000006E-3</v>
      </c>
      <c r="H2001" s="51">
        <v>117.1597</v>
      </c>
      <c r="I2001" s="51">
        <v>2035</v>
      </c>
      <c r="J2001" s="51" t="s">
        <v>32</v>
      </c>
      <c r="K2001" s="51" t="s">
        <v>33</v>
      </c>
    </row>
    <row r="2002" spans="1:11" x14ac:dyDescent="0.25">
      <c r="A2002" s="51" t="s">
        <v>1480</v>
      </c>
      <c r="B2002" s="51" t="s">
        <v>79</v>
      </c>
      <c r="C2002" s="51" t="s">
        <v>31</v>
      </c>
      <c r="D2002" s="51">
        <v>449162</v>
      </c>
      <c r="E2002" s="51">
        <v>87.53</v>
      </c>
      <c r="F2002" s="51">
        <v>6.1</v>
      </c>
      <c r="G2002" s="51">
        <v>1.3599999999999999E-2</v>
      </c>
      <c r="H2002" s="51">
        <v>73.633099999999999</v>
      </c>
      <c r="I2002" s="51">
        <v>2035</v>
      </c>
      <c r="J2002" s="51" t="s">
        <v>32</v>
      </c>
      <c r="K2002" s="51" t="s">
        <v>33</v>
      </c>
    </row>
    <row r="2003" spans="1:11" x14ac:dyDescent="0.25">
      <c r="A2003" s="51" t="s">
        <v>2464</v>
      </c>
      <c r="B2003" s="51" t="s">
        <v>79</v>
      </c>
      <c r="C2003" s="51" t="s">
        <v>31</v>
      </c>
      <c r="D2003" s="51">
        <v>590501</v>
      </c>
      <c r="E2003" s="51">
        <v>82.06</v>
      </c>
      <c r="F2003" s="51">
        <v>9.76</v>
      </c>
      <c r="G2003" s="51">
        <v>1.6500000000000001E-2</v>
      </c>
      <c r="H2003" s="51">
        <v>60.502099999999999</v>
      </c>
      <c r="I2003" s="51">
        <v>2035</v>
      </c>
      <c r="J2003" s="51" t="s">
        <v>32</v>
      </c>
      <c r="K2003" s="51" t="s">
        <v>33</v>
      </c>
    </row>
    <row r="2004" spans="1:11" x14ac:dyDescent="0.25">
      <c r="A2004" s="51" t="s">
        <v>2423</v>
      </c>
      <c r="B2004" s="51" t="s">
        <v>75</v>
      </c>
      <c r="C2004" s="51" t="s">
        <v>31</v>
      </c>
      <c r="D2004" s="51">
        <v>84753</v>
      </c>
      <c r="E2004" s="51">
        <v>83.02</v>
      </c>
      <c r="F2004" s="51">
        <v>5.52</v>
      </c>
      <c r="G2004" s="51">
        <v>6.5100000000000005E-2</v>
      </c>
      <c r="H2004" s="51">
        <v>15.353899999999999</v>
      </c>
      <c r="I2004" s="51">
        <v>2035</v>
      </c>
      <c r="J2004" s="51" t="s">
        <v>32</v>
      </c>
      <c r="K2004" s="51" t="s">
        <v>33</v>
      </c>
    </row>
    <row r="2005" spans="1:11" x14ac:dyDescent="0.25">
      <c r="A2005" s="51" t="s">
        <v>1906</v>
      </c>
      <c r="B2005" s="51" t="s">
        <v>79</v>
      </c>
      <c r="C2005" s="51" t="s">
        <v>31</v>
      </c>
      <c r="D2005" s="51">
        <v>551567</v>
      </c>
      <c r="E2005" s="51">
        <v>80.569999999999993</v>
      </c>
      <c r="F2005" s="51">
        <v>6.11</v>
      </c>
      <c r="G2005" s="51">
        <v>1.11E-2</v>
      </c>
      <c r="H2005" s="51">
        <v>90.272900000000007</v>
      </c>
      <c r="I2005" s="51">
        <v>2035</v>
      </c>
      <c r="J2005" s="51" t="s">
        <v>32</v>
      </c>
      <c r="K2005" s="51" t="s">
        <v>33</v>
      </c>
    </row>
    <row r="2006" spans="1:11" x14ac:dyDescent="0.25">
      <c r="A2006" s="51" t="s">
        <v>1817</v>
      </c>
      <c r="B2006" s="51" t="s">
        <v>79</v>
      </c>
      <c r="C2006" s="51" t="s">
        <v>31</v>
      </c>
      <c r="D2006" s="51">
        <v>765492</v>
      </c>
      <c r="E2006" s="51">
        <v>87.37</v>
      </c>
      <c r="F2006" s="51">
        <v>6.09</v>
      </c>
      <c r="G2006" s="51">
        <v>8.0000000000000002E-3</v>
      </c>
      <c r="H2006" s="51">
        <v>125.6965</v>
      </c>
      <c r="I2006" s="51">
        <v>2035</v>
      </c>
      <c r="J2006" s="51" t="s">
        <v>32</v>
      </c>
      <c r="K2006" s="51" t="s">
        <v>33</v>
      </c>
    </row>
    <row r="2007" spans="1:11" x14ac:dyDescent="0.25">
      <c r="A2007" s="51" t="s">
        <v>2421</v>
      </c>
      <c r="B2007" s="51" t="s">
        <v>34</v>
      </c>
      <c r="C2007" s="51" t="s">
        <v>31</v>
      </c>
      <c r="D2007" s="51">
        <v>405695</v>
      </c>
      <c r="E2007" s="51">
        <v>78.56</v>
      </c>
      <c r="F2007" s="51">
        <v>8.6</v>
      </c>
      <c r="G2007" s="51">
        <v>2.12E-2</v>
      </c>
      <c r="H2007" s="51">
        <v>47.1738</v>
      </c>
      <c r="I2007" s="51">
        <v>2035</v>
      </c>
      <c r="J2007" s="51" t="s">
        <v>32</v>
      </c>
      <c r="K2007" s="51" t="s">
        <v>33</v>
      </c>
    </row>
    <row r="2008" spans="1:11" x14ac:dyDescent="0.25">
      <c r="A2008" s="51" t="s">
        <v>2298</v>
      </c>
      <c r="B2008" s="51" t="s">
        <v>79</v>
      </c>
      <c r="C2008" s="51" t="s">
        <v>31</v>
      </c>
      <c r="D2008" s="51">
        <v>54217</v>
      </c>
      <c r="E2008" s="51">
        <v>79.06</v>
      </c>
      <c r="F2008" s="51">
        <v>6.56</v>
      </c>
      <c r="G2008" s="51">
        <v>0.121</v>
      </c>
      <c r="H2008" s="51">
        <v>8.2647999999999993</v>
      </c>
      <c r="I2008" s="51">
        <v>2035</v>
      </c>
      <c r="J2008" s="51" t="s">
        <v>32</v>
      </c>
      <c r="K2008" s="51" t="s">
        <v>33</v>
      </c>
    </row>
    <row r="2009" spans="1:11" x14ac:dyDescent="0.25">
      <c r="A2009" s="51" t="s">
        <v>2458</v>
      </c>
      <c r="B2009" s="51" t="s">
        <v>79</v>
      </c>
      <c r="C2009" s="51" t="s">
        <v>31</v>
      </c>
      <c r="D2009" s="51">
        <v>990914</v>
      </c>
      <c r="E2009" s="51">
        <v>84.27</v>
      </c>
      <c r="F2009" s="51">
        <v>9.77</v>
      </c>
      <c r="G2009" s="51">
        <v>9.9000000000000008E-3</v>
      </c>
      <c r="H2009" s="51">
        <v>101.4242</v>
      </c>
      <c r="I2009" s="51">
        <v>2035</v>
      </c>
      <c r="J2009" s="51" t="s">
        <v>32</v>
      </c>
      <c r="K2009" s="51" t="s">
        <v>33</v>
      </c>
    </row>
    <row r="2010" spans="1:11" x14ac:dyDescent="0.25">
      <c r="A2010" s="51" t="s">
        <v>2494</v>
      </c>
      <c r="B2010" s="51" t="s">
        <v>79</v>
      </c>
      <c r="C2010" s="51" t="s">
        <v>31</v>
      </c>
      <c r="D2010" s="51">
        <v>508754</v>
      </c>
      <c r="E2010" s="51">
        <v>86.79</v>
      </c>
      <c r="F2010" s="51">
        <v>6.42</v>
      </c>
      <c r="G2010" s="51">
        <v>1.26E-2</v>
      </c>
      <c r="H2010" s="51">
        <v>79.245199999999997</v>
      </c>
      <c r="I2010" s="51">
        <v>2035</v>
      </c>
      <c r="J2010" s="51" t="s">
        <v>32</v>
      </c>
      <c r="K2010" s="51" t="s">
        <v>33</v>
      </c>
    </row>
    <row r="2011" spans="1:11" x14ac:dyDescent="0.25">
      <c r="A2011" s="51" t="s">
        <v>1514</v>
      </c>
      <c r="B2011" s="51" t="s">
        <v>79</v>
      </c>
      <c r="C2011" s="51" t="s">
        <v>31</v>
      </c>
      <c r="D2011" s="51">
        <v>302775</v>
      </c>
      <c r="E2011" s="51">
        <v>81.89</v>
      </c>
      <c r="F2011" s="51">
        <v>6.13</v>
      </c>
      <c r="G2011" s="51">
        <v>2.0199999999999999E-2</v>
      </c>
      <c r="H2011" s="51">
        <v>49.392400000000002</v>
      </c>
      <c r="I2011" s="51">
        <v>2035</v>
      </c>
      <c r="J2011" s="51" t="s">
        <v>32</v>
      </c>
      <c r="K2011" s="51" t="s">
        <v>33</v>
      </c>
    </row>
    <row r="2012" spans="1:11" x14ac:dyDescent="0.25">
      <c r="A2012" s="51" t="s">
        <v>2452</v>
      </c>
      <c r="B2012" s="51" t="s">
        <v>75</v>
      </c>
      <c r="C2012" s="51" t="s">
        <v>31</v>
      </c>
      <c r="D2012" s="51">
        <v>432679</v>
      </c>
      <c r="E2012" s="51">
        <v>80.66</v>
      </c>
      <c r="F2012" s="51">
        <v>5.77</v>
      </c>
      <c r="G2012" s="51">
        <v>1.3299999999999999E-2</v>
      </c>
      <c r="H2012" s="51">
        <v>74.9876</v>
      </c>
      <c r="I2012" s="51">
        <v>2035</v>
      </c>
      <c r="J2012" s="51" t="s">
        <v>32</v>
      </c>
      <c r="K2012" s="51" t="s">
        <v>33</v>
      </c>
    </row>
    <row r="2013" spans="1:11" x14ac:dyDescent="0.25">
      <c r="A2013" s="51" t="s">
        <v>3353</v>
      </c>
      <c r="B2013" s="51" t="s">
        <v>79</v>
      </c>
      <c r="C2013" s="51" t="s">
        <v>31</v>
      </c>
      <c r="D2013" s="51">
        <v>51039</v>
      </c>
      <c r="E2013" s="51">
        <v>86.73</v>
      </c>
      <c r="F2013" s="51">
        <v>7.26</v>
      </c>
      <c r="G2013" s="51">
        <v>0.14219999999999999</v>
      </c>
      <c r="H2013" s="51">
        <v>7.0301999999999998</v>
      </c>
      <c r="I2013" s="51">
        <v>2035</v>
      </c>
      <c r="J2013" s="51" t="s">
        <v>32</v>
      </c>
      <c r="K2013" s="51" t="s">
        <v>33</v>
      </c>
    </row>
    <row r="2014" spans="1:11" x14ac:dyDescent="0.25">
      <c r="A2014" s="51" t="s">
        <v>1475</v>
      </c>
      <c r="B2014" s="51" t="s">
        <v>79</v>
      </c>
      <c r="C2014" s="51" t="s">
        <v>31</v>
      </c>
      <c r="D2014" s="51">
        <v>601484</v>
      </c>
      <c r="E2014" s="51">
        <v>87</v>
      </c>
      <c r="F2014" s="51">
        <v>6.1</v>
      </c>
      <c r="G2014" s="51">
        <v>1.01E-2</v>
      </c>
      <c r="H2014" s="51">
        <v>98.603999999999999</v>
      </c>
      <c r="I2014" s="51">
        <v>2035</v>
      </c>
      <c r="J2014" s="51" t="s">
        <v>32</v>
      </c>
      <c r="K2014" s="51" t="s">
        <v>33</v>
      </c>
    </row>
    <row r="2015" spans="1:11" x14ac:dyDescent="0.25">
      <c r="A2015" s="51" t="s">
        <v>2434</v>
      </c>
      <c r="B2015" s="51" t="s">
        <v>34</v>
      </c>
      <c r="C2015" s="51" t="s">
        <v>31</v>
      </c>
      <c r="D2015" s="51">
        <v>911660</v>
      </c>
      <c r="E2015" s="51">
        <v>79.84</v>
      </c>
      <c r="F2015" s="51">
        <v>8.18</v>
      </c>
      <c r="G2015" s="51">
        <v>8.9999999999999993E-3</v>
      </c>
      <c r="H2015" s="51">
        <v>111.4499</v>
      </c>
      <c r="I2015" s="51">
        <v>2035</v>
      </c>
      <c r="J2015" s="51" t="s">
        <v>32</v>
      </c>
      <c r="K2015" s="51" t="s">
        <v>33</v>
      </c>
    </row>
    <row r="2016" spans="1:11" x14ac:dyDescent="0.25">
      <c r="A2016" s="51" t="s">
        <v>2443</v>
      </c>
      <c r="B2016" s="51" t="s">
        <v>75</v>
      </c>
      <c r="C2016" s="51" t="s">
        <v>31</v>
      </c>
      <c r="D2016" s="51">
        <v>414918</v>
      </c>
      <c r="E2016" s="51">
        <v>84.92</v>
      </c>
      <c r="F2016" s="51">
        <v>5.62</v>
      </c>
      <c r="G2016" s="51">
        <v>1.35E-2</v>
      </c>
      <c r="H2016" s="51">
        <v>73.828800000000001</v>
      </c>
      <c r="I2016" s="51">
        <v>2035</v>
      </c>
      <c r="J2016" s="51" t="s">
        <v>32</v>
      </c>
      <c r="K2016" s="51" t="s">
        <v>33</v>
      </c>
    </row>
    <row r="2017" spans="1:11" x14ac:dyDescent="0.25">
      <c r="A2017" s="51" t="s">
        <v>2467</v>
      </c>
      <c r="B2017" s="51" t="s">
        <v>34</v>
      </c>
      <c r="C2017" s="51" t="s">
        <v>31</v>
      </c>
      <c r="D2017" s="51">
        <v>312964</v>
      </c>
      <c r="E2017" s="51">
        <v>79.84</v>
      </c>
      <c r="F2017" s="51">
        <v>9.0500000000000007</v>
      </c>
      <c r="G2017" s="51">
        <v>2.8899999999999999E-2</v>
      </c>
      <c r="H2017" s="51">
        <v>34.581699999999998</v>
      </c>
      <c r="I2017" s="51">
        <v>2035</v>
      </c>
      <c r="J2017" s="51" t="s">
        <v>32</v>
      </c>
      <c r="K2017" s="51" t="s">
        <v>33</v>
      </c>
    </row>
    <row r="2018" spans="1:11" x14ac:dyDescent="0.25">
      <c r="A2018" s="51" t="s">
        <v>1562</v>
      </c>
      <c r="B2018" s="51" t="s">
        <v>79</v>
      </c>
      <c r="C2018" s="51" t="s">
        <v>31</v>
      </c>
      <c r="D2018" s="51">
        <v>378913</v>
      </c>
      <c r="E2018" s="51">
        <v>85.86</v>
      </c>
      <c r="F2018" s="51">
        <v>6.53</v>
      </c>
      <c r="G2018" s="51">
        <v>1.72E-2</v>
      </c>
      <c r="H2018" s="51">
        <v>58.026499999999999</v>
      </c>
      <c r="I2018" s="51">
        <v>2035</v>
      </c>
      <c r="J2018" s="51" t="s">
        <v>32</v>
      </c>
      <c r="K2018" s="51" t="s">
        <v>33</v>
      </c>
    </row>
    <row r="2019" spans="1:11" x14ac:dyDescent="0.25">
      <c r="A2019" s="51" t="s">
        <v>2046</v>
      </c>
      <c r="B2019" s="51" t="s">
        <v>79</v>
      </c>
      <c r="C2019" s="51" t="s">
        <v>31</v>
      </c>
      <c r="D2019" s="51">
        <v>621909</v>
      </c>
      <c r="E2019" s="51">
        <v>88.94</v>
      </c>
      <c r="F2019" s="51">
        <v>6.54</v>
      </c>
      <c r="G2019" s="51">
        <v>1.0500000000000001E-2</v>
      </c>
      <c r="H2019" s="51">
        <v>95.093199999999996</v>
      </c>
      <c r="I2019" s="51">
        <v>2035</v>
      </c>
      <c r="J2019" s="51" t="s">
        <v>32</v>
      </c>
      <c r="K2019" s="51" t="s">
        <v>33</v>
      </c>
    </row>
    <row r="2020" spans="1:11" x14ac:dyDescent="0.25">
      <c r="A2020" s="51" t="s">
        <v>1994</v>
      </c>
      <c r="B2020" s="51" t="s">
        <v>79</v>
      </c>
      <c r="C2020" s="51" t="s">
        <v>31</v>
      </c>
      <c r="D2020" s="51">
        <v>497771</v>
      </c>
      <c r="E2020" s="51">
        <v>87.12</v>
      </c>
      <c r="F2020" s="51">
        <v>6.09</v>
      </c>
      <c r="G2020" s="51">
        <v>1.2200000000000001E-2</v>
      </c>
      <c r="H2020" s="51">
        <v>81.735699999999994</v>
      </c>
      <c r="I2020" s="51">
        <v>2035</v>
      </c>
      <c r="J2020" s="51" t="s">
        <v>32</v>
      </c>
      <c r="K2020" s="51" t="s">
        <v>33</v>
      </c>
    </row>
    <row r="2021" spans="1:11" x14ac:dyDescent="0.25">
      <c r="A2021" s="51" t="s">
        <v>1599</v>
      </c>
      <c r="B2021" s="51" t="s">
        <v>79</v>
      </c>
      <c r="C2021" s="51" t="s">
        <v>31</v>
      </c>
      <c r="D2021" s="51">
        <v>673322</v>
      </c>
      <c r="E2021" s="51">
        <v>84.14</v>
      </c>
      <c r="F2021" s="51">
        <v>6.09</v>
      </c>
      <c r="G2021" s="51">
        <v>8.9999999999999993E-3</v>
      </c>
      <c r="H2021" s="51">
        <v>110.562</v>
      </c>
      <c r="I2021" s="51">
        <v>2035</v>
      </c>
      <c r="J2021" s="51" t="s">
        <v>32</v>
      </c>
      <c r="K2021" s="51" t="s">
        <v>33</v>
      </c>
    </row>
    <row r="2022" spans="1:11" x14ac:dyDescent="0.25">
      <c r="A2022" s="51" t="s">
        <v>1866</v>
      </c>
      <c r="B2022" s="51" t="s">
        <v>79</v>
      </c>
      <c r="C2022" s="51" t="s">
        <v>31</v>
      </c>
      <c r="D2022" s="51">
        <v>1554072</v>
      </c>
      <c r="E2022" s="51">
        <v>85.68</v>
      </c>
      <c r="F2022" s="51">
        <v>12.09</v>
      </c>
      <c r="G2022" s="51">
        <v>7.7999999999999996E-3</v>
      </c>
      <c r="H2022" s="51">
        <v>128.542</v>
      </c>
      <c r="I2022" s="51">
        <v>2035</v>
      </c>
      <c r="J2022" s="51" t="s">
        <v>32</v>
      </c>
      <c r="K2022" s="51" t="s">
        <v>33</v>
      </c>
    </row>
    <row r="2023" spans="1:11" x14ac:dyDescent="0.25">
      <c r="A2023" s="51" t="s">
        <v>2428</v>
      </c>
      <c r="B2023" s="51" t="s">
        <v>75</v>
      </c>
      <c r="C2023" s="51" t="s">
        <v>31</v>
      </c>
      <c r="D2023" s="51">
        <v>702643</v>
      </c>
      <c r="E2023" s="51">
        <v>83.46</v>
      </c>
      <c r="F2023" s="51">
        <v>6.6</v>
      </c>
      <c r="G2023" s="51">
        <v>9.4000000000000004E-3</v>
      </c>
      <c r="H2023" s="51">
        <v>106.4611</v>
      </c>
      <c r="I2023" s="51">
        <v>2035</v>
      </c>
      <c r="J2023" s="51" t="s">
        <v>32</v>
      </c>
      <c r="K2023" s="51" t="s">
        <v>33</v>
      </c>
    </row>
    <row r="2024" spans="1:11" x14ac:dyDescent="0.25">
      <c r="A2024" s="51" t="s">
        <v>2510</v>
      </c>
      <c r="B2024" s="51" t="s">
        <v>34</v>
      </c>
      <c r="C2024" s="51" t="s">
        <v>31</v>
      </c>
      <c r="D2024" s="51">
        <v>1248742</v>
      </c>
      <c r="E2024" s="51">
        <v>75.66</v>
      </c>
      <c r="F2024" s="51">
        <v>8.82</v>
      </c>
      <c r="G2024" s="51">
        <v>7.1000000000000004E-3</v>
      </c>
      <c r="H2024" s="51">
        <v>141.58070000000001</v>
      </c>
      <c r="I2024" s="51">
        <v>2035</v>
      </c>
      <c r="J2024" s="51" t="s">
        <v>32</v>
      </c>
      <c r="K2024" s="51" t="s">
        <v>33</v>
      </c>
    </row>
    <row r="2025" spans="1:11" x14ac:dyDescent="0.25">
      <c r="A2025" s="51" t="s">
        <v>1434</v>
      </c>
      <c r="B2025" s="51" t="s">
        <v>79</v>
      </c>
      <c r="C2025" s="51" t="s">
        <v>31</v>
      </c>
      <c r="D2025" s="51">
        <v>302775</v>
      </c>
      <c r="E2025" s="51">
        <v>81.78</v>
      </c>
      <c r="F2025" s="51">
        <v>6.13</v>
      </c>
      <c r="G2025" s="51">
        <v>2.0199999999999999E-2</v>
      </c>
      <c r="H2025" s="51">
        <v>49.392400000000002</v>
      </c>
      <c r="I2025" s="51">
        <v>2035</v>
      </c>
      <c r="J2025" s="51" t="s">
        <v>32</v>
      </c>
      <c r="K2025" s="51" t="s">
        <v>33</v>
      </c>
    </row>
    <row r="2026" spans="1:11" x14ac:dyDescent="0.25">
      <c r="A2026" s="51" t="s">
        <v>2465</v>
      </c>
      <c r="B2026" s="51" t="s">
        <v>75</v>
      </c>
      <c r="C2026" s="51" t="s">
        <v>31</v>
      </c>
      <c r="D2026" s="51">
        <v>315146</v>
      </c>
      <c r="E2026" s="51">
        <v>83.75</v>
      </c>
      <c r="F2026" s="51">
        <v>5.23</v>
      </c>
      <c r="G2026" s="51">
        <v>1.66E-2</v>
      </c>
      <c r="H2026" s="51">
        <v>60.257300000000001</v>
      </c>
      <c r="I2026" s="51">
        <v>2035</v>
      </c>
      <c r="J2026" s="51" t="s">
        <v>32</v>
      </c>
      <c r="K2026" s="51" t="s">
        <v>33</v>
      </c>
    </row>
    <row r="2027" spans="1:11" x14ac:dyDescent="0.25">
      <c r="A2027" s="51" t="s">
        <v>2459</v>
      </c>
      <c r="B2027" s="51" t="s">
        <v>75</v>
      </c>
      <c r="C2027" s="51" t="s">
        <v>31</v>
      </c>
      <c r="D2027" s="51">
        <v>171501</v>
      </c>
      <c r="E2027" s="51">
        <v>78.27</v>
      </c>
      <c r="F2027" s="51">
        <v>5.39</v>
      </c>
      <c r="G2027" s="51">
        <v>3.1399999999999997E-2</v>
      </c>
      <c r="H2027" s="51">
        <v>31.8184</v>
      </c>
      <c r="I2027" s="51">
        <v>2035</v>
      </c>
      <c r="J2027" s="51" t="s">
        <v>32</v>
      </c>
      <c r="K2027" s="51" t="s">
        <v>33</v>
      </c>
    </row>
    <row r="2028" spans="1:11" x14ac:dyDescent="0.25">
      <c r="A2028" s="51" t="s">
        <v>1588</v>
      </c>
      <c r="B2028" s="51" t="s">
        <v>79</v>
      </c>
      <c r="C2028" s="51" t="s">
        <v>31</v>
      </c>
      <c r="D2028" s="51">
        <v>665096</v>
      </c>
      <c r="E2028" s="51">
        <v>71.25</v>
      </c>
      <c r="F2028" s="51">
        <v>6.1</v>
      </c>
      <c r="G2028" s="51">
        <v>9.1999999999999998E-3</v>
      </c>
      <c r="H2028" s="51">
        <v>109.0322</v>
      </c>
      <c r="I2028" s="51">
        <v>2035</v>
      </c>
      <c r="J2028" s="51" t="s">
        <v>32</v>
      </c>
      <c r="K2028" s="51" t="s">
        <v>33</v>
      </c>
    </row>
    <row r="2029" spans="1:11" x14ac:dyDescent="0.25">
      <c r="A2029" s="51" t="s">
        <v>1366</v>
      </c>
      <c r="B2029" s="51" t="s">
        <v>79</v>
      </c>
      <c r="C2029" s="51" t="s">
        <v>31</v>
      </c>
      <c r="D2029" s="51">
        <v>609898</v>
      </c>
      <c r="E2029" s="51">
        <v>86.58</v>
      </c>
      <c r="F2029" s="51">
        <v>6.13</v>
      </c>
      <c r="G2029" s="51">
        <v>1.01E-2</v>
      </c>
      <c r="H2029" s="51">
        <v>99.493899999999996</v>
      </c>
      <c r="I2029" s="51">
        <v>2035</v>
      </c>
      <c r="J2029" s="51" t="s">
        <v>32</v>
      </c>
      <c r="K2029" s="51" t="s">
        <v>33</v>
      </c>
    </row>
    <row r="2030" spans="1:11" x14ac:dyDescent="0.25">
      <c r="A2030" s="51" t="s">
        <v>3335</v>
      </c>
      <c r="B2030" s="51" t="s">
        <v>75</v>
      </c>
      <c r="C2030" s="51" t="s">
        <v>31</v>
      </c>
      <c r="D2030" s="51">
        <v>395412</v>
      </c>
      <c r="E2030" s="51">
        <v>84.79</v>
      </c>
      <c r="F2030" s="51">
        <v>4.66</v>
      </c>
      <c r="G2030" s="51">
        <v>1.18E-2</v>
      </c>
      <c r="H2030" s="51">
        <v>84.852400000000003</v>
      </c>
      <c r="I2030" s="51">
        <v>2035</v>
      </c>
      <c r="J2030" s="51" t="s">
        <v>32</v>
      </c>
      <c r="K2030" s="51" t="s">
        <v>33</v>
      </c>
    </row>
    <row r="2031" spans="1:11" x14ac:dyDescent="0.25">
      <c r="A2031" s="51" t="s">
        <v>1397</v>
      </c>
      <c r="B2031" s="51" t="s">
        <v>79</v>
      </c>
      <c r="C2031" s="51" t="s">
        <v>31</v>
      </c>
      <c r="D2031" s="51">
        <v>609898</v>
      </c>
      <c r="E2031" s="51">
        <v>83.8</v>
      </c>
      <c r="F2031" s="51">
        <v>6.12</v>
      </c>
      <c r="G2031" s="51">
        <v>0.01</v>
      </c>
      <c r="H2031" s="51">
        <v>99.656499999999994</v>
      </c>
      <c r="I2031" s="51">
        <v>2035</v>
      </c>
      <c r="J2031" s="51" t="s">
        <v>32</v>
      </c>
      <c r="K2031" s="51" t="s">
        <v>33</v>
      </c>
    </row>
    <row r="2032" spans="1:11" x14ac:dyDescent="0.25">
      <c r="A2032" s="51" t="s">
        <v>2291</v>
      </c>
      <c r="B2032" s="51" t="s">
        <v>79</v>
      </c>
      <c r="C2032" s="51" t="s">
        <v>31</v>
      </c>
      <c r="D2032" s="51">
        <v>54217</v>
      </c>
      <c r="E2032" s="51">
        <v>83.35</v>
      </c>
      <c r="F2032" s="51">
        <v>6.58</v>
      </c>
      <c r="G2032" s="51">
        <v>0.12139999999999999</v>
      </c>
      <c r="H2032" s="51">
        <v>8.2396999999999991</v>
      </c>
      <c r="I2032" s="51">
        <v>2035</v>
      </c>
      <c r="J2032" s="51" t="s">
        <v>32</v>
      </c>
      <c r="K2032" s="51" t="s">
        <v>33</v>
      </c>
    </row>
    <row r="2033" spans="1:11" x14ac:dyDescent="0.25">
      <c r="A2033" s="51" t="s">
        <v>1851</v>
      </c>
      <c r="B2033" s="51" t="s">
        <v>75</v>
      </c>
      <c r="C2033" s="51" t="s">
        <v>31</v>
      </c>
      <c r="D2033" s="51">
        <v>509642</v>
      </c>
      <c r="E2033" s="51">
        <v>84.78</v>
      </c>
      <c r="F2033" s="51">
        <v>5.01</v>
      </c>
      <c r="G2033" s="51">
        <v>9.7999999999999997E-3</v>
      </c>
      <c r="H2033" s="51">
        <v>101.72499999999999</v>
      </c>
      <c r="I2033" s="51">
        <v>2035</v>
      </c>
      <c r="J2033" s="51" t="s">
        <v>32</v>
      </c>
      <c r="K2033" s="51" t="s">
        <v>33</v>
      </c>
    </row>
    <row r="2034" spans="1:11" x14ac:dyDescent="0.25">
      <c r="A2034" s="51" t="s">
        <v>1459</v>
      </c>
      <c r="B2034" s="51" t="s">
        <v>79</v>
      </c>
      <c r="C2034" s="51" t="s">
        <v>31</v>
      </c>
      <c r="D2034" s="51">
        <v>392608</v>
      </c>
      <c r="E2034" s="51">
        <v>85.73</v>
      </c>
      <c r="F2034" s="51">
        <v>6.32</v>
      </c>
      <c r="G2034" s="51">
        <v>1.61E-2</v>
      </c>
      <c r="H2034" s="51">
        <v>62.121499999999997</v>
      </c>
      <c r="I2034" s="51">
        <v>2035</v>
      </c>
      <c r="J2034" s="51" t="s">
        <v>32</v>
      </c>
      <c r="K2034" s="51" t="s">
        <v>33</v>
      </c>
    </row>
    <row r="2035" spans="1:11" x14ac:dyDescent="0.25">
      <c r="A2035" s="51" t="s">
        <v>2474</v>
      </c>
      <c r="B2035" s="51" t="s">
        <v>75</v>
      </c>
      <c r="C2035" s="51" t="s">
        <v>31</v>
      </c>
      <c r="D2035" s="51">
        <v>514129</v>
      </c>
      <c r="E2035" s="51">
        <v>75.73</v>
      </c>
      <c r="F2035" s="51">
        <v>5.99</v>
      </c>
      <c r="G2035" s="51">
        <v>1.17E-2</v>
      </c>
      <c r="H2035" s="51">
        <v>85.831299999999999</v>
      </c>
      <c r="I2035" s="51">
        <v>2035</v>
      </c>
      <c r="J2035" s="51" t="s">
        <v>32</v>
      </c>
      <c r="K2035" s="51" t="s">
        <v>33</v>
      </c>
    </row>
    <row r="2036" spans="1:11" x14ac:dyDescent="0.25">
      <c r="A2036" s="51" t="s">
        <v>2477</v>
      </c>
      <c r="B2036" s="51" t="s">
        <v>75</v>
      </c>
      <c r="C2036" s="51" t="s">
        <v>31</v>
      </c>
      <c r="D2036" s="51">
        <v>166376</v>
      </c>
      <c r="E2036" s="51">
        <v>82.92</v>
      </c>
      <c r="F2036" s="51">
        <v>6.45</v>
      </c>
      <c r="G2036" s="51">
        <v>3.8800000000000001E-2</v>
      </c>
      <c r="H2036" s="51">
        <v>25.794699999999999</v>
      </c>
      <c r="I2036" s="51">
        <v>2036</v>
      </c>
      <c r="J2036" s="51" t="s">
        <v>32</v>
      </c>
      <c r="K2036" s="51" t="s">
        <v>33</v>
      </c>
    </row>
    <row r="2037" spans="1:11" x14ac:dyDescent="0.25">
      <c r="A2037" s="51" t="s">
        <v>2492</v>
      </c>
      <c r="B2037" s="51" t="s">
        <v>75</v>
      </c>
      <c r="C2037" s="51" t="s">
        <v>31</v>
      </c>
      <c r="D2037" s="51">
        <v>418122</v>
      </c>
      <c r="E2037" s="51">
        <v>77.28</v>
      </c>
      <c r="F2037" s="51">
        <v>5.81</v>
      </c>
      <c r="G2037" s="51">
        <v>1.3899999999999999E-2</v>
      </c>
      <c r="H2037" s="51">
        <v>71.965999999999994</v>
      </c>
      <c r="I2037" s="51">
        <v>2036</v>
      </c>
      <c r="J2037" s="51" t="s">
        <v>32</v>
      </c>
      <c r="K2037" s="51" t="s">
        <v>33</v>
      </c>
    </row>
    <row r="2038" spans="1:11" x14ac:dyDescent="0.25">
      <c r="A2038" s="51" t="s">
        <v>2509</v>
      </c>
      <c r="B2038" s="51" t="s">
        <v>79</v>
      </c>
      <c r="C2038" s="51" t="s">
        <v>31</v>
      </c>
      <c r="D2038" s="51">
        <v>1219802</v>
      </c>
      <c r="E2038" s="51">
        <v>88.21</v>
      </c>
      <c r="F2038" s="51">
        <v>10.130000000000001</v>
      </c>
      <c r="G2038" s="51">
        <v>8.3000000000000001E-3</v>
      </c>
      <c r="H2038" s="51">
        <v>120.4148</v>
      </c>
      <c r="I2038" s="51">
        <v>2036</v>
      </c>
      <c r="J2038" s="51" t="s">
        <v>32</v>
      </c>
      <c r="K2038" s="51" t="s">
        <v>33</v>
      </c>
    </row>
    <row r="2039" spans="1:11" x14ac:dyDescent="0.25">
      <c r="A2039" s="51" t="s">
        <v>2032</v>
      </c>
      <c r="B2039" s="51" t="s">
        <v>79</v>
      </c>
      <c r="C2039" s="51" t="s">
        <v>31</v>
      </c>
      <c r="D2039" s="51">
        <v>771222</v>
      </c>
      <c r="E2039" s="51">
        <v>88.49</v>
      </c>
      <c r="F2039" s="51">
        <v>6.57</v>
      </c>
      <c r="G2039" s="51">
        <v>8.5000000000000006E-3</v>
      </c>
      <c r="H2039" s="51">
        <v>117.3854</v>
      </c>
      <c r="I2039" s="51">
        <v>2036</v>
      </c>
      <c r="J2039" s="51" t="s">
        <v>32</v>
      </c>
      <c r="K2039" s="51" t="s">
        <v>33</v>
      </c>
    </row>
    <row r="2040" spans="1:11" x14ac:dyDescent="0.25">
      <c r="A2040" s="51" t="s">
        <v>1754</v>
      </c>
      <c r="B2040" s="51" t="s">
        <v>79</v>
      </c>
      <c r="C2040" s="51" t="s">
        <v>31</v>
      </c>
      <c r="D2040" s="51">
        <v>1010580</v>
      </c>
      <c r="E2040" s="51">
        <v>85.6</v>
      </c>
      <c r="F2040" s="51">
        <v>10.29</v>
      </c>
      <c r="G2040" s="51">
        <v>1.0200000000000001E-2</v>
      </c>
      <c r="H2040" s="51">
        <v>98.209900000000005</v>
      </c>
      <c r="I2040" s="51">
        <v>2036</v>
      </c>
      <c r="J2040" s="51" t="s">
        <v>32</v>
      </c>
      <c r="K2040" s="51" t="s">
        <v>33</v>
      </c>
    </row>
    <row r="2041" spans="1:11" x14ac:dyDescent="0.25">
      <c r="A2041" s="51" t="s">
        <v>1525</v>
      </c>
      <c r="B2041" s="51" t="s">
        <v>75</v>
      </c>
      <c r="C2041" s="51" t="s">
        <v>31</v>
      </c>
      <c r="D2041" s="51">
        <v>504809</v>
      </c>
      <c r="E2041" s="51">
        <v>81.12</v>
      </c>
      <c r="F2041" s="51">
        <v>3.98</v>
      </c>
      <c r="G2041" s="51">
        <v>7.9000000000000008E-3</v>
      </c>
      <c r="H2041" s="51">
        <v>126.83629999999999</v>
      </c>
      <c r="I2041" s="51">
        <v>2036</v>
      </c>
      <c r="J2041" s="51" t="s">
        <v>32</v>
      </c>
      <c r="K2041" s="51" t="s">
        <v>33</v>
      </c>
    </row>
    <row r="2042" spans="1:11" x14ac:dyDescent="0.25">
      <c r="A2042" s="51" t="s">
        <v>1497</v>
      </c>
      <c r="B2042" s="51" t="s">
        <v>79</v>
      </c>
      <c r="C2042" s="51" t="s">
        <v>31</v>
      </c>
      <c r="D2042" s="51">
        <v>502690</v>
      </c>
      <c r="E2042" s="51">
        <v>82.89</v>
      </c>
      <c r="F2042" s="51">
        <v>6.1</v>
      </c>
      <c r="G2042" s="51">
        <v>1.21E-2</v>
      </c>
      <c r="H2042" s="51">
        <v>82.408299999999997</v>
      </c>
      <c r="I2042" s="51">
        <v>2036</v>
      </c>
      <c r="J2042" s="51" t="s">
        <v>32</v>
      </c>
      <c r="K2042" s="51" t="s">
        <v>33</v>
      </c>
    </row>
    <row r="2043" spans="1:11" x14ac:dyDescent="0.25">
      <c r="A2043" s="51" t="s">
        <v>2161</v>
      </c>
      <c r="B2043" s="51" t="s">
        <v>79</v>
      </c>
      <c r="C2043" s="51" t="s">
        <v>31</v>
      </c>
      <c r="D2043" s="51">
        <v>1492714</v>
      </c>
      <c r="E2043" s="51">
        <v>83.68</v>
      </c>
      <c r="F2043" s="51">
        <v>9.91</v>
      </c>
      <c r="G2043" s="51">
        <v>6.6E-3</v>
      </c>
      <c r="H2043" s="51">
        <v>150.62700000000001</v>
      </c>
      <c r="I2043" s="51">
        <v>2036</v>
      </c>
      <c r="J2043" s="51" t="s">
        <v>32</v>
      </c>
      <c r="K2043" s="51" t="s">
        <v>33</v>
      </c>
    </row>
    <row r="2044" spans="1:11" x14ac:dyDescent="0.25">
      <c r="A2044" s="51" t="s">
        <v>2472</v>
      </c>
      <c r="B2044" s="51" t="s">
        <v>75</v>
      </c>
      <c r="C2044" s="51" t="s">
        <v>31</v>
      </c>
      <c r="D2044" s="51">
        <v>566590</v>
      </c>
      <c r="E2044" s="51">
        <v>82.41</v>
      </c>
      <c r="F2044" s="51">
        <v>5.23</v>
      </c>
      <c r="G2044" s="51">
        <v>9.1999999999999998E-3</v>
      </c>
      <c r="H2044" s="51">
        <v>108.33459999999999</v>
      </c>
      <c r="I2044" s="51">
        <v>2036</v>
      </c>
      <c r="J2044" s="51" t="s">
        <v>32</v>
      </c>
      <c r="K2044" s="51" t="s">
        <v>33</v>
      </c>
    </row>
    <row r="2045" spans="1:11" x14ac:dyDescent="0.25">
      <c r="A2045" s="51" t="s">
        <v>2530</v>
      </c>
      <c r="B2045" s="51" t="s">
        <v>79</v>
      </c>
      <c r="C2045" s="51" t="s">
        <v>31</v>
      </c>
      <c r="D2045" s="51">
        <v>1005236</v>
      </c>
      <c r="E2045" s="51">
        <v>76.13</v>
      </c>
      <c r="F2045" s="51">
        <v>11.27</v>
      </c>
      <c r="G2045" s="51">
        <v>1.12E-2</v>
      </c>
      <c r="H2045" s="51">
        <v>89.195800000000006</v>
      </c>
      <c r="I2045" s="51">
        <v>2036</v>
      </c>
      <c r="J2045" s="51" t="s">
        <v>32</v>
      </c>
      <c r="K2045" s="51" t="s">
        <v>33</v>
      </c>
    </row>
    <row r="2046" spans="1:11" x14ac:dyDescent="0.25">
      <c r="A2046" s="51" t="s">
        <v>2520</v>
      </c>
      <c r="B2046" s="51" t="s">
        <v>75</v>
      </c>
      <c r="C2046" s="51" t="s">
        <v>31</v>
      </c>
      <c r="D2046" s="51">
        <v>147312</v>
      </c>
      <c r="E2046" s="51">
        <v>76.56</v>
      </c>
      <c r="F2046" s="51">
        <v>6.16</v>
      </c>
      <c r="G2046" s="51">
        <v>4.1799999999999997E-2</v>
      </c>
      <c r="H2046" s="51">
        <v>23.914300000000001</v>
      </c>
      <c r="I2046" s="51">
        <v>2036</v>
      </c>
      <c r="J2046" s="51" t="s">
        <v>32</v>
      </c>
      <c r="K2046" s="51" t="s">
        <v>33</v>
      </c>
    </row>
    <row r="2047" spans="1:11" x14ac:dyDescent="0.25">
      <c r="A2047" s="51" t="s">
        <v>2521</v>
      </c>
      <c r="B2047" s="51" t="s">
        <v>75</v>
      </c>
      <c r="C2047" s="51" t="s">
        <v>31</v>
      </c>
      <c r="D2047" s="51">
        <v>715250</v>
      </c>
      <c r="E2047" s="51">
        <v>82.08</v>
      </c>
      <c r="F2047" s="51">
        <v>5.2</v>
      </c>
      <c r="G2047" s="51">
        <v>7.3000000000000001E-3</v>
      </c>
      <c r="H2047" s="51">
        <v>137.548</v>
      </c>
      <c r="I2047" s="51">
        <v>2036</v>
      </c>
      <c r="J2047" s="51" t="s">
        <v>32</v>
      </c>
      <c r="K2047" s="51" t="s">
        <v>33</v>
      </c>
    </row>
    <row r="2048" spans="1:11" x14ac:dyDescent="0.25">
      <c r="A2048" s="51" t="s">
        <v>2254</v>
      </c>
      <c r="B2048" s="51" t="s">
        <v>75</v>
      </c>
      <c r="C2048" s="51" t="s">
        <v>31</v>
      </c>
      <c r="D2048" s="51">
        <v>288173</v>
      </c>
      <c r="E2048" s="51">
        <v>80.44</v>
      </c>
      <c r="F2048" s="51">
        <v>4.5999999999999996</v>
      </c>
      <c r="G2048" s="51">
        <v>1.6E-2</v>
      </c>
      <c r="H2048" s="51">
        <v>62.646299999999997</v>
      </c>
      <c r="I2048" s="51">
        <v>2036</v>
      </c>
      <c r="J2048" s="51" t="s">
        <v>32</v>
      </c>
      <c r="K2048" s="51" t="s">
        <v>33</v>
      </c>
    </row>
    <row r="2049" spans="1:11" x14ac:dyDescent="0.25">
      <c r="A2049" s="51" t="s">
        <v>2515</v>
      </c>
      <c r="B2049" s="51" t="s">
        <v>75</v>
      </c>
      <c r="C2049" s="51" t="s">
        <v>31</v>
      </c>
      <c r="D2049" s="51">
        <v>723723</v>
      </c>
      <c r="E2049" s="51">
        <v>83.3</v>
      </c>
      <c r="F2049" s="51">
        <v>6.14</v>
      </c>
      <c r="G2049" s="51">
        <v>8.5000000000000006E-3</v>
      </c>
      <c r="H2049" s="51">
        <v>117.87009999999999</v>
      </c>
      <c r="I2049" s="51">
        <v>2036</v>
      </c>
      <c r="J2049" s="51" t="s">
        <v>32</v>
      </c>
      <c r="K2049" s="51" t="s">
        <v>33</v>
      </c>
    </row>
    <row r="2050" spans="1:11" x14ac:dyDescent="0.25">
      <c r="A2050" s="51" t="s">
        <v>2470</v>
      </c>
      <c r="B2050" s="51" t="s">
        <v>75</v>
      </c>
      <c r="C2050" s="51" t="s">
        <v>31</v>
      </c>
      <c r="D2050" s="51">
        <v>291222</v>
      </c>
      <c r="E2050" s="51">
        <v>75.33</v>
      </c>
      <c r="F2050" s="51">
        <v>5.81</v>
      </c>
      <c r="G2050" s="51">
        <v>0.02</v>
      </c>
      <c r="H2050" s="51">
        <v>50.124299999999998</v>
      </c>
      <c r="I2050" s="51">
        <v>2036</v>
      </c>
      <c r="J2050" s="51" t="s">
        <v>32</v>
      </c>
      <c r="K2050" s="51" t="s">
        <v>33</v>
      </c>
    </row>
    <row r="2051" spans="1:11" x14ac:dyDescent="0.25">
      <c r="A2051" s="51" t="s">
        <v>2567</v>
      </c>
      <c r="B2051" s="51" t="s">
        <v>75</v>
      </c>
      <c r="C2051" s="51" t="s">
        <v>31</v>
      </c>
      <c r="D2051" s="51">
        <v>704915</v>
      </c>
      <c r="E2051" s="51">
        <v>79.77</v>
      </c>
      <c r="F2051" s="51">
        <v>5.65</v>
      </c>
      <c r="G2051" s="51">
        <v>8.0000000000000002E-3</v>
      </c>
      <c r="H2051" s="51">
        <v>124.7638</v>
      </c>
      <c r="I2051" s="51">
        <v>2036</v>
      </c>
      <c r="J2051" s="51" t="s">
        <v>32</v>
      </c>
      <c r="K2051" s="51" t="s">
        <v>33</v>
      </c>
    </row>
    <row r="2052" spans="1:11" x14ac:dyDescent="0.25">
      <c r="A2052" s="51" t="s">
        <v>1548</v>
      </c>
      <c r="B2052" s="51" t="s">
        <v>75</v>
      </c>
      <c r="C2052" s="51" t="s">
        <v>31</v>
      </c>
      <c r="D2052" s="51">
        <v>433030</v>
      </c>
      <c r="E2052" s="51">
        <v>81.33</v>
      </c>
      <c r="F2052" s="51">
        <v>4.45</v>
      </c>
      <c r="G2052" s="51">
        <v>1.03E-2</v>
      </c>
      <c r="H2052" s="51">
        <v>97.310100000000006</v>
      </c>
      <c r="I2052" s="51">
        <v>2036</v>
      </c>
      <c r="J2052" s="51" t="s">
        <v>32</v>
      </c>
      <c r="K2052" s="51" t="s">
        <v>33</v>
      </c>
    </row>
    <row r="2053" spans="1:11" x14ac:dyDescent="0.25">
      <c r="A2053" s="51" t="s">
        <v>2077</v>
      </c>
      <c r="B2053" s="51" t="s">
        <v>79</v>
      </c>
      <c r="C2053" s="51" t="s">
        <v>31</v>
      </c>
      <c r="D2053" s="51">
        <v>1321765</v>
      </c>
      <c r="E2053" s="51">
        <v>86.74</v>
      </c>
      <c r="F2053" s="51">
        <v>11.3</v>
      </c>
      <c r="G2053" s="51">
        <v>8.5000000000000006E-3</v>
      </c>
      <c r="H2053" s="51">
        <v>116.97029999999999</v>
      </c>
      <c r="I2053" s="51">
        <v>2036</v>
      </c>
      <c r="J2053" s="51" t="s">
        <v>32</v>
      </c>
      <c r="K2053" s="51" t="s">
        <v>33</v>
      </c>
    </row>
    <row r="2054" spans="1:11" x14ac:dyDescent="0.25">
      <c r="A2054" s="51" t="s">
        <v>2478</v>
      </c>
      <c r="B2054" s="51" t="s">
        <v>79</v>
      </c>
      <c r="C2054" s="51" t="s">
        <v>31</v>
      </c>
      <c r="D2054" s="51">
        <v>1220957</v>
      </c>
      <c r="E2054" s="51">
        <v>68.14</v>
      </c>
      <c r="F2054" s="51">
        <v>11.4</v>
      </c>
      <c r="G2054" s="51">
        <v>9.2999999999999992E-3</v>
      </c>
      <c r="H2054" s="51">
        <v>107.1015</v>
      </c>
      <c r="I2054" s="51">
        <v>2036</v>
      </c>
      <c r="J2054" s="51" t="s">
        <v>32</v>
      </c>
      <c r="K2054" s="51" t="s">
        <v>33</v>
      </c>
    </row>
    <row r="2055" spans="1:11" x14ac:dyDescent="0.25">
      <c r="A2055" s="51" t="s">
        <v>2469</v>
      </c>
      <c r="B2055" s="51" t="s">
        <v>75</v>
      </c>
      <c r="C2055" s="51" t="s">
        <v>31</v>
      </c>
      <c r="D2055" s="51">
        <v>507729</v>
      </c>
      <c r="E2055" s="51">
        <v>86.53</v>
      </c>
      <c r="F2055" s="51">
        <v>6.13</v>
      </c>
      <c r="G2055" s="51">
        <v>1.21E-2</v>
      </c>
      <c r="H2055" s="51">
        <v>82.826899999999995</v>
      </c>
      <c r="I2055" s="51">
        <v>2036</v>
      </c>
      <c r="J2055" s="51" t="s">
        <v>32</v>
      </c>
      <c r="K2055" s="51" t="s">
        <v>33</v>
      </c>
    </row>
    <row r="2056" spans="1:11" x14ac:dyDescent="0.25">
      <c r="A2056" s="51" t="s">
        <v>2094</v>
      </c>
      <c r="B2056" s="51" t="s">
        <v>79</v>
      </c>
      <c r="C2056" s="51" t="s">
        <v>31</v>
      </c>
      <c r="D2056" s="51">
        <v>502690</v>
      </c>
      <c r="E2056" s="51">
        <v>82.74</v>
      </c>
      <c r="F2056" s="51">
        <v>6.1</v>
      </c>
      <c r="G2056" s="51">
        <v>1.21E-2</v>
      </c>
      <c r="H2056" s="51">
        <v>82.408299999999997</v>
      </c>
      <c r="I2056" s="51">
        <v>2036</v>
      </c>
      <c r="J2056" s="51" t="s">
        <v>32</v>
      </c>
      <c r="K2056" s="51" t="s">
        <v>33</v>
      </c>
    </row>
    <row r="2057" spans="1:11" x14ac:dyDescent="0.25">
      <c r="A2057" s="51" t="s">
        <v>2485</v>
      </c>
      <c r="B2057" s="51" t="s">
        <v>75</v>
      </c>
      <c r="C2057" s="51" t="s">
        <v>31</v>
      </c>
      <c r="D2057" s="51">
        <v>332559</v>
      </c>
      <c r="E2057" s="51">
        <v>83.34</v>
      </c>
      <c r="F2057" s="51">
        <v>5.76</v>
      </c>
      <c r="G2057" s="51">
        <v>1.7299999999999999E-2</v>
      </c>
      <c r="H2057" s="51">
        <v>57.735999999999997</v>
      </c>
      <c r="I2057" s="51">
        <v>2036</v>
      </c>
      <c r="J2057" s="51" t="s">
        <v>32</v>
      </c>
      <c r="K2057" s="51" t="s">
        <v>33</v>
      </c>
    </row>
    <row r="2058" spans="1:11" x14ac:dyDescent="0.25">
      <c r="A2058" s="51" t="s">
        <v>2482</v>
      </c>
      <c r="B2058" s="51" t="s">
        <v>75</v>
      </c>
      <c r="C2058" s="51" t="s">
        <v>31</v>
      </c>
      <c r="D2058" s="51">
        <v>616528</v>
      </c>
      <c r="E2058" s="51">
        <v>85.98</v>
      </c>
      <c r="F2058" s="51">
        <v>5.18</v>
      </c>
      <c r="G2058" s="51">
        <v>8.3999999999999995E-3</v>
      </c>
      <c r="H2058" s="51">
        <v>119.0209</v>
      </c>
      <c r="I2058" s="51">
        <v>2036</v>
      </c>
      <c r="J2058" s="51" t="s">
        <v>32</v>
      </c>
      <c r="K2058" s="51" t="s">
        <v>33</v>
      </c>
    </row>
    <row r="2059" spans="1:11" x14ac:dyDescent="0.25">
      <c r="A2059" s="51" t="s">
        <v>1814</v>
      </c>
      <c r="B2059" s="51" t="s">
        <v>75</v>
      </c>
      <c r="C2059" s="51" t="s">
        <v>31</v>
      </c>
      <c r="D2059" s="51">
        <v>826103</v>
      </c>
      <c r="E2059" s="51">
        <v>80.13</v>
      </c>
      <c r="F2059" s="51">
        <v>6.16</v>
      </c>
      <c r="G2059" s="51">
        <v>7.4999999999999997E-3</v>
      </c>
      <c r="H2059" s="51">
        <v>134.10759999999999</v>
      </c>
      <c r="I2059" s="51">
        <v>2036</v>
      </c>
      <c r="J2059" s="51" t="s">
        <v>32</v>
      </c>
      <c r="K2059" s="51" t="s">
        <v>33</v>
      </c>
    </row>
    <row r="2060" spans="1:11" x14ac:dyDescent="0.25">
      <c r="A2060" s="51" t="s">
        <v>2500</v>
      </c>
      <c r="B2060" s="51" t="s">
        <v>75</v>
      </c>
      <c r="C2060" s="51" t="s">
        <v>31</v>
      </c>
      <c r="D2060" s="51">
        <v>284418</v>
      </c>
      <c r="E2060" s="51">
        <v>80.25</v>
      </c>
      <c r="F2060" s="51">
        <v>6.22</v>
      </c>
      <c r="G2060" s="51">
        <v>2.1899999999999999E-2</v>
      </c>
      <c r="H2060" s="51">
        <v>45.726399999999998</v>
      </c>
      <c r="I2060" s="51">
        <v>2036</v>
      </c>
      <c r="J2060" s="51" t="s">
        <v>32</v>
      </c>
      <c r="K2060" s="51" t="s">
        <v>33</v>
      </c>
    </row>
    <row r="2061" spans="1:11" x14ac:dyDescent="0.25">
      <c r="A2061" s="51" t="s">
        <v>2496</v>
      </c>
      <c r="B2061" s="51" t="s">
        <v>79</v>
      </c>
      <c r="C2061" s="51" t="s">
        <v>31</v>
      </c>
      <c r="D2061" s="51">
        <v>1301593</v>
      </c>
      <c r="E2061" s="51">
        <v>78.260000000000005</v>
      </c>
      <c r="F2061" s="51">
        <v>9.7799999999999994</v>
      </c>
      <c r="G2061" s="51">
        <v>7.4999999999999997E-3</v>
      </c>
      <c r="H2061" s="51">
        <v>133.0873</v>
      </c>
      <c r="I2061" s="51">
        <v>2036</v>
      </c>
      <c r="J2061" s="51" t="s">
        <v>32</v>
      </c>
      <c r="K2061" s="51" t="s">
        <v>33</v>
      </c>
    </row>
    <row r="2062" spans="1:11" x14ac:dyDescent="0.25">
      <c r="A2062" s="51" t="s">
        <v>2480</v>
      </c>
      <c r="B2062" s="51" t="s">
        <v>75</v>
      </c>
      <c r="C2062" s="51" t="s">
        <v>31</v>
      </c>
      <c r="D2062" s="51">
        <v>488152</v>
      </c>
      <c r="E2062" s="51">
        <v>81.83</v>
      </c>
      <c r="F2062" s="51">
        <v>6.7</v>
      </c>
      <c r="G2062" s="51">
        <v>1.37E-2</v>
      </c>
      <c r="H2062" s="51">
        <v>72.858500000000006</v>
      </c>
      <c r="I2062" s="51">
        <v>2036</v>
      </c>
      <c r="J2062" s="51" t="s">
        <v>32</v>
      </c>
      <c r="K2062" s="51" t="s">
        <v>33</v>
      </c>
    </row>
    <row r="2063" spans="1:11" x14ac:dyDescent="0.25">
      <c r="A2063" s="51" t="s">
        <v>1952</v>
      </c>
      <c r="B2063" s="51" t="s">
        <v>75</v>
      </c>
      <c r="C2063" s="51" t="s">
        <v>31</v>
      </c>
      <c r="D2063" s="51">
        <v>1534284</v>
      </c>
      <c r="E2063" s="51">
        <v>80</v>
      </c>
      <c r="F2063" s="51">
        <v>11.51</v>
      </c>
      <c r="G2063" s="51">
        <v>7.4999999999999997E-3</v>
      </c>
      <c r="H2063" s="51">
        <v>133.30009999999999</v>
      </c>
      <c r="I2063" s="51">
        <v>2036</v>
      </c>
      <c r="J2063" s="51" t="s">
        <v>32</v>
      </c>
      <c r="K2063" s="51" t="s">
        <v>33</v>
      </c>
    </row>
    <row r="2064" spans="1:11" x14ac:dyDescent="0.25">
      <c r="A2064" s="51" t="s">
        <v>1927</v>
      </c>
      <c r="B2064" s="51" t="s">
        <v>75</v>
      </c>
      <c r="C2064" s="51" t="s">
        <v>31</v>
      </c>
      <c r="D2064" s="51">
        <v>1804693</v>
      </c>
      <c r="E2064" s="51">
        <v>85.8</v>
      </c>
      <c r="F2064" s="51">
        <v>18.260000000000002</v>
      </c>
      <c r="G2064" s="51">
        <v>1.01E-2</v>
      </c>
      <c r="H2064" s="51">
        <v>98.833100000000002</v>
      </c>
      <c r="I2064" s="51">
        <v>2036</v>
      </c>
      <c r="J2064" s="51" t="s">
        <v>32</v>
      </c>
      <c r="K2064" s="51" t="s">
        <v>33</v>
      </c>
    </row>
    <row r="2065" spans="1:11" x14ac:dyDescent="0.25">
      <c r="A2065" s="51" t="s">
        <v>2505</v>
      </c>
      <c r="B2065" s="51" t="s">
        <v>34</v>
      </c>
      <c r="C2065" s="51" t="s">
        <v>31</v>
      </c>
      <c r="D2065" s="51">
        <v>925145</v>
      </c>
      <c r="E2065" s="51">
        <v>81.95</v>
      </c>
      <c r="F2065" s="51">
        <v>8.48</v>
      </c>
      <c r="G2065" s="51">
        <v>9.1999999999999998E-3</v>
      </c>
      <c r="H2065" s="51">
        <v>109.0973</v>
      </c>
      <c r="I2065" s="51">
        <v>2036</v>
      </c>
      <c r="J2065" s="51" t="s">
        <v>32</v>
      </c>
      <c r="K2065" s="51" t="s">
        <v>33</v>
      </c>
    </row>
    <row r="2066" spans="1:11" x14ac:dyDescent="0.25">
      <c r="A2066" s="51" t="s">
        <v>1876</v>
      </c>
      <c r="B2066" s="51" t="s">
        <v>75</v>
      </c>
      <c r="C2066" s="51" t="s">
        <v>31</v>
      </c>
      <c r="D2066" s="51">
        <v>1755613</v>
      </c>
      <c r="E2066" s="51">
        <v>82.61</v>
      </c>
      <c r="F2066" s="51">
        <v>10.99</v>
      </c>
      <c r="G2066" s="51">
        <v>6.3E-3</v>
      </c>
      <c r="H2066" s="51">
        <v>159.74639999999999</v>
      </c>
      <c r="I2066" s="51">
        <v>2036</v>
      </c>
      <c r="J2066" s="51" t="s">
        <v>32</v>
      </c>
      <c r="K2066" s="51" t="s">
        <v>33</v>
      </c>
    </row>
    <row r="2067" spans="1:11" x14ac:dyDescent="0.25">
      <c r="A2067" s="51" t="s">
        <v>1822</v>
      </c>
      <c r="B2067" s="51" t="s">
        <v>75</v>
      </c>
      <c r="C2067" s="51" t="s">
        <v>31</v>
      </c>
      <c r="D2067" s="51">
        <v>659599</v>
      </c>
      <c r="E2067" s="51">
        <v>82.28</v>
      </c>
      <c r="F2067" s="51">
        <v>5.9</v>
      </c>
      <c r="G2067" s="51">
        <v>8.8999999999999999E-3</v>
      </c>
      <c r="H2067" s="51">
        <v>111.79640000000001</v>
      </c>
      <c r="I2067" s="51">
        <v>2036</v>
      </c>
      <c r="J2067" s="51" t="s">
        <v>32</v>
      </c>
      <c r="K2067" s="51" t="s">
        <v>33</v>
      </c>
    </row>
    <row r="2068" spans="1:11" x14ac:dyDescent="0.25">
      <c r="A2068" s="51" t="s">
        <v>2517</v>
      </c>
      <c r="B2068" s="51" t="s">
        <v>75</v>
      </c>
      <c r="C2068" s="51" t="s">
        <v>31</v>
      </c>
      <c r="D2068" s="51">
        <v>715699</v>
      </c>
      <c r="E2068" s="51">
        <v>85.89</v>
      </c>
      <c r="F2068" s="51">
        <v>5.46</v>
      </c>
      <c r="G2068" s="51">
        <v>7.6E-3</v>
      </c>
      <c r="H2068" s="51">
        <v>131.0804</v>
      </c>
      <c r="I2068" s="51">
        <v>2036</v>
      </c>
      <c r="J2068" s="51" t="s">
        <v>32</v>
      </c>
      <c r="K2068" s="51" t="s">
        <v>33</v>
      </c>
    </row>
    <row r="2069" spans="1:11" x14ac:dyDescent="0.25">
      <c r="A2069" s="51" t="s">
        <v>2497</v>
      </c>
      <c r="B2069" s="51" t="s">
        <v>75</v>
      </c>
      <c r="C2069" s="51" t="s">
        <v>31</v>
      </c>
      <c r="D2069" s="51">
        <v>707932</v>
      </c>
      <c r="E2069" s="51">
        <v>84.89</v>
      </c>
      <c r="F2069" s="51">
        <v>5.52</v>
      </c>
      <c r="G2069" s="51">
        <v>7.7999999999999996E-3</v>
      </c>
      <c r="H2069" s="51">
        <v>128.24860000000001</v>
      </c>
      <c r="I2069" s="51">
        <v>2036</v>
      </c>
      <c r="J2069" s="51" t="s">
        <v>32</v>
      </c>
      <c r="K2069" s="51" t="s">
        <v>33</v>
      </c>
    </row>
    <row r="2070" spans="1:11" x14ac:dyDescent="0.25">
      <c r="A2070" s="51" t="s">
        <v>2628</v>
      </c>
      <c r="B2070" s="51" t="s">
        <v>75</v>
      </c>
      <c r="C2070" s="51" t="s">
        <v>31</v>
      </c>
      <c r="D2070" s="51">
        <v>667173</v>
      </c>
      <c r="E2070" s="51">
        <v>81.260000000000005</v>
      </c>
      <c r="F2070" s="51">
        <v>5.44</v>
      </c>
      <c r="G2070" s="51">
        <v>8.2000000000000007E-3</v>
      </c>
      <c r="H2070" s="51">
        <v>122.642</v>
      </c>
      <c r="I2070" s="51">
        <v>2036</v>
      </c>
      <c r="J2070" s="51" t="s">
        <v>32</v>
      </c>
      <c r="K2070" s="51" t="s">
        <v>33</v>
      </c>
    </row>
    <row r="2071" spans="1:11" x14ac:dyDescent="0.25">
      <c r="A2071" s="51" t="s">
        <v>1581</v>
      </c>
      <c r="B2071" s="51" t="s">
        <v>79</v>
      </c>
      <c r="C2071" s="51" t="s">
        <v>31</v>
      </c>
      <c r="D2071" s="51">
        <v>773533</v>
      </c>
      <c r="E2071" s="51">
        <v>81.09</v>
      </c>
      <c r="F2071" s="51">
        <v>6.32</v>
      </c>
      <c r="G2071" s="51">
        <v>8.2000000000000007E-3</v>
      </c>
      <c r="H2071" s="51">
        <v>122.3944</v>
      </c>
      <c r="I2071" s="51">
        <v>2036</v>
      </c>
      <c r="J2071" s="51" t="s">
        <v>32</v>
      </c>
      <c r="K2071" s="51" t="s">
        <v>33</v>
      </c>
    </row>
    <row r="2072" spans="1:11" x14ac:dyDescent="0.25">
      <c r="A2072" s="51" t="s">
        <v>2481</v>
      </c>
      <c r="B2072" s="51" t="s">
        <v>75</v>
      </c>
      <c r="C2072" s="51" t="s">
        <v>31</v>
      </c>
      <c r="D2072" s="51">
        <v>556191</v>
      </c>
      <c r="E2072" s="51">
        <v>73.05</v>
      </c>
      <c r="F2072" s="51">
        <v>6.5</v>
      </c>
      <c r="G2072" s="51">
        <v>1.17E-2</v>
      </c>
      <c r="H2072" s="51">
        <v>85.567899999999995</v>
      </c>
      <c r="I2072" s="51">
        <v>2036</v>
      </c>
      <c r="J2072" s="51" t="s">
        <v>32</v>
      </c>
      <c r="K2072" s="51" t="s">
        <v>33</v>
      </c>
    </row>
    <row r="2073" spans="1:11" x14ac:dyDescent="0.25">
      <c r="A2073" s="51" t="s">
        <v>2501</v>
      </c>
      <c r="B2073" s="51" t="s">
        <v>75</v>
      </c>
      <c r="C2073" s="51" t="s">
        <v>31</v>
      </c>
      <c r="D2073" s="51">
        <v>79016</v>
      </c>
      <c r="E2073" s="51">
        <v>84.59</v>
      </c>
      <c r="F2073" s="51">
        <v>5.54</v>
      </c>
      <c r="G2073" s="51">
        <v>7.0099999999999996E-2</v>
      </c>
      <c r="H2073" s="51">
        <v>14.2628</v>
      </c>
      <c r="I2073" s="51">
        <v>2036</v>
      </c>
      <c r="J2073" s="51" t="s">
        <v>32</v>
      </c>
      <c r="K2073" s="51" t="s">
        <v>33</v>
      </c>
    </row>
    <row r="2074" spans="1:11" x14ac:dyDescent="0.25">
      <c r="A2074" s="51" t="s">
        <v>2196</v>
      </c>
      <c r="B2074" s="51" t="s">
        <v>75</v>
      </c>
      <c r="C2074" s="51" t="s">
        <v>31</v>
      </c>
      <c r="D2074" s="51">
        <v>816667</v>
      </c>
      <c r="E2074" s="51">
        <v>87.12</v>
      </c>
      <c r="F2074" s="51">
        <v>6.33</v>
      </c>
      <c r="G2074" s="51">
        <v>7.7999999999999996E-3</v>
      </c>
      <c r="H2074" s="51">
        <v>129.0154</v>
      </c>
      <c r="I2074" s="51">
        <v>2036</v>
      </c>
      <c r="J2074" s="51" t="s">
        <v>32</v>
      </c>
      <c r="K2074" s="51" t="s">
        <v>33</v>
      </c>
    </row>
    <row r="2075" spans="1:11" x14ac:dyDescent="0.25">
      <c r="A2075" s="51" t="s">
        <v>2487</v>
      </c>
      <c r="B2075" s="51" t="s">
        <v>79</v>
      </c>
      <c r="C2075" s="51" t="s">
        <v>31</v>
      </c>
      <c r="D2075" s="51">
        <v>920941</v>
      </c>
      <c r="E2075" s="51">
        <v>87.47</v>
      </c>
      <c r="F2075" s="51">
        <v>11.03</v>
      </c>
      <c r="G2075" s="51">
        <v>1.2E-2</v>
      </c>
      <c r="H2075" s="51">
        <v>83.494200000000006</v>
      </c>
      <c r="I2075" s="51">
        <v>2036</v>
      </c>
      <c r="J2075" s="51" t="s">
        <v>32</v>
      </c>
      <c r="K2075" s="51" t="s">
        <v>33</v>
      </c>
    </row>
    <row r="2076" spans="1:11" x14ac:dyDescent="0.25">
      <c r="A2076" s="51" t="s">
        <v>2312</v>
      </c>
      <c r="B2076" s="51" t="s">
        <v>79</v>
      </c>
      <c r="C2076" s="51" t="s">
        <v>31</v>
      </c>
      <c r="D2076" s="51">
        <v>55844</v>
      </c>
      <c r="E2076" s="51">
        <v>81.94</v>
      </c>
      <c r="F2076" s="51">
        <v>6.62</v>
      </c>
      <c r="G2076" s="51">
        <v>0.11849999999999999</v>
      </c>
      <c r="H2076" s="51">
        <v>8.4356000000000009</v>
      </c>
      <c r="I2076" s="51">
        <v>2036</v>
      </c>
      <c r="J2076" s="51" t="s">
        <v>32</v>
      </c>
      <c r="K2076" s="51" t="s">
        <v>33</v>
      </c>
    </row>
    <row r="2077" spans="1:11" x14ac:dyDescent="0.25">
      <c r="A2077" s="51" t="s">
        <v>1911</v>
      </c>
      <c r="B2077" s="51" t="s">
        <v>79</v>
      </c>
      <c r="C2077" s="51" t="s">
        <v>31</v>
      </c>
      <c r="D2077" s="51">
        <v>654143</v>
      </c>
      <c r="E2077" s="51">
        <v>84.05</v>
      </c>
      <c r="F2077" s="51">
        <v>6.3</v>
      </c>
      <c r="G2077" s="51">
        <v>9.5999999999999992E-3</v>
      </c>
      <c r="H2077" s="51">
        <v>103.8321</v>
      </c>
      <c r="I2077" s="51">
        <v>2036</v>
      </c>
      <c r="J2077" s="51" t="s">
        <v>32</v>
      </c>
      <c r="K2077" s="51" t="s">
        <v>33</v>
      </c>
    </row>
    <row r="2078" spans="1:11" x14ac:dyDescent="0.25">
      <c r="A2078" s="51" t="s">
        <v>1910</v>
      </c>
      <c r="B2078" s="51" t="s">
        <v>79</v>
      </c>
      <c r="C2078" s="51" t="s">
        <v>31</v>
      </c>
      <c r="D2078" s="51">
        <v>654143</v>
      </c>
      <c r="E2078" s="51">
        <v>84.62</v>
      </c>
      <c r="F2078" s="51">
        <v>6.24</v>
      </c>
      <c r="G2078" s="51">
        <v>9.4999999999999998E-3</v>
      </c>
      <c r="H2078" s="51">
        <v>104.8305</v>
      </c>
      <c r="I2078" s="51">
        <v>2036</v>
      </c>
      <c r="J2078" s="51" t="s">
        <v>32</v>
      </c>
      <c r="K2078" s="51" t="s">
        <v>33</v>
      </c>
    </row>
    <row r="2079" spans="1:11" x14ac:dyDescent="0.25">
      <c r="A2079" s="51" t="s">
        <v>2473</v>
      </c>
      <c r="B2079" s="51" t="s">
        <v>75</v>
      </c>
      <c r="C2079" s="51" t="s">
        <v>31</v>
      </c>
      <c r="D2079" s="51">
        <v>642139</v>
      </c>
      <c r="E2079" s="51">
        <v>80.87</v>
      </c>
      <c r="F2079" s="51">
        <v>5.21</v>
      </c>
      <c r="G2079" s="51">
        <v>8.0999999999999996E-3</v>
      </c>
      <c r="H2079" s="51">
        <v>123.2513</v>
      </c>
      <c r="I2079" s="51">
        <v>2036</v>
      </c>
      <c r="J2079" s="51" t="s">
        <v>32</v>
      </c>
      <c r="K2079" s="51" t="s">
        <v>33</v>
      </c>
    </row>
    <row r="2080" spans="1:11" x14ac:dyDescent="0.25">
      <c r="A2080" s="51" t="s">
        <v>2503</v>
      </c>
      <c r="B2080" s="51" t="s">
        <v>34</v>
      </c>
      <c r="C2080" s="51" t="s">
        <v>31</v>
      </c>
      <c r="D2080" s="51">
        <v>937149</v>
      </c>
      <c r="E2080" s="51">
        <v>80.05</v>
      </c>
      <c r="F2080" s="51">
        <v>8.9499999999999993</v>
      </c>
      <c r="G2080" s="51">
        <v>9.5999999999999992E-3</v>
      </c>
      <c r="H2080" s="51">
        <v>104.7093</v>
      </c>
      <c r="I2080" s="51">
        <v>2036</v>
      </c>
      <c r="J2080" s="51" t="s">
        <v>32</v>
      </c>
      <c r="K2080" s="51" t="s">
        <v>33</v>
      </c>
    </row>
    <row r="2081" spans="1:11" x14ac:dyDescent="0.25">
      <c r="A2081" s="51" t="s">
        <v>2507</v>
      </c>
      <c r="B2081" s="51" t="s">
        <v>75</v>
      </c>
      <c r="C2081" s="51" t="s">
        <v>31</v>
      </c>
      <c r="D2081" s="51">
        <v>636748</v>
      </c>
      <c r="E2081" s="51">
        <v>80.59</v>
      </c>
      <c r="F2081" s="51">
        <v>5.49</v>
      </c>
      <c r="G2081" s="51">
        <v>8.6E-3</v>
      </c>
      <c r="H2081" s="51">
        <v>115.9832</v>
      </c>
      <c r="I2081" s="51">
        <v>2036</v>
      </c>
      <c r="J2081" s="51" t="s">
        <v>32</v>
      </c>
      <c r="K2081" s="51" t="s">
        <v>33</v>
      </c>
    </row>
    <row r="2082" spans="1:11" x14ac:dyDescent="0.25">
      <c r="A2082" s="51" t="s">
        <v>1616</v>
      </c>
      <c r="B2082" s="51" t="s">
        <v>79</v>
      </c>
      <c r="C2082" s="51" t="s">
        <v>31</v>
      </c>
      <c r="D2082" s="51">
        <v>562000</v>
      </c>
      <c r="E2082" s="51">
        <v>83.08</v>
      </c>
      <c r="F2082" s="51">
        <v>6.1</v>
      </c>
      <c r="G2082" s="51">
        <v>1.09E-2</v>
      </c>
      <c r="H2082" s="51">
        <v>92.131200000000007</v>
      </c>
      <c r="I2082" s="51">
        <v>2036</v>
      </c>
      <c r="J2082" s="51" t="s">
        <v>32</v>
      </c>
      <c r="K2082" s="51" t="s">
        <v>33</v>
      </c>
    </row>
    <row r="2083" spans="1:11" x14ac:dyDescent="0.25">
      <c r="A2083" s="51" t="s">
        <v>2059</v>
      </c>
      <c r="B2083" s="51" t="s">
        <v>79</v>
      </c>
      <c r="C2083" s="51" t="s">
        <v>31</v>
      </c>
      <c r="D2083" s="51">
        <v>655635</v>
      </c>
      <c r="E2083" s="51">
        <v>87.92</v>
      </c>
      <c r="F2083" s="51">
        <v>6.55</v>
      </c>
      <c r="G2083" s="51">
        <v>0.01</v>
      </c>
      <c r="H2083" s="51">
        <v>100.09690000000001</v>
      </c>
      <c r="I2083" s="51">
        <v>2036</v>
      </c>
      <c r="J2083" s="51" t="s">
        <v>32</v>
      </c>
      <c r="K2083" s="51" t="s">
        <v>33</v>
      </c>
    </row>
    <row r="2084" spans="1:11" x14ac:dyDescent="0.25">
      <c r="A2084" s="51" t="s">
        <v>2490</v>
      </c>
      <c r="B2084" s="51" t="s">
        <v>75</v>
      </c>
      <c r="C2084" s="51" t="s">
        <v>31</v>
      </c>
      <c r="D2084" s="51">
        <v>793046</v>
      </c>
      <c r="E2084" s="51">
        <v>82.74</v>
      </c>
      <c r="F2084" s="51">
        <v>5.58</v>
      </c>
      <c r="G2084" s="51">
        <v>7.0000000000000001E-3</v>
      </c>
      <c r="H2084" s="51">
        <v>142.12289999999999</v>
      </c>
      <c r="I2084" s="51">
        <v>2036</v>
      </c>
      <c r="J2084" s="51" t="s">
        <v>32</v>
      </c>
      <c r="K2084" s="51" t="s">
        <v>33</v>
      </c>
    </row>
    <row r="2085" spans="1:11" x14ac:dyDescent="0.25">
      <c r="A2085" s="51" t="s">
        <v>3016</v>
      </c>
      <c r="B2085" s="51" t="s">
        <v>79</v>
      </c>
      <c r="C2085" s="51" t="s">
        <v>31</v>
      </c>
      <c r="D2085" s="51">
        <v>740749</v>
      </c>
      <c r="E2085" s="51">
        <v>86.11</v>
      </c>
      <c r="F2085" s="51">
        <v>6.74</v>
      </c>
      <c r="G2085" s="51">
        <v>9.1000000000000004E-3</v>
      </c>
      <c r="H2085" s="51">
        <v>109.9033</v>
      </c>
      <c r="I2085" s="51">
        <v>2036</v>
      </c>
      <c r="J2085" s="51" t="s">
        <v>32</v>
      </c>
      <c r="K2085" s="51" t="s">
        <v>33</v>
      </c>
    </row>
    <row r="2086" spans="1:11" x14ac:dyDescent="0.25">
      <c r="A2086" s="51" t="s">
        <v>2486</v>
      </c>
      <c r="B2086" s="51" t="s">
        <v>79</v>
      </c>
      <c r="C2086" s="51" t="s">
        <v>31</v>
      </c>
      <c r="D2086" s="51">
        <v>929655</v>
      </c>
      <c r="E2086" s="51">
        <v>68.69</v>
      </c>
      <c r="F2086" s="51">
        <v>10.32</v>
      </c>
      <c r="G2086" s="51">
        <v>1.11E-2</v>
      </c>
      <c r="H2086" s="51">
        <v>90.082800000000006</v>
      </c>
      <c r="I2086" s="51">
        <v>2036</v>
      </c>
      <c r="J2086" s="51" t="s">
        <v>32</v>
      </c>
      <c r="K2086" s="51" t="s">
        <v>33</v>
      </c>
    </row>
    <row r="2087" spans="1:11" x14ac:dyDescent="0.25">
      <c r="A2087" s="51" t="s">
        <v>2488</v>
      </c>
      <c r="B2087" s="51" t="s">
        <v>75</v>
      </c>
      <c r="C2087" s="51" t="s">
        <v>31</v>
      </c>
      <c r="D2087" s="51">
        <v>61107</v>
      </c>
      <c r="E2087" s="51">
        <v>81.680000000000007</v>
      </c>
      <c r="F2087" s="51">
        <v>5.56</v>
      </c>
      <c r="G2087" s="51">
        <v>9.0999999999999998E-2</v>
      </c>
      <c r="H2087" s="51">
        <v>10.990500000000001</v>
      </c>
      <c r="I2087" s="51">
        <v>2036</v>
      </c>
      <c r="J2087" s="51" t="s">
        <v>32</v>
      </c>
      <c r="K2087" s="51" t="s">
        <v>33</v>
      </c>
    </row>
    <row r="2088" spans="1:11" x14ac:dyDescent="0.25">
      <c r="A2088" s="51" t="s">
        <v>1976</v>
      </c>
      <c r="B2088" s="51" t="s">
        <v>79</v>
      </c>
      <c r="C2088" s="51" t="s">
        <v>31</v>
      </c>
      <c r="D2088" s="51">
        <v>1571329</v>
      </c>
      <c r="E2088" s="51">
        <v>75.2</v>
      </c>
      <c r="F2088" s="51">
        <v>15.12</v>
      </c>
      <c r="G2088" s="51">
        <v>9.5999999999999992E-3</v>
      </c>
      <c r="H2088" s="51">
        <v>103.9238</v>
      </c>
      <c r="I2088" s="51">
        <v>2036</v>
      </c>
      <c r="J2088" s="51" t="s">
        <v>32</v>
      </c>
      <c r="K2088" s="51" t="s">
        <v>33</v>
      </c>
    </row>
    <row r="2089" spans="1:11" x14ac:dyDescent="0.25">
      <c r="A2089" s="51" t="s">
        <v>3102</v>
      </c>
      <c r="B2089" s="51" t="s">
        <v>75</v>
      </c>
      <c r="C2089" s="51" t="s">
        <v>31</v>
      </c>
      <c r="D2089" s="51">
        <v>545536</v>
      </c>
      <c r="E2089" s="51">
        <v>79.31</v>
      </c>
      <c r="F2089" s="51">
        <v>5.85</v>
      </c>
      <c r="G2089" s="51">
        <v>1.0699999999999999E-2</v>
      </c>
      <c r="H2089" s="51">
        <v>93.254000000000005</v>
      </c>
      <c r="I2089" s="51">
        <v>2036</v>
      </c>
      <c r="J2089" s="51" t="s">
        <v>32</v>
      </c>
      <c r="K2089" s="51" t="s">
        <v>33</v>
      </c>
    </row>
    <row r="2090" spans="1:11" x14ac:dyDescent="0.25">
      <c r="A2090" s="51" t="s">
        <v>1800</v>
      </c>
      <c r="B2090" s="51" t="s">
        <v>79</v>
      </c>
      <c r="C2090" s="51" t="s">
        <v>31</v>
      </c>
      <c r="D2090" s="51">
        <v>1614511</v>
      </c>
      <c r="E2090" s="51">
        <v>84.08</v>
      </c>
      <c r="F2090" s="51">
        <v>11.25</v>
      </c>
      <c r="G2090" s="51">
        <v>7.0000000000000001E-3</v>
      </c>
      <c r="H2090" s="51">
        <v>143.5121</v>
      </c>
      <c r="I2090" s="51">
        <v>2036</v>
      </c>
      <c r="J2090" s="51" t="s">
        <v>32</v>
      </c>
      <c r="K2090" s="51" t="s">
        <v>33</v>
      </c>
    </row>
    <row r="2091" spans="1:11" x14ac:dyDescent="0.25">
      <c r="A2091" s="51" t="s">
        <v>2413</v>
      </c>
      <c r="B2091" s="51" t="s">
        <v>75</v>
      </c>
      <c r="C2091" s="51" t="s">
        <v>31</v>
      </c>
      <c r="D2091" s="51">
        <v>411960</v>
      </c>
      <c r="E2091" s="51">
        <v>79.64</v>
      </c>
      <c r="F2091" s="51">
        <v>5.67</v>
      </c>
      <c r="G2091" s="51">
        <v>1.38E-2</v>
      </c>
      <c r="H2091" s="51">
        <v>72.656099999999995</v>
      </c>
      <c r="I2091" s="51">
        <v>2036</v>
      </c>
      <c r="J2091" s="51" t="s">
        <v>32</v>
      </c>
      <c r="K2091" s="51" t="s">
        <v>33</v>
      </c>
    </row>
    <row r="2092" spans="1:11" x14ac:dyDescent="0.25">
      <c r="A2092" s="51" t="s">
        <v>1572</v>
      </c>
      <c r="B2092" s="51" t="s">
        <v>75</v>
      </c>
      <c r="C2092" s="51" t="s">
        <v>31</v>
      </c>
      <c r="D2092" s="51">
        <v>423642</v>
      </c>
      <c r="E2092" s="51">
        <v>80.16</v>
      </c>
      <c r="F2092" s="51">
        <v>4.4800000000000004</v>
      </c>
      <c r="G2092" s="51">
        <v>1.06E-2</v>
      </c>
      <c r="H2092" s="51">
        <v>94.563100000000006</v>
      </c>
      <c r="I2092" s="51">
        <v>2036</v>
      </c>
      <c r="J2092" s="51" t="s">
        <v>32</v>
      </c>
      <c r="K2092" s="51" t="s">
        <v>33</v>
      </c>
    </row>
    <row r="2093" spans="1:11" x14ac:dyDescent="0.25">
      <c r="A2093" s="51" t="s">
        <v>2476</v>
      </c>
      <c r="B2093" s="51" t="s">
        <v>75</v>
      </c>
      <c r="C2093" s="51" t="s">
        <v>31</v>
      </c>
      <c r="D2093" s="51">
        <v>308425</v>
      </c>
      <c r="E2093" s="51">
        <v>79.900000000000006</v>
      </c>
      <c r="F2093" s="51">
        <v>5.65</v>
      </c>
      <c r="G2093" s="51">
        <v>1.83E-2</v>
      </c>
      <c r="H2093" s="51">
        <v>54.5884</v>
      </c>
      <c r="I2093" s="51">
        <v>2036</v>
      </c>
      <c r="J2093" s="51" t="s">
        <v>32</v>
      </c>
      <c r="K2093" s="51" t="s">
        <v>33</v>
      </c>
    </row>
    <row r="2094" spans="1:11" x14ac:dyDescent="0.25">
      <c r="A2094" s="51" t="s">
        <v>1792</v>
      </c>
      <c r="B2094" s="51" t="s">
        <v>75</v>
      </c>
      <c r="C2094" s="51" t="s">
        <v>31</v>
      </c>
      <c r="D2094" s="51">
        <v>776357</v>
      </c>
      <c r="E2094" s="51">
        <v>79.45</v>
      </c>
      <c r="F2094" s="51">
        <v>6.28</v>
      </c>
      <c r="G2094" s="51">
        <v>8.0999999999999996E-3</v>
      </c>
      <c r="H2094" s="51">
        <v>123.6237</v>
      </c>
      <c r="I2094" s="51">
        <v>2036</v>
      </c>
      <c r="J2094" s="51" t="s">
        <v>32</v>
      </c>
      <c r="K2094" s="51" t="s">
        <v>33</v>
      </c>
    </row>
    <row r="2095" spans="1:11" x14ac:dyDescent="0.25">
      <c r="A2095" s="51" t="s">
        <v>2519</v>
      </c>
      <c r="B2095" s="51" t="s">
        <v>75</v>
      </c>
      <c r="C2095" s="51" t="s">
        <v>31</v>
      </c>
      <c r="D2095" s="51">
        <v>200973</v>
      </c>
      <c r="E2095" s="51">
        <v>79.930000000000007</v>
      </c>
      <c r="F2095" s="51">
        <v>5.67</v>
      </c>
      <c r="G2095" s="51">
        <v>2.8199999999999999E-2</v>
      </c>
      <c r="H2095" s="51">
        <v>35.445099999999996</v>
      </c>
      <c r="I2095" s="51">
        <v>2036</v>
      </c>
      <c r="J2095" s="51" t="s">
        <v>32</v>
      </c>
      <c r="K2095" s="51" t="s">
        <v>33</v>
      </c>
    </row>
    <row r="2096" spans="1:11" x14ac:dyDescent="0.25">
      <c r="A2096" s="51" t="s">
        <v>2511</v>
      </c>
      <c r="B2096" s="51" t="s">
        <v>75</v>
      </c>
      <c r="C2096" s="51" t="s">
        <v>31</v>
      </c>
      <c r="D2096" s="51">
        <v>180497</v>
      </c>
      <c r="E2096" s="51">
        <v>82.2</v>
      </c>
      <c r="F2096" s="51">
        <v>6.16</v>
      </c>
      <c r="G2096" s="51">
        <v>3.4099999999999998E-2</v>
      </c>
      <c r="H2096" s="51">
        <v>29.301500000000001</v>
      </c>
      <c r="I2096" s="51">
        <v>2036</v>
      </c>
      <c r="J2096" s="51" t="s">
        <v>32</v>
      </c>
      <c r="K2096" s="51" t="s">
        <v>33</v>
      </c>
    </row>
    <row r="2097" spans="1:11" x14ac:dyDescent="0.25">
      <c r="A2097" s="51" t="s">
        <v>1844</v>
      </c>
      <c r="B2097" s="51" t="s">
        <v>79</v>
      </c>
      <c r="C2097" s="51" t="s">
        <v>31</v>
      </c>
      <c r="D2097" s="51">
        <v>1560834</v>
      </c>
      <c r="E2097" s="51">
        <v>85.08</v>
      </c>
      <c r="F2097" s="51">
        <v>11.41</v>
      </c>
      <c r="G2097" s="51">
        <v>7.3000000000000001E-3</v>
      </c>
      <c r="H2097" s="51">
        <v>136.79519999999999</v>
      </c>
      <c r="I2097" s="51">
        <v>2036</v>
      </c>
      <c r="J2097" s="51" t="s">
        <v>32</v>
      </c>
      <c r="K2097" s="51" t="s">
        <v>33</v>
      </c>
    </row>
    <row r="2098" spans="1:11" x14ac:dyDescent="0.25">
      <c r="A2098" s="51" t="s">
        <v>2468</v>
      </c>
      <c r="B2098" s="51" t="s">
        <v>75</v>
      </c>
      <c r="C2098" s="51" t="s">
        <v>31</v>
      </c>
      <c r="D2098" s="51">
        <v>290003</v>
      </c>
      <c r="E2098" s="51">
        <v>84.05</v>
      </c>
      <c r="F2098" s="51">
        <v>5.72</v>
      </c>
      <c r="G2098" s="51">
        <v>1.9699999999999999E-2</v>
      </c>
      <c r="H2098" s="51">
        <v>50.6997</v>
      </c>
      <c r="I2098" s="51">
        <v>2036</v>
      </c>
      <c r="J2098" s="51" t="s">
        <v>32</v>
      </c>
      <c r="K2098" s="51" t="s">
        <v>33</v>
      </c>
    </row>
    <row r="2099" spans="1:11" x14ac:dyDescent="0.25">
      <c r="A2099" s="51" t="s">
        <v>2498</v>
      </c>
      <c r="B2099" s="51" t="s">
        <v>75</v>
      </c>
      <c r="C2099" s="51" t="s">
        <v>31</v>
      </c>
      <c r="D2099" s="51">
        <v>156748</v>
      </c>
      <c r="E2099" s="51">
        <v>84.61</v>
      </c>
      <c r="F2099" s="51">
        <v>5.61</v>
      </c>
      <c r="G2099" s="51">
        <v>3.5799999999999998E-2</v>
      </c>
      <c r="H2099" s="51">
        <v>27.940799999999999</v>
      </c>
      <c r="I2099" s="51">
        <v>2036</v>
      </c>
      <c r="J2099" s="51" t="s">
        <v>32</v>
      </c>
      <c r="K2099" s="51" t="s">
        <v>33</v>
      </c>
    </row>
    <row r="2100" spans="1:11" x14ac:dyDescent="0.25">
      <c r="A2100" s="51" t="s">
        <v>2104</v>
      </c>
      <c r="B2100" s="51" t="s">
        <v>79</v>
      </c>
      <c r="C2100" s="51" t="s">
        <v>31</v>
      </c>
      <c r="D2100" s="51">
        <v>693281</v>
      </c>
      <c r="E2100" s="51">
        <v>86.64</v>
      </c>
      <c r="F2100" s="51">
        <v>6.56</v>
      </c>
      <c r="G2100" s="51">
        <v>9.4999999999999998E-3</v>
      </c>
      <c r="H2100" s="51">
        <v>105.6831</v>
      </c>
      <c r="I2100" s="51">
        <v>2036</v>
      </c>
      <c r="J2100" s="51" t="s">
        <v>32</v>
      </c>
      <c r="K2100" s="51" t="s">
        <v>33</v>
      </c>
    </row>
    <row r="2101" spans="1:11" x14ac:dyDescent="0.25">
      <c r="A2101" s="51" t="s">
        <v>1560</v>
      </c>
      <c r="B2101" s="51" t="s">
        <v>75</v>
      </c>
      <c r="C2101" s="51" t="s">
        <v>31</v>
      </c>
      <c r="D2101" s="51">
        <v>380412</v>
      </c>
      <c r="E2101" s="51">
        <v>77.67</v>
      </c>
      <c r="F2101" s="51">
        <v>4.16</v>
      </c>
      <c r="G2101" s="51">
        <v>1.09E-2</v>
      </c>
      <c r="H2101" s="51">
        <v>91.445099999999996</v>
      </c>
      <c r="I2101" s="51">
        <v>2036</v>
      </c>
      <c r="J2101" s="51" t="s">
        <v>32</v>
      </c>
      <c r="K2101" s="51" t="s">
        <v>33</v>
      </c>
    </row>
    <row r="2102" spans="1:11" x14ac:dyDescent="0.25">
      <c r="A2102" s="51" t="s">
        <v>2578</v>
      </c>
      <c r="B2102" s="51" t="s">
        <v>75</v>
      </c>
      <c r="C2102" s="51" t="s">
        <v>31</v>
      </c>
      <c r="D2102" s="51">
        <v>588182</v>
      </c>
      <c r="E2102" s="51">
        <v>78.849999999999994</v>
      </c>
      <c r="F2102" s="51">
        <v>5.15</v>
      </c>
      <c r="G2102" s="51">
        <v>8.8000000000000005E-3</v>
      </c>
      <c r="H2102" s="51">
        <v>114.2102</v>
      </c>
      <c r="I2102" s="51">
        <v>2037</v>
      </c>
      <c r="J2102" s="51" t="s">
        <v>32</v>
      </c>
      <c r="K2102" s="51" t="s">
        <v>33</v>
      </c>
    </row>
    <row r="2103" spans="1:11" x14ac:dyDescent="0.25">
      <c r="A2103" s="51" t="s">
        <v>2544</v>
      </c>
      <c r="B2103" s="51" t="s">
        <v>75</v>
      </c>
      <c r="C2103" s="51" t="s">
        <v>31</v>
      </c>
      <c r="D2103" s="51">
        <v>876803</v>
      </c>
      <c r="E2103" s="51">
        <v>71.599999999999994</v>
      </c>
      <c r="F2103" s="51">
        <v>5.35</v>
      </c>
      <c r="G2103" s="51">
        <v>6.1000000000000004E-3</v>
      </c>
      <c r="H2103" s="51">
        <v>163.88829999999999</v>
      </c>
      <c r="I2103" s="51">
        <v>2037</v>
      </c>
      <c r="J2103" s="51" t="s">
        <v>32</v>
      </c>
      <c r="K2103" s="51" t="s">
        <v>33</v>
      </c>
    </row>
    <row r="2104" spans="1:11" x14ac:dyDescent="0.25">
      <c r="A2104" s="51" t="s">
        <v>2531</v>
      </c>
      <c r="B2104" s="51" t="s">
        <v>34</v>
      </c>
      <c r="C2104" s="51" t="s">
        <v>31</v>
      </c>
      <c r="D2104" s="51">
        <v>939016</v>
      </c>
      <c r="E2104" s="51">
        <v>80.459999999999994</v>
      </c>
      <c r="F2104" s="51">
        <v>8.36</v>
      </c>
      <c r="G2104" s="51">
        <v>8.8999999999999999E-3</v>
      </c>
      <c r="H2104" s="51">
        <v>112.32250000000001</v>
      </c>
      <c r="I2104" s="51">
        <v>2037</v>
      </c>
      <c r="J2104" s="51" t="s">
        <v>32</v>
      </c>
      <c r="K2104" s="51" t="s">
        <v>33</v>
      </c>
    </row>
    <row r="2105" spans="1:11" x14ac:dyDescent="0.25">
      <c r="A2105" s="51" t="s">
        <v>2283</v>
      </c>
      <c r="B2105" s="51" t="s">
        <v>75</v>
      </c>
      <c r="C2105" s="51" t="s">
        <v>31</v>
      </c>
      <c r="D2105" s="51">
        <v>451723</v>
      </c>
      <c r="E2105" s="51">
        <v>77.739999999999995</v>
      </c>
      <c r="F2105" s="51">
        <v>4.7300000000000004</v>
      </c>
      <c r="G2105" s="51">
        <v>1.0500000000000001E-2</v>
      </c>
      <c r="H2105" s="51">
        <v>95.5017</v>
      </c>
      <c r="I2105" s="51">
        <v>2037</v>
      </c>
      <c r="J2105" s="51" t="s">
        <v>32</v>
      </c>
      <c r="K2105" s="51" t="s">
        <v>33</v>
      </c>
    </row>
    <row r="2106" spans="1:11" x14ac:dyDescent="0.25">
      <c r="A2106" s="51" t="s">
        <v>3606</v>
      </c>
      <c r="B2106" s="51" t="s">
        <v>34</v>
      </c>
      <c r="C2106" s="51" t="s">
        <v>31</v>
      </c>
      <c r="D2106" s="51">
        <v>1091508</v>
      </c>
      <c r="E2106" s="51">
        <v>81.900000000000006</v>
      </c>
      <c r="F2106" s="51">
        <v>10.24</v>
      </c>
      <c r="G2106" s="51">
        <v>9.4000000000000004E-3</v>
      </c>
      <c r="H2106" s="51">
        <v>106.5925</v>
      </c>
      <c r="I2106" s="51">
        <v>2037</v>
      </c>
      <c r="J2106" s="51" t="s">
        <v>32</v>
      </c>
      <c r="K2106" s="51" t="s">
        <v>33</v>
      </c>
    </row>
    <row r="2107" spans="1:11" x14ac:dyDescent="0.25">
      <c r="A2107" s="51" t="s">
        <v>2858</v>
      </c>
      <c r="B2107" s="51" t="s">
        <v>75</v>
      </c>
      <c r="C2107" s="51" t="s">
        <v>31</v>
      </c>
      <c r="D2107" s="51">
        <v>345577</v>
      </c>
      <c r="E2107" s="51">
        <v>76.86</v>
      </c>
      <c r="F2107" s="51">
        <v>5.51</v>
      </c>
      <c r="G2107" s="51">
        <v>1.5900000000000001E-2</v>
      </c>
      <c r="H2107" s="51">
        <v>62.718200000000003</v>
      </c>
      <c r="I2107" s="51">
        <v>2037</v>
      </c>
      <c r="J2107" s="51" t="s">
        <v>32</v>
      </c>
      <c r="K2107" s="51" t="s">
        <v>33</v>
      </c>
    </row>
    <row r="2108" spans="1:11" x14ac:dyDescent="0.25">
      <c r="A2108" s="51" t="s">
        <v>2534</v>
      </c>
      <c r="B2108" s="51" t="s">
        <v>75</v>
      </c>
      <c r="C2108" s="51" t="s">
        <v>31</v>
      </c>
      <c r="D2108" s="51">
        <v>600645</v>
      </c>
      <c r="E2108" s="51">
        <v>84.78</v>
      </c>
      <c r="F2108" s="51">
        <v>6.12</v>
      </c>
      <c r="G2108" s="51">
        <v>1.0200000000000001E-2</v>
      </c>
      <c r="H2108" s="51">
        <v>98.144599999999997</v>
      </c>
      <c r="I2108" s="51">
        <v>2037</v>
      </c>
      <c r="J2108" s="51" t="s">
        <v>32</v>
      </c>
      <c r="K2108" s="51" t="s">
        <v>33</v>
      </c>
    </row>
    <row r="2109" spans="1:11" x14ac:dyDescent="0.25">
      <c r="A2109" s="51" t="s">
        <v>2007</v>
      </c>
      <c r="B2109" s="51" t="s">
        <v>75</v>
      </c>
      <c r="C2109" s="51" t="s">
        <v>31</v>
      </c>
      <c r="D2109" s="51">
        <v>1139919</v>
      </c>
      <c r="E2109" s="51">
        <v>80.290000000000006</v>
      </c>
      <c r="F2109" s="51">
        <v>9.98</v>
      </c>
      <c r="G2109" s="51">
        <v>8.8000000000000005E-3</v>
      </c>
      <c r="H2109" s="51">
        <v>114.2204</v>
      </c>
      <c r="I2109" s="51">
        <v>2037</v>
      </c>
      <c r="J2109" s="51" t="s">
        <v>32</v>
      </c>
      <c r="K2109" s="51" t="s">
        <v>33</v>
      </c>
    </row>
    <row r="2110" spans="1:11" x14ac:dyDescent="0.25">
      <c r="A2110" s="51" t="s">
        <v>2562</v>
      </c>
      <c r="B2110" s="51" t="s">
        <v>79</v>
      </c>
      <c r="C2110" s="51" t="s">
        <v>31</v>
      </c>
      <c r="D2110" s="51">
        <v>620909</v>
      </c>
      <c r="E2110" s="51">
        <v>85.88</v>
      </c>
      <c r="F2110" s="51">
        <v>7.03</v>
      </c>
      <c r="G2110" s="51">
        <v>1.1299999999999999E-2</v>
      </c>
      <c r="H2110" s="51">
        <v>88.322699999999998</v>
      </c>
      <c r="I2110" s="51">
        <v>2037</v>
      </c>
      <c r="J2110" s="51" t="s">
        <v>32</v>
      </c>
      <c r="K2110" s="51" t="s">
        <v>33</v>
      </c>
    </row>
    <row r="2111" spans="1:11" x14ac:dyDescent="0.25">
      <c r="A2111" s="51" t="s">
        <v>2002</v>
      </c>
      <c r="B2111" s="51" t="s">
        <v>79</v>
      </c>
      <c r="C2111" s="51" t="s">
        <v>31</v>
      </c>
      <c r="D2111" s="51">
        <v>1369599</v>
      </c>
      <c r="E2111" s="51">
        <v>83.14</v>
      </c>
      <c r="F2111" s="51">
        <v>10.83</v>
      </c>
      <c r="G2111" s="51">
        <v>7.9000000000000008E-3</v>
      </c>
      <c r="H2111" s="51">
        <v>126.46339999999999</v>
      </c>
      <c r="I2111" s="51">
        <v>2037</v>
      </c>
      <c r="J2111" s="51" t="s">
        <v>32</v>
      </c>
      <c r="K2111" s="51" t="s">
        <v>33</v>
      </c>
    </row>
    <row r="2112" spans="1:11" x14ac:dyDescent="0.25">
      <c r="A2112" s="51" t="s">
        <v>2561</v>
      </c>
      <c r="B2112" s="51" t="s">
        <v>75</v>
      </c>
      <c r="C2112" s="51" t="s">
        <v>31</v>
      </c>
      <c r="D2112" s="51">
        <v>319859</v>
      </c>
      <c r="E2112" s="51">
        <v>81.64</v>
      </c>
      <c r="F2112" s="51">
        <v>6.35</v>
      </c>
      <c r="G2112" s="51">
        <v>1.9900000000000001E-2</v>
      </c>
      <c r="H2112" s="51">
        <v>50.371499999999997</v>
      </c>
      <c r="I2112" s="51">
        <v>2037</v>
      </c>
      <c r="J2112" s="51" t="s">
        <v>32</v>
      </c>
      <c r="K2112" s="51" t="s">
        <v>33</v>
      </c>
    </row>
    <row r="2113" spans="1:11" x14ac:dyDescent="0.25">
      <c r="A2113" s="51" t="s">
        <v>2543</v>
      </c>
      <c r="B2113" s="51" t="s">
        <v>75</v>
      </c>
      <c r="C2113" s="51" t="s">
        <v>31</v>
      </c>
      <c r="D2113" s="51">
        <v>424319</v>
      </c>
      <c r="E2113" s="51">
        <v>75.739999999999995</v>
      </c>
      <c r="F2113" s="51">
        <v>5.55</v>
      </c>
      <c r="G2113" s="51">
        <v>1.3100000000000001E-2</v>
      </c>
      <c r="H2113" s="51">
        <v>76.453900000000004</v>
      </c>
      <c r="I2113" s="51">
        <v>2037</v>
      </c>
      <c r="J2113" s="51" t="s">
        <v>32</v>
      </c>
      <c r="K2113" s="51" t="s">
        <v>33</v>
      </c>
    </row>
    <row r="2114" spans="1:11" x14ac:dyDescent="0.25">
      <c r="A2114" s="51" t="s">
        <v>2263</v>
      </c>
      <c r="B2114" s="51" t="s">
        <v>75</v>
      </c>
      <c r="C2114" s="51" t="s">
        <v>31</v>
      </c>
      <c r="D2114" s="51">
        <v>198044</v>
      </c>
      <c r="E2114" s="51">
        <v>81.05</v>
      </c>
      <c r="F2114" s="51">
        <v>4.08</v>
      </c>
      <c r="G2114" s="51">
        <v>2.06E-2</v>
      </c>
      <c r="H2114" s="51">
        <v>48.540199999999999</v>
      </c>
      <c r="I2114" s="51">
        <v>2037</v>
      </c>
      <c r="J2114" s="51" t="s">
        <v>32</v>
      </c>
      <c r="K2114" s="51" t="s">
        <v>33</v>
      </c>
    </row>
    <row r="2115" spans="1:11" x14ac:dyDescent="0.25">
      <c r="A2115" s="51" t="s">
        <v>1779</v>
      </c>
      <c r="B2115" s="51" t="s">
        <v>79</v>
      </c>
      <c r="C2115" s="51" t="s">
        <v>31</v>
      </c>
      <c r="D2115" s="51">
        <v>1261007</v>
      </c>
      <c r="E2115" s="51">
        <v>69.59</v>
      </c>
      <c r="F2115" s="51">
        <v>11.2</v>
      </c>
      <c r="G2115" s="51">
        <v>8.8999999999999999E-3</v>
      </c>
      <c r="H2115" s="51">
        <v>112.5899</v>
      </c>
      <c r="I2115" s="51">
        <v>2037</v>
      </c>
      <c r="J2115" s="51" t="s">
        <v>32</v>
      </c>
      <c r="K2115" s="51" t="s">
        <v>33</v>
      </c>
    </row>
    <row r="2116" spans="1:11" x14ac:dyDescent="0.25">
      <c r="A2116" s="51" t="s">
        <v>2216</v>
      </c>
      <c r="B2116" s="51" t="s">
        <v>75</v>
      </c>
      <c r="C2116" s="51" t="s">
        <v>31</v>
      </c>
      <c r="D2116" s="51">
        <v>505226</v>
      </c>
      <c r="E2116" s="51">
        <v>80.22</v>
      </c>
      <c r="F2116" s="51">
        <v>4.7</v>
      </c>
      <c r="G2116" s="51">
        <v>9.2999999999999992E-3</v>
      </c>
      <c r="H2116" s="51">
        <v>107.4949</v>
      </c>
      <c r="I2116" s="51">
        <v>2037</v>
      </c>
      <c r="J2116" s="51" t="s">
        <v>32</v>
      </c>
      <c r="K2116" s="51" t="s">
        <v>33</v>
      </c>
    </row>
    <row r="2117" spans="1:11" x14ac:dyDescent="0.25">
      <c r="A2117" s="51" t="s">
        <v>1945</v>
      </c>
      <c r="B2117" s="51" t="s">
        <v>79</v>
      </c>
      <c r="C2117" s="51" t="s">
        <v>31</v>
      </c>
      <c r="D2117" s="51">
        <v>622049</v>
      </c>
      <c r="E2117" s="51">
        <v>85.99</v>
      </c>
      <c r="F2117" s="51">
        <v>6.37</v>
      </c>
      <c r="G2117" s="51">
        <v>1.0200000000000001E-2</v>
      </c>
      <c r="H2117" s="51">
        <v>97.652900000000002</v>
      </c>
      <c r="I2117" s="51">
        <v>2037</v>
      </c>
      <c r="J2117" s="51" t="s">
        <v>32</v>
      </c>
      <c r="K2117" s="51" t="s">
        <v>33</v>
      </c>
    </row>
    <row r="2118" spans="1:11" x14ac:dyDescent="0.25">
      <c r="A2118" s="51" t="s">
        <v>2218</v>
      </c>
      <c r="B2118" s="51" t="s">
        <v>75</v>
      </c>
      <c r="C2118" s="51" t="s">
        <v>31</v>
      </c>
      <c r="D2118" s="51">
        <v>248820</v>
      </c>
      <c r="E2118" s="51">
        <v>81.099999999999994</v>
      </c>
      <c r="F2118" s="51">
        <v>4.2</v>
      </c>
      <c r="G2118" s="51">
        <v>1.6899999999999998E-2</v>
      </c>
      <c r="H2118" s="51">
        <v>59.242800000000003</v>
      </c>
      <c r="I2118" s="51">
        <v>2037</v>
      </c>
      <c r="J2118" s="51" t="s">
        <v>32</v>
      </c>
      <c r="K2118" s="51" t="s">
        <v>33</v>
      </c>
    </row>
    <row r="2119" spans="1:11" x14ac:dyDescent="0.25">
      <c r="A2119" s="51" t="s">
        <v>2541</v>
      </c>
      <c r="B2119" s="51" t="s">
        <v>75</v>
      </c>
      <c r="C2119" s="51" t="s">
        <v>31</v>
      </c>
      <c r="D2119" s="51">
        <v>280521</v>
      </c>
      <c r="E2119" s="51">
        <v>78.47</v>
      </c>
      <c r="F2119" s="51">
        <v>5.25</v>
      </c>
      <c r="G2119" s="51">
        <v>1.8700000000000001E-2</v>
      </c>
      <c r="H2119" s="51">
        <v>53.432600000000001</v>
      </c>
      <c r="I2119" s="51">
        <v>2037</v>
      </c>
      <c r="J2119" s="51" t="s">
        <v>32</v>
      </c>
      <c r="K2119" s="51" t="s">
        <v>33</v>
      </c>
    </row>
    <row r="2120" spans="1:11" x14ac:dyDescent="0.25">
      <c r="A2120" s="51" t="s">
        <v>3113</v>
      </c>
      <c r="B2120" s="51" t="s">
        <v>75</v>
      </c>
      <c r="C2120" s="51" t="s">
        <v>31</v>
      </c>
      <c r="D2120" s="51">
        <v>388303</v>
      </c>
      <c r="E2120" s="51">
        <v>80.72</v>
      </c>
      <c r="F2120" s="51">
        <v>4.17</v>
      </c>
      <c r="G2120" s="51">
        <v>1.0699999999999999E-2</v>
      </c>
      <c r="H2120" s="51">
        <v>93.118300000000005</v>
      </c>
      <c r="I2120" s="51">
        <v>2037</v>
      </c>
      <c r="J2120" s="51" t="s">
        <v>32</v>
      </c>
      <c r="K2120" s="51" t="s">
        <v>33</v>
      </c>
    </row>
    <row r="2121" spans="1:11" x14ac:dyDescent="0.25">
      <c r="A2121" s="51" t="s">
        <v>2526</v>
      </c>
      <c r="B2121" s="51" t="s">
        <v>75</v>
      </c>
      <c r="C2121" s="51" t="s">
        <v>31</v>
      </c>
      <c r="D2121" s="51">
        <v>154773</v>
      </c>
      <c r="E2121" s="51">
        <v>77.680000000000007</v>
      </c>
      <c r="F2121" s="51">
        <v>5.74</v>
      </c>
      <c r="G2121" s="51">
        <v>3.7100000000000001E-2</v>
      </c>
      <c r="H2121" s="51">
        <v>26.963899999999999</v>
      </c>
      <c r="I2121" s="51">
        <v>2037</v>
      </c>
      <c r="J2121" s="51" t="s">
        <v>32</v>
      </c>
      <c r="K2121" s="51" t="s">
        <v>33</v>
      </c>
    </row>
    <row r="2122" spans="1:11" x14ac:dyDescent="0.25">
      <c r="A2122" s="51" t="s">
        <v>2527</v>
      </c>
      <c r="B2122" s="51" t="s">
        <v>75</v>
      </c>
      <c r="C2122" s="51" t="s">
        <v>31</v>
      </c>
      <c r="D2122" s="51">
        <v>272720</v>
      </c>
      <c r="E2122" s="51">
        <v>81</v>
      </c>
      <c r="F2122" s="51">
        <v>5.74</v>
      </c>
      <c r="G2122" s="51">
        <v>2.1000000000000001E-2</v>
      </c>
      <c r="H2122" s="51">
        <v>47.5122</v>
      </c>
      <c r="I2122" s="51">
        <v>2037</v>
      </c>
      <c r="J2122" s="51" t="s">
        <v>32</v>
      </c>
      <c r="K2122" s="51" t="s">
        <v>33</v>
      </c>
    </row>
    <row r="2123" spans="1:11" x14ac:dyDescent="0.25">
      <c r="A2123" s="51" t="s">
        <v>2550</v>
      </c>
      <c r="B2123" s="51" t="s">
        <v>75</v>
      </c>
      <c r="C2123" s="51" t="s">
        <v>31</v>
      </c>
      <c r="D2123" s="51">
        <v>898554</v>
      </c>
      <c r="E2123" s="51">
        <v>83.49</v>
      </c>
      <c r="F2123" s="51">
        <v>5.39</v>
      </c>
      <c r="G2123" s="51">
        <v>6.0000000000000001E-3</v>
      </c>
      <c r="H2123" s="51">
        <v>166.70760000000001</v>
      </c>
      <c r="I2123" s="51">
        <v>2037</v>
      </c>
      <c r="J2123" s="51" t="s">
        <v>32</v>
      </c>
      <c r="K2123" s="51" t="s">
        <v>33</v>
      </c>
    </row>
    <row r="2124" spans="1:11" x14ac:dyDescent="0.25">
      <c r="A2124" s="51" t="s">
        <v>3337</v>
      </c>
      <c r="B2124" s="51" t="s">
        <v>75</v>
      </c>
      <c r="C2124" s="51" t="s">
        <v>31</v>
      </c>
      <c r="D2124" s="51">
        <v>612628</v>
      </c>
      <c r="E2124" s="51">
        <v>81.16</v>
      </c>
      <c r="F2124" s="51">
        <v>3.47</v>
      </c>
      <c r="G2124" s="51">
        <v>5.7000000000000002E-3</v>
      </c>
      <c r="H2124" s="51">
        <v>176.5498</v>
      </c>
      <c r="I2124" s="51">
        <v>2037</v>
      </c>
      <c r="J2124" s="51" t="s">
        <v>32</v>
      </c>
      <c r="K2124" s="51" t="s">
        <v>33</v>
      </c>
    </row>
    <row r="2125" spans="1:11" x14ac:dyDescent="0.25">
      <c r="A2125" s="51" t="s">
        <v>2597</v>
      </c>
      <c r="B2125" s="51" t="s">
        <v>79</v>
      </c>
      <c r="C2125" s="51" t="s">
        <v>31</v>
      </c>
      <c r="D2125" s="51">
        <v>1521578</v>
      </c>
      <c r="E2125" s="51">
        <v>69.36</v>
      </c>
      <c r="F2125" s="51">
        <v>9.93</v>
      </c>
      <c r="G2125" s="51">
        <v>6.4999999999999997E-3</v>
      </c>
      <c r="H2125" s="51">
        <v>153.23050000000001</v>
      </c>
      <c r="I2125" s="51">
        <v>2037</v>
      </c>
      <c r="J2125" s="51" t="s">
        <v>32</v>
      </c>
      <c r="K2125" s="51" t="s">
        <v>33</v>
      </c>
    </row>
    <row r="2126" spans="1:11" x14ac:dyDescent="0.25">
      <c r="A2126" s="51" t="s">
        <v>2093</v>
      </c>
      <c r="B2126" s="51" t="s">
        <v>75</v>
      </c>
      <c r="C2126" s="51" t="s">
        <v>31</v>
      </c>
      <c r="D2126" s="51">
        <v>690361</v>
      </c>
      <c r="E2126" s="51">
        <v>88.19</v>
      </c>
      <c r="F2126" s="51">
        <v>5.77</v>
      </c>
      <c r="G2126" s="51">
        <v>8.3999999999999995E-3</v>
      </c>
      <c r="H2126" s="51">
        <v>119.6467</v>
      </c>
      <c r="I2126" s="51">
        <v>2037</v>
      </c>
      <c r="J2126" s="51" t="s">
        <v>32</v>
      </c>
      <c r="K2126" s="51" t="s">
        <v>33</v>
      </c>
    </row>
    <row r="2127" spans="1:11" x14ac:dyDescent="0.25">
      <c r="A2127" s="51" t="s">
        <v>2523</v>
      </c>
      <c r="B2127" s="51" t="s">
        <v>75</v>
      </c>
      <c r="C2127" s="51" t="s">
        <v>31</v>
      </c>
      <c r="D2127" s="51">
        <v>610033</v>
      </c>
      <c r="E2127" s="51">
        <v>81.290000000000006</v>
      </c>
      <c r="F2127" s="51">
        <v>5.56</v>
      </c>
      <c r="G2127" s="51">
        <v>9.1000000000000004E-3</v>
      </c>
      <c r="H2127" s="51">
        <v>109.7182</v>
      </c>
      <c r="I2127" s="51">
        <v>2037</v>
      </c>
      <c r="J2127" s="51" t="s">
        <v>32</v>
      </c>
      <c r="K2127" s="51" t="s">
        <v>33</v>
      </c>
    </row>
    <row r="2128" spans="1:11" x14ac:dyDescent="0.25">
      <c r="A2128" s="51" t="s">
        <v>2524</v>
      </c>
      <c r="B2128" s="51" t="s">
        <v>75</v>
      </c>
      <c r="C2128" s="51" t="s">
        <v>31</v>
      </c>
      <c r="D2128" s="51">
        <v>534928</v>
      </c>
      <c r="E2128" s="51">
        <v>84.65</v>
      </c>
      <c r="F2128" s="51">
        <v>5.21</v>
      </c>
      <c r="G2128" s="51">
        <v>9.7000000000000003E-3</v>
      </c>
      <c r="H2128" s="51">
        <v>102.67319999999999</v>
      </c>
      <c r="I2128" s="51">
        <v>2037</v>
      </c>
      <c r="J2128" s="51" t="s">
        <v>32</v>
      </c>
      <c r="K2128" s="51" t="s">
        <v>33</v>
      </c>
    </row>
    <row r="2129" spans="1:11" x14ac:dyDescent="0.25">
      <c r="A2129" s="51" t="s">
        <v>2555</v>
      </c>
      <c r="B2129" s="51" t="s">
        <v>75</v>
      </c>
      <c r="C2129" s="51" t="s">
        <v>31</v>
      </c>
      <c r="D2129" s="51">
        <v>209449</v>
      </c>
      <c r="E2129" s="51">
        <v>75.12</v>
      </c>
      <c r="F2129" s="51">
        <v>7.03</v>
      </c>
      <c r="G2129" s="51">
        <v>3.3599999999999998E-2</v>
      </c>
      <c r="H2129" s="51">
        <v>29.793600000000001</v>
      </c>
      <c r="I2129" s="51">
        <v>2037</v>
      </c>
      <c r="J2129" s="51" t="s">
        <v>32</v>
      </c>
      <c r="K2129" s="51" t="s">
        <v>33</v>
      </c>
    </row>
    <row r="2130" spans="1:11" x14ac:dyDescent="0.25">
      <c r="A2130" s="51" t="s">
        <v>2557</v>
      </c>
      <c r="B2130" s="51" t="s">
        <v>75</v>
      </c>
      <c r="C2130" s="51" t="s">
        <v>31</v>
      </c>
      <c r="D2130" s="51">
        <v>691551</v>
      </c>
      <c r="E2130" s="51">
        <v>80.569999999999993</v>
      </c>
      <c r="F2130" s="51">
        <v>5.78</v>
      </c>
      <c r="G2130" s="51">
        <v>8.3999999999999995E-3</v>
      </c>
      <c r="H2130" s="51">
        <v>119.6456</v>
      </c>
      <c r="I2130" s="51">
        <v>2037</v>
      </c>
      <c r="J2130" s="51" t="s">
        <v>32</v>
      </c>
      <c r="K2130" s="51" t="s">
        <v>33</v>
      </c>
    </row>
    <row r="2131" spans="1:11" x14ac:dyDescent="0.25">
      <c r="A2131" s="51" t="s">
        <v>2568</v>
      </c>
      <c r="B2131" s="51" t="s">
        <v>75</v>
      </c>
      <c r="C2131" s="51" t="s">
        <v>31</v>
      </c>
      <c r="D2131" s="51">
        <v>100691</v>
      </c>
      <c r="E2131" s="51">
        <v>80.069999999999993</v>
      </c>
      <c r="F2131" s="51">
        <v>6.05</v>
      </c>
      <c r="G2131" s="51">
        <v>6.0100000000000001E-2</v>
      </c>
      <c r="H2131" s="51">
        <v>16.6432</v>
      </c>
      <c r="I2131" s="51">
        <v>2037</v>
      </c>
      <c r="J2131" s="51" t="s">
        <v>32</v>
      </c>
      <c r="K2131" s="51" t="s">
        <v>33</v>
      </c>
    </row>
    <row r="2132" spans="1:11" x14ac:dyDescent="0.25">
      <c r="A2132" s="51" t="s">
        <v>2563</v>
      </c>
      <c r="B2132" s="51" t="s">
        <v>75</v>
      </c>
      <c r="C2132" s="51" t="s">
        <v>31</v>
      </c>
      <c r="D2132" s="51">
        <v>635024</v>
      </c>
      <c r="E2132" s="51">
        <v>85.83</v>
      </c>
      <c r="F2132" s="51">
        <v>5.2</v>
      </c>
      <c r="G2132" s="51">
        <v>8.2000000000000007E-3</v>
      </c>
      <c r="H2132" s="51">
        <v>122.12</v>
      </c>
      <c r="I2132" s="51">
        <v>2037</v>
      </c>
      <c r="J2132" s="51" t="s">
        <v>32</v>
      </c>
      <c r="K2132" s="51" t="s">
        <v>33</v>
      </c>
    </row>
    <row r="2133" spans="1:11" x14ac:dyDescent="0.25">
      <c r="A2133" s="51" t="s">
        <v>1451</v>
      </c>
      <c r="B2133" s="51" t="s">
        <v>79</v>
      </c>
      <c r="C2133" s="51" t="s">
        <v>31</v>
      </c>
      <c r="D2133" s="51">
        <v>514151</v>
      </c>
      <c r="E2133" s="51">
        <v>85.67</v>
      </c>
      <c r="F2133" s="51">
        <v>6.27</v>
      </c>
      <c r="G2133" s="51">
        <v>1.2200000000000001E-2</v>
      </c>
      <c r="H2133" s="51">
        <v>82.001800000000003</v>
      </c>
      <c r="I2133" s="51">
        <v>2037</v>
      </c>
      <c r="J2133" s="51" t="s">
        <v>32</v>
      </c>
      <c r="K2133" s="51" t="s">
        <v>33</v>
      </c>
    </row>
    <row r="2134" spans="1:11" x14ac:dyDescent="0.25">
      <c r="A2134" s="51" t="s">
        <v>2080</v>
      </c>
      <c r="B2134" s="51" t="s">
        <v>79</v>
      </c>
      <c r="C2134" s="51" t="s">
        <v>31</v>
      </c>
      <c r="D2134" s="51">
        <v>694543</v>
      </c>
      <c r="E2134" s="51">
        <v>83.19</v>
      </c>
      <c r="F2134" s="51">
        <v>6.28</v>
      </c>
      <c r="G2134" s="51">
        <v>8.9999999999999993E-3</v>
      </c>
      <c r="H2134" s="51">
        <v>110.596</v>
      </c>
      <c r="I2134" s="51">
        <v>2037</v>
      </c>
      <c r="J2134" s="51" t="s">
        <v>32</v>
      </c>
      <c r="K2134" s="51" t="s">
        <v>33</v>
      </c>
    </row>
    <row r="2135" spans="1:11" x14ac:dyDescent="0.25">
      <c r="A2135" s="51" t="s">
        <v>2582</v>
      </c>
      <c r="B2135" s="51" t="s">
        <v>79</v>
      </c>
      <c r="C2135" s="51" t="s">
        <v>31</v>
      </c>
      <c r="D2135" s="51">
        <v>584463</v>
      </c>
      <c r="E2135" s="51">
        <v>83.87</v>
      </c>
      <c r="F2135" s="51">
        <v>7.02</v>
      </c>
      <c r="G2135" s="51">
        <v>1.2E-2</v>
      </c>
      <c r="H2135" s="51">
        <v>83.256900000000002</v>
      </c>
      <c r="I2135" s="51">
        <v>2037</v>
      </c>
      <c r="J2135" s="51" t="s">
        <v>32</v>
      </c>
      <c r="K2135" s="51" t="s">
        <v>33</v>
      </c>
    </row>
    <row r="2136" spans="1:11" x14ac:dyDescent="0.25">
      <c r="A2136" s="51" t="s">
        <v>2564</v>
      </c>
      <c r="B2136" s="51" t="s">
        <v>75</v>
      </c>
      <c r="C2136" s="51" t="s">
        <v>31</v>
      </c>
      <c r="D2136" s="51">
        <v>816837</v>
      </c>
      <c r="E2136" s="51">
        <v>77.92</v>
      </c>
      <c r="F2136" s="51">
        <v>5.6</v>
      </c>
      <c r="G2136" s="51">
        <v>6.8999999999999999E-3</v>
      </c>
      <c r="H2136" s="51">
        <v>145.8638</v>
      </c>
      <c r="I2136" s="51">
        <v>2037</v>
      </c>
      <c r="J2136" s="51" t="s">
        <v>32</v>
      </c>
      <c r="K2136" s="51" t="s">
        <v>33</v>
      </c>
    </row>
    <row r="2137" spans="1:11" x14ac:dyDescent="0.25">
      <c r="A2137" s="51" t="s">
        <v>2023</v>
      </c>
      <c r="B2137" s="51" t="s">
        <v>75</v>
      </c>
      <c r="C2137" s="51" t="s">
        <v>31</v>
      </c>
      <c r="D2137" s="51">
        <v>803350</v>
      </c>
      <c r="E2137" s="51">
        <v>85.28</v>
      </c>
      <c r="F2137" s="51">
        <v>6.16</v>
      </c>
      <c r="G2137" s="51">
        <v>7.7000000000000002E-3</v>
      </c>
      <c r="H2137" s="51">
        <v>130.41399999999999</v>
      </c>
      <c r="I2137" s="51">
        <v>2037</v>
      </c>
      <c r="J2137" s="51" t="s">
        <v>32</v>
      </c>
      <c r="K2137" s="51" t="s">
        <v>33</v>
      </c>
    </row>
    <row r="2138" spans="1:11" x14ac:dyDescent="0.25">
      <c r="A2138" s="51" t="s">
        <v>2549</v>
      </c>
      <c r="B2138" s="51" t="s">
        <v>75</v>
      </c>
      <c r="C2138" s="51" t="s">
        <v>31</v>
      </c>
      <c r="D2138" s="51">
        <v>76692</v>
      </c>
      <c r="E2138" s="51">
        <v>86.34</v>
      </c>
      <c r="F2138" s="51">
        <v>5.59</v>
      </c>
      <c r="G2138" s="51">
        <v>7.2900000000000006E-2</v>
      </c>
      <c r="H2138" s="51">
        <v>13.7195</v>
      </c>
      <c r="I2138" s="51">
        <v>2037</v>
      </c>
      <c r="J2138" s="51" t="s">
        <v>32</v>
      </c>
      <c r="K2138" s="51" t="s">
        <v>33</v>
      </c>
    </row>
    <row r="2139" spans="1:11" x14ac:dyDescent="0.25">
      <c r="A2139" s="51" t="s">
        <v>1542</v>
      </c>
      <c r="B2139" s="51" t="s">
        <v>79</v>
      </c>
      <c r="C2139" s="51" t="s">
        <v>31</v>
      </c>
      <c r="D2139" s="51">
        <v>533738</v>
      </c>
      <c r="E2139" s="51">
        <v>85.61</v>
      </c>
      <c r="F2139" s="51">
        <v>6.33</v>
      </c>
      <c r="G2139" s="51">
        <v>1.1900000000000001E-2</v>
      </c>
      <c r="H2139" s="51">
        <v>84.318700000000007</v>
      </c>
      <c r="I2139" s="51">
        <v>2037</v>
      </c>
      <c r="J2139" s="51" t="s">
        <v>32</v>
      </c>
      <c r="K2139" s="51" t="s">
        <v>33</v>
      </c>
    </row>
    <row r="2140" spans="1:11" x14ac:dyDescent="0.25">
      <c r="A2140" s="51" t="s">
        <v>2533</v>
      </c>
      <c r="B2140" s="51" t="s">
        <v>75</v>
      </c>
      <c r="C2140" s="51" t="s">
        <v>31</v>
      </c>
      <c r="D2140" s="51">
        <v>962618</v>
      </c>
      <c r="E2140" s="51">
        <v>79.099999999999994</v>
      </c>
      <c r="F2140" s="51">
        <v>5.27</v>
      </c>
      <c r="G2140" s="51">
        <v>5.4999999999999997E-3</v>
      </c>
      <c r="H2140" s="51">
        <v>182.66</v>
      </c>
      <c r="I2140" s="51">
        <v>2037</v>
      </c>
      <c r="J2140" s="51" t="s">
        <v>32</v>
      </c>
      <c r="K2140" s="51" t="s">
        <v>33</v>
      </c>
    </row>
    <row r="2141" spans="1:11" x14ac:dyDescent="0.25">
      <c r="A2141" s="51" t="s">
        <v>2540</v>
      </c>
      <c r="B2141" s="51" t="s">
        <v>79</v>
      </c>
      <c r="C2141" s="51" t="s">
        <v>31</v>
      </c>
      <c r="D2141" s="51">
        <v>1325419</v>
      </c>
      <c r="E2141" s="51">
        <v>86.17</v>
      </c>
      <c r="F2141" s="51">
        <v>10.18</v>
      </c>
      <c r="G2141" s="51">
        <v>7.7000000000000002E-3</v>
      </c>
      <c r="H2141" s="51">
        <v>130.19829999999999</v>
      </c>
      <c r="I2141" s="51">
        <v>2037</v>
      </c>
      <c r="J2141" s="51" t="s">
        <v>32</v>
      </c>
      <c r="K2141" s="51" t="s">
        <v>33</v>
      </c>
    </row>
    <row r="2142" spans="1:11" x14ac:dyDescent="0.25">
      <c r="A2142" s="51" t="s">
        <v>2570</v>
      </c>
      <c r="B2142" s="51" t="s">
        <v>75</v>
      </c>
      <c r="C2142" s="51" t="s">
        <v>31</v>
      </c>
      <c r="D2142" s="51">
        <v>402700</v>
      </c>
      <c r="E2142" s="51">
        <v>84.92</v>
      </c>
      <c r="F2142" s="51">
        <v>5.72</v>
      </c>
      <c r="G2142" s="51">
        <v>1.4200000000000001E-2</v>
      </c>
      <c r="H2142" s="51">
        <v>70.402100000000004</v>
      </c>
      <c r="I2142" s="51">
        <v>2037</v>
      </c>
      <c r="J2142" s="51" t="s">
        <v>32</v>
      </c>
      <c r="K2142" s="51" t="s">
        <v>33</v>
      </c>
    </row>
    <row r="2143" spans="1:11" x14ac:dyDescent="0.25">
      <c r="A2143" s="51" t="s">
        <v>2552</v>
      </c>
      <c r="B2143" s="51" t="s">
        <v>75</v>
      </c>
      <c r="C2143" s="51" t="s">
        <v>31</v>
      </c>
      <c r="D2143" s="51">
        <v>402700</v>
      </c>
      <c r="E2143" s="51">
        <v>85.09</v>
      </c>
      <c r="F2143" s="51">
        <v>5.71</v>
      </c>
      <c r="G2143" s="51">
        <v>1.4200000000000001E-2</v>
      </c>
      <c r="H2143" s="51">
        <v>70.525400000000005</v>
      </c>
      <c r="I2143" s="51">
        <v>2037</v>
      </c>
      <c r="J2143" s="51" t="s">
        <v>32</v>
      </c>
      <c r="K2143" s="51" t="s">
        <v>33</v>
      </c>
    </row>
    <row r="2144" spans="1:11" x14ac:dyDescent="0.25">
      <c r="A2144" s="51" t="s">
        <v>3482</v>
      </c>
      <c r="B2144" s="51" t="s">
        <v>75</v>
      </c>
      <c r="C2144" s="51" t="s">
        <v>31</v>
      </c>
      <c r="D2144" s="51">
        <v>745715</v>
      </c>
      <c r="E2144" s="51">
        <v>64.58</v>
      </c>
      <c r="F2144" s="51">
        <v>9.56</v>
      </c>
      <c r="G2144" s="51">
        <v>1.2800000000000001E-2</v>
      </c>
      <c r="H2144" s="51">
        <v>78.003699999999995</v>
      </c>
      <c r="I2144" s="51">
        <v>2037</v>
      </c>
      <c r="J2144" s="51" t="s">
        <v>32</v>
      </c>
      <c r="K2144" s="51" t="s">
        <v>33</v>
      </c>
    </row>
    <row r="2145" spans="1:11" x14ac:dyDescent="0.25">
      <c r="A2145" s="51" t="s">
        <v>2547</v>
      </c>
      <c r="B2145" s="51" t="s">
        <v>75</v>
      </c>
      <c r="C2145" s="51" t="s">
        <v>31</v>
      </c>
      <c r="D2145" s="51">
        <v>76692</v>
      </c>
      <c r="E2145" s="51">
        <v>81.78</v>
      </c>
      <c r="F2145" s="51">
        <v>5.59</v>
      </c>
      <c r="G2145" s="51">
        <v>7.2900000000000006E-2</v>
      </c>
      <c r="H2145" s="51">
        <v>13.7195</v>
      </c>
      <c r="I2145" s="51">
        <v>2037</v>
      </c>
      <c r="J2145" s="51" t="s">
        <v>32</v>
      </c>
      <c r="K2145" s="51" t="s">
        <v>33</v>
      </c>
    </row>
    <row r="2146" spans="1:11" x14ac:dyDescent="0.25">
      <c r="A2146" s="51" t="s">
        <v>2045</v>
      </c>
      <c r="B2146" s="51" t="s">
        <v>75</v>
      </c>
      <c r="C2146" s="51" t="s">
        <v>31</v>
      </c>
      <c r="D2146" s="51">
        <v>1078632</v>
      </c>
      <c r="E2146" s="51">
        <v>82.22</v>
      </c>
      <c r="F2146" s="51">
        <v>11.42</v>
      </c>
      <c r="G2146" s="51">
        <v>1.06E-2</v>
      </c>
      <c r="H2146" s="51">
        <v>94.451099999999997</v>
      </c>
      <c r="I2146" s="51">
        <v>2037</v>
      </c>
      <c r="J2146" s="51" t="s">
        <v>32</v>
      </c>
      <c r="K2146" s="51" t="s">
        <v>33</v>
      </c>
    </row>
    <row r="2147" spans="1:11" x14ac:dyDescent="0.25">
      <c r="A2147" s="51" t="s">
        <v>2545</v>
      </c>
      <c r="B2147" s="51" t="s">
        <v>75</v>
      </c>
      <c r="C2147" s="51" t="s">
        <v>31</v>
      </c>
      <c r="D2147" s="51">
        <v>309545</v>
      </c>
      <c r="E2147" s="51">
        <v>85.32</v>
      </c>
      <c r="F2147" s="51">
        <v>6.02</v>
      </c>
      <c r="G2147" s="51">
        <v>1.9400000000000001E-2</v>
      </c>
      <c r="H2147" s="51">
        <v>51.419499999999999</v>
      </c>
      <c r="I2147" s="51">
        <v>2037</v>
      </c>
      <c r="J2147" s="51" t="s">
        <v>32</v>
      </c>
      <c r="K2147" s="51" t="s">
        <v>33</v>
      </c>
    </row>
    <row r="2148" spans="1:11" x14ac:dyDescent="0.25">
      <c r="A2148" s="51" t="s">
        <v>2535</v>
      </c>
      <c r="B2148" s="51" t="s">
        <v>75</v>
      </c>
      <c r="C2148" s="51" t="s">
        <v>31</v>
      </c>
      <c r="D2148" s="51">
        <v>497507</v>
      </c>
      <c r="E2148" s="51">
        <v>78.849999999999994</v>
      </c>
      <c r="F2148" s="51">
        <v>5.74</v>
      </c>
      <c r="G2148" s="51">
        <v>1.15E-2</v>
      </c>
      <c r="H2148" s="51">
        <v>86.673699999999997</v>
      </c>
      <c r="I2148" s="51">
        <v>2037</v>
      </c>
      <c r="J2148" s="51" t="s">
        <v>32</v>
      </c>
      <c r="K2148" s="51" t="s">
        <v>33</v>
      </c>
    </row>
    <row r="2149" spans="1:11" x14ac:dyDescent="0.25">
      <c r="A2149" s="51" t="s">
        <v>2601</v>
      </c>
      <c r="B2149" s="51" t="s">
        <v>75</v>
      </c>
      <c r="C2149" s="51" t="s">
        <v>31</v>
      </c>
      <c r="D2149" s="51">
        <v>880307</v>
      </c>
      <c r="E2149" s="51">
        <v>86.67</v>
      </c>
      <c r="F2149" s="51">
        <v>5.7</v>
      </c>
      <c r="G2149" s="51">
        <v>6.4999999999999997E-3</v>
      </c>
      <c r="H2149" s="51">
        <v>154.43979999999999</v>
      </c>
      <c r="I2149" s="51">
        <v>2037</v>
      </c>
      <c r="J2149" s="51" t="s">
        <v>32</v>
      </c>
      <c r="K2149" s="51" t="s">
        <v>33</v>
      </c>
    </row>
    <row r="2150" spans="1:11" x14ac:dyDescent="0.25">
      <c r="A2150" s="51" t="s">
        <v>2528</v>
      </c>
      <c r="B2150" s="51" t="s">
        <v>75</v>
      </c>
      <c r="C2150" s="51" t="s">
        <v>31</v>
      </c>
      <c r="D2150" s="51">
        <v>474301</v>
      </c>
      <c r="E2150" s="51">
        <v>83.34</v>
      </c>
      <c r="F2150" s="51">
        <v>5.58</v>
      </c>
      <c r="G2150" s="51">
        <v>1.18E-2</v>
      </c>
      <c r="H2150" s="51">
        <v>85.000200000000007</v>
      </c>
      <c r="I2150" s="51">
        <v>2037</v>
      </c>
      <c r="J2150" s="51" t="s">
        <v>32</v>
      </c>
      <c r="K2150" s="51" t="s">
        <v>33</v>
      </c>
    </row>
    <row r="2151" spans="1:11" x14ac:dyDescent="0.25">
      <c r="A2151" s="51" t="s">
        <v>1993</v>
      </c>
      <c r="B2151" s="51" t="s">
        <v>79</v>
      </c>
      <c r="C2151" s="51" t="s">
        <v>31</v>
      </c>
      <c r="D2151" s="51">
        <v>1166547</v>
      </c>
      <c r="E2151" s="51">
        <v>85.27</v>
      </c>
      <c r="F2151" s="51">
        <v>9.82</v>
      </c>
      <c r="G2151" s="51">
        <v>8.3999999999999995E-3</v>
      </c>
      <c r="H2151" s="51">
        <v>118.79300000000001</v>
      </c>
      <c r="I2151" s="51">
        <v>2037</v>
      </c>
      <c r="J2151" s="51" t="s">
        <v>32</v>
      </c>
      <c r="K2151" s="51" t="s">
        <v>33</v>
      </c>
    </row>
    <row r="2152" spans="1:11" x14ac:dyDescent="0.25">
      <c r="A2152" s="51" t="s">
        <v>2532</v>
      </c>
      <c r="B2152" s="51" t="s">
        <v>75</v>
      </c>
      <c r="C2152" s="51" t="s">
        <v>31</v>
      </c>
      <c r="D2152" s="51">
        <v>239200</v>
      </c>
      <c r="E2152" s="51">
        <v>82.54</v>
      </c>
      <c r="F2152" s="51">
        <v>5.95</v>
      </c>
      <c r="G2152" s="51">
        <v>2.4899999999999999E-2</v>
      </c>
      <c r="H2152" s="51">
        <v>40.201700000000002</v>
      </c>
      <c r="I2152" s="51">
        <v>2037</v>
      </c>
      <c r="J2152" s="51" t="s">
        <v>32</v>
      </c>
      <c r="K2152" s="51" t="s">
        <v>33</v>
      </c>
    </row>
    <row r="2153" spans="1:11" x14ac:dyDescent="0.25">
      <c r="A2153" s="51" t="s">
        <v>2546</v>
      </c>
      <c r="B2153" s="51" t="s">
        <v>75</v>
      </c>
      <c r="C2153" s="51" t="s">
        <v>31</v>
      </c>
      <c r="D2153" s="51">
        <v>297975</v>
      </c>
      <c r="E2153" s="51">
        <v>84.87</v>
      </c>
      <c r="F2153" s="51">
        <v>5.82</v>
      </c>
      <c r="G2153" s="51">
        <v>1.95E-2</v>
      </c>
      <c r="H2153" s="51">
        <v>51.198500000000003</v>
      </c>
      <c r="I2153" s="51">
        <v>2037</v>
      </c>
      <c r="J2153" s="51" t="s">
        <v>32</v>
      </c>
      <c r="K2153" s="51" t="s">
        <v>33</v>
      </c>
    </row>
    <row r="2154" spans="1:11" x14ac:dyDescent="0.25">
      <c r="A2154" s="51" t="s">
        <v>2330</v>
      </c>
      <c r="B2154" s="51" t="s">
        <v>75</v>
      </c>
      <c r="C2154" s="51" t="s">
        <v>31</v>
      </c>
      <c r="D2154" s="51">
        <v>638164</v>
      </c>
      <c r="E2154" s="51">
        <v>83.11</v>
      </c>
      <c r="F2154" s="51">
        <v>4.75</v>
      </c>
      <c r="G2154" s="51">
        <v>7.4000000000000003E-3</v>
      </c>
      <c r="H2154" s="51">
        <v>134.35040000000001</v>
      </c>
      <c r="I2154" s="51">
        <v>2037</v>
      </c>
      <c r="J2154" s="51" t="s">
        <v>32</v>
      </c>
      <c r="K2154" s="51" t="s">
        <v>33</v>
      </c>
    </row>
    <row r="2155" spans="1:11" x14ac:dyDescent="0.25">
      <c r="A2155" s="51" t="s">
        <v>2606</v>
      </c>
      <c r="B2155" s="51" t="s">
        <v>79</v>
      </c>
      <c r="C2155" s="51" t="s">
        <v>31</v>
      </c>
      <c r="D2155" s="51">
        <v>750277</v>
      </c>
      <c r="E2155" s="51">
        <v>79.47</v>
      </c>
      <c r="F2155" s="51">
        <v>6.25</v>
      </c>
      <c r="G2155" s="51">
        <v>8.3000000000000001E-3</v>
      </c>
      <c r="H2155" s="51">
        <v>120.04430000000001</v>
      </c>
      <c r="I2155" s="51">
        <v>2037</v>
      </c>
      <c r="J2155" s="51" t="s">
        <v>32</v>
      </c>
      <c r="K2155" s="51" t="s">
        <v>33</v>
      </c>
    </row>
    <row r="2156" spans="1:11" x14ac:dyDescent="0.25">
      <c r="A2156" s="51" t="s">
        <v>1793</v>
      </c>
      <c r="B2156" s="51" t="s">
        <v>79</v>
      </c>
      <c r="C2156" s="51" t="s">
        <v>31</v>
      </c>
      <c r="D2156" s="51">
        <v>704609</v>
      </c>
      <c r="E2156" s="51">
        <v>83.51</v>
      </c>
      <c r="F2156" s="51">
        <v>6.33</v>
      </c>
      <c r="G2156" s="51">
        <v>8.9999999999999993E-3</v>
      </c>
      <c r="H2156" s="51">
        <v>111.3126</v>
      </c>
      <c r="I2156" s="51">
        <v>2037</v>
      </c>
      <c r="J2156" s="51" t="s">
        <v>32</v>
      </c>
      <c r="K2156" s="51" t="s">
        <v>33</v>
      </c>
    </row>
    <row r="2157" spans="1:11" x14ac:dyDescent="0.25">
      <c r="A2157" s="51" t="s">
        <v>1917</v>
      </c>
      <c r="B2157" s="51" t="s">
        <v>34</v>
      </c>
      <c r="C2157" s="51" t="s">
        <v>31</v>
      </c>
      <c r="D2157" s="51">
        <v>1630766</v>
      </c>
      <c r="E2157" s="51">
        <v>77.95</v>
      </c>
      <c r="F2157" s="51">
        <v>8.25</v>
      </c>
      <c r="G2157" s="51">
        <v>5.1000000000000004E-3</v>
      </c>
      <c r="H2157" s="51">
        <v>197.6686</v>
      </c>
      <c r="I2157" s="51">
        <v>2037</v>
      </c>
      <c r="J2157" s="51" t="s">
        <v>32</v>
      </c>
      <c r="K2157" s="51" t="s">
        <v>33</v>
      </c>
    </row>
    <row r="2158" spans="1:11" x14ac:dyDescent="0.25">
      <c r="A2158" s="51" t="s">
        <v>1972</v>
      </c>
      <c r="B2158" s="51" t="s">
        <v>79</v>
      </c>
      <c r="C2158" s="51" t="s">
        <v>31</v>
      </c>
      <c r="D2158" s="51">
        <v>955362</v>
      </c>
      <c r="E2158" s="51">
        <v>80</v>
      </c>
      <c r="F2158" s="51">
        <v>6.37</v>
      </c>
      <c r="G2158" s="51">
        <v>6.7000000000000002E-3</v>
      </c>
      <c r="H2158" s="51">
        <v>149.97839999999999</v>
      </c>
      <c r="I2158" s="51">
        <v>2037</v>
      </c>
      <c r="J2158" s="51" t="s">
        <v>32</v>
      </c>
      <c r="K2158" s="51" t="s">
        <v>33</v>
      </c>
    </row>
    <row r="2159" spans="1:11" x14ac:dyDescent="0.25">
      <c r="A2159" s="51" t="s">
        <v>2539</v>
      </c>
      <c r="B2159" s="51" t="s">
        <v>75</v>
      </c>
      <c r="C2159" s="51" t="s">
        <v>31</v>
      </c>
      <c r="D2159" s="51">
        <v>77684</v>
      </c>
      <c r="E2159" s="51">
        <v>77</v>
      </c>
      <c r="F2159" s="51">
        <v>5.58</v>
      </c>
      <c r="G2159" s="51">
        <v>7.1800000000000003E-2</v>
      </c>
      <c r="H2159" s="51">
        <v>13.921799999999999</v>
      </c>
      <c r="I2159" s="51">
        <v>2037</v>
      </c>
      <c r="J2159" s="51" t="s">
        <v>32</v>
      </c>
      <c r="K2159" s="51" t="s">
        <v>33</v>
      </c>
    </row>
    <row r="2160" spans="1:11" x14ac:dyDescent="0.25">
      <c r="A2160" s="51" t="s">
        <v>2303</v>
      </c>
      <c r="B2160" s="51" t="s">
        <v>75</v>
      </c>
      <c r="C2160" s="51" t="s">
        <v>31</v>
      </c>
      <c r="D2160" s="51">
        <v>419989</v>
      </c>
      <c r="E2160" s="51">
        <v>81.12</v>
      </c>
      <c r="F2160" s="51">
        <v>4.84</v>
      </c>
      <c r="G2160" s="51">
        <v>1.15E-2</v>
      </c>
      <c r="H2160" s="51">
        <v>86.774500000000003</v>
      </c>
      <c r="I2160" s="51">
        <v>2037</v>
      </c>
      <c r="J2160" s="51" t="s">
        <v>32</v>
      </c>
      <c r="K2160" s="51" t="s">
        <v>33</v>
      </c>
    </row>
    <row r="2161" spans="1:11" x14ac:dyDescent="0.25">
      <c r="A2161" s="51" t="s">
        <v>2553</v>
      </c>
      <c r="B2161" s="51" t="s">
        <v>75</v>
      </c>
      <c r="C2161" s="51" t="s">
        <v>31</v>
      </c>
      <c r="D2161" s="51">
        <v>440186</v>
      </c>
      <c r="E2161" s="51">
        <v>82.32</v>
      </c>
      <c r="F2161" s="51">
        <v>6.67</v>
      </c>
      <c r="G2161" s="51">
        <v>1.52E-2</v>
      </c>
      <c r="H2161" s="51">
        <v>65.995000000000005</v>
      </c>
      <c r="I2161" s="51">
        <v>2037</v>
      </c>
      <c r="J2161" s="51" t="s">
        <v>32</v>
      </c>
      <c r="K2161" s="51" t="s">
        <v>33</v>
      </c>
    </row>
    <row r="2162" spans="1:11" x14ac:dyDescent="0.25">
      <c r="A2162" s="51" t="s">
        <v>2220</v>
      </c>
      <c r="B2162" s="51" t="s">
        <v>75</v>
      </c>
      <c r="C2162" s="51" t="s">
        <v>31</v>
      </c>
      <c r="D2162" s="51">
        <v>560563</v>
      </c>
      <c r="E2162" s="51">
        <v>79.040000000000006</v>
      </c>
      <c r="F2162" s="51">
        <v>4.79</v>
      </c>
      <c r="G2162" s="51">
        <v>8.5000000000000006E-3</v>
      </c>
      <c r="H2162" s="51">
        <v>117.0278</v>
      </c>
      <c r="I2162" s="51">
        <v>2037</v>
      </c>
      <c r="J2162" s="51" t="s">
        <v>32</v>
      </c>
      <c r="K2162" s="51" t="s">
        <v>33</v>
      </c>
    </row>
    <row r="2163" spans="1:11" x14ac:dyDescent="0.25">
      <c r="A2163" s="51" t="s">
        <v>2566</v>
      </c>
      <c r="B2163" s="51" t="s">
        <v>34</v>
      </c>
      <c r="C2163" s="51" t="s">
        <v>31</v>
      </c>
      <c r="D2163" s="51">
        <v>1276726</v>
      </c>
      <c r="E2163" s="51">
        <v>76.98</v>
      </c>
      <c r="F2163" s="51">
        <v>8.93</v>
      </c>
      <c r="G2163" s="51">
        <v>7.0000000000000001E-3</v>
      </c>
      <c r="H2163" s="51">
        <v>142.97040000000001</v>
      </c>
      <c r="I2163" s="51">
        <v>2037</v>
      </c>
      <c r="J2163" s="51" t="s">
        <v>32</v>
      </c>
      <c r="K2163" s="51" t="s">
        <v>33</v>
      </c>
    </row>
    <row r="2164" spans="1:11" x14ac:dyDescent="0.25">
      <c r="A2164" s="51" t="s">
        <v>2560</v>
      </c>
      <c r="B2164" s="51" t="s">
        <v>75</v>
      </c>
      <c r="C2164" s="51" t="s">
        <v>31</v>
      </c>
      <c r="D2164" s="51">
        <v>142145</v>
      </c>
      <c r="E2164" s="51">
        <v>83.88</v>
      </c>
      <c r="F2164" s="51">
        <v>8.8000000000000007</v>
      </c>
      <c r="G2164" s="51">
        <v>6.1899999999999997E-2</v>
      </c>
      <c r="H2164" s="51">
        <v>16.152799999999999</v>
      </c>
      <c r="I2164" s="51">
        <v>2037</v>
      </c>
      <c r="J2164" s="51" t="s">
        <v>32</v>
      </c>
      <c r="K2164" s="51" t="s">
        <v>33</v>
      </c>
    </row>
    <row r="2165" spans="1:11" x14ac:dyDescent="0.25">
      <c r="A2165" s="51" t="s">
        <v>1747</v>
      </c>
      <c r="B2165" s="51" t="s">
        <v>75</v>
      </c>
      <c r="C2165" s="51" t="s">
        <v>31</v>
      </c>
      <c r="D2165" s="51">
        <v>1137688</v>
      </c>
      <c r="E2165" s="51">
        <v>83.18</v>
      </c>
      <c r="F2165" s="51">
        <v>5.92</v>
      </c>
      <c r="G2165" s="51">
        <v>5.1999999999999998E-3</v>
      </c>
      <c r="H2165" s="51">
        <v>192.17699999999999</v>
      </c>
      <c r="I2165" s="51">
        <v>2037</v>
      </c>
      <c r="J2165" s="51" t="s">
        <v>32</v>
      </c>
      <c r="K2165" s="51" t="s">
        <v>33</v>
      </c>
    </row>
    <row r="2166" spans="1:11" x14ac:dyDescent="0.25">
      <c r="A2166" s="51" t="s">
        <v>1590</v>
      </c>
      <c r="B2166" s="51" t="s">
        <v>75</v>
      </c>
      <c r="C2166" s="51" t="s">
        <v>31</v>
      </c>
      <c r="D2166" s="51">
        <v>279265</v>
      </c>
      <c r="E2166" s="51">
        <v>79.11</v>
      </c>
      <c r="F2166" s="51">
        <v>4.75</v>
      </c>
      <c r="G2166" s="51">
        <v>1.7000000000000001E-2</v>
      </c>
      <c r="H2166" s="51">
        <v>58.792700000000004</v>
      </c>
      <c r="I2166" s="51">
        <v>2037</v>
      </c>
      <c r="J2166" s="51" t="s">
        <v>32</v>
      </c>
      <c r="K2166" s="51" t="s">
        <v>33</v>
      </c>
    </row>
    <row r="2167" spans="1:11" x14ac:dyDescent="0.25">
      <c r="A2167" s="51" t="s">
        <v>2556</v>
      </c>
      <c r="B2167" s="51" t="s">
        <v>75</v>
      </c>
      <c r="C2167" s="51" t="s">
        <v>31</v>
      </c>
      <c r="D2167" s="51">
        <v>500548</v>
      </c>
      <c r="E2167" s="51">
        <v>84.13</v>
      </c>
      <c r="F2167" s="51">
        <v>5.69</v>
      </c>
      <c r="G2167" s="51">
        <v>1.14E-2</v>
      </c>
      <c r="H2167" s="51">
        <v>87.969800000000006</v>
      </c>
      <c r="I2167" s="51">
        <v>2037</v>
      </c>
      <c r="J2167" s="51" t="s">
        <v>32</v>
      </c>
      <c r="K2167" s="51" t="s">
        <v>33</v>
      </c>
    </row>
    <row r="2168" spans="1:11" x14ac:dyDescent="0.25">
      <c r="A2168" s="51" t="s">
        <v>2598</v>
      </c>
      <c r="B2168" s="51" t="s">
        <v>75</v>
      </c>
      <c r="C2168" s="51" t="s">
        <v>31</v>
      </c>
      <c r="D2168" s="51">
        <v>965263</v>
      </c>
      <c r="E2168" s="51">
        <v>84.24</v>
      </c>
      <c r="F2168" s="51">
        <v>5.99</v>
      </c>
      <c r="G2168" s="51">
        <v>6.1999999999999998E-3</v>
      </c>
      <c r="H2168" s="51">
        <v>161.14570000000001</v>
      </c>
      <c r="I2168" s="51">
        <v>2037</v>
      </c>
      <c r="J2168" s="51" t="s">
        <v>32</v>
      </c>
      <c r="K2168" s="51" t="s">
        <v>33</v>
      </c>
    </row>
    <row r="2169" spans="1:11" x14ac:dyDescent="0.25">
      <c r="A2169" s="51" t="s">
        <v>2273</v>
      </c>
      <c r="B2169" s="51" t="s">
        <v>75</v>
      </c>
      <c r="C2169" s="51" t="s">
        <v>31</v>
      </c>
      <c r="D2169" s="51">
        <v>491887</v>
      </c>
      <c r="E2169" s="51">
        <v>83.34</v>
      </c>
      <c r="F2169" s="51">
        <v>4.72</v>
      </c>
      <c r="G2169" s="51">
        <v>9.5999999999999992E-3</v>
      </c>
      <c r="H2169" s="51">
        <v>104.21339999999999</v>
      </c>
      <c r="I2169" s="51">
        <v>2037</v>
      </c>
      <c r="J2169" s="51" t="s">
        <v>32</v>
      </c>
      <c r="K2169" s="51" t="s">
        <v>33</v>
      </c>
    </row>
    <row r="2170" spans="1:11" x14ac:dyDescent="0.25">
      <c r="A2170" s="51" t="s">
        <v>2558</v>
      </c>
      <c r="B2170" s="51" t="s">
        <v>75</v>
      </c>
      <c r="C2170" s="51" t="s">
        <v>31</v>
      </c>
      <c r="D2170" s="51">
        <v>515688</v>
      </c>
      <c r="E2170" s="51">
        <v>79.2</v>
      </c>
      <c r="F2170" s="51">
        <v>5.22</v>
      </c>
      <c r="G2170" s="51">
        <v>1.01E-2</v>
      </c>
      <c r="H2170" s="51">
        <v>98.790899999999993</v>
      </c>
      <c r="I2170" s="51">
        <v>2037</v>
      </c>
      <c r="J2170" s="51" t="s">
        <v>32</v>
      </c>
      <c r="K2170" s="51" t="s">
        <v>33</v>
      </c>
    </row>
    <row r="2171" spans="1:11" x14ac:dyDescent="0.25">
      <c r="A2171" s="51" t="s">
        <v>1830</v>
      </c>
      <c r="B2171" s="51" t="s">
        <v>79</v>
      </c>
      <c r="C2171" s="51" t="s">
        <v>31</v>
      </c>
      <c r="D2171" s="51">
        <v>709022</v>
      </c>
      <c r="E2171" s="51">
        <v>77.19</v>
      </c>
      <c r="F2171" s="51">
        <v>6.26</v>
      </c>
      <c r="G2171" s="51">
        <v>8.8000000000000005E-3</v>
      </c>
      <c r="H2171" s="51">
        <v>113.2623</v>
      </c>
      <c r="I2171" s="51">
        <v>2037</v>
      </c>
      <c r="J2171" s="51" t="s">
        <v>32</v>
      </c>
      <c r="K2171" s="51" t="s">
        <v>33</v>
      </c>
    </row>
    <row r="2172" spans="1:11" x14ac:dyDescent="0.25">
      <c r="A2172" s="51" t="s">
        <v>2565</v>
      </c>
      <c r="B2172" s="51" t="s">
        <v>75</v>
      </c>
      <c r="C2172" s="51" t="s">
        <v>31</v>
      </c>
      <c r="D2172" s="51">
        <v>427559</v>
      </c>
      <c r="E2172" s="51">
        <v>81.510000000000005</v>
      </c>
      <c r="F2172" s="51">
        <v>5.59</v>
      </c>
      <c r="G2172" s="51">
        <v>1.3100000000000001E-2</v>
      </c>
      <c r="H2172" s="51">
        <v>76.4863</v>
      </c>
      <c r="I2172" s="51">
        <v>2037</v>
      </c>
      <c r="J2172" s="51" t="s">
        <v>32</v>
      </c>
      <c r="K2172" s="51" t="s">
        <v>33</v>
      </c>
    </row>
    <row r="2173" spans="1:11" x14ac:dyDescent="0.25">
      <c r="A2173" s="51" t="s">
        <v>2284</v>
      </c>
      <c r="B2173" s="51" t="s">
        <v>75</v>
      </c>
      <c r="C2173" s="51" t="s">
        <v>31</v>
      </c>
      <c r="D2173" s="51">
        <v>496053</v>
      </c>
      <c r="E2173" s="51">
        <v>80.69</v>
      </c>
      <c r="F2173" s="51">
        <v>4.3</v>
      </c>
      <c r="G2173" s="51">
        <v>8.6999999999999994E-3</v>
      </c>
      <c r="H2173" s="51">
        <v>115.36109999999999</v>
      </c>
      <c r="I2173" s="51">
        <v>2037</v>
      </c>
      <c r="J2173" s="51" t="s">
        <v>32</v>
      </c>
      <c r="K2173" s="51" t="s">
        <v>33</v>
      </c>
    </row>
    <row r="2174" spans="1:11" x14ac:dyDescent="0.25">
      <c r="A2174" s="51" t="s">
        <v>1922</v>
      </c>
      <c r="B2174" s="51" t="s">
        <v>34</v>
      </c>
      <c r="C2174" s="51" t="s">
        <v>31</v>
      </c>
      <c r="D2174" s="51">
        <v>1322146</v>
      </c>
      <c r="E2174" s="51">
        <v>62.66</v>
      </c>
      <c r="F2174" s="51">
        <v>10.08</v>
      </c>
      <c r="G2174" s="51">
        <v>7.6E-3</v>
      </c>
      <c r="H2174" s="51">
        <v>131.1653</v>
      </c>
      <c r="I2174" s="51">
        <v>2037</v>
      </c>
      <c r="J2174" s="51" t="s">
        <v>32</v>
      </c>
      <c r="K2174" s="51" t="s">
        <v>33</v>
      </c>
    </row>
    <row r="2175" spans="1:11" x14ac:dyDescent="0.25">
      <c r="A2175" s="51" t="s">
        <v>1806</v>
      </c>
      <c r="B2175" s="51" t="s">
        <v>79</v>
      </c>
      <c r="C2175" s="51" t="s">
        <v>31</v>
      </c>
      <c r="D2175" s="51">
        <v>468084</v>
      </c>
      <c r="E2175" s="51">
        <v>82.46</v>
      </c>
      <c r="F2175" s="51">
        <v>6.26</v>
      </c>
      <c r="G2175" s="51">
        <v>1.34E-2</v>
      </c>
      <c r="H2175" s="51">
        <v>74.773799999999994</v>
      </c>
      <c r="I2175" s="51">
        <v>2038</v>
      </c>
      <c r="J2175" s="51" t="s">
        <v>32</v>
      </c>
      <c r="K2175" s="51" t="s">
        <v>33</v>
      </c>
    </row>
    <row r="2176" spans="1:11" x14ac:dyDescent="0.25">
      <c r="A2176" s="51" t="s">
        <v>1746</v>
      </c>
      <c r="B2176" s="51" t="s">
        <v>79</v>
      </c>
      <c r="C2176" s="51" t="s">
        <v>31</v>
      </c>
      <c r="D2176" s="51">
        <v>878864</v>
      </c>
      <c r="E2176" s="51">
        <v>87.81</v>
      </c>
      <c r="F2176" s="51">
        <v>6.34</v>
      </c>
      <c r="G2176" s="51">
        <v>7.1999999999999998E-3</v>
      </c>
      <c r="H2176" s="51">
        <v>138.62209999999999</v>
      </c>
      <c r="I2176" s="51">
        <v>2038</v>
      </c>
      <c r="J2176" s="51" t="s">
        <v>32</v>
      </c>
      <c r="K2176" s="51" t="s">
        <v>33</v>
      </c>
    </row>
    <row r="2177" spans="1:11" x14ac:dyDescent="0.25">
      <c r="A2177" s="51" t="s">
        <v>2577</v>
      </c>
      <c r="B2177" s="51" t="s">
        <v>75</v>
      </c>
      <c r="C2177" s="51" t="s">
        <v>31</v>
      </c>
      <c r="D2177" s="51">
        <v>838874</v>
      </c>
      <c r="E2177" s="51">
        <v>73.5</v>
      </c>
      <c r="F2177" s="51">
        <v>10.07</v>
      </c>
      <c r="G2177" s="51">
        <v>1.2E-2</v>
      </c>
      <c r="H2177" s="51">
        <v>83.304299999999998</v>
      </c>
      <c r="I2177" s="51">
        <v>2038</v>
      </c>
      <c r="J2177" s="51" t="s">
        <v>32</v>
      </c>
      <c r="K2177" s="51" t="s">
        <v>33</v>
      </c>
    </row>
    <row r="2178" spans="1:11" x14ac:dyDescent="0.25">
      <c r="A2178" s="51" t="s">
        <v>2593</v>
      </c>
      <c r="B2178" s="51" t="s">
        <v>75</v>
      </c>
      <c r="C2178" s="51" t="s">
        <v>31</v>
      </c>
      <c r="D2178" s="51">
        <v>82943</v>
      </c>
      <c r="E2178" s="51">
        <v>73.88</v>
      </c>
      <c r="F2178" s="51">
        <v>5.6</v>
      </c>
      <c r="G2178" s="51">
        <v>6.7500000000000004E-2</v>
      </c>
      <c r="H2178" s="51">
        <v>14.811199999999999</v>
      </c>
      <c r="I2178" s="51">
        <v>2038</v>
      </c>
      <c r="J2178" s="51" t="s">
        <v>32</v>
      </c>
      <c r="K2178" s="51" t="s">
        <v>33</v>
      </c>
    </row>
    <row r="2179" spans="1:11" x14ac:dyDescent="0.25">
      <c r="A2179" s="51" t="s">
        <v>2344</v>
      </c>
      <c r="B2179" s="51" t="s">
        <v>75</v>
      </c>
      <c r="C2179" s="51" t="s">
        <v>31</v>
      </c>
      <c r="D2179" s="51">
        <v>535756</v>
      </c>
      <c r="E2179" s="51">
        <v>80.37</v>
      </c>
      <c r="F2179" s="51">
        <v>4.6900000000000004</v>
      </c>
      <c r="G2179" s="51">
        <v>8.8000000000000005E-3</v>
      </c>
      <c r="H2179" s="51">
        <v>114.2336</v>
      </c>
      <c r="I2179" s="51">
        <v>2038</v>
      </c>
      <c r="J2179" s="51" t="s">
        <v>32</v>
      </c>
      <c r="K2179" s="51" t="s">
        <v>33</v>
      </c>
    </row>
    <row r="2180" spans="1:11" x14ac:dyDescent="0.25">
      <c r="A2180" s="51" t="s">
        <v>2364</v>
      </c>
      <c r="B2180" s="51" t="s">
        <v>75</v>
      </c>
      <c r="C2180" s="51" t="s">
        <v>31</v>
      </c>
      <c r="D2180" s="51">
        <v>282434</v>
      </c>
      <c r="E2180" s="51">
        <v>78.66</v>
      </c>
      <c r="F2180" s="51">
        <v>4.4000000000000004</v>
      </c>
      <c r="G2180" s="51">
        <v>1.5599999999999999E-2</v>
      </c>
      <c r="H2180" s="51">
        <v>64.189499999999995</v>
      </c>
      <c r="I2180" s="51">
        <v>2038</v>
      </c>
      <c r="J2180" s="51" t="s">
        <v>32</v>
      </c>
      <c r="K2180" s="51" t="s">
        <v>33</v>
      </c>
    </row>
    <row r="2181" spans="1:11" x14ac:dyDescent="0.25">
      <c r="A2181" s="51" t="s">
        <v>1782</v>
      </c>
      <c r="B2181" s="51" t="s">
        <v>79</v>
      </c>
      <c r="C2181" s="51" t="s">
        <v>31</v>
      </c>
      <c r="D2181" s="51">
        <v>1072124</v>
      </c>
      <c r="E2181" s="51">
        <v>85.12</v>
      </c>
      <c r="F2181" s="51">
        <v>10.27</v>
      </c>
      <c r="G2181" s="51">
        <v>9.5999999999999992E-3</v>
      </c>
      <c r="H2181" s="51">
        <v>104.3938</v>
      </c>
      <c r="I2181" s="51">
        <v>2038</v>
      </c>
      <c r="J2181" s="51" t="s">
        <v>32</v>
      </c>
      <c r="K2181" s="51" t="s">
        <v>33</v>
      </c>
    </row>
    <row r="2182" spans="1:11" x14ac:dyDescent="0.25">
      <c r="A2182" s="51" t="s">
        <v>1855</v>
      </c>
      <c r="B2182" s="51" t="s">
        <v>79</v>
      </c>
      <c r="C2182" s="51" t="s">
        <v>31</v>
      </c>
      <c r="D2182" s="51">
        <v>935810</v>
      </c>
      <c r="E2182" s="51">
        <v>81.459999999999994</v>
      </c>
      <c r="F2182" s="51">
        <v>7.05</v>
      </c>
      <c r="G2182" s="51">
        <v>7.4999999999999997E-3</v>
      </c>
      <c r="H2182" s="51">
        <v>132.73910000000001</v>
      </c>
      <c r="I2182" s="51">
        <v>2038</v>
      </c>
      <c r="J2182" s="51" t="s">
        <v>32</v>
      </c>
      <c r="K2182" s="51" t="s">
        <v>33</v>
      </c>
    </row>
    <row r="2183" spans="1:11" x14ac:dyDescent="0.25">
      <c r="A2183" s="51" t="s">
        <v>1936</v>
      </c>
      <c r="B2183" s="51" t="s">
        <v>79</v>
      </c>
      <c r="C2183" s="51" t="s">
        <v>31</v>
      </c>
      <c r="D2183" s="51">
        <v>997302</v>
      </c>
      <c r="E2183" s="51">
        <v>84.81</v>
      </c>
      <c r="F2183" s="51">
        <v>9.7899999999999991</v>
      </c>
      <c r="G2183" s="51">
        <v>9.7999999999999997E-3</v>
      </c>
      <c r="H2183" s="51">
        <v>101.8695</v>
      </c>
      <c r="I2183" s="51">
        <v>2038</v>
      </c>
      <c r="J2183" s="51" t="s">
        <v>32</v>
      </c>
      <c r="K2183" s="51" t="s">
        <v>33</v>
      </c>
    </row>
    <row r="2184" spans="1:11" x14ac:dyDescent="0.25">
      <c r="A2184" s="51" t="s">
        <v>2255</v>
      </c>
      <c r="B2184" s="51" t="s">
        <v>75</v>
      </c>
      <c r="C2184" s="51" t="s">
        <v>31</v>
      </c>
      <c r="D2184" s="51">
        <v>598933</v>
      </c>
      <c r="E2184" s="51">
        <v>84.41</v>
      </c>
      <c r="F2184" s="51">
        <v>4.3600000000000003</v>
      </c>
      <c r="G2184" s="51">
        <v>7.3000000000000001E-3</v>
      </c>
      <c r="H2184" s="51">
        <v>137.3699</v>
      </c>
      <c r="I2184" s="51">
        <v>2038</v>
      </c>
      <c r="J2184" s="51" t="s">
        <v>32</v>
      </c>
      <c r="K2184" s="51" t="s">
        <v>33</v>
      </c>
    </row>
    <row r="2185" spans="1:11" x14ac:dyDescent="0.25">
      <c r="A2185" s="51" t="s">
        <v>2354</v>
      </c>
      <c r="B2185" s="51" t="s">
        <v>75</v>
      </c>
      <c r="C2185" s="51" t="s">
        <v>31</v>
      </c>
      <c r="D2185" s="51">
        <v>515939</v>
      </c>
      <c r="E2185" s="51">
        <v>77.95</v>
      </c>
      <c r="F2185" s="51">
        <v>3.84</v>
      </c>
      <c r="G2185" s="51">
        <v>7.4000000000000003E-3</v>
      </c>
      <c r="H2185" s="51">
        <v>134.35919999999999</v>
      </c>
      <c r="I2185" s="51">
        <v>2038</v>
      </c>
      <c r="J2185" s="51" t="s">
        <v>32</v>
      </c>
      <c r="K2185" s="51" t="s">
        <v>33</v>
      </c>
    </row>
    <row r="2186" spans="1:11" x14ac:dyDescent="0.25">
      <c r="A2186" s="51" t="s">
        <v>2600</v>
      </c>
      <c r="B2186" s="51" t="s">
        <v>75</v>
      </c>
      <c r="C2186" s="51" t="s">
        <v>31</v>
      </c>
      <c r="D2186" s="51">
        <v>297449</v>
      </c>
      <c r="E2186" s="51">
        <v>74.790000000000006</v>
      </c>
      <c r="F2186" s="51">
        <v>5.64</v>
      </c>
      <c r="G2186" s="51">
        <v>1.9E-2</v>
      </c>
      <c r="H2186" s="51">
        <v>52.739199999999997</v>
      </c>
      <c r="I2186" s="51">
        <v>2038</v>
      </c>
      <c r="J2186" s="51" t="s">
        <v>32</v>
      </c>
      <c r="K2186" s="51" t="s">
        <v>33</v>
      </c>
    </row>
    <row r="2187" spans="1:11" x14ac:dyDescent="0.25">
      <c r="A2187" s="51" t="s">
        <v>2035</v>
      </c>
      <c r="B2187" s="51" t="s">
        <v>79</v>
      </c>
      <c r="C2187" s="51" t="s">
        <v>31</v>
      </c>
      <c r="D2187" s="51">
        <v>2192512</v>
      </c>
      <c r="E2187" s="51">
        <v>79.8</v>
      </c>
      <c r="F2187" s="51">
        <v>11.19</v>
      </c>
      <c r="G2187" s="51">
        <v>5.1000000000000004E-3</v>
      </c>
      <c r="H2187" s="51">
        <v>195.935</v>
      </c>
      <c r="I2187" s="51">
        <v>2038</v>
      </c>
      <c r="J2187" s="51" t="s">
        <v>32</v>
      </c>
      <c r="K2187" s="51" t="s">
        <v>33</v>
      </c>
    </row>
    <row r="2188" spans="1:11" x14ac:dyDescent="0.25">
      <c r="A2188" s="51" t="s">
        <v>2591</v>
      </c>
      <c r="B2188" s="51" t="s">
        <v>75</v>
      </c>
      <c r="C2188" s="51" t="s">
        <v>31</v>
      </c>
      <c r="D2188" s="51">
        <v>441815</v>
      </c>
      <c r="E2188" s="51">
        <v>80.760000000000005</v>
      </c>
      <c r="F2188" s="51">
        <v>5.22</v>
      </c>
      <c r="G2188" s="51">
        <v>1.18E-2</v>
      </c>
      <c r="H2188" s="51">
        <v>84.638999999999996</v>
      </c>
      <c r="I2188" s="51">
        <v>2038</v>
      </c>
      <c r="J2188" s="51" t="s">
        <v>32</v>
      </c>
      <c r="K2188" s="51" t="s">
        <v>33</v>
      </c>
    </row>
    <row r="2189" spans="1:11" x14ac:dyDescent="0.25">
      <c r="A2189" s="51" t="s">
        <v>1791</v>
      </c>
      <c r="B2189" s="51" t="s">
        <v>75</v>
      </c>
      <c r="C2189" s="51" t="s">
        <v>31</v>
      </c>
      <c r="D2189" s="51">
        <v>2505556</v>
      </c>
      <c r="E2189" s="51">
        <v>85.98</v>
      </c>
      <c r="F2189" s="51">
        <v>17.41</v>
      </c>
      <c r="G2189" s="51">
        <v>6.8999999999999999E-3</v>
      </c>
      <c r="H2189" s="51">
        <v>143.91480000000001</v>
      </c>
      <c r="I2189" s="51">
        <v>2038</v>
      </c>
      <c r="J2189" s="51" t="s">
        <v>32</v>
      </c>
      <c r="K2189" s="51" t="s">
        <v>33</v>
      </c>
    </row>
    <row r="2190" spans="1:11" x14ac:dyDescent="0.25">
      <c r="A2190" s="51" t="s">
        <v>2573</v>
      </c>
      <c r="B2190" s="51" t="s">
        <v>75</v>
      </c>
      <c r="C2190" s="51" t="s">
        <v>31</v>
      </c>
      <c r="D2190" s="51">
        <v>306915</v>
      </c>
      <c r="E2190" s="51">
        <v>84.54</v>
      </c>
      <c r="F2190" s="51">
        <v>5.83</v>
      </c>
      <c r="G2190" s="51">
        <v>1.9E-2</v>
      </c>
      <c r="H2190" s="51">
        <v>52.643999999999998</v>
      </c>
      <c r="I2190" s="51">
        <v>2038</v>
      </c>
      <c r="J2190" s="51" t="s">
        <v>32</v>
      </c>
      <c r="K2190" s="51" t="s">
        <v>33</v>
      </c>
    </row>
    <row r="2191" spans="1:11" x14ac:dyDescent="0.25">
      <c r="A2191" s="51" t="s">
        <v>2589</v>
      </c>
      <c r="B2191" s="51" t="s">
        <v>79</v>
      </c>
      <c r="C2191" s="51" t="s">
        <v>31</v>
      </c>
      <c r="D2191" s="51">
        <v>1448992</v>
      </c>
      <c r="E2191" s="51">
        <v>68.3</v>
      </c>
      <c r="F2191" s="51">
        <v>9.7899999999999991</v>
      </c>
      <c r="G2191" s="51">
        <v>6.7999999999999996E-3</v>
      </c>
      <c r="H2191" s="51">
        <v>148.00729999999999</v>
      </c>
      <c r="I2191" s="51">
        <v>2038</v>
      </c>
      <c r="J2191" s="51" t="s">
        <v>32</v>
      </c>
      <c r="K2191" s="51" t="s">
        <v>33</v>
      </c>
    </row>
    <row r="2192" spans="1:11" x14ac:dyDescent="0.25">
      <c r="A2192" s="51" t="s">
        <v>2586</v>
      </c>
      <c r="B2192" s="51" t="s">
        <v>75</v>
      </c>
      <c r="C2192" s="51" t="s">
        <v>31</v>
      </c>
      <c r="D2192" s="51">
        <v>226968</v>
      </c>
      <c r="E2192" s="51">
        <v>82.5</v>
      </c>
      <c r="F2192" s="51">
        <v>6.2</v>
      </c>
      <c r="G2192" s="51">
        <v>2.7300000000000001E-2</v>
      </c>
      <c r="H2192" s="51">
        <v>36.607799999999997</v>
      </c>
      <c r="I2192" s="51">
        <v>2038</v>
      </c>
      <c r="J2192" s="51" t="s">
        <v>32</v>
      </c>
      <c r="K2192" s="51" t="s">
        <v>33</v>
      </c>
    </row>
    <row r="2193" spans="1:11" x14ac:dyDescent="0.25">
      <c r="A2193" s="51" t="s">
        <v>2580</v>
      </c>
      <c r="B2193" s="51" t="s">
        <v>79</v>
      </c>
      <c r="C2193" s="51" t="s">
        <v>31</v>
      </c>
      <c r="D2193" s="51">
        <v>788261</v>
      </c>
      <c r="E2193" s="51">
        <v>85.12</v>
      </c>
      <c r="F2193" s="51">
        <v>9.7899999999999991</v>
      </c>
      <c r="G2193" s="51">
        <v>1.24E-2</v>
      </c>
      <c r="H2193" s="51">
        <v>80.516900000000007</v>
      </c>
      <c r="I2193" s="51">
        <v>2038</v>
      </c>
      <c r="J2193" s="51" t="s">
        <v>32</v>
      </c>
      <c r="K2193" s="51" t="s">
        <v>33</v>
      </c>
    </row>
    <row r="2194" spans="1:11" x14ac:dyDescent="0.25">
      <c r="A2194" s="51" t="s">
        <v>2581</v>
      </c>
      <c r="B2194" s="51" t="s">
        <v>75</v>
      </c>
      <c r="C2194" s="51" t="s">
        <v>31</v>
      </c>
      <c r="D2194" s="51">
        <v>471250</v>
      </c>
      <c r="E2194" s="51">
        <v>82.43</v>
      </c>
      <c r="F2194" s="51">
        <v>4.83</v>
      </c>
      <c r="G2194" s="51">
        <v>1.0200000000000001E-2</v>
      </c>
      <c r="H2194" s="51">
        <v>97.567400000000006</v>
      </c>
      <c r="I2194" s="51">
        <v>2038</v>
      </c>
      <c r="J2194" s="51" t="s">
        <v>32</v>
      </c>
      <c r="K2194" s="51" t="s">
        <v>33</v>
      </c>
    </row>
    <row r="2195" spans="1:11" x14ac:dyDescent="0.25">
      <c r="A2195" s="51" t="s">
        <v>2351</v>
      </c>
      <c r="B2195" s="51" t="s">
        <v>75</v>
      </c>
      <c r="C2195" s="51" t="s">
        <v>31</v>
      </c>
      <c r="D2195" s="51">
        <v>434069</v>
      </c>
      <c r="E2195" s="51">
        <v>79.040000000000006</v>
      </c>
      <c r="F2195" s="51">
        <v>4.49</v>
      </c>
      <c r="G2195" s="51">
        <v>1.03E-2</v>
      </c>
      <c r="H2195" s="51">
        <v>96.674700000000001</v>
      </c>
      <c r="I2195" s="51">
        <v>2038</v>
      </c>
      <c r="J2195" s="51" t="s">
        <v>32</v>
      </c>
      <c r="K2195" s="51" t="s">
        <v>33</v>
      </c>
    </row>
    <row r="2196" spans="1:11" x14ac:dyDescent="0.25">
      <c r="A2196" s="51" t="s">
        <v>1958</v>
      </c>
      <c r="B2196" s="51" t="s">
        <v>79</v>
      </c>
      <c r="C2196" s="51" t="s">
        <v>31</v>
      </c>
      <c r="D2196" s="51">
        <v>1864368</v>
      </c>
      <c r="E2196" s="51">
        <v>84.95</v>
      </c>
      <c r="F2196" s="51">
        <v>10.38</v>
      </c>
      <c r="G2196" s="51">
        <v>5.5999999999999999E-3</v>
      </c>
      <c r="H2196" s="51">
        <v>179.61160000000001</v>
      </c>
      <c r="I2196" s="51">
        <v>2038</v>
      </c>
      <c r="J2196" s="51" t="s">
        <v>32</v>
      </c>
      <c r="K2196" s="51" t="s">
        <v>33</v>
      </c>
    </row>
    <row r="2197" spans="1:11" x14ac:dyDescent="0.25">
      <c r="A2197" s="51" t="s">
        <v>2588</v>
      </c>
      <c r="B2197" s="51" t="s">
        <v>75</v>
      </c>
      <c r="C2197" s="51" t="s">
        <v>31</v>
      </c>
      <c r="D2197" s="51">
        <v>486351</v>
      </c>
      <c r="E2197" s="51">
        <v>80.88</v>
      </c>
      <c r="F2197" s="51">
        <v>5.6</v>
      </c>
      <c r="G2197" s="51">
        <v>1.15E-2</v>
      </c>
      <c r="H2197" s="51">
        <v>86.848399999999998</v>
      </c>
      <c r="I2197" s="51">
        <v>2038</v>
      </c>
      <c r="J2197" s="51" t="s">
        <v>32</v>
      </c>
      <c r="K2197" s="51" t="s">
        <v>33</v>
      </c>
    </row>
    <row r="2198" spans="1:11" x14ac:dyDescent="0.25">
      <c r="A2198" s="51" t="s">
        <v>2599</v>
      </c>
      <c r="B2198" s="51" t="s">
        <v>75</v>
      </c>
      <c r="C2198" s="51" t="s">
        <v>31</v>
      </c>
      <c r="D2198" s="51">
        <v>417709</v>
      </c>
      <c r="E2198" s="51">
        <v>83.26</v>
      </c>
      <c r="F2198" s="51">
        <v>5.74</v>
      </c>
      <c r="G2198" s="51">
        <v>1.37E-2</v>
      </c>
      <c r="H2198" s="51">
        <v>72.771600000000007</v>
      </c>
      <c r="I2198" s="51">
        <v>2038</v>
      </c>
      <c r="J2198" s="51" t="s">
        <v>32</v>
      </c>
      <c r="K2198" s="51" t="s">
        <v>33</v>
      </c>
    </row>
    <row r="2199" spans="1:11" x14ac:dyDescent="0.25">
      <c r="A2199" s="51" t="s">
        <v>2845</v>
      </c>
      <c r="B2199" s="51" t="s">
        <v>75</v>
      </c>
      <c r="C2199" s="51" t="s">
        <v>31</v>
      </c>
      <c r="D2199" s="51">
        <v>904911</v>
      </c>
      <c r="E2199" s="51">
        <v>77.56</v>
      </c>
      <c r="F2199" s="51">
        <v>4.78</v>
      </c>
      <c r="G2199" s="51">
        <v>5.3E-3</v>
      </c>
      <c r="H2199" s="51">
        <v>189.31200000000001</v>
      </c>
      <c r="I2199" s="51">
        <v>2038</v>
      </c>
      <c r="J2199" s="51" t="s">
        <v>32</v>
      </c>
      <c r="K2199" s="51" t="s">
        <v>33</v>
      </c>
    </row>
    <row r="2200" spans="1:11" x14ac:dyDescent="0.25">
      <c r="A2200" s="51" t="s">
        <v>2584</v>
      </c>
      <c r="B2200" s="51" t="s">
        <v>75</v>
      </c>
      <c r="C2200" s="51" t="s">
        <v>31</v>
      </c>
      <c r="D2200" s="51">
        <v>337831</v>
      </c>
      <c r="E2200" s="51">
        <v>71.83</v>
      </c>
      <c r="F2200" s="51">
        <v>5.68</v>
      </c>
      <c r="G2200" s="51">
        <v>1.6799999999999999E-2</v>
      </c>
      <c r="H2200" s="51">
        <v>59.4773</v>
      </c>
      <c r="I2200" s="51">
        <v>2038</v>
      </c>
      <c r="J2200" s="51" t="s">
        <v>32</v>
      </c>
      <c r="K2200" s="51" t="s">
        <v>33</v>
      </c>
    </row>
    <row r="2201" spans="1:11" x14ac:dyDescent="0.25">
      <c r="A2201" s="51" t="s">
        <v>1487</v>
      </c>
      <c r="B2201" s="51" t="s">
        <v>79</v>
      </c>
      <c r="C2201" s="51" t="s">
        <v>31</v>
      </c>
      <c r="D2201" s="51">
        <v>504499</v>
      </c>
      <c r="E2201" s="51">
        <v>87.54</v>
      </c>
      <c r="F2201" s="51">
        <v>6.16</v>
      </c>
      <c r="G2201" s="51">
        <v>1.2200000000000001E-2</v>
      </c>
      <c r="H2201" s="51">
        <v>81.899199999999993</v>
      </c>
      <c r="I2201" s="51">
        <v>2038</v>
      </c>
      <c r="J2201" s="51" t="s">
        <v>32</v>
      </c>
      <c r="K2201" s="51" t="s">
        <v>33</v>
      </c>
    </row>
    <row r="2202" spans="1:11" x14ac:dyDescent="0.25">
      <c r="A2202" s="51" t="s">
        <v>2101</v>
      </c>
      <c r="B2202" s="51" t="s">
        <v>79</v>
      </c>
      <c r="C2202" s="51" t="s">
        <v>31</v>
      </c>
      <c r="D2202" s="51">
        <v>647248</v>
      </c>
      <c r="E2202" s="51">
        <v>88.39</v>
      </c>
      <c r="F2202" s="51">
        <v>6.15</v>
      </c>
      <c r="G2202" s="51">
        <v>9.4999999999999998E-3</v>
      </c>
      <c r="H2202" s="51">
        <v>105.2436</v>
      </c>
      <c r="I2202" s="51">
        <v>2038</v>
      </c>
      <c r="J2202" s="51" t="s">
        <v>32</v>
      </c>
      <c r="K2202" s="51" t="s">
        <v>33</v>
      </c>
    </row>
    <row r="2203" spans="1:11" x14ac:dyDescent="0.25">
      <c r="A2203" s="51" t="s">
        <v>1835</v>
      </c>
      <c r="B2203" s="51" t="s">
        <v>79</v>
      </c>
      <c r="C2203" s="51" t="s">
        <v>31</v>
      </c>
      <c r="D2203" s="51">
        <v>707974</v>
      </c>
      <c r="E2203" s="51">
        <v>84.18</v>
      </c>
      <c r="F2203" s="51">
        <v>6.15</v>
      </c>
      <c r="G2203" s="51">
        <v>8.6999999999999994E-3</v>
      </c>
      <c r="H2203" s="51">
        <v>115.1177</v>
      </c>
      <c r="I2203" s="51">
        <v>2038</v>
      </c>
      <c r="J2203" s="51" t="s">
        <v>32</v>
      </c>
      <c r="K2203" s="51" t="s">
        <v>33</v>
      </c>
    </row>
    <row r="2204" spans="1:11" x14ac:dyDescent="0.25">
      <c r="A2204" s="51" t="s">
        <v>2095</v>
      </c>
      <c r="B2204" s="51" t="s">
        <v>75</v>
      </c>
      <c r="C2204" s="51" t="s">
        <v>31</v>
      </c>
      <c r="D2204" s="51">
        <v>711072</v>
      </c>
      <c r="E2204" s="51">
        <v>87.59</v>
      </c>
      <c r="F2204" s="51">
        <v>5.85</v>
      </c>
      <c r="G2204" s="51">
        <v>8.2000000000000007E-3</v>
      </c>
      <c r="H2204" s="51">
        <v>121.5508</v>
      </c>
      <c r="I2204" s="51">
        <v>2038</v>
      </c>
      <c r="J2204" s="51" t="s">
        <v>32</v>
      </c>
      <c r="K2204" s="51" t="s">
        <v>33</v>
      </c>
    </row>
    <row r="2205" spans="1:11" x14ac:dyDescent="0.25">
      <c r="A2205" s="51" t="s">
        <v>2127</v>
      </c>
      <c r="B2205" s="51" t="s">
        <v>79</v>
      </c>
      <c r="C2205" s="51" t="s">
        <v>31</v>
      </c>
      <c r="D2205" s="51">
        <v>876566</v>
      </c>
      <c r="E2205" s="51">
        <v>85.7</v>
      </c>
      <c r="F2205" s="51">
        <v>6.89</v>
      </c>
      <c r="G2205" s="51">
        <v>7.9000000000000008E-3</v>
      </c>
      <c r="H2205" s="51">
        <v>127.2229</v>
      </c>
      <c r="I2205" s="51">
        <v>2038</v>
      </c>
      <c r="J2205" s="51" t="s">
        <v>32</v>
      </c>
      <c r="K2205" s="51" t="s">
        <v>33</v>
      </c>
    </row>
    <row r="2206" spans="1:11" x14ac:dyDescent="0.25">
      <c r="A2206" s="51" t="s">
        <v>2587</v>
      </c>
      <c r="B2206" s="51" t="s">
        <v>75</v>
      </c>
      <c r="C2206" s="51" t="s">
        <v>31</v>
      </c>
      <c r="D2206" s="51">
        <v>747845</v>
      </c>
      <c r="E2206" s="51">
        <v>79.88</v>
      </c>
      <c r="F2206" s="51">
        <v>5.41</v>
      </c>
      <c r="G2206" s="51">
        <v>7.1999999999999998E-3</v>
      </c>
      <c r="H2206" s="51">
        <v>138.2338</v>
      </c>
      <c r="I2206" s="51">
        <v>2038</v>
      </c>
      <c r="J2206" s="51" t="s">
        <v>32</v>
      </c>
      <c r="K2206" s="51" t="s">
        <v>33</v>
      </c>
    </row>
    <row r="2207" spans="1:11" x14ac:dyDescent="0.25">
      <c r="A2207" s="51" t="s">
        <v>2011</v>
      </c>
      <c r="B2207" s="51" t="s">
        <v>79</v>
      </c>
      <c r="C2207" s="51" t="s">
        <v>31</v>
      </c>
      <c r="D2207" s="51">
        <v>841376</v>
      </c>
      <c r="E2207" s="51">
        <v>83.28</v>
      </c>
      <c r="F2207" s="51">
        <v>6.6</v>
      </c>
      <c r="G2207" s="51">
        <v>7.7999999999999996E-3</v>
      </c>
      <c r="H2207" s="51">
        <v>127.4813</v>
      </c>
      <c r="I2207" s="51">
        <v>2038</v>
      </c>
      <c r="J2207" s="51" t="s">
        <v>32</v>
      </c>
      <c r="K2207" s="51" t="s">
        <v>33</v>
      </c>
    </row>
    <row r="2208" spans="1:11" x14ac:dyDescent="0.25">
      <c r="A2208" s="51" t="s">
        <v>2717</v>
      </c>
      <c r="B2208" s="51" t="s">
        <v>79</v>
      </c>
      <c r="C2208" s="51" t="s">
        <v>31</v>
      </c>
      <c r="D2208" s="51">
        <v>845513</v>
      </c>
      <c r="E2208" s="51">
        <v>84.52</v>
      </c>
      <c r="F2208" s="51">
        <v>7.13</v>
      </c>
      <c r="G2208" s="51">
        <v>8.3999999999999995E-3</v>
      </c>
      <c r="H2208" s="51">
        <v>118.5853</v>
      </c>
      <c r="I2208" s="51">
        <v>2038</v>
      </c>
      <c r="J2208" s="51" t="s">
        <v>32</v>
      </c>
      <c r="K2208" s="51" t="s">
        <v>33</v>
      </c>
    </row>
    <row r="2209" spans="1:11" x14ac:dyDescent="0.25">
      <c r="A2209" s="51" t="s">
        <v>3107</v>
      </c>
      <c r="B2209" s="51" t="s">
        <v>75</v>
      </c>
      <c r="C2209" s="51" t="s">
        <v>31</v>
      </c>
      <c r="D2209" s="51">
        <v>359298</v>
      </c>
      <c r="E2209" s="51">
        <v>78.36</v>
      </c>
      <c r="F2209" s="51">
        <v>4.43</v>
      </c>
      <c r="G2209" s="51">
        <v>1.23E-2</v>
      </c>
      <c r="H2209" s="51">
        <v>81.105800000000002</v>
      </c>
      <c r="I2209" s="51">
        <v>2038</v>
      </c>
      <c r="J2209" s="51" t="s">
        <v>32</v>
      </c>
      <c r="K2209" s="51" t="s">
        <v>33</v>
      </c>
    </row>
    <row r="2210" spans="1:11" x14ac:dyDescent="0.25">
      <c r="A2210" s="51" t="s">
        <v>2594</v>
      </c>
      <c r="B2210" s="51" t="s">
        <v>34</v>
      </c>
      <c r="C2210" s="51" t="s">
        <v>31</v>
      </c>
      <c r="D2210" s="51">
        <v>191490</v>
      </c>
      <c r="E2210" s="51">
        <v>79.27</v>
      </c>
      <c r="F2210" s="51">
        <v>8.7200000000000006</v>
      </c>
      <c r="G2210" s="51">
        <v>4.5499999999999999E-2</v>
      </c>
      <c r="H2210" s="51">
        <v>21.959800000000001</v>
      </c>
      <c r="I2210" s="51">
        <v>2038</v>
      </c>
      <c r="J2210" s="51" t="s">
        <v>32</v>
      </c>
      <c r="K2210" s="51" t="s">
        <v>33</v>
      </c>
    </row>
    <row r="2211" spans="1:11" x14ac:dyDescent="0.25">
      <c r="A2211" s="51" t="s">
        <v>2293</v>
      </c>
      <c r="B2211" s="51" t="s">
        <v>75</v>
      </c>
      <c r="C2211" s="51" t="s">
        <v>31</v>
      </c>
      <c r="D2211" s="51">
        <v>448676</v>
      </c>
      <c r="E2211" s="51">
        <v>78.099999999999994</v>
      </c>
      <c r="F2211" s="51">
        <v>3.94</v>
      </c>
      <c r="G2211" s="51">
        <v>8.8000000000000005E-3</v>
      </c>
      <c r="H2211" s="51">
        <v>113.8772</v>
      </c>
      <c r="I2211" s="51">
        <v>2038</v>
      </c>
      <c r="J2211" s="51" t="s">
        <v>32</v>
      </c>
      <c r="K2211" s="51" t="s">
        <v>33</v>
      </c>
    </row>
    <row r="2212" spans="1:11" x14ac:dyDescent="0.25">
      <c r="A2212" s="51" t="s">
        <v>2602</v>
      </c>
      <c r="B2212" s="51" t="s">
        <v>75</v>
      </c>
      <c r="C2212" s="51" t="s">
        <v>31</v>
      </c>
      <c r="D2212" s="51">
        <v>323667</v>
      </c>
      <c r="E2212" s="51">
        <v>79.47</v>
      </c>
      <c r="F2212" s="51">
        <v>5.41</v>
      </c>
      <c r="G2212" s="51">
        <v>1.67E-2</v>
      </c>
      <c r="H2212" s="51">
        <v>59.827500000000001</v>
      </c>
      <c r="I2212" s="51">
        <v>2038</v>
      </c>
      <c r="J2212" s="51" t="s">
        <v>32</v>
      </c>
      <c r="K2212" s="51" t="s">
        <v>33</v>
      </c>
    </row>
    <row r="2213" spans="1:11" x14ac:dyDescent="0.25">
      <c r="A2213" s="51" t="s">
        <v>1896</v>
      </c>
      <c r="B2213" s="51" t="s">
        <v>75</v>
      </c>
      <c r="C2213" s="51" t="s">
        <v>31</v>
      </c>
      <c r="D2213" s="51">
        <v>958129</v>
      </c>
      <c r="E2213" s="51">
        <v>82.92</v>
      </c>
      <c r="F2213" s="51">
        <v>6.39</v>
      </c>
      <c r="G2213" s="51">
        <v>6.7000000000000002E-3</v>
      </c>
      <c r="H2213" s="51">
        <v>149.94200000000001</v>
      </c>
      <c r="I2213" s="51">
        <v>2038</v>
      </c>
      <c r="J2213" s="51" t="s">
        <v>32</v>
      </c>
      <c r="K2213" s="51" t="s">
        <v>33</v>
      </c>
    </row>
    <row r="2214" spans="1:11" x14ac:dyDescent="0.25">
      <c r="A2214" s="51" t="s">
        <v>1854</v>
      </c>
      <c r="B2214" s="51" t="s">
        <v>79</v>
      </c>
      <c r="C2214" s="51" t="s">
        <v>31</v>
      </c>
      <c r="D2214" s="51">
        <v>803123</v>
      </c>
      <c r="E2214" s="51">
        <v>74.819999999999993</v>
      </c>
      <c r="F2214" s="51">
        <v>6.3</v>
      </c>
      <c r="G2214" s="51">
        <v>7.7999999999999996E-3</v>
      </c>
      <c r="H2214" s="51">
        <v>127.4798</v>
      </c>
      <c r="I2214" s="51">
        <v>2038</v>
      </c>
      <c r="J2214" s="51" t="s">
        <v>32</v>
      </c>
      <c r="K2214" s="51" t="s">
        <v>33</v>
      </c>
    </row>
    <row r="2215" spans="1:11" x14ac:dyDescent="0.25">
      <c r="A2215" s="51" t="s">
        <v>2574</v>
      </c>
      <c r="B2215" s="51" t="s">
        <v>79</v>
      </c>
      <c r="C2215" s="51" t="s">
        <v>31</v>
      </c>
      <c r="D2215" s="51">
        <v>717065</v>
      </c>
      <c r="E2215" s="51">
        <v>75.83</v>
      </c>
      <c r="F2215" s="51">
        <v>10.029999999999999</v>
      </c>
      <c r="G2215" s="51">
        <v>1.4E-2</v>
      </c>
      <c r="H2215" s="51">
        <v>71.492000000000004</v>
      </c>
      <c r="I2215" s="51">
        <v>2038</v>
      </c>
      <c r="J2215" s="51" t="s">
        <v>32</v>
      </c>
      <c r="K2215" s="51" t="s">
        <v>33</v>
      </c>
    </row>
    <row r="2216" spans="1:11" x14ac:dyDescent="0.25">
      <c r="A2216" s="51" t="s">
        <v>2585</v>
      </c>
      <c r="B2216" s="51" t="s">
        <v>79</v>
      </c>
      <c r="C2216" s="51" t="s">
        <v>31</v>
      </c>
      <c r="D2216" s="51">
        <v>1287295</v>
      </c>
      <c r="E2216" s="51">
        <v>82.97</v>
      </c>
      <c r="F2216" s="51">
        <v>10.029999999999999</v>
      </c>
      <c r="G2216" s="51">
        <v>7.7999999999999996E-3</v>
      </c>
      <c r="H2216" s="51">
        <v>128.34440000000001</v>
      </c>
      <c r="I2216" s="51">
        <v>2038</v>
      </c>
      <c r="J2216" s="51" t="s">
        <v>32</v>
      </c>
      <c r="K2216" s="51" t="s">
        <v>33</v>
      </c>
    </row>
    <row r="2217" spans="1:11" x14ac:dyDescent="0.25">
      <c r="A2217" s="51" t="s">
        <v>1862</v>
      </c>
      <c r="B2217" s="51" t="s">
        <v>75</v>
      </c>
      <c r="C2217" s="51" t="s">
        <v>31</v>
      </c>
      <c r="D2217" s="51">
        <v>976788</v>
      </c>
      <c r="E2217" s="51">
        <v>82.68</v>
      </c>
      <c r="F2217" s="51">
        <v>6.6</v>
      </c>
      <c r="G2217" s="51">
        <v>6.7999999999999996E-3</v>
      </c>
      <c r="H2217" s="51">
        <v>147.9982</v>
      </c>
      <c r="I2217" s="51">
        <v>2038</v>
      </c>
      <c r="J2217" s="51" t="s">
        <v>32</v>
      </c>
      <c r="K2217" s="51" t="s">
        <v>33</v>
      </c>
    </row>
    <row r="2218" spans="1:11" x14ac:dyDescent="0.25">
      <c r="A2218" s="51" t="s">
        <v>2335</v>
      </c>
      <c r="B2218" s="51" t="s">
        <v>75</v>
      </c>
      <c r="C2218" s="51" t="s">
        <v>31</v>
      </c>
      <c r="D2218" s="51">
        <v>460219</v>
      </c>
      <c r="E2218" s="51">
        <v>79.94</v>
      </c>
      <c r="F2218" s="51">
        <v>4.0199999999999996</v>
      </c>
      <c r="G2218" s="51">
        <v>8.6999999999999994E-3</v>
      </c>
      <c r="H2218" s="51">
        <v>114.4823</v>
      </c>
      <c r="I2218" s="51">
        <v>2038</v>
      </c>
      <c r="J2218" s="51" t="s">
        <v>32</v>
      </c>
      <c r="K2218" s="51" t="s">
        <v>33</v>
      </c>
    </row>
    <row r="2219" spans="1:11" x14ac:dyDescent="0.25">
      <c r="A2219" s="51" t="s">
        <v>1970</v>
      </c>
      <c r="B2219" s="51" t="s">
        <v>79</v>
      </c>
      <c r="C2219" s="51" t="s">
        <v>31</v>
      </c>
      <c r="D2219" s="51">
        <v>881264</v>
      </c>
      <c r="E2219" s="51">
        <v>80.599999999999994</v>
      </c>
      <c r="F2219" s="51">
        <v>6.78</v>
      </c>
      <c r="G2219" s="51">
        <v>7.7000000000000002E-3</v>
      </c>
      <c r="H2219" s="51">
        <v>129.97999999999999</v>
      </c>
      <c r="I2219" s="51">
        <v>2038</v>
      </c>
      <c r="J2219" s="51" t="s">
        <v>32</v>
      </c>
      <c r="K2219" s="51" t="s">
        <v>33</v>
      </c>
    </row>
    <row r="2220" spans="1:11" x14ac:dyDescent="0.25">
      <c r="A2220" s="51" t="s">
        <v>2173</v>
      </c>
      <c r="B2220" s="51" t="s">
        <v>79</v>
      </c>
      <c r="C2220" s="51" t="s">
        <v>31</v>
      </c>
      <c r="D2220" s="51">
        <v>1621670</v>
      </c>
      <c r="E2220" s="51">
        <v>84.42</v>
      </c>
      <c r="F2220" s="51">
        <v>9.83</v>
      </c>
      <c r="G2220" s="51">
        <v>6.1000000000000004E-3</v>
      </c>
      <c r="H2220" s="51">
        <v>164.97149999999999</v>
      </c>
      <c r="I2220" s="51">
        <v>2038</v>
      </c>
      <c r="J2220" s="51" t="s">
        <v>32</v>
      </c>
      <c r="K2220" s="51" t="s">
        <v>33</v>
      </c>
    </row>
    <row r="2221" spans="1:11" x14ac:dyDescent="0.25">
      <c r="A2221" s="51" t="s">
        <v>2991</v>
      </c>
      <c r="B2221" s="51" t="s">
        <v>75</v>
      </c>
      <c r="C2221" s="51" t="s">
        <v>31</v>
      </c>
      <c r="D2221" s="51">
        <v>338580</v>
      </c>
      <c r="E2221" s="51">
        <v>82.97</v>
      </c>
      <c r="F2221" s="51">
        <v>5.37</v>
      </c>
      <c r="G2221" s="51">
        <v>1.5900000000000001E-2</v>
      </c>
      <c r="H2221" s="51">
        <v>63.0503</v>
      </c>
      <c r="I2221" s="51">
        <v>2038</v>
      </c>
      <c r="J2221" s="51" t="s">
        <v>32</v>
      </c>
      <c r="K2221" s="51" t="s">
        <v>33</v>
      </c>
    </row>
    <row r="2222" spans="1:11" x14ac:dyDescent="0.25">
      <c r="A2222" s="51" t="s">
        <v>2767</v>
      </c>
      <c r="B2222" s="51" t="s">
        <v>79</v>
      </c>
      <c r="C2222" s="51" t="s">
        <v>31</v>
      </c>
      <c r="D2222" s="51">
        <v>1424170</v>
      </c>
      <c r="E2222" s="51">
        <v>71.180000000000007</v>
      </c>
      <c r="F2222" s="51">
        <v>10.65</v>
      </c>
      <c r="G2222" s="51">
        <v>7.4999999999999997E-3</v>
      </c>
      <c r="H2222" s="51">
        <v>133.72489999999999</v>
      </c>
      <c r="I2222" s="51">
        <v>2038</v>
      </c>
      <c r="J2222" s="51" t="s">
        <v>32</v>
      </c>
      <c r="K2222" s="51" t="s">
        <v>33</v>
      </c>
    </row>
    <row r="2223" spans="1:11" x14ac:dyDescent="0.25">
      <c r="A2223" s="51" t="s">
        <v>2122</v>
      </c>
      <c r="B2223" s="51" t="s">
        <v>79</v>
      </c>
      <c r="C2223" s="51" t="s">
        <v>31</v>
      </c>
      <c r="D2223" s="51">
        <v>575848</v>
      </c>
      <c r="E2223" s="51">
        <v>87.54</v>
      </c>
      <c r="F2223" s="51">
        <v>7.12</v>
      </c>
      <c r="G2223" s="51">
        <v>1.24E-2</v>
      </c>
      <c r="H2223" s="51">
        <v>80.877499999999998</v>
      </c>
      <c r="I2223" s="51">
        <v>2038</v>
      </c>
      <c r="J2223" s="51" t="s">
        <v>32</v>
      </c>
      <c r="K2223" s="51" t="s">
        <v>33</v>
      </c>
    </row>
    <row r="2224" spans="1:11" x14ac:dyDescent="0.25">
      <c r="A2224" s="51" t="s">
        <v>2475</v>
      </c>
      <c r="B2224" s="51" t="s">
        <v>75</v>
      </c>
      <c r="C2224" s="51" t="s">
        <v>31</v>
      </c>
      <c r="D2224" s="51">
        <v>677228</v>
      </c>
      <c r="E2224" s="51">
        <v>76.040000000000006</v>
      </c>
      <c r="F2224" s="51">
        <v>4.4400000000000004</v>
      </c>
      <c r="G2224" s="51">
        <v>6.6E-3</v>
      </c>
      <c r="H2224" s="51">
        <v>152.52879999999999</v>
      </c>
      <c r="I2224" s="51">
        <v>2038</v>
      </c>
      <c r="J2224" s="51" t="s">
        <v>32</v>
      </c>
      <c r="K2224" s="51" t="s">
        <v>33</v>
      </c>
    </row>
    <row r="2225" spans="1:11" x14ac:dyDescent="0.25">
      <c r="A2225" s="51" t="s">
        <v>2572</v>
      </c>
      <c r="B2225" s="51" t="s">
        <v>75</v>
      </c>
      <c r="C2225" s="51" t="s">
        <v>31</v>
      </c>
      <c r="D2225" s="51">
        <v>520400</v>
      </c>
      <c r="E2225" s="51">
        <v>77.34</v>
      </c>
      <c r="F2225" s="51">
        <v>5.62</v>
      </c>
      <c r="G2225" s="51">
        <v>1.0800000000000001E-2</v>
      </c>
      <c r="H2225" s="51">
        <v>92.597800000000007</v>
      </c>
      <c r="I2225" s="51">
        <v>2038</v>
      </c>
      <c r="J2225" s="51" t="s">
        <v>32</v>
      </c>
      <c r="K2225" s="51" t="s">
        <v>33</v>
      </c>
    </row>
    <row r="2226" spans="1:11" x14ac:dyDescent="0.25">
      <c r="A2226" s="51" t="s">
        <v>2592</v>
      </c>
      <c r="B2226" s="51" t="s">
        <v>34</v>
      </c>
      <c r="C2226" s="51" t="s">
        <v>31</v>
      </c>
      <c r="D2226" s="51">
        <v>560577</v>
      </c>
      <c r="E2226" s="51">
        <v>78.680000000000007</v>
      </c>
      <c r="F2226" s="51">
        <v>7.91</v>
      </c>
      <c r="G2226" s="51">
        <v>1.41E-2</v>
      </c>
      <c r="H2226" s="51">
        <v>70.869399999999999</v>
      </c>
      <c r="I2226" s="51">
        <v>2038</v>
      </c>
      <c r="J2226" s="51" t="s">
        <v>32</v>
      </c>
      <c r="K2226" s="51" t="s">
        <v>33</v>
      </c>
    </row>
    <row r="2227" spans="1:11" x14ac:dyDescent="0.25">
      <c r="A2227" s="51" t="s">
        <v>2642</v>
      </c>
      <c r="B2227" s="51" t="s">
        <v>75</v>
      </c>
      <c r="C2227" s="51" t="s">
        <v>31</v>
      </c>
      <c r="D2227" s="51">
        <v>662859</v>
      </c>
      <c r="E2227" s="51">
        <v>84.02</v>
      </c>
      <c r="F2227" s="51">
        <v>5.37</v>
      </c>
      <c r="G2227" s="51">
        <v>8.0999999999999996E-3</v>
      </c>
      <c r="H2227" s="51">
        <v>123.4375</v>
      </c>
      <c r="I2227" s="51">
        <v>2038</v>
      </c>
      <c r="J2227" s="51" t="s">
        <v>32</v>
      </c>
      <c r="K2227" s="51" t="s">
        <v>33</v>
      </c>
    </row>
    <row r="2228" spans="1:11" x14ac:dyDescent="0.25">
      <c r="A2228" s="51" t="s">
        <v>1786</v>
      </c>
      <c r="B2228" s="51" t="s">
        <v>79</v>
      </c>
      <c r="C2228" s="51" t="s">
        <v>31</v>
      </c>
      <c r="D2228" s="51">
        <v>605675</v>
      </c>
      <c r="E2228" s="51">
        <v>83.95</v>
      </c>
      <c r="F2228" s="51">
        <v>6.27</v>
      </c>
      <c r="G2228" s="51">
        <v>1.04E-2</v>
      </c>
      <c r="H2228" s="51">
        <v>96.598799999999997</v>
      </c>
      <c r="I2228" s="51">
        <v>2038</v>
      </c>
      <c r="J2228" s="51" t="s">
        <v>32</v>
      </c>
      <c r="K2228" s="51" t="s">
        <v>33</v>
      </c>
    </row>
    <row r="2229" spans="1:11" x14ac:dyDescent="0.25">
      <c r="A2229" s="51" t="s">
        <v>1897</v>
      </c>
      <c r="B2229" s="51" t="s">
        <v>79</v>
      </c>
      <c r="C2229" s="51" t="s">
        <v>31</v>
      </c>
      <c r="D2229" s="51">
        <v>809354</v>
      </c>
      <c r="E2229" s="51">
        <v>87.46</v>
      </c>
      <c r="F2229" s="51">
        <v>6.32</v>
      </c>
      <c r="G2229" s="51">
        <v>7.7999999999999996E-3</v>
      </c>
      <c r="H2229" s="51">
        <v>128.06229999999999</v>
      </c>
      <c r="I2229" s="51">
        <v>2038</v>
      </c>
      <c r="J2229" s="51" t="s">
        <v>32</v>
      </c>
      <c r="K2229" s="51" t="s">
        <v>33</v>
      </c>
    </row>
    <row r="2230" spans="1:11" x14ac:dyDescent="0.25">
      <c r="A2230" s="51" t="s">
        <v>2649</v>
      </c>
      <c r="B2230" s="51" t="s">
        <v>79</v>
      </c>
      <c r="C2230" s="51" t="s">
        <v>31</v>
      </c>
      <c r="D2230" s="51">
        <v>1405835</v>
      </c>
      <c r="E2230" s="51">
        <v>66.89</v>
      </c>
      <c r="F2230" s="51">
        <v>12.41</v>
      </c>
      <c r="G2230" s="51">
        <v>8.8000000000000005E-3</v>
      </c>
      <c r="H2230" s="51">
        <v>113.2824</v>
      </c>
      <c r="I2230" s="51">
        <v>2038</v>
      </c>
      <c r="J2230" s="51" t="s">
        <v>32</v>
      </c>
      <c r="K2230" s="51" t="s">
        <v>33</v>
      </c>
    </row>
    <row r="2231" spans="1:11" x14ac:dyDescent="0.25">
      <c r="A2231" s="51" t="s">
        <v>2590</v>
      </c>
      <c r="B2231" s="51" t="s">
        <v>75</v>
      </c>
      <c r="C2231" s="51" t="s">
        <v>31</v>
      </c>
      <c r="D2231" s="51">
        <v>1479406</v>
      </c>
      <c r="E2231" s="51">
        <v>86.61</v>
      </c>
      <c r="F2231" s="51">
        <v>10.33</v>
      </c>
      <c r="G2231" s="51">
        <v>7.0000000000000001E-3</v>
      </c>
      <c r="H2231" s="51">
        <v>143.21449999999999</v>
      </c>
      <c r="I2231" s="51">
        <v>2038</v>
      </c>
      <c r="J2231" s="51" t="s">
        <v>32</v>
      </c>
      <c r="K2231" s="51" t="s">
        <v>33</v>
      </c>
    </row>
    <row r="2232" spans="1:11" x14ac:dyDescent="0.25">
      <c r="A2232" s="51" t="s">
        <v>2368</v>
      </c>
      <c r="B2232" s="51" t="s">
        <v>75</v>
      </c>
      <c r="C2232" s="51" t="s">
        <v>31</v>
      </c>
      <c r="D2232" s="51">
        <v>398471</v>
      </c>
      <c r="E2232" s="51">
        <v>85.79</v>
      </c>
      <c r="F2232" s="51">
        <v>4.79</v>
      </c>
      <c r="G2232" s="51">
        <v>1.2E-2</v>
      </c>
      <c r="H2232" s="51">
        <v>83.188199999999995</v>
      </c>
      <c r="I2232" s="51">
        <v>2038</v>
      </c>
      <c r="J2232" s="51" t="s">
        <v>32</v>
      </c>
      <c r="K2232" s="51" t="s">
        <v>33</v>
      </c>
    </row>
    <row r="2233" spans="1:11" x14ac:dyDescent="0.25">
      <c r="A2233" s="51" t="s">
        <v>2802</v>
      </c>
      <c r="B2233" s="51" t="s">
        <v>75</v>
      </c>
      <c r="C2233" s="51" t="s">
        <v>31</v>
      </c>
      <c r="D2233" s="51">
        <v>891394</v>
      </c>
      <c r="E2233" s="51">
        <v>85.33</v>
      </c>
      <c r="F2233" s="51">
        <v>6.2</v>
      </c>
      <c r="G2233" s="51">
        <v>7.0000000000000001E-3</v>
      </c>
      <c r="H2233" s="51">
        <v>143.7732</v>
      </c>
      <c r="I2233" s="51">
        <v>2038</v>
      </c>
      <c r="J2233" s="51" t="s">
        <v>32</v>
      </c>
      <c r="K2233" s="51" t="s">
        <v>33</v>
      </c>
    </row>
    <row r="2234" spans="1:11" x14ac:dyDescent="0.25">
      <c r="A2234" s="51" t="s">
        <v>1950</v>
      </c>
      <c r="B2234" s="51" t="s">
        <v>79</v>
      </c>
      <c r="C2234" s="51" t="s">
        <v>31</v>
      </c>
      <c r="D2234" s="51">
        <v>752561</v>
      </c>
      <c r="E2234" s="51">
        <v>86.75</v>
      </c>
      <c r="F2234" s="51">
        <v>7.17</v>
      </c>
      <c r="G2234" s="51">
        <v>9.4999999999999998E-3</v>
      </c>
      <c r="H2234" s="51">
        <v>104.95959999999999</v>
      </c>
      <c r="I2234" s="51">
        <v>2038</v>
      </c>
      <c r="J2234" s="51" t="s">
        <v>32</v>
      </c>
      <c r="K2234" s="51" t="s">
        <v>33</v>
      </c>
    </row>
    <row r="2235" spans="1:11" x14ac:dyDescent="0.25">
      <c r="A2235" s="51" t="s">
        <v>3116</v>
      </c>
      <c r="B2235" s="51" t="s">
        <v>75</v>
      </c>
      <c r="C2235" s="51" t="s">
        <v>31</v>
      </c>
      <c r="D2235" s="51">
        <v>418799</v>
      </c>
      <c r="E2235" s="51">
        <v>78.930000000000007</v>
      </c>
      <c r="F2235" s="51">
        <v>3.64</v>
      </c>
      <c r="G2235" s="51">
        <v>8.6999999999999994E-3</v>
      </c>
      <c r="H2235" s="51">
        <v>115.0545</v>
      </c>
      <c r="I2235" s="51">
        <v>2038</v>
      </c>
      <c r="J2235" s="51" t="s">
        <v>32</v>
      </c>
      <c r="K2235" s="51" t="s">
        <v>33</v>
      </c>
    </row>
    <row r="2236" spans="1:11" x14ac:dyDescent="0.25">
      <c r="A2236" s="51" t="s">
        <v>1494</v>
      </c>
      <c r="B2236" s="51" t="s">
        <v>79</v>
      </c>
      <c r="C2236" s="51" t="s">
        <v>31</v>
      </c>
      <c r="D2236" s="51">
        <v>645308</v>
      </c>
      <c r="E2236" s="51">
        <v>80.92</v>
      </c>
      <c r="F2236" s="51">
        <v>6.35</v>
      </c>
      <c r="G2236" s="51">
        <v>9.7999999999999997E-3</v>
      </c>
      <c r="H2236" s="51">
        <v>101.6233</v>
      </c>
      <c r="I2236" s="51">
        <v>2039</v>
      </c>
      <c r="J2236" s="51" t="s">
        <v>32</v>
      </c>
      <c r="K2236" s="51" t="s">
        <v>33</v>
      </c>
    </row>
    <row r="2237" spans="1:11" x14ac:dyDescent="0.25">
      <c r="A2237" s="51" t="s">
        <v>3905</v>
      </c>
      <c r="B2237" s="51" t="s">
        <v>79</v>
      </c>
      <c r="C2237" s="51" t="s">
        <v>31</v>
      </c>
      <c r="D2237" s="51">
        <v>787657</v>
      </c>
      <c r="E2237" s="51">
        <v>78.41</v>
      </c>
      <c r="F2237" s="51">
        <v>6.6</v>
      </c>
      <c r="G2237" s="51">
        <v>8.3999999999999995E-3</v>
      </c>
      <c r="H2237" s="51">
        <v>119.342</v>
      </c>
      <c r="I2237" s="51">
        <v>2039</v>
      </c>
      <c r="J2237" s="51" t="s">
        <v>32</v>
      </c>
      <c r="K2237" s="51" t="s">
        <v>33</v>
      </c>
    </row>
    <row r="2238" spans="1:11" x14ac:dyDescent="0.25">
      <c r="A2238" s="51" t="s">
        <v>2619</v>
      </c>
      <c r="B2238" s="51" t="s">
        <v>79</v>
      </c>
      <c r="C2238" s="51" t="s">
        <v>31</v>
      </c>
      <c r="D2238" s="51">
        <v>970776</v>
      </c>
      <c r="E2238" s="51">
        <v>77.17</v>
      </c>
      <c r="F2238" s="51">
        <v>10.4</v>
      </c>
      <c r="G2238" s="51">
        <v>1.0699999999999999E-2</v>
      </c>
      <c r="H2238" s="51">
        <v>93.343800000000002</v>
      </c>
      <c r="I2238" s="51">
        <v>2039</v>
      </c>
      <c r="J2238" s="51" t="s">
        <v>32</v>
      </c>
      <c r="K2238" s="51" t="s">
        <v>33</v>
      </c>
    </row>
    <row r="2239" spans="1:11" x14ac:dyDescent="0.25">
      <c r="A2239" s="51" t="s">
        <v>2623</v>
      </c>
      <c r="B2239" s="51" t="s">
        <v>75</v>
      </c>
      <c r="C2239" s="51" t="s">
        <v>31</v>
      </c>
      <c r="D2239" s="51">
        <v>96513</v>
      </c>
      <c r="E2239" s="51">
        <v>80.56</v>
      </c>
      <c r="F2239" s="51">
        <v>5.99</v>
      </c>
      <c r="G2239" s="51">
        <v>6.2100000000000002E-2</v>
      </c>
      <c r="H2239" s="51">
        <v>16.112300000000001</v>
      </c>
      <c r="I2239" s="51">
        <v>2039</v>
      </c>
      <c r="J2239" s="51" t="s">
        <v>32</v>
      </c>
      <c r="K2239" s="51" t="s">
        <v>33</v>
      </c>
    </row>
    <row r="2240" spans="1:11" x14ac:dyDescent="0.25">
      <c r="A2240" s="51" t="s">
        <v>1964</v>
      </c>
      <c r="B2240" s="51" t="s">
        <v>79</v>
      </c>
      <c r="C2240" s="51" t="s">
        <v>31</v>
      </c>
      <c r="D2240" s="51">
        <v>922642</v>
      </c>
      <c r="E2240" s="51">
        <v>84.56</v>
      </c>
      <c r="F2240" s="51">
        <v>6.59</v>
      </c>
      <c r="G2240" s="51">
        <v>7.1000000000000004E-3</v>
      </c>
      <c r="H2240" s="51">
        <v>140.00640000000001</v>
      </c>
      <c r="I2240" s="51">
        <v>2039</v>
      </c>
      <c r="J2240" s="51" t="s">
        <v>32</v>
      </c>
      <c r="K2240" s="51" t="s">
        <v>33</v>
      </c>
    </row>
    <row r="2241" spans="1:11" x14ac:dyDescent="0.25">
      <c r="A2241" s="51" t="s">
        <v>2612</v>
      </c>
      <c r="B2241" s="51" t="s">
        <v>75</v>
      </c>
      <c r="C2241" s="51" t="s">
        <v>31</v>
      </c>
      <c r="D2241" s="51">
        <v>690811</v>
      </c>
      <c r="E2241" s="51">
        <v>82.92</v>
      </c>
      <c r="F2241" s="51">
        <v>5.57</v>
      </c>
      <c r="G2241" s="51">
        <v>8.0999999999999996E-3</v>
      </c>
      <c r="H2241" s="51">
        <v>124.0236</v>
      </c>
      <c r="I2241" s="51">
        <v>2039</v>
      </c>
      <c r="J2241" s="51" t="s">
        <v>32</v>
      </c>
      <c r="K2241" s="51" t="s">
        <v>33</v>
      </c>
    </row>
    <row r="2242" spans="1:11" x14ac:dyDescent="0.25">
      <c r="A2242" s="51" t="s">
        <v>2632</v>
      </c>
      <c r="B2242" s="51" t="s">
        <v>75</v>
      </c>
      <c r="C2242" s="51" t="s">
        <v>31</v>
      </c>
      <c r="D2242" s="51">
        <v>90551</v>
      </c>
      <c r="E2242" s="51">
        <v>73.78</v>
      </c>
      <c r="F2242" s="51">
        <v>5.61</v>
      </c>
      <c r="G2242" s="51">
        <v>6.2E-2</v>
      </c>
      <c r="H2242" s="51">
        <v>16.140999999999998</v>
      </c>
      <c r="I2242" s="51">
        <v>2039</v>
      </c>
      <c r="J2242" s="51" t="s">
        <v>32</v>
      </c>
      <c r="K2242" s="51" t="s">
        <v>33</v>
      </c>
    </row>
    <row r="2243" spans="1:11" x14ac:dyDescent="0.25">
      <c r="A2243" s="51" t="s">
        <v>2637</v>
      </c>
      <c r="B2243" s="51" t="s">
        <v>75</v>
      </c>
      <c r="C2243" s="51" t="s">
        <v>31</v>
      </c>
      <c r="D2243" s="51">
        <v>281964</v>
      </c>
      <c r="E2243" s="51">
        <v>81.96</v>
      </c>
      <c r="F2243" s="51">
        <v>6.26</v>
      </c>
      <c r="G2243" s="51">
        <v>2.2200000000000001E-2</v>
      </c>
      <c r="H2243" s="51">
        <v>45.042099999999998</v>
      </c>
      <c r="I2243" s="51">
        <v>2039</v>
      </c>
      <c r="J2243" s="51" t="s">
        <v>32</v>
      </c>
      <c r="K2243" s="51" t="s">
        <v>33</v>
      </c>
    </row>
    <row r="2244" spans="1:11" x14ac:dyDescent="0.25">
      <c r="A2244" s="51" t="s">
        <v>2179</v>
      </c>
      <c r="B2244" s="51" t="s">
        <v>79</v>
      </c>
      <c r="C2244" s="51" t="s">
        <v>31</v>
      </c>
      <c r="D2244" s="51">
        <v>724952</v>
      </c>
      <c r="E2244" s="51">
        <v>81.96</v>
      </c>
      <c r="F2244" s="51">
        <v>6.36</v>
      </c>
      <c r="G2244" s="51">
        <v>8.8000000000000005E-3</v>
      </c>
      <c r="H2244" s="51">
        <v>113.9862</v>
      </c>
      <c r="I2244" s="51">
        <v>2039</v>
      </c>
      <c r="J2244" s="51" t="s">
        <v>32</v>
      </c>
      <c r="K2244" s="51" t="s">
        <v>33</v>
      </c>
    </row>
    <row r="2245" spans="1:11" x14ac:dyDescent="0.25">
      <c r="A2245" s="51" t="s">
        <v>2390</v>
      </c>
      <c r="B2245" s="51" t="s">
        <v>75</v>
      </c>
      <c r="C2245" s="51" t="s">
        <v>31</v>
      </c>
      <c r="D2245" s="51">
        <v>410320</v>
      </c>
      <c r="E2245" s="51">
        <v>80.900000000000006</v>
      </c>
      <c r="F2245" s="51">
        <v>3.94</v>
      </c>
      <c r="G2245" s="51">
        <v>9.5999999999999992E-3</v>
      </c>
      <c r="H2245" s="51">
        <v>104.1422</v>
      </c>
      <c r="I2245" s="51">
        <v>2039</v>
      </c>
      <c r="J2245" s="51" t="s">
        <v>32</v>
      </c>
      <c r="K2245" s="51" t="s">
        <v>33</v>
      </c>
    </row>
    <row r="2246" spans="1:11" x14ac:dyDescent="0.25">
      <c r="A2246" s="51" t="s">
        <v>2617</v>
      </c>
      <c r="B2246" s="51" t="s">
        <v>34</v>
      </c>
      <c r="C2246" s="51" t="s">
        <v>31</v>
      </c>
      <c r="D2246" s="51">
        <v>879559</v>
      </c>
      <c r="E2246" s="51">
        <v>81.09</v>
      </c>
      <c r="F2246" s="51">
        <v>14.07</v>
      </c>
      <c r="G2246" s="51">
        <v>1.6E-2</v>
      </c>
      <c r="H2246" s="51">
        <v>62.513100000000001</v>
      </c>
      <c r="I2246" s="51">
        <v>2039</v>
      </c>
      <c r="J2246" s="51" t="s">
        <v>32</v>
      </c>
      <c r="K2246" s="51" t="s">
        <v>33</v>
      </c>
    </row>
    <row r="2247" spans="1:11" x14ac:dyDescent="0.25">
      <c r="A2247" s="51" t="s">
        <v>3906</v>
      </c>
      <c r="B2247" s="51" t="s">
        <v>79</v>
      </c>
      <c r="C2247" s="51" t="s">
        <v>31</v>
      </c>
      <c r="D2247" s="51">
        <v>788815</v>
      </c>
      <c r="E2247" s="51">
        <v>80.95</v>
      </c>
      <c r="F2247" s="51">
        <v>6.49</v>
      </c>
      <c r="G2247" s="51">
        <v>8.2000000000000007E-3</v>
      </c>
      <c r="H2247" s="51">
        <v>121.5431</v>
      </c>
      <c r="I2247" s="51">
        <v>2039</v>
      </c>
      <c r="J2247" s="51" t="s">
        <v>32</v>
      </c>
      <c r="K2247" s="51" t="s">
        <v>33</v>
      </c>
    </row>
    <row r="2248" spans="1:11" x14ac:dyDescent="0.25">
      <c r="A2248" s="51" t="s">
        <v>2614</v>
      </c>
      <c r="B2248" s="51" t="s">
        <v>75</v>
      </c>
      <c r="C2248" s="51" t="s">
        <v>31</v>
      </c>
      <c r="D2248" s="51">
        <v>523176</v>
      </c>
      <c r="E2248" s="51">
        <v>78.8</v>
      </c>
      <c r="F2248" s="51">
        <v>5.27</v>
      </c>
      <c r="G2248" s="51">
        <v>1.01E-2</v>
      </c>
      <c r="H2248" s="51">
        <v>99.2744</v>
      </c>
      <c r="I2248" s="51">
        <v>2039</v>
      </c>
      <c r="J2248" s="51" t="s">
        <v>32</v>
      </c>
      <c r="K2248" s="51" t="s">
        <v>33</v>
      </c>
    </row>
    <row r="2249" spans="1:11" x14ac:dyDescent="0.25">
      <c r="A2249" s="51" t="s">
        <v>2609</v>
      </c>
      <c r="B2249" s="51" t="s">
        <v>75</v>
      </c>
      <c r="C2249" s="51" t="s">
        <v>31</v>
      </c>
      <c r="D2249" s="51">
        <v>153958</v>
      </c>
      <c r="E2249" s="51">
        <v>77.19</v>
      </c>
      <c r="F2249" s="51">
        <v>5.57</v>
      </c>
      <c r="G2249" s="51">
        <v>3.6200000000000003E-2</v>
      </c>
      <c r="H2249" s="51">
        <v>27.640499999999999</v>
      </c>
      <c r="I2249" s="51">
        <v>2039</v>
      </c>
      <c r="J2249" s="51" t="s">
        <v>32</v>
      </c>
      <c r="K2249" s="51" t="s">
        <v>33</v>
      </c>
    </row>
    <row r="2250" spans="1:11" x14ac:dyDescent="0.25">
      <c r="A2250" s="51" t="s">
        <v>3026</v>
      </c>
      <c r="B2250" s="51" t="s">
        <v>75</v>
      </c>
      <c r="C2250" s="51" t="s">
        <v>31</v>
      </c>
      <c r="D2250" s="51">
        <v>787815</v>
      </c>
      <c r="E2250" s="51">
        <v>81.260000000000005</v>
      </c>
      <c r="F2250" s="51">
        <v>6.04</v>
      </c>
      <c r="G2250" s="51">
        <v>7.7000000000000002E-3</v>
      </c>
      <c r="H2250" s="51">
        <v>130.43299999999999</v>
      </c>
      <c r="I2250" s="51">
        <v>2039</v>
      </c>
      <c r="J2250" s="51" t="s">
        <v>32</v>
      </c>
      <c r="K2250" s="51" t="s">
        <v>33</v>
      </c>
    </row>
    <row r="2251" spans="1:11" x14ac:dyDescent="0.25">
      <c r="A2251" s="51" t="s">
        <v>2610</v>
      </c>
      <c r="B2251" s="51" t="s">
        <v>75</v>
      </c>
      <c r="C2251" s="51" t="s">
        <v>31</v>
      </c>
      <c r="D2251" s="51">
        <v>259379</v>
      </c>
      <c r="E2251" s="51">
        <v>83.87</v>
      </c>
      <c r="F2251" s="51">
        <v>5.83</v>
      </c>
      <c r="G2251" s="51">
        <v>2.2499999999999999E-2</v>
      </c>
      <c r="H2251" s="51">
        <v>44.490299999999998</v>
      </c>
      <c r="I2251" s="51">
        <v>2039</v>
      </c>
      <c r="J2251" s="51" t="s">
        <v>32</v>
      </c>
      <c r="K2251" s="51" t="s">
        <v>33</v>
      </c>
    </row>
    <row r="2252" spans="1:11" x14ac:dyDescent="0.25">
      <c r="A2252" s="51" t="s">
        <v>2624</v>
      </c>
      <c r="B2252" s="51" t="s">
        <v>75</v>
      </c>
      <c r="C2252" s="51" t="s">
        <v>31</v>
      </c>
      <c r="D2252" s="51">
        <v>389629</v>
      </c>
      <c r="E2252" s="51">
        <v>78.25</v>
      </c>
      <c r="F2252" s="51">
        <v>5.83</v>
      </c>
      <c r="G2252" s="51">
        <v>1.4999999999999999E-2</v>
      </c>
      <c r="H2252" s="51">
        <v>66.831699999999998</v>
      </c>
      <c r="I2252" s="51">
        <v>2039</v>
      </c>
      <c r="J2252" s="51" t="s">
        <v>32</v>
      </c>
      <c r="K2252" s="51" t="s">
        <v>33</v>
      </c>
    </row>
    <row r="2253" spans="1:11" x14ac:dyDescent="0.25">
      <c r="A2253" s="51" t="s">
        <v>2629</v>
      </c>
      <c r="B2253" s="51" t="s">
        <v>75</v>
      </c>
      <c r="C2253" s="51" t="s">
        <v>31</v>
      </c>
      <c r="D2253" s="51">
        <v>255661</v>
      </c>
      <c r="E2253" s="51">
        <v>73.760000000000005</v>
      </c>
      <c r="F2253" s="51">
        <v>5.72</v>
      </c>
      <c r="G2253" s="51">
        <v>2.24E-2</v>
      </c>
      <c r="H2253" s="51">
        <v>44.695999999999998</v>
      </c>
      <c r="I2253" s="51">
        <v>2039</v>
      </c>
      <c r="J2253" s="51" t="s">
        <v>32</v>
      </c>
      <c r="K2253" s="51" t="s">
        <v>33</v>
      </c>
    </row>
    <row r="2254" spans="1:11" x14ac:dyDescent="0.25">
      <c r="A2254" s="51" t="s">
        <v>2651</v>
      </c>
      <c r="B2254" s="51" t="s">
        <v>79</v>
      </c>
      <c r="C2254" s="51" t="s">
        <v>31</v>
      </c>
      <c r="D2254" s="51">
        <v>1024381</v>
      </c>
      <c r="E2254" s="51">
        <v>82.65</v>
      </c>
      <c r="F2254" s="51">
        <v>10.06</v>
      </c>
      <c r="G2254" s="51">
        <v>9.7999999999999997E-3</v>
      </c>
      <c r="H2254" s="51">
        <v>101.8271</v>
      </c>
      <c r="I2254" s="51">
        <v>2039</v>
      </c>
      <c r="J2254" s="51" t="s">
        <v>32</v>
      </c>
      <c r="K2254" s="51" t="s">
        <v>33</v>
      </c>
    </row>
    <row r="2255" spans="1:11" x14ac:dyDescent="0.25">
      <c r="A2255" s="51" t="s">
        <v>2653</v>
      </c>
      <c r="B2255" s="51" t="s">
        <v>75</v>
      </c>
      <c r="C2255" s="51" t="s">
        <v>31</v>
      </c>
      <c r="D2255" s="51">
        <v>293537</v>
      </c>
      <c r="E2255" s="51">
        <v>82.22</v>
      </c>
      <c r="F2255" s="51">
        <v>5.8</v>
      </c>
      <c r="G2255" s="51">
        <v>1.9800000000000002E-2</v>
      </c>
      <c r="H2255" s="51">
        <v>50.6098</v>
      </c>
      <c r="I2255" s="51">
        <v>2039</v>
      </c>
      <c r="J2255" s="51" t="s">
        <v>32</v>
      </c>
      <c r="K2255" s="51" t="s">
        <v>33</v>
      </c>
    </row>
    <row r="2256" spans="1:11" x14ac:dyDescent="0.25">
      <c r="A2256" s="51" t="s">
        <v>1511</v>
      </c>
      <c r="B2256" s="51" t="s">
        <v>79</v>
      </c>
      <c r="C2256" s="51" t="s">
        <v>31</v>
      </c>
      <c r="D2256" s="51">
        <v>677029</v>
      </c>
      <c r="E2256" s="51">
        <v>87.46</v>
      </c>
      <c r="F2256" s="51">
        <v>6.28</v>
      </c>
      <c r="G2256" s="51">
        <v>9.2999999999999992E-3</v>
      </c>
      <c r="H2256" s="51">
        <v>107.80710000000001</v>
      </c>
      <c r="I2256" s="51">
        <v>2039</v>
      </c>
      <c r="J2256" s="51" t="s">
        <v>32</v>
      </c>
      <c r="K2256" s="51" t="s">
        <v>33</v>
      </c>
    </row>
    <row r="2257" spans="1:11" x14ac:dyDescent="0.25">
      <c r="A2257" s="51" t="s">
        <v>2645</v>
      </c>
      <c r="B2257" s="51" t="s">
        <v>79</v>
      </c>
      <c r="C2257" s="51" t="s">
        <v>31</v>
      </c>
      <c r="D2257" s="51">
        <v>855465</v>
      </c>
      <c r="E2257" s="51">
        <v>86.49</v>
      </c>
      <c r="F2257" s="51">
        <v>10.06</v>
      </c>
      <c r="G2257" s="51">
        <v>1.18E-2</v>
      </c>
      <c r="H2257" s="51">
        <v>85.036299999999997</v>
      </c>
      <c r="I2257" s="51">
        <v>2039</v>
      </c>
      <c r="J2257" s="51" t="s">
        <v>32</v>
      </c>
      <c r="K2257" s="51" t="s">
        <v>33</v>
      </c>
    </row>
    <row r="2258" spans="1:11" x14ac:dyDescent="0.25">
      <c r="A2258" s="51" t="s">
        <v>2634</v>
      </c>
      <c r="B2258" s="51" t="s">
        <v>34</v>
      </c>
      <c r="C2258" s="51" t="s">
        <v>31</v>
      </c>
      <c r="D2258" s="51">
        <v>1664428</v>
      </c>
      <c r="E2258" s="51">
        <v>75.58</v>
      </c>
      <c r="F2258" s="51">
        <v>8.84</v>
      </c>
      <c r="G2258" s="51">
        <v>5.3E-3</v>
      </c>
      <c r="H2258" s="51">
        <v>188.28370000000001</v>
      </c>
      <c r="I2258" s="51">
        <v>2039</v>
      </c>
      <c r="J2258" s="51" t="s">
        <v>32</v>
      </c>
      <c r="K2258" s="51" t="s">
        <v>33</v>
      </c>
    </row>
    <row r="2259" spans="1:11" x14ac:dyDescent="0.25">
      <c r="A2259" s="51" t="s">
        <v>2652</v>
      </c>
      <c r="B2259" s="51" t="s">
        <v>79</v>
      </c>
      <c r="C2259" s="51" t="s">
        <v>31</v>
      </c>
      <c r="D2259" s="51">
        <v>1359634</v>
      </c>
      <c r="E2259" s="51">
        <v>74.88</v>
      </c>
      <c r="F2259" s="51">
        <v>10.029999999999999</v>
      </c>
      <c r="G2259" s="51">
        <v>7.4000000000000003E-3</v>
      </c>
      <c r="H2259" s="51">
        <v>135.55670000000001</v>
      </c>
      <c r="I2259" s="51">
        <v>2039</v>
      </c>
      <c r="J2259" s="51" t="s">
        <v>32</v>
      </c>
      <c r="K2259" s="51" t="s">
        <v>33</v>
      </c>
    </row>
    <row r="2260" spans="1:11" x14ac:dyDescent="0.25">
      <c r="A2260" s="51" t="s">
        <v>2646</v>
      </c>
      <c r="B2260" s="51" t="s">
        <v>75</v>
      </c>
      <c r="C2260" s="51" t="s">
        <v>31</v>
      </c>
      <c r="D2260" s="51">
        <v>296272</v>
      </c>
      <c r="E2260" s="51">
        <v>84.42</v>
      </c>
      <c r="F2260" s="51">
        <v>5.24</v>
      </c>
      <c r="G2260" s="51">
        <v>1.77E-2</v>
      </c>
      <c r="H2260" s="51">
        <v>56.540500000000002</v>
      </c>
      <c r="I2260" s="51">
        <v>2039</v>
      </c>
      <c r="J2260" s="51" t="s">
        <v>32</v>
      </c>
      <c r="K2260" s="51" t="s">
        <v>33</v>
      </c>
    </row>
    <row r="2261" spans="1:11" x14ac:dyDescent="0.25">
      <c r="A2261" s="51" t="s">
        <v>2650</v>
      </c>
      <c r="B2261" s="51" t="s">
        <v>34</v>
      </c>
      <c r="C2261" s="51" t="s">
        <v>31</v>
      </c>
      <c r="D2261" s="51">
        <v>171282</v>
      </c>
      <c r="E2261" s="51">
        <v>88.46</v>
      </c>
      <c r="F2261" s="51">
        <v>13.41</v>
      </c>
      <c r="G2261" s="51">
        <v>7.8299999999999995E-2</v>
      </c>
      <c r="H2261" s="51">
        <v>12.7727</v>
      </c>
      <c r="I2261" s="51">
        <v>2039</v>
      </c>
      <c r="J2261" s="51" t="s">
        <v>32</v>
      </c>
      <c r="K2261" s="51" t="s">
        <v>33</v>
      </c>
    </row>
    <row r="2262" spans="1:11" x14ac:dyDescent="0.25">
      <c r="A2262" s="51" t="s">
        <v>2618</v>
      </c>
      <c r="B2262" s="51" t="s">
        <v>75</v>
      </c>
      <c r="C2262" s="51" t="s">
        <v>31</v>
      </c>
      <c r="D2262" s="51">
        <v>413056</v>
      </c>
      <c r="E2262" s="51">
        <v>86.21</v>
      </c>
      <c r="F2262" s="51">
        <v>5.22</v>
      </c>
      <c r="G2262" s="51">
        <v>1.26E-2</v>
      </c>
      <c r="H2262" s="51">
        <v>79.129499999999993</v>
      </c>
      <c r="I2262" s="51">
        <v>2039</v>
      </c>
      <c r="J2262" s="51" t="s">
        <v>32</v>
      </c>
      <c r="K2262" s="51" t="s">
        <v>33</v>
      </c>
    </row>
    <row r="2263" spans="1:11" x14ac:dyDescent="0.25">
      <c r="A2263" s="51" t="s">
        <v>2639</v>
      </c>
      <c r="B2263" s="51" t="s">
        <v>75</v>
      </c>
      <c r="C2263" s="51" t="s">
        <v>31</v>
      </c>
      <c r="D2263" s="51">
        <v>979245</v>
      </c>
      <c r="E2263" s="51">
        <v>85.02</v>
      </c>
      <c r="F2263" s="51">
        <v>10.02</v>
      </c>
      <c r="G2263" s="51">
        <v>1.0200000000000001E-2</v>
      </c>
      <c r="H2263" s="51">
        <v>97.729100000000003</v>
      </c>
      <c r="I2263" s="51">
        <v>2039</v>
      </c>
      <c r="J2263" s="51" t="s">
        <v>32</v>
      </c>
      <c r="K2263" s="51" t="s">
        <v>33</v>
      </c>
    </row>
    <row r="2264" spans="1:11" x14ac:dyDescent="0.25">
      <c r="A2264" s="51" t="s">
        <v>2647</v>
      </c>
      <c r="B2264" s="51" t="s">
        <v>75</v>
      </c>
      <c r="C2264" s="51" t="s">
        <v>31</v>
      </c>
      <c r="D2264" s="51">
        <v>253627</v>
      </c>
      <c r="E2264" s="51">
        <v>82.18</v>
      </c>
      <c r="F2264" s="51">
        <v>6.07</v>
      </c>
      <c r="G2264" s="51">
        <v>2.3900000000000001E-2</v>
      </c>
      <c r="H2264" s="51">
        <v>41.783700000000003</v>
      </c>
      <c r="I2264" s="51">
        <v>2039</v>
      </c>
      <c r="J2264" s="51" t="s">
        <v>32</v>
      </c>
      <c r="K2264" s="51" t="s">
        <v>33</v>
      </c>
    </row>
    <row r="2265" spans="1:11" x14ac:dyDescent="0.25">
      <c r="A2265" s="51" t="s">
        <v>2240</v>
      </c>
      <c r="B2265" s="51" t="s">
        <v>79</v>
      </c>
      <c r="C2265" s="51" t="s">
        <v>31</v>
      </c>
      <c r="D2265" s="51">
        <v>69597</v>
      </c>
      <c r="E2265" s="51">
        <v>84.07</v>
      </c>
      <c r="F2265" s="51">
        <v>7.34</v>
      </c>
      <c r="G2265" s="51">
        <v>0.1055</v>
      </c>
      <c r="H2265" s="51">
        <v>9.4817999999999998</v>
      </c>
      <c r="I2265" s="51">
        <v>2039</v>
      </c>
      <c r="J2265" s="51" t="s">
        <v>32</v>
      </c>
      <c r="K2265" s="51" t="s">
        <v>33</v>
      </c>
    </row>
    <row r="2266" spans="1:11" x14ac:dyDescent="0.25">
      <c r="A2266" s="51" t="s">
        <v>2402</v>
      </c>
      <c r="B2266" s="51" t="s">
        <v>75</v>
      </c>
      <c r="C2266" s="51" t="s">
        <v>31</v>
      </c>
      <c r="D2266" s="51">
        <v>507377</v>
      </c>
      <c r="E2266" s="51">
        <v>81.62</v>
      </c>
      <c r="F2266" s="51">
        <v>3.9</v>
      </c>
      <c r="G2266" s="51">
        <v>7.7000000000000002E-3</v>
      </c>
      <c r="H2266" s="51">
        <v>130.0967</v>
      </c>
      <c r="I2266" s="51">
        <v>2039</v>
      </c>
      <c r="J2266" s="51" t="s">
        <v>32</v>
      </c>
      <c r="K2266" s="51" t="s">
        <v>33</v>
      </c>
    </row>
    <row r="2267" spans="1:11" x14ac:dyDescent="0.25">
      <c r="A2267" s="51" t="s">
        <v>2409</v>
      </c>
      <c r="B2267" s="51" t="s">
        <v>75</v>
      </c>
      <c r="C2267" s="51" t="s">
        <v>31</v>
      </c>
      <c r="D2267" s="51">
        <v>210105</v>
      </c>
      <c r="E2267" s="51">
        <v>76.540000000000006</v>
      </c>
      <c r="F2267" s="51">
        <v>4</v>
      </c>
      <c r="G2267" s="51">
        <v>1.9E-2</v>
      </c>
      <c r="H2267" s="51">
        <v>52.526299999999999</v>
      </c>
      <c r="I2267" s="51">
        <v>2039</v>
      </c>
      <c r="J2267" s="51" t="s">
        <v>32</v>
      </c>
      <c r="K2267" s="51" t="s">
        <v>33</v>
      </c>
    </row>
    <row r="2268" spans="1:11" x14ac:dyDescent="0.25">
      <c r="A2268" s="51" t="s">
        <v>1882</v>
      </c>
      <c r="B2268" s="51" t="s">
        <v>79</v>
      </c>
      <c r="C2268" s="51" t="s">
        <v>31</v>
      </c>
      <c r="D2268" s="51">
        <v>1752805</v>
      </c>
      <c r="E2268" s="51">
        <v>75.150000000000006</v>
      </c>
      <c r="F2268" s="51">
        <v>11.77</v>
      </c>
      <c r="G2268" s="51">
        <v>6.7000000000000002E-3</v>
      </c>
      <c r="H2268" s="51">
        <v>148.92140000000001</v>
      </c>
      <c r="I2268" s="51">
        <v>2039</v>
      </c>
      <c r="J2268" s="51" t="s">
        <v>32</v>
      </c>
      <c r="K2268" s="51" t="s">
        <v>33</v>
      </c>
    </row>
    <row r="2269" spans="1:11" x14ac:dyDescent="0.25">
      <c r="A2269" s="51" t="s">
        <v>3021</v>
      </c>
      <c r="B2269" s="51" t="s">
        <v>79</v>
      </c>
      <c r="C2269" s="51" t="s">
        <v>31</v>
      </c>
      <c r="D2269" s="51">
        <v>555511</v>
      </c>
      <c r="E2269" s="51">
        <v>86.76</v>
      </c>
      <c r="F2269" s="51">
        <v>6.68</v>
      </c>
      <c r="G2269" s="51">
        <v>1.2E-2</v>
      </c>
      <c r="H2269" s="51">
        <v>83.160300000000007</v>
      </c>
      <c r="I2269" s="51">
        <v>2039</v>
      </c>
      <c r="J2269" s="51" t="s">
        <v>32</v>
      </c>
      <c r="K2269" s="51" t="s">
        <v>33</v>
      </c>
    </row>
    <row r="2270" spans="1:11" x14ac:dyDescent="0.25">
      <c r="A2270" s="51" t="s">
        <v>2407</v>
      </c>
      <c r="B2270" s="51" t="s">
        <v>75</v>
      </c>
      <c r="C2270" s="51" t="s">
        <v>31</v>
      </c>
      <c r="D2270" s="51">
        <v>520739</v>
      </c>
      <c r="E2270" s="51">
        <v>78.790000000000006</v>
      </c>
      <c r="F2270" s="51">
        <v>4.8099999999999996</v>
      </c>
      <c r="G2270" s="51">
        <v>9.1999999999999998E-3</v>
      </c>
      <c r="H2270" s="51">
        <v>108.2617</v>
      </c>
      <c r="I2270" s="51">
        <v>2039</v>
      </c>
      <c r="J2270" s="51" t="s">
        <v>32</v>
      </c>
      <c r="K2270" s="51" t="s">
        <v>33</v>
      </c>
    </row>
    <row r="2271" spans="1:11" x14ac:dyDescent="0.25">
      <c r="A2271" s="51" t="s">
        <v>2625</v>
      </c>
      <c r="B2271" s="51" t="s">
        <v>79</v>
      </c>
      <c r="C2271" s="51" t="s">
        <v>31</v>
      </c>
      <c r="D2271" s="51">
        <v>1065045</v>
      </c>
      <c r="E2271" s="51">
        <v>78.03</v>
      </c>
      <c r="F2271" s="51">
        <v>9.7899999999999991</v>
      </c>
      <c r="G2271" s="51">
        <v>9.1999999999999998E-3</v>
      </c>
      <c r="H2271" s="51">
        <v>108.789</v>
      </c>
      <c r="I2271" s="51">
        <v>2039</v>
      </c>
      <c r="J2271" s="51" t="s">
        <v>32</v>
      </c>
      <c r="K2271" s="51" t="s">
        <v>33</v>
      </c>
    </row>
    <row r="2272" spans="1:11" x14ac:dyDescent="0.25">
      <c r="A2272" s="51" t="s">
        <v>3907</v>
      </c>
      <c r="B2272" s="51" t="s">
        <v>79</v>
      </c>
      <c r="C2272" s="51" t="s">
        <v>31</v>
      </c>
      <c r="D2272" s="51">
        <v>826901</v>
      </c>
      <c r="E2272" s="51">
        <v>68.75</v>
      </c>
      <c r="F2272" s="51">
        <v>7.05</v>
      </c>
      <c r="G2272" s="51">
        <v>8.5000000000000006E-3</v>
      </c>
      <c r="H2272" s="51">
        <v>117.29089999999999</v>
      </c>
      <c r="I2272" s="51">
        <v>2039</v>
      </c>
      <c r="J2272" s="51" t="s">
        <v>32</v>
      </c>
      <c r="K2272" s="51" t="s">
        <v>33</v>
      </c>
    </row>
    <row r="2273" spans="1:11" x14ac:dyDescent="0.25">
      <c r="A2273" s="51" t="s">
        <v>2604</v>
      </c>
      <c r="B2273" s="51" t="s">
        <v>79</v>
      </c>
      <c r="C2273" s="51" t="s">
        <v>31</v>
      </c>
      <c r="D2273" s="51">
        <v>50238</v>
      </c>
      <c r="E2273" s="51">
        <v>86.82</v>
      </c>
      <c r="F2273" s="51">
        <v>6.94</v>
      </c>
      <c r="G2273" s="51">
        <v>0.1381</v>
      </c>
      <c r="H2273" s="51">
        <v>7.2389000000000001</v>
      </c>
      <c r="I2273" s="51">
        <v>2039</v>
      </c>
      <c r="J2273" s="51" t="s">
        <v>32</v>
      </c>
      <c r="K2273" s="51" t="s">
        <v>33</v>
      </c>
    </row>
    <row r="2274" spans="1:11" x14ac:dyDescent="0.25">
      <c r="A2274" s="51" t="s">
        <v>2404</v>
      </c>
      <c r="B2274" s="51" t="s">
        <v>75</v>
      </c>
      <c r="C2274" s="51" t="s">
        <v>31</v>
      </c>
      <c r="D2274" s="51">
        <v>512901</v>
      </c>
      <c r="E2274" s="51">
        <v>77.28</v>
      </c>
      <c r="F2274" s="51">
        <v>4.32</v>
      </c>
      <c r="G2274" s="51">
        <v>8.3999999999999995E-3</v>
      </c>
      <c r="H2274" s="51">
        <v>118.727</v>
      </c>
      <c r="I2274" s="51">
        <v>2039</v>
      </c>
      <c r="J2274" s="51" t="s">
        <v>32</v>
      </c>
      <c r="K2274" s="51" t="s">
        <v>33</v>
      </c>
    </row>
    <row r="2275" spans="1:11" x14ac:dyDescent="0.25">
      <c r="A2275" s="51" t="s">
        <v>2626</v>
      </c>
      <c r="B2275" s="51" t="s">
        <v>75</v>
      </c>
      <c r="C2275" s="51" t="s">
        <v>31</v>
      </c>
      <c r="D2275" s="51">
        <v>1010440</v>
      </c>
      <c r="E2275" s="51">
        <v>85.65</v>
      </c>
      <c r="F2275" s="51">
        <v>5.48</v>
      </c>
      <c r="G2275" s="51">
        <v>5.4000000000000003E-3</v>
      </c>
      <c r="H2275" s="51">
        <v>184.3869</v>
      </c>
      <c r="I2275" s="51">
        <v>2039</v>
      </c>
      <c r="J2275" s="51" t="s">
        <v>32</v>
      </c>
      <c r="K2275" s="51" t="s">
        <v>33</v>
      </c>
    </row>
    <row r="2276" spans="1:11" x14ac:dyDescent="0.25">
      <c r="A2276" s="51" t="s">
        <v>2613</v>
      </c>
      <c r="B2276" s="51" t="s">
        <v>75</v>
      </c>
      <c r="C2276" s="51" t="s">
        <v>31</v>
      </c>
      <c r="D2276" s="51">
        <v>613727</v>
      </c>
      <c r="E2276" s="51">
        <v>82.14</v>
      </c>
      <c r="F2276" s="51">
        <v>5.74</v>
      </c>
      <c r="G2276" s="51">
        <v>9.4000000000000004E-3</v>
      </c>
      <c r="H2276" s="51">
        <v>106.9211</v>
      </c>
      <c r="I2276" s="51">
        <v>2039</v>
      </c>
      <c r="J2276" s="51" t="s">
        <v>32</v>
      </c>
      <c r="K2276" s="51" t="s">
        <v>33</v>
      </c>
    </row>
    <row r="2277" spans="1:11" x14ac:dyDescent="0.25">
      <c r="A2277" s="51" t="s">
        <v>2607</v>
      </c>
      <c r="B2277" s="51" t="s">
        <v>75</v>
      </c>
      <c r="C2277" s="51" t="s">
        <v>31</v>
      </c>
      <c r="D2277" s="51">
        <v>97074</v>
      </c>
      <c r="E2277" s="51">
        <v>77.930000000000007</v>
      </c>
      <c r="F2277" s="51">
        <v>5.6</v>
      </c>
      <c r="G2277" s="51">
        <v>5.7700000000000001E-2</v>
      </c>
      <c r="H2277" s="51">
        <v>17.334700000000002</v>
      </c>
      <c r="I2277" s="51">
        <v>2039</v>
      </c>
      <c r="J2277" s="51" t="s">
        <v>32</v>
      </c>
      <c r="K2277" s="51" t="s">
        <v>33</v>
      </c>
    </row>
    <row r="2278" spans="1:11" x14ac:dyDescent="0.25">
      <c r="A2278" s="51" t="s">
        <v>2635</v>
      </c>
      <c r="B2278" s="51" t="s">
        <v>75</v>
      </c>
      <c r="C2278" s="51" t="s">
        <v>31</v>
      </c>
      <c r="D2278" s="51">
        <v>556212</v>
      </c>
      <c r="E2278" s="51">
        <v>82.92</v>
      </c>
      <c r="F2278" s="51">
        <v>5.68</v>
      </c>
      <c r="G2278" s="51">
        <v>1.0200000000000001E-2</v>
      </c>
      <c r="H2278" s="51">
        <v>97.924700000000001</v>
      </c>
      <c r="I2278" s="51">
        <v>2039</v>
      </c>
      <c r="J2278" s="51" t="s">
        <v>32</v>
      </c>
      <c r="K2278" s="51" t="s">
        <v>33</v>
      </c>
    </row>
    <row r="2279" spans="1:11" x14ac:dyDescent="0.25">
      <c r="A2279" s="51" t="s">
        <v>2069</v>
      </c>
      <c r="B2279" s="51" t="s">
        <v>79</v>
      </c>
      <c r="C2279" s="51" t="s">
        <v>31</v>
      </c>
      <c r="D2279" s="51">
        <v>787657</v>
      </c>
      <c r="E2279" s="51">
        <v>85.72</v>
      </c>
      <c r="F2279" s="51">
        <v>6.59</v>
      </c>
      <c r="G2279" s="51">
        <v>8.3999999999999995E-3</v>
      </c>
      <c r="H2279" s="51">
        <v>119.5231</v>
      </c>
      <c r="I2279" s="51">
        <v>2039</v>
      </c>
      <c r="J2279" s="51" t="s">
        <v>32</v>
      </c>
      <c r="K2279" s="51" t="s">
        <v>33</v>
      </c>
    </row>
    <row r="2280" spans="1:11" x14ac:dyDescent="0.25">
      <c r="A2280" s="51" t="s">
        <v>2648</v>
      </c>
      <c r="B2280" s="51" t="s">
        <v>75</v>
      </c>
      <c r="C2280" s="51" t="s">
        <v>31</v>
      </c>
      <c r="D2280" s="51">
        <v>97074</v>
      </c>
      <c r="E2280" s="51">
        <v>77.22</v>
      </c>
      <c r="F2280" s="51">
        <v>5.6</v>
      </c>
      <c r="G2280" s="51">
        <v>5.7700000000000001E-2</v>
      </c>
      <c r="H2280" s="51">
        <v>17.334700000000002</v>
      </c>
      <c r="I2280" s="51">
        <v>2039</v>
      </c>
      <c r="J2280" s="51" t="s">
        <v>32</v>
      </c>
      <c r="K2280" s="51" t="s">
        <v>33</v>
      </c>
    </row>
    <row r="2281" spans="1:11" x14ac:dyDescent="0.25">
      <c r="A2281" s="51" t="s">
        <v>2394</v>
      </c>
      <c r="B2281" s="51" t="s">
        <v>75</v>
      </c>
      <c r="C2281" s="51" t="s">
        <v>31</v>
      </c>
      <c r="D2281" s="51">
        <v>210105</v>
      </c>
      <c r="E2281" s="51">
        <v>78.849999999999994</v>
      </c>
      <c r="F2281" s="51">
        <v>3.96</v>
      </c>
      <c r="G2281" s="51">
        <v>1.8800000000000001E-2</v>
      </c>
      <c r="H2281" s="51">
        <v>53.056800000000003</v>
      </c>
      <c r="I2281" s="51">
        <v>2039</v>
      </c>
      <c r="J2281" s="51" t="s">
        <v>32</v>
      </c>
      <c r="K2281" s="51" t="s">
        <v>33</v>
      </c>
    </row>
    <row r="2282" spans="1:11" x14ac:dyDescent="0.25">
      <c r="A2282" s="51" t="s">
        <v>1990</v>
      </c>
      <c r="B2282" s="51" t="s">
        <v>79</v>
      </c>
      <c r="C2282" s="51" t="s">
        <v>31</v>
      </c>
      <c r="D2282" s="51">
        <v>702069</v>
      </c>
      <c r="E2282" s="51">
        <v>85.61</v>
      </c>
      <c r="F2282" s="51">
        <v>6.3</v>
      </c>
      <c r="G2282" s="51">
        <v>8.9999999999999993E-3</v>
      </c>
      <c r="H2282" s="51">
        <v>111.4395</v>
      </c>
      <c r="I2282" s="51">
        <v>2039</v>
      </c>
      <c r="J2282" s="51" t="s">
        <v>32</v>
      </c>
      <c r="K2282" s="51" t="s">
        <v>33</v>
      </c>
    </row>
    <row r="2283" spans="1:11" x14ac:dyDescent="0.25">
      <c r="A2283" s="51" t="s">
        <v>2410</v>
      </c>
      <c r="B2283" s="51" t="s">
        <v>75</v>
      </c>
      <c r="C2283" s="51" t="s">
        <v>31</v>
      </c>
      <c r="D2283" s="51">
        <v>488860</v>
      </c>
      <c r="E2283" s="51">
        <v>81.16</v>
      </c>
      <c r="F2283" s="51">
        <v>4.8099999999999996</v>
      </c>
      <c r="G2283" s="51">
        <v>9.7999999999999997E-3</v>
      </c>
      <c r="H2283" s="51">
        <v>101.6341</v>
      </c>
      <c r="I2283" s="51">
        <v>2039</v>
      </c>
      <c r="J2283" s="51" t="s">
        <v>32</v>
      </c>
      <c r="K2283" s="51" t="s">
        <v>33</v>
      </c>
    </row>
    <row r="2284" spans="1:11" x14ac:dyDescent="0.25">
      <c r="A2284" s="51" t="s">
        <v>2389</v>
      </c>
      <c r="B2284" s="51" t="s">
        <v>75</v>
      </c>
      <c r="C2284" s="51" t="s">
        <v>31</v>
      </c>
      <c r="D2284" s="51">
        <v>508797</v>
      </c>
      <c r="E2284" s="51">
        <v>78.5</v>
      </c>
      <c r="F2284" s="51">
        <v>4.4400000000000004</v>
      </c>
      <c r="G2284" s="51">
        <v>8.6999999999999994E-3</v>
      </c>
      <c r="H2284" s="51">
        <v>114.59399999999999</v>
      </c>
      <c r="I2284" s="51">
        <v>2039</v>
      </c>
      <c r="J2284" s="51" t="s">
        <v>32</v>
      </c>
      <c r="K2284" s="51" t="s">
        <v>33</v>
      </c>
    </row>
    <row r="2285" spans="1:11" x14ac:dyDescent="0.25">
      <c r="A2285" s="51" t="s">
        <v>2622</v>
      </c>
      <c r="B2285" s="51" t="s">
        <v>34</v>
      </c>
      <c r="C2285" s="51" t="s">
        <v>31</v>
      </c>
      <c r="D2285" s="51">
        <v>883767</v>
      </c>
      <c r="E2285" s="51">
        <v>77.489999999999995</v>
      </c>
      <c r="F2285" s="51">
        <v>12.45</v>
      </c>
      <c r="G2285" s="51">
        <v>1.41E-2</v>
      </c>
      <c r="H2285" s="51">
        <v>70.985299999999995</v>
      </c>
      <c r="I2285" s="51">
        <v>2039</v>
      </c>
      <c r="J2285" s="51" t="s">
        <v>32</v>
      </c>
      <c r="K2285" s="51" t="s">
        <v>33</v>
      </c>
    </row>
    <row r="2286" spans="1:11" x14ac:dyDescent="0.25">
      <c r="A2286" s="51" t="s">
        <v>3020</v>
      </c>
      <c r="B2286" s="51" t="s">
        <v>79</v>
      </c>
      <c r="C2286" s="51" t="s">
        <v>31</v>
      </c>
      <c r="D2286" s="51">
        <v>1570265</v>
      </c>
      <c r="E2286" s="51">
        <v>65.62</v>
      </c>
      <c r="F2286" s="51">
        <v>10.62</v>
      </c>
      <c r="G2286" s="51">
        <v>6.7999999999999996E-3</v>
      </c>
      <c r="H2286" s="51">
        <v>147.85919999999999</v>
      </c>
      <c r="I2286" s="51">
        <v>2039</v>
      </c>
      <c r="J2286" s="51" t="s">
        <v>32</v>
      </c>
      <c r="K2286" s="51" t="s">
        <v>33</v>
      </c>
    </row>
    <row r="2287" spans="1:11" x14ac:dyDescent="0.25">
      <c r="A2287" s="51" t="s">
        <v>2042</v>
      </c>
      <c r="B2287" s="51" t="s">
        <v>79</v>
      </c>
      <c r="C2287" s="51" t="s">
        <v>31</v>
      </c>
      <c r="D2287" s="51">
        <v>788815</v>
      </c>
      <c r="E2287" s="51">
        <v>85.85</v>
      </c>
      <c r="F2287" s="51">
        <v>6.48</v>
      </c>
      <c r="G2287" s="51">
        <v>8.2000000000000007E-3</v>
      </c>
      <c r="H2287" s="51">
        <v>121.7307</v>
      </c>
      <c r="I2287" s="51">
        <v>2039</v>
      </c>
      <c r="J2287" s="51" t="s">
        <v>32</v>
      </c>
      <c r="K2287" s="51" t="s">
        <v>33</v>
      </c>
    </row>
    <row r="2288" spans="1:11" x14ac:dyDescent="0.25">
      <c r="A2288" s="51" t="s">
        <v>2638</v>
      </c>
      <c r="B2288" s="51" t="s">
        <v>75</v>
      </c>
      <c r="C2288" s="51" t="s">
        <v>31</v>
      </c>
      <c r="D2288" s="51">
        <v>336813</v>
      </c>
      <c r="E2288" s="51">
        <v>81.11</v>
      </c>
      <c r="F2288" s="51">
        <v>5.27</v>
      </c>
      <c r="G2288" s="51">
        <v>1.5599999999999999E-2</v>
      </c>
      <c r="H2288" s="51">
        <v>63.911499999999997</v>
      </c>
      <c r="I2288" s="51">
        <v>2039</v>
      </c>
      <c r="J2288" s="51" t="s">
        <v>32</v>
      </c>
      <c r="K2288" s="51" t="s">
        <v>33</v>
      </c>
    </row>
    <row r="2289" spans="1:11" x14ac:dyDescent="0.25">
      <c r="A2289" s="51" t="s">
        <v>2395</v>
      </c>
      <c r="B2289" s="51" t="s">
        <v>75</v>
      </c>
      <c r="C2289" s="51" t="s">
        <v>31</v>
      </c>
      <c r="D2289" s="51">
        <v>439306</v>
      </c>
      <c r="E2289" s="51">
        <v>79.2</v>
      </c>
      <c r="F2289" s="51">
        <v>4.7300000000000004</v>
      </c>
      <c r="G2289" s="51">
        <v>1.0800000000000001E-2</v>
      </c>
      <c r="H2289" s="51">
        <v>92.876499999999993</v>
      </c>
      <c r="I2289" s="51">
        <v>2039</v>
      </c>
      <c r="J2289" s="51" t="s">
        <v>32</v>
      </c>
      <c r="K2289" s="51" t="s">
        <v>33</v>
      </c>
    </row>
    <row r="2290" spans="1:11" x14ac:dyDescent="0.25">
      <c r="A2290" s="51" t="s">
        <v>2630</v>
      </c>
      <c r="B2290" s="51" t="s">
        <v>75</v>
      </c>
      <c r="C2290" s="51" t="s">
        <v>31</v>
      </c>
      <c r="D2290" s="51">
        <v>2528994</v>
      </c>
      <c r="E2290" s="51">
        <v>78.08</v>
      </c>
      <c r="F2290" s="51">
        <v>22.03</v>
      </c>
      <c r="G2290" s="51">
        <v>8.6999999999999994E-3</v>
      </c>
      <c r="H2290" s="51">
        <v>114.79770000000001</v>
      </c>
      <c r="I2290" s="51">
        <v>2039</v>
      </c>
      <c r="J2290" s="51" t="s">
        <v>32</v>
      </c>
      <c r="K2290" s="51" t="s">
        <v>33</v>
      </c>
    </row>
    <row r="2291" spans="1:11" x14ac:dyDescent="0.25">
      <c r="A2291" s="51" t="s">
        <v>2436</v>
      </c>
      <c r="B2291" s="51" t="s">
        <v>75</v>
      </c>
      <c r="C2291" s="51" t="s">
        <v>31</v>
      </c>
      <c r="D2291" s="51">
        <v>521843</v>
      </c>
      <c r="E2291" s="51">
        <v>82.46</v>
      </c>
      <c r="F2291" s="51">
        <v>4.6900000000000004</v>
      </c>
      <c r="G2291" s="51">
        <v>8.9999999999999993E-3</v>
      </c>
      <c r="H2291" s="51">
        <v>111.2672</v>
      </c>
      <c r="I2291" s="51">
        <v>2039</v>
      </c>
      <c r="J2291" s="51" t="s">
        <v>32</v>
      </c>
      <c r="K2291" s="51" t="s">
        <v>33</v>
      </c>
    </row>
    <row r="2292" spans="1:11" x14ac:dyDescent="0.25">
      <c r="A2292" s="51" t="s">
        <v>2621</v>
      </c>
      <c r="B2292" s="51" t="s">
        <v>75</v>
      </c>
      <c r="C2292" s="51" t="s">
        <v>31</v>
      </c>
      <c r="D2292" s="51">
        <v>132425</v>
      </c>
      <c r="E2292" s="51">
        <v>76.98</v>
      </c>
      <c r="F2292" s="51">
        <v>6.18</v>
      </c>
      <c r="G2292" s="51">
        <v>4.6699999999999998E-2</v>
      </c>
      <c r="H2292" s="51">
        <v>21.428000000000001</v>
      </c>
      <c r="I2292" s="51">
        <v>2039</v>
      </c>
      <c r="J2292" s="51" t="s">
        <v>32</v>
      </c>
      <c r="K2292" s="51" t="s">
        <v>33</v>
      </c>
    </row>
    <row r="2293" spans="1:11" x14ac:dyDescent="0.25">
      <c r="A2293" s="51" t="s">
        <v>2644</v>
      </c>
      <c r="B2293" s="51" t="s">
        <v>75</v>
      </c>
      <c r="C2293" s="51" t="s">
        <v>31</v>
      </c>
      <c r="D2293" s="51">
        <v>413056</v>
      </c>
      <c r="E2293" s="51">
        <v>86.21</v>
      </c>
      <c r="F2293" s="51">
        <v>5.25</v>
      </c>
      <c r="G2293" s="51">
        <v>1.2699999999999999E-2</v>
      </c>
      <c r="H2293" s="51">
        <v>78.677300000000002</v>
      </c>
      <c r="I2293" s="51">
        <v>2039</v>
      </c>
      <c r="J2293" s="51" t="s">
        <v>32</v>
      </c>
      <c r="K2293" s="51" t="s">
        <v>33</v>
      </c>
    </row>
    <row r="2294" spans="1:11" x14ac:dyDescent="0.25">
      <c r="A2294" s="51" t="s">
        <v>2620</v>
      </c>
      <c r="B2294" s="51" t="s">
        <v>75</v>
      </c>
      <c r="C2294" s="51" t="s">
        <v>31</v>
      </c>
      <c r="D2294" s="51">
        <v>469869</v>
      </c>
      <c r="E2294" s="51">
        <v>82.42</v>
      </c>
      <c r="F2294" s="51">
        <v>5.59</v>
      </c>
      <c r="G2294" s="51">
        <v>1.1900000000000001E-2</v>
      </c>
      <c r="H2294" s="51">
        <v>84.055400000000006</v>
      </c>
      <c r="I2294" s="51">
        <v>2039</v>
      </c>
      <c r="J2294" s="51" t="s">
        <v>32</v>
      </c>
      <c r="K2294" s="51" t="s">
        <v>33</v>
      </c>
    </row>
    <row r="2295" spans="1:11" x14ac:dyDescent="0.25">
      <c r="A2295" s="51" t="s">
        <v>2631</v>
      </c>
      <c r="B2295" s="51" t="s">
        <v>79</v>
      </c>
      <c r="C2295" s="51" t="s">
        <v>31</v>
      </c>
      <c r="D2295" s="51">
        <v>1093662</v>
      </c>
      <c r="E2295" s="51">
        <v>84.36</v>
      </c>
      <c r="F2295" s="51">
        <v>9.85</v>
      </c>
      <c r="G2295" s="51">
        <v>8.9999999999999993E-3</v>
      </c>
      <c r="H2295" s="51">
        <v>111.0316</v>
      </c>
      <c r="I2295" s="51">
        <v>2039</v>
      </c>
      <c r="J2295" s="51" t="s">
        <v>32</v>
      </c>
      <c r="K2295" s="51" t="s">
        <v>33</v>
      </c>
    </row>
    <row r="2296" spans="1:11" x14ac:dyDescent="0.25">
      <c r="A2296" s="51" t="s">
        <v>2808</v>
      </c>
      <c r="B2296" s="51" t="s">
        <v>79</v>
      </c>
      <c r="C2296" s="51" t="s">
        <v>31</v>
      </c>
      <c r="D2296" s="51">
        <v>1843391</v>
      </c>
      <c r="E2296" s="51">
        <v>69.72</v>
      </c>
      <c r="F2296" s="51">
        <v>10.36</v>
      </c>
      <c r="G2296" s="51">
        <v>5.5999999999999999E-3</v>
      </c>
      <c r="H2296" s="51">
        <v>177.93350000000001</v>
      </c>
      <c r="I2296" s="51">
        <v>2039</v>
      </c>
      <c r="J2296" s="51" t="s">
        <v>32</v>
      </c>
      <c r="K2296" s="51" t="s">
        <v>33</v>
      </c>
    </row>
    <row r="2297" spans="1:11" x14ac:dyDescent="0.25">
      <c r="A2297" s="51" t="s">
        <v>2615</v>
      </c>
      <c r="B2297" s="51" t="s">
        <v>75</v>
      </c>
      <c r="C2297" s="51" t="s">
        <v>31</v>
      </c>
      <c r="D2297" s="51">
        <v>355541</v>
      </c>
      <c r="E2297" s="51">
        <v>71.37</v>
      </c>
      <c r="F2297" s="51">
        <v>5.24</v>
      </c>
      <c r="G2297" s="51">
        <v>1.47E-2</v>
      </c>
      <c r="H2297" s="51">
        <v>67.851299999999995</v>
      </c>
      <c r="I2297" s="51">
        <v>2039</v>
      </c>
      <c r="J2297" s="51" t="s">
        <v>32</v>
      </c>
      <c r="K2297" s="51" t="s">
        <v>33</v>
      </c>
    </row>
    <row r="2298" spans="1:11" x14ac:dyDescent="0.25">
      <c r="A2298" s="51" t="s">
        <v>2640</v>
      </c>
      <c r="B2298" s="51" t="s">
        <v>75</v>
      </c>
      <c r="C2298" s="51" t="s">
        <v>31</v>
      </c>
      <c r="D2298" s="51">
        <v>239880</v>
      </c>
      <c r="E2298" s="51">
        <v>82.24</v>
      </c>
      <c r="F2298" s="51">
        <v>5.64</v>
      </c>
      <c r="G2298" s="51">
        <v>2.35E-2</v>
      </c>
      <c r="H2298" s="51">
        <v>42.531799999999997</v>
      </c>
      <c r="I2298" s="51">
        <v>2039</v>
      </c>
      <c r="J2298" s="51" t="s">
        <v>32</v>
      </c>
      <c r="K2298" s="51" t="s">
        <v>33</v>
      </c>
    </row>
    <row r="2299" spans="1:11" x14ac:dyDescent="0.25">
      <c r="A2299" s="51" t="s">
        <v>2636</v>
      </c>
      <c r="B2299" s="51" t="s">
        <v>75</v>
      </c>
      <c r="C2299" s="51" t="s">
        <v>31</v>
      </c>
      <c r="D2299" s="51">
        <v>153958</v>
      </c>
      <c r="E2299" s="51">
        <v>81.62</v>
      </c>
      <c r="F2299" s="51">
        <v>5.57</v>
      </c>
      <c r="G2299" s="51">
        <v>3.6200000000000003E-2</v>
      </c>
      <c r="H2299" s="51">
        <v>27.640499999999999</v>
      </c>
      <c r="I2299" s="51">
        <v>2039</v>
      </c>
      <c r="J2299" s="51" t="s">
        <v>32</v>
      </c>
      <c r="K2299" s="51" t="s">
        <v>33</v>
      </c>
    </row>
    <row r="2300" spans="1:11" x14ac:dyDescent="0.25">
      <c r="A2300" s="51" t="s">
        <v>2290</v>
      </c>
      <c r="B2300" s="51" t="s">
        <v>75</v>
      </c>
      <c r="C2300" s="51" t="s">
        <v>31</v>
      </c>
      <c r="D2300" s="51">
        <v>480443</v>
      </c>
      <c r="E2300" s="51">
        <v>75.459999999999994</v>
      </c>
      <c r="F2300" s="51">
        <v>4.66</v>
      </c>
      <c r="G2300" s="51">
        <v>9.7000000000000003E-3</v>
      </c>
      <c r="H2300" s="51">
        <v>103.0994</v>
      </c>
      <c r="I2300" s="51">
        <v>2039</v>
      </c>
      <c r="J2300" s="51" t="s">
        <v>32</v>
      </c>
      <c r="K2300" s="51" t="s">
        <v>33</v>
      </c>
    </row>
    <row r="2301" spans="1:11" x14ac:dyDescent="0.25">
      <c r="A2301" s="51" t="s">
        <v>2121</v>
      </c>
      <c r="B2301" s="51" t="s">
        <v>79</v>
      </c>
      <c r="C2301" s="51" t="s">
        <v>31</v>
      </c>
      <c r="D2301" s="51">
        <v>1323178</v>
      </c>
      <c r="E2301" s="51">
        <v>83.45</v>
      </c>
      <c r="F2301" s="51">
        <v>9.84</v>
      </c>
      <c r="G2301" s="51">
        <v>7.4000000000000003E-3</v>
      </c>
      <c r="H2301" s="51">
        <v>134.4693</v>
      </c>
      <c r="I2301" s="51">
        <v>2039</v>
      </c>
      <c r="J2301" s="51" t="s">
        <v>32</v>
      </c>
      <c r="K2301" s="51" t="s">
        <v>33</v>
      </c>
    </row>
    <row r="2302" spans="1:11" x14ac:dyDescent="0.25">
      <c r="A2302" s="51" t="s">
        <v>2627</v>
      </c>
      <c r="B2302" s="51" t="s">
        <v>75</v>
      </c>
      <c r="C2302" s="51" t="s">
        <v>31</v>
      </c>
      <c r="D2302" s="51">
        <v>612254</v>
      </c>
      <c r="E2302" s="51">
        <v>83.86</v>
      </c>
      <c r="F2302" s="51">
        <v>6.3</v>
      </c>
      <c r="G2302" s="51">
        <v>1.03E-2</v>
      </c>
      <c r="H2302" s="51">
        <v>97.183199999999999</v>
      </c>
      <c r="I2302" s="51">
        <v>2039</v>
      </c>
      <c r="J2302" s="51" t="s">
        <v>32</v>
      </c>
      <c r="K2302" s="51" t="s">
        <v>33</v>
      </c>
    </row>
    <row r="2303" spans="1:11" x14ac:dyDescent="0.25">
      <c r="A2303" s="51" t="s">
        <v>1874</v>
      </c>
      <c r="B2303" s="51" t="s">
        <v>79</v>
      </c>
      <c r="C2303" s="51" t="s">
        <v>31</v>
      </c>
      <c r="D2303" s="51">
        <v>770403</v>
      </c>
      <c r="E2303" s="51">
        <v>86.43</v>
      </c>
      <c r="F2303" s="51">
        <v>6.49</v>
      </c>
      <c r="G2303" s="51">
        <v>8.3999999999999995E-3</v>
      </c>
      <c r="H2303" s="51">
        <v>118.70610000000001</v>
      </c>
      <c r="I2303" s="51">
        <v>2039</v>
      </c>
      <c r="J2303" s="51" t="s">
        <v>32</v>
      </c>
      <c r="K2303" s="51" t="s">
        <v>33</v>
      </c>
    </row>
    <row r="2304" spans="1:11" x14ac:dyDescent="0.25">
      <c r="A2304" s="51" t="s">
        <v>2040</v>
      </c>
      <c r="B2304" s="51" t="s">
        <v>79</v>
      </c>
      <c r="C2304" s="51" t="s">
        <v>31</v>
      </c>
      <c r="D2304" s="51">
        <v>788815</v>
      </c>
      <c r="E2304" s="51">
        <v>83.58</v>
      </c>
      <c r="F2304" s="51">
        <v>6.48</v>
      </c>
      <c r="G2304" s="51">
        <v>8.2000000000000007E-3</v>
      </c>
      <c r="H2304" s="51">
        <v>121.7307</v>
      </c>
      <c r="I2304" s="51">
        <v>2039</v>
      </c>
      <c r="J2304" s="51" t="s">
        <v>32</v>
      </c>
      <c r="K2304" s="51" t="s">
        <v>33</v>
      </c>
    </row>
    <row r="2305" spans="1:11" x14ac:dyDescent="0.25">
      <c r="A2305" s="51" t="s">
        <v>2654</v>
      </c>
      <c r="B2305" s="51" t="s">
        <v>75</v>
      </c>
      <c r="C2305" s="51" t="s">
        <v>31</v>
      </c>
      <c r="D2305" s="51">
        <v>292555</v>
      </c>
      <c r="E2305" s="51">
        <v>74.67</v>
      </c>
      <c r="F2305" s="51">
        <v>5.59</v>
      </c>
      <c r="G2305" s="51">
        <v>1.9099999999999999E-2</v>
      </c>
      <c r="H2305" s="51">
        <v>52.3354</v>
      </c>
      <c r="I2305" s="51">
        <v>2039</v>
      </c>
      <c r="J2305" s="51" t="s">
        <v>32</v>
      </c>
      <c r="K2305" s="51" t="s">
        <v>33</v>
      </c>
    </row>
    <row r="2306" spans="1:11" x14ac:dyDescent="0.25">
      <c r="A2306" s="51" t="s">
        <v>1613</v>
      </c>
      <c r="B2306" s="51" t="s">
        <v>79</v>
      </c>
      <c r="C2306" s="51" t="s">
        <v>31</v>
      </c>
      <c r="D2306" s="51">
        <v>740155</v>
      </c>
      <c r="E2306" s="51">
        <v>87.58</v>
      </c>
      <c r="F2306" s="51">
        <v>6.3</v>
      </c>
      <c r="G2306" s="51">
        <v>8.5000000000000006E-3</v>
      </c>
      <c r="H2306" s="51">
        <v>117.4849</v>
      </c>
      <c r="I2306" s="51">
        <v>2039</v>
      </c>
      <c r="J2306" s="51" t="s">
        <v>32</v>
      </c>
      <c r="K2306" s="51" t="s">
        <v>33</v>
      </c>
    </row>
    <row r="2307" spans="1:11" x14ac:dyDescent="0.25">
      <c r="A2307" s="51" t="s">
        <v>1819</v>
      </c>
      <c r="B2307" s="51" t="s">
        <v>79</v>
      </c>
      <c r="C2307" s="51" t="s">
        <v>31</v>
      </c>
      <c r="D2307" s="51">
        <v>826901</v>
      </c>
      <c r="E2307" s="51">
        <v>86.93</v>
      </c>
      <c r="F2307" s="51">
        <v>7.06</v>
      </c>
      <c r="G2307" s="51">
        <v>8.5000000000000006E-3</v>
      </c>
      <c r="H2307" s="51">
        <v>117.12479999999999</v>
      </c>
      <c r="I2307" s="51">
        <v>2039</v>
      </c>
      <c r="J2307" s="51" t="s">
        <v>32</v>
      </c>
      <c r="K2307" s="51" t="s">
        <v>33</v>
      </c>
    </row>
    <row r="2308" spans="1:11" x14ac:dyDescent="0.25">
      <c r="A2308" s="51" t="s">
        <v>2679</v>
      </c>
      <c r="B2308" s="51" t="s">
        <v>75</v>
      </c>
      <c r="C2308" s="51" t="s">
        <v>31</v>
      </c>
      <c r="D2308" s="51">
        <v>360789</v>
      </c>
      <c r="E2308" s="51">
        <v>80.430000000000007</v>
      </c>
      <c r="F2308" s="51">
        <v>5.92</v>
      </c>
      <c r="G2308" s="51">
        <v>1.6400000000000001E-2</v>
      </c>
      <c r="H2308" s="51">
        <v>60.944099999999999</v>
      </c>
      <c r="I2308" s="51">
        <v>2040</v>
      </c>
      <c r="J2308" s="51" t="s">
        <v>32</v>
      </c>
      <c r="K2308" s="51" t="s">
        <v>33</v>
      </c>
    </row>
    <row r="2309" spans="1:11" x14ac:dyDescent="0.25">
      <c r="A2309" s="51" t="s">
        <v>2435</v>
      </c>
      <c r="B2309" s="51" t="s">
        <v>75</v>
      </c>
      <c r="C2309" s="51" t="s">
        <v>31</v>
      </c>
      <c r="D2309" s="51">
        <v>537499</v>
      </c>
      <c r="E2309" s="51">
        <v>80.11</v>
      </c>
      <c r="F2309" s="51">
        <v>4.66</v>
      </c>
      <c r="G2309" s="51">
        <v>8.6999999999999994E-3</v>
      </c>
      <c r="H2309" s="51">
        <v>115.34310000000001</v>
      </c>
      <c r="I2309" s="51">
        <v>2040</v>
      </c>
      <c r="J2309" s="51" t="s">
        <v>32</v>
      </c>
      <c r="K2309" s="51" t="s">
        <v>33</v>
      </c>
    </row>
    <row r="2310" spans="1:11" x14ac:dyDescent="0.25">
      <c r="A2310" s="51" t="s">
        <v>2669</v>
      </c>
      <c r="B2310" s="51" t="s">
        <v>75</v>
      </c>
      <c r="C2310" s="51" t="s">
        <v>31</v>
      </c>
      <c r="D2310" s="51">
        <v>369819</v>
      </c>
      <c r="E2310" s="51">
        <v>80.91</v>
      </c>
      <c r="F2310" s="51">
        <v>5.27</v>
      </c>
      <c r="G2310" s="51">
        <v>1.43E-2</v>
      </c>
      <c r="H2310" s="51">
        <v>70.174400000000006</v>
      </c>
      <c r="I2310" s="51">
        <v>2040</v>
      </c>
      <c r="J2310" s="51" t="s">
        <v>32</v>
      </c>
      <c r="K2310" s="51" t="s">
        <v>33</v>
      </c>
    </row>
    <row r="2311" spans="1:11" x14ac:dyDescent="0.25">
      <c r="A2311" s="51" t="s">
        <v>1771</v>
      </c>
      <c r="B2311" s="51" t="s">
        <v>79</v>
      </c>
      <c r="C2311" s="51" t="s">
        <v>31</v>
      </c>
      <c r="D2311" s="51">
        <v>689754</v>
      </c>
      <c r="E2311" s="51">
        <v>85.8</v>
      </c>
      <c r="F2311" s="51">
        <v>6.52</v>
      </c>
      <c r="G2311" s="51">
        <v>9.4999999999999998E-3</v>
      </c>
      <c r="H2311" s="51">
        <v>105.79049999999999</v>
      </c>
      <c r="I2311" s="51">
        <v>2040</v>
      </c>
      <c r="J2311" s="51" t="s">
        <v>32</v>
      </c>
      <c r="K2311" s="51" t="s">
        <v>33</v>
      </c>
    </row>
    <row r="2312" spans="1:11" x14ac:dyDescent="0.25">
      <c r="A2312" s="51" t="s">
        <v>2037</v>
      </c>
      <c r="B2312" s="51" t="s">
        <v>79</v>
      </c>
      <c r="C2312" s="51" t="s">
        <v>31</v>
      </c>
      <c r="D2312" s="51">
        <v>817464</v>
      </c>
      <c r="E2312" s="51">
        <v>86.21</v>
      </c>
      <c r="F2312" s="51">
        <v>6.36</v>
      </c>
      <c r="G2312" s="51">
        <v>7.7999999999999996E-3</v>
      </c>
      <c r="H2312" s="51">
        <v>128.53210000000001</v>
      </c>
      <c r="I2312" s="51">
        <v>2040</v>
      </c>
      <c r="J2312" s="51" t="s">
        <v>32</v>
      </c>
      <c r="K2312" s="51" t="s">
        <v>33</v>
      </c>
    </row>
    <row r="2313" spans="1:11" x14ac:dyDescent="0.25">
      <c r="A2313" s="51" t="s">
        <v>2660</v>
      </c>
      <c r="B2313" s="51" t="s">
        <v>75</v>
      </c>
      <c r="C2313" s="51" t="s">
        <v>31</v>
      </c>
      <c r="D2313" s="51">
        <v>317803</v>
      </c>
      <c r="E2313" s="51">
        <v>80.02</v>
      </c>
      <c r="F2313" s="51">
        <v>5.74</v>
      </c>
      <c r="G2313" s="51">
        <v>1.8100000000000002E-2</v>
      </c>
      <c r="H2313" s="51">
        <v>55.366399999999999</v>
      </c>
      <c r="I2313" s="51">
        <v>2040</v>
      </c>
      <c r="J2313" s="51" t="s">
        <v>32</v>
      </c>
      <c r="K2313" s="51" t="s">
        <v>33</v>
      </c>
    </row>
    <row r="2314" spans="1:11" x14ac:dyDescent="0.25">
      <c r="A2314" s="51" t="s">
        <v>2677</v>
      </c>
      <c r="B2314" s="51" t="s">
        <v>75</v>
      </c>
      <c r="C2314" s="51" t="s">
        <v>31</v>
      </c>
      <c r="D2314" s="51">
        <v>535909</v>
      </c>
      <c r="E2314" s="51">
        <v>84.2</v>
      </c>
      <c r="F2314" s="51">
        <v>5.33</v>
      </c>
      <c r="G2314" s="51">
        <v>9.9000000000000008E-3</v>
      </c>
      <c r="H2314" s="51">
        <v>100.5458</v>
      </c>
      <c r="I2314" s="51">
        <v>2040</v>
      </c>
      <c r="J2314" s="51" t="s">
        <v>32</v>
      </c>
      <c r="K2314" s="51" t="s">
        <v>33</v>
      </c>
    </row>
    <row r="2315" spans="1:11" x14ac:dyDescent="0.25">
      <c r="A2315" s="51" t="s">
        <v>2430</v>
      </c>
      <c r="B2315" s="51" t="s">
        <v>75</v>
      </c>
      <c r="C2315" s="51" t="s">
        <v>31</v>
      </c>
      <c r="D2315" s="51">
        <v>563182</v>
      </c>
      <c r="E2315" s="51">
        <v>83.11</v>
      </c>
      <c r="F2315" s="51">
        <v>4.96</v>
      </c>
      <c r="G2315" s="51">
        <v>8.8000000000000005E-3</v>
      </c>
      <c r="H2315" s="51">
        <v>113.54470000000001</v>
      </c>
      <c r="I2315" s="51">
        <v>2040</v>
      </c>
      <c r="J2315" s="51" t="s">
        <v>32</v>
      </c>
      <c r="K2315" s="51" t="s">
        <v>33</v>
      </c>
    </row>
    <row r="2316" spans="1:11" x14ac:dyDescent="0.25">
      <c r="A2316" s="51" t="s">
        <v>2672</v>
      </c>
      <c r="B2316" s="51" t="s">
        <v>75</v>
      </c>
      <c r="C2316" s="51" t="s">
        <v>31</v>
      </c>
      <c r="D2316" s="51">
        <v>504700</v>
      </c>
      <c r="E2316" s="51">
        <v>82.83</v>
      </c>
      <c r="F2316" s="51">
        <v>5.84</v>
      </c>
      <c r="G2316" s="51">
        <v>1.1599999999999999E-2</v>
      </c>
      <c r="H2316" s="51">
        <v>86.421199999999999</v>
      </c>
      <c r="I2316" s="51">
        <v>2040</v>
      </c>
      <c r="J2316" s="51" t="s">
        <v>32</v>
      </c>
      <c r="K2316" s="51" t="s">
        <v>33</v>
      </c>
    </row>
    <row r="2317" spans="1:11" x14ac:dyDescent="0.25">
      <c r="A2317" s="51" t="s">
        <v>2690</v>
      </c>
      <c r="B2317" s="51" t="s">
        <v>79</v>
      </c>
      <c r="C2317" s="51" t="s">
        <v>31</v>
      </c>
      <c r="D2317" s="51">
        <v>1288967</v>
      </c>
      <c r="E2317" s="51">
        <v>82.85</v>
      </c>
      <c r="F2317" s="51">
        <v>9.7799999999999994</v>
      </c>
      <c r="G2317" s="51">
        <v>7.6E-3</v>
      </c>
      <c r="H2317" s="51">
        <v>131.7963</v>
      </c>
      <c r="I2317" s="51">
        <v>2040</v>
      </c>
      <c r="J2317" s="51" t="s">
        <v>32</v>
      </c>
      <c r="K2317" s="51" t="s">
        <v>33</v>
      </c>
    </row>
    <row r="2318" spans="1:11" x14ac:dyDescent="0.25">
      <c r="A2318" s="51" t="s">
        <v>2684</v>
      </c>
      <c r="B2318" s="51" t="s">
        <v>75</v>
      </c>
      <c r="C2318" s="51" t="s">
        <v>31</v>
      </c>
      <c r="D2318" s="51">
        <v>651934</v>
      </c>
      <c r="E2318" s="51">
        <v>80.599999999999994</v>
      </c>
      <c r="F2318" s="51">
        <v>5.8</v>
      </c>
      <c r="G2318" s="51">
        <v>8.8999999999999999E-3</v>
      </c>
      <c r="H2318" s="51">
        <v>112.4024</v>
      </c>
      <c r="I2318" s="51">
        <v>2040</v>
      </c>
      <c r="J2318" s="51" t="s">
        <v>32</v>
      </c>
      <c r="K2318" s="51" t="s">
        <v>33</v>
      </c>
    </row>
    <row r="2319" spans="1:11" x14ac:dyDescent="0.25">
      <c r="A2319" s="51" t="s">
        <v>2483</v>
      </c>
      <c r="B2319" s="51" t="s">
        <v>75</v>
      </c>
      <c r="C2319" s="51" t="s">
        <v>31</v>
      </c>
      <c r="D2319" s="51">
        <v>537499</v>
      </c>
      <c r="E2319" s="51">
        <v>80.3</v>
      </c>
      <c r="F2319" s="51">
        <v>4.6900000000000004</v>
      </c>
      <c r="G2319" s="51">
        <v>8.6999999999999994E-3</v>
      </c>
      <c r="H2319" s="51">
        <v>114.6053</v>
      </c>
      <c r="I2319" s="51">
        <v>2040</v>
      </c>
      <c r="J2319" s="51" t="s">
        <v>32</v>
      </c>
      <c r="K2319" s="51" t="s">
        <v>33</v>
      </c>
    </row>
    <row r="2320" spans="1:11" x14ac:dyDescent="0.25">
      <c r="A2320" s="51" t="s">
        <v>2367</v>
      </c>
      <c r="B2320" s="51" t="s">
        <v>75</v>
      </c>
      <c r="C2320" s="51" t="s">
        <v>31</v>
      </c>
      <c r="D2320" s="51">
        <v>564536</v>
      </c>
      <c r="E2320" s="51">
        <v>77.209999999999994</v>
      </c>
      <c r="F2320" s="51">
        <v>4.68</v>
      </c>
      <c r="G2320" s="51">
        <v>8.3000000000000001E-3</v>
      </c>
      <c r="H2320" s="51">
        <v>120.62739999999999</v>
      </c>
      <c r="I2320" s="51">
        <v>2040</v>
      </c>
      <c r="J2320" s="51" t="s">
        <v>32</v>
      </c>
      <c r="K2320" s="51" t="s">
        <v>33</v>
      </c>
    </row>
    <row r="2321" spans="1:11" x14ac:dyDescent="0.25">
      <c r="A2321" s="51" t="s">
        <v>1870</v>
      </c>
      <c r="B2321" s="51" t="s">
        <v>79</v>
      </c>
      <c r="C2321" s="51" t="s">
        <v>31</v>
      </c>
      <c r="D2321" s="51">
        <v>1056142</v>
      </c>
      <c r="E2321" s="51">
        <v>69.16</v>
      </c>
      <c r="F2321" s="51">
        <v>10.050000000000001</v>
      </c>
      <c r="G2321" s="51">
        <v>9.4999999999999998E-3</v>
      </c>
      <c r="H2321" s="51">
        <v>105.0887</v>
      </c>
      <c r="I2321" s="51">
        <v>2040</v>
      </c>
      <c r="J2321" s="51" t="s">
        <v>32</v>
      </c>
      <c r="K2321" s="51" t="s">
        <v>33</v>
      </c>
    </row>
    <row r="2322" spans="1:11" x14ac:dyDescent="0.25">
      <c r="A2322" s="51" t="s">
        <v>1414</v>
      </c>
      <c r="B2322" s="51" t="s">
        <v>79</v>
      </c>
      <c r="C2322" s="51" t="s">
        <v>31</v>
      </c>
      <c r="D2322" s="51">
        <v>636763</v>
      </c>
      <c r="E2322" s="51">
        <v>85.16</v>
      </c>
      <c r="F2322" s="51">
        <v>6.52</v>
      </c>
      <c r="G2322" s="51">
        <v>1.0200000000000001E-2</v>
      </c>
      <c r="H2322" s="51">
        <v>97.662999999999997</v>
      </c>
      <c r="I2322" s="51">
        <v>2040</v>
      </c>
      <c r="J2322" s="51" t="s">
        <v>32</v>
      </c>
      <c r="K2322" s="51" t="s">
        <v>33</v>
      </c>
    </row>
    <row r="2323" spans="1:11" x14ac:dyDescent="0.25">
      <c r="A2323" s="51" t="s">
        <v>1380</v>
      </c>
      <c r="B2323" s="51" t="s">
        <v>79</v>
      </c>
      <c r="C2323" s="51" t="s">
        <v>31</v>
      </c>
      <c r="D2323" s="51">
        <v>588052</v>
      </c>
      <c r="E2323" s="51">
        <v>87.62</v>
      </c>
      <c r="F2323" s="51">
        <v>6.32</v>
      </c>
      <c r="G2323" s="51">
        <v>1.0699999999999999E-2</v>
      </c>
      <c r="H2323" s="51">
        <v>93.046199999999999</v>
      </c>
      <c r="I2323" s="51">
        <v>2040</v>
      </c>
      <c r="J2323" s="51" t="s">
        <v>32</v>
      </c>
      <c r="K2323" s="51" t="s">
        <v>33</v>
      </c>
    </row>
    <row r="2324" spans="1:11" x14ac:dyDescent="0.25">
      <c r="A2324" s="51" t="s">
        <v>1841</v>
      </c>
      <c r="B2324" s="51" t="s">
        <v>79</v>
      </c>
      <c r="C2324" s="51" t="s">
        <v>31</v>
      </c>
      <c r="D2324" s="51">
        <v>574181</v>
      </c>
      <c r="E2324" s="51">
        <v>88.56</v>
      </c>
      <c r="F2324" s="51">
        <v>6.32</v>
      </c>
      <c r="G2324" s="51">
        <v>1.0999999999999999E-2</v>
      </c>
      <c r="H2324" s="51">
        <v>90.851399999999998</v>
      </c>
      <c r="I2324" s="51">
        <v>2040</v>
      </c>
      <c r="J2324" s="51" t="s">
        <v>32</v>
      </c>
      <c r="K2324" s="51" t="s">
        <v>33</v>
      </c>
    </row>
    <row r="2325" spans="1:11" x14ac:dyDescent="0.25">
      <c r="A2325" s="51" t="s">
        <v>2310</v>
      </c>
      <c r="B2325" s="51" t="s">
        <v>75</v>
      </c>
      <c r="C2325" s="51" t="s">
        <v>31</v>
      </c>
      <c r="D2325" s="51">
        <v>533923</v>
      </c>
      <c r="E2325" s="51">
        <v>82.36</v>
      </c>
      <c r="F2325" s="51">
        <v>3.94</v>
      </c>
      <c r="G2325" s="51">
        <v>7.4000000000000003E-3</v>
      </c>
      <c r="H2325" s="51">
        <v>135.51339999999999</v>
      </c>
      <c r="I2325" s="51">
        <v>2040</v>
      </c>
      <c r="J2325" s="51" t="s">
        <v>32</v>
      </c>
      <c r="K2325" s="51" t="s">
        <v>33</v>
      </c>
    </row>
    <row r="2326" spans="1:11" x14ac:dyDescent="0.25">
      <c r="A2326" s="51" t="s">
        <v>2438</v>
      </c>
      <c r="B2326" s="51" t="s">
        <v>75</v>
      </c>
      <c r="C2326" s="51" t="s">
        <v>31</v>
      </c>
      <c r="D2326" s="51">
        <v>422630</v>
      </c>
      <c r="E2326" s="51">
        <v>78.53</v>
      </c>
      <c r="F2326" s="51">
        <v>4.34</v>
      </c>
      <c r="G2326" s="51">
        <v>1.03E-2</v>
      </c>
      <c r="H2326" s="51">
        <v>97.380200000000002</v>
      </c>
      <c r="I2326" s="51">
        <v>2040</v>
      </c>
      <c r="J2326" s="51" t="s">
        <v>32</v>
      </c>
      <c r="K2326" s="51" t="s">
        <v>33</v>
      </c>
    </row>
    <row r="2327" spans="1:11" x14ac:dyDescent="0.25">
      <c r="A2327" s="51" t="s">
        <v>1809</v>
      </c>
      <c r="B2327" s="51" t="s">
        <v>79</v>
      </c>
      <c r="C2327" s="51" t="s">
        <v>31</v>
      </c>
      <c r="D2327" s="51">
        <v>1266156</v>
      </c>
      <c r="E2327" s="51">
        <v>83.56</v>
      </c>
      <c r="F2327" s="51">
        <v>10.119999999999999</v>
      </c>
      <c r="G2327" s="51">
        <v>8.0000000000000002E-3</v>
      </c>
      <c r="H2327" s="51">
        <v>125.1143</v>
      </c>
      <c r="I2327" s="51">
        <v>2040</v>
      </c>
      <c r="J2327" s="51" t="s">
        <v>32</v>
      </c>
      <c r="K2327" s="51" t="s">
        <v>33</v>
      </c>
    </row>
    <row r="2328" spans="1:11" x14ac:dyDescent="0.25">
      <c r="A2328" s="51" t="s">
        <v>2658</v>
      </c>
      <c r="B2328" s="51" t="s">
        <v>75</v>
      </c>
      <c r="C2328" s="51" t="s">
        <v>31</v>
      </c>
      <c r="D2328" s="51">
        <v>391131</v>
      </c>
      <c r="E2328" s="51">
        <v>80.239999999999995</v>
      </c>
      <c r="F2328" s="51">
        <v>5.26</v>
      </c>
      <c r="G2328" s="51">
        <v>1.34E-2</v>
      </c>
      <c r="H2328" s="51">
        <v>74.3596</v>
      </c>
      <c r="I2328" s="51">
        <v>2040</v>
      </c>
      <c r="J2328" s="51" t="s">
        <v>32</v>
      </c>
      <c r="K2328" s="51" t="s">
        <v>33</v>
      </c>
    </row>
    <row r="2329" spans="1:11" x14ac:dyDescent="0.25">
      <c r="A2329" s="51" t="s">
        <v>1428</v>
      </c>
      <c r="B2329" s="51" t="s">
        <v>79</v>
      </c>
      <c r="C2329" s="51" t="s">
        <v>31</v>
      </c>
      <c r="D2329" s="51">
        <v>513441</v>
      </c>
      <c r="E2329" s="51">
        <v>86.89</v>
      </c>
      <c r="F2329" s="51">
        <v>6.3</v>
      </c>
      <c r="G2329" s="51">
        <v>1.23E-2</v>
      </c>
      <c r="H2329" s="51">
        <v>81.498599999999996</v>
      </c>
      <c r="I2329" s="51">
        <v>2040</v>
      </c>
      <c r="J2329" s="51" t="s">
        <v>32</v>
      </c>
      <c r="K2329" s="51" t="s">
        <v>33</v>
      </c>
    </row>
    <row r="2330" spans="1:11" x14ac:dyDescent="0.25">
      <c r="A2330" s="51" t="s">
        <v>2659</v>
      </c>
      <c r="B2330" s="51" t="s">
        <v>75</v>
      </c>
      <c r="C2330" s="51" t="s">
        <v>31</v>
      </c>
      <c r="D2330" s="51">
        <v>317587</v>
      </c>
      <c r="E2330" s="51">
        <v>77.78</v>
      </c>
      <c r="F2330" s="51">
        <v>5.6</v>
      </c>
      <c r="G2330" s="51">
        <v>1.7600000000000001E-2</v>
      </c>
      <c r="H2330" s="51">
        <v>56.7119</v>
      </c>
      <c r="I2330" s="51">
        <v>2040</v>
      </c>
      <c r="J2330" s="51" t="s">
        <v>32</v>
      </c>
      <c r="K2330" s="51" t="s">
        <v>33</v>
      </c>
    </row>
    <row r="2331" spans="1:11" x14ac:dyDescent="0.25">
      <c r="A2331" s="51" t="s">
        <v>1472</v>
      </c>
      <c r="B2331" s="51" t="s">
        <v>79</v>
      </c>
      <c r="C2331" s="51" t="s">
        <v>31</v>
      </c>
      <c r="D2331" s="51">
        <v>702379</v>
      </c>
      <c r="E2331" s="51">
        <v>85.43</v>
      </c>
      <c r="F2331" s="51">
        <v>6.31</v>
      </c>
      <c r="G2331" s="51">
        <v>8.9999999999999993E-3</v>
      </c>
      <c r="H2331" s="51">
        <v>111.312</v>
      </c>
      <c r="I2331" s="51">
        <v>2040</v>
      </c>
      <c r="J2331" s="51" t="s">
        <v>32</v>
      </c>
      <c r="K2331" s="51" t="s">
        <v>33</v>
      </c>
    </row>
    <row r="2332" spans="1:11" x14ac:dyDescent="0.25">
      <c r="A2332" s="51" t="s">
        <v>2667</v>
      </c>
      <c r="B2332" s="51" t="s">
        <v>34</v>
      </c>
      <c r="C2332" s="51" t="s">
        <v>31</v>
      </c>
      <c r="D2332" s="51">
        <v>598112</v>
      </c>
      <c r="E2332" s="51">
        <v>77.87</v>
      </c>
      <c r="F2332" s="51">
        <v>7.87</v>
      </c>
      <c r="G2332" s="51">
        <v>1.32E-2</v>
      </c>
      <c r="H2332" s="51">
        <v>75.998999999999995</v>
      </c>
      <c r="I2332" s="51">
        <v>2040</v>
      </c>
      <c r="J2332" s="51" t="s">
        <v>32</v>
      </c>
      <c r="K2332" s="51" t="s">
        <v>33</v>
      </c>
    </row>
    <row r="2333" spans="1:11" x14ac:dyDescent="0.25">
      <c r="A2333" s="51" t="s">
        <v>2100</v>
      </c>
      <c r="B2333" s="51" t="s">
        <v>79</v>
      </c>
      <c r="C2333" s="51" t="s">
        <v>31</v>
      </c>
      <c r="D2333" s="51">
        <v>1051157</v>
      </c>
      <c r="E2333" s="51">
        <v>84.96</v>
      </c>
      <c r="F2333" s="51">
        <v>10.38</v>
      </c>
      <c r="G2333" s="51">
        <v>9.9000000000000008E-3</v>
      </c>
      <c r="H2333" s="51">
        <v>101.2675</v>
      </c>
      <c r="I2333" s="51">
        <v>2040</v>
      </c>
      <c r="J2333" s="51" t="s">
        <v>32</v>
      </c>
      <c r="K2333" s="51" t="s">
        <v>33</v>
      </c>
    </row>
    <row r="2334" spans="1:11" x14ac:dyDescent="0.25">
      <c r="A2334" s="51" t="s">
        <v>2665</v>
      </c>
      <c r="B2334" s="51" t="s">
        <v>75</v>
      </c>
      <c r="C2334" s="51" t="s">
        <v>31</v>
      </c>
      <c r="D2334" s="51">
        <v>337815</v>
      </c>
      <c r="E2334" s="51">
        <v>74.52</v>
      </c>
      <c r="F2334" s="51">
        <v>6.21</v>
      </c>
      <c r="G2334" s="51">
        <v>1.84E-2</v>
      </c>
      <c r="H2334" s="51">
        <v>54.398600000000002</v>
      </c>
      <c r="I2334" s="51">
        <v>2040</v>
      </c>
      <c r="J2334" s="51" t="s">
        <v>32</v>
      </c>
      <c r="K2334" s="51" t="s">
        <v>33</v>
      </c>
    </row>
    <row r="2335" spans="1:11" x14ac:dyDescent="0.25">
      <c r="A2335" s="51" t="s">
        <v>1773</v>
      </c>
      <c r="B2335" s="51" t="s">
        <v>79</v>
      </c>
      <c r="C2335" s="51" t="s">
        <v>31</v>
      </c>
      <c r="D2335" s="51">
        <v>644023</v>
      </c>
      <c r="E2335" s="51">
        <v>85.1</v>
      </c>
      <c r="F2335" s="51">
        <v>6.53</v>
      </c>
      <c r="G2335" s="51">
        <v>1.01E-2</v>
      </c>
      <c r="H2335" s="51">
        <v>98.625299999999996</v>
      </c>
      <c r="I2335" s="51">
        <v>2040</v>
      </c>
      <c r="J2335" s="51" t="s">
        <v>32</v>
      </c>
      <c r="K2335" s="51" t="s">
        <v>33</v>
      </c>
    </row>
    <row r="2336" spans="1:11" x14ac:dyDescent="0.25">
      <c r="A2336" s="51" t="s">
        <v>2450</v>
      </c>
      <c r="B2336" s="51" t="s">
        <v>75</v>
      </c>
      <c r="C2336" s="51" t="s">
        <v>31</v>
      </c>
      <c r="D2336" s="51">
        <v>329164</v>
      </c>
      <c r="E2336" s="51">
        <v>74.75</v>
      </c>
      <c r="F2336" s="51">
        <v>4.41</v>
      </c>
      <c r="G2336" s="51">
        <v>1.34E-2</v>
      </c>
      <c r="H2336" s="51">
        <v>74.640299999999996</v>
      </c>
      <c r="I2336" s="51">
        <v>2040</v>
      </c>
      <c r="J2336" s="51" t="s">
        <v>32</v>
      </c>
      <c r="K2336" s="51" t="s">
        <v>33</v>
      </c>
    </row>
    <row r="2337" spans="1:11" x14ac:dyDescent="0.25">
      <c r="A2337" s="51" t="s">
        <v>2457</v>
      </c>
      <c r="B2337" s="51" t="s">
        <v>75</v>
      </c>
      <c r="C2337" s="51" t="s">
        <v>31</v>
      </c>
      <c r="D2337" s="51">
        <v>290260</v>
      </c>
      <c r="E2337" s="51">
        <v>76.319999999999993</v>
      </c>
      <c r="F2337" s="51">
        <v>4.4400000000000004</v>
      </c>
      <c r="G2337" s="51">
        <v>1.5299999999999999E-2</v>
      </c>
      <c r="H2337" s="51">
        <v>65.373900000000006</v>
      </c>
      <c r="I2337" s="51">
        <v>2040</v>
      </c>
      <c r="J2337" s="51" t="s">
        <v>32</v>
      </c>
      <c r="K2337" s="51" t="s">
        <v>33</v>
      </c>
    </row>
    <row r="2338" spans="1:11" x14ac:dyDescent="0.25">
      <c r="A2338" s="51" t="s">
        <v>2662</v>
      </c>
      <c r="B2338" s="51" t="s">
        <v>34</v>
      </c>
      <c r="C2338" s="51" t="s">
        <v>31</v>
      </c>
      <c r="D2338" s="51">
        <v>1312682</v>
      </c>
      <c r="E2338" s="51">
        <v>84.9</v>
      </c>
      <c r="F2338" s="51">
        <v>8.1199999999999992</v>
      </c>
      <c r="G2338" s="51">
        <v>6.1999999999999998E-3</v>
      </c>
      <c r="H2338" s="51">
        <v>161.66030000000001</v>
      </c>
      <c r="I2338" s="51">
        <v>2040</v>
      </c>
      <c r="J2338" s="51" t="s">
        <v>32</v>
      </c>
      <c r="K2338" s="51" t="s">
        <v>33</v>
      </c>
    </row>
    <row r="2339" spans="1:11" x14ac:dyDescent="0.25">
      <c r="A2339" s="51" t="s">
        <v>2441</v>
      </c>
      <c r="B2339" s="51" t="s">
        <v>75</v>
      </c>
      <c r="C2339" s="51" t="s">
        <v>31</v>
      </c>
      <c r="D2339" s="51">
        <v>171599</v>
      </c>
      <c r="E2339" s="51">
        <v>81.510000000000005</v>
      </c>
      <c r="F2339" s="51">
        <v>4.8099999999999996</v>
      </c>
      <c r="G2339" s="51">
        <v>2.8000000000000001E-2</v>
      </c>
      <c r="H2339" s="51">
        <v>35.675400000000003</v>
      </c>
      <c r="I2339" s="51">
        <v>2040</v>
      </c>
      <c r="J2339" s="51" t="s">
        <v>32</v>
      </c>
      <c r="K2339" s="51" t="s">
        <v>33</v>
      </c>
    </row>
    <row r="2340" spans="1:11" x14ac:dyDescent="0.25">
      <c r="A2340" s="51" t="s">
        <v>2666</v>
      </c>
      <c r="B2340" s="51" t="s">
        <v>75</v>
      </c>
      <c r="C2340" s="51" t="s">
        <v>31</v>
      </c>
      <c r="D2340" s="51">
        <v>307039</v>
      </c>
      <c r="E2340" s="51">
        <v>83.98</v>
      </c>
      <c r="F2340" s="51">
        <v>5.25</v>
      </c>
      <c r="G2340" s="51">
        <v>1.7100000000000001E-2</v>
      </c>
      <c r="H2340" s="51">
        <v>58.483600000000003</v>
      </c>
      <c r="I2340" s="51">
        <v>2040</v>
      </c>
      <c r="J2340" s="51" t="s">
        <v>32</v>
      </c>
      <c r="K2340" s="51" t="s">
        <v>33</v>
      </c>
    </row>
    <row r="2341" spans="1:11" x14ac:dyDescent="0.25">
      <c r="A2341" s="51" t="s">
        <v>1789</v>
      </c>
      <c r="B2341" s="51" t="s">
        <v>79</v>
      </c>
      <c r="C2341" s="51" t="s">
        <v>31</v>
      </c>
      <c r="D2341" s="51">
        <v>987816</v>
      </c>
      <c r="E2341" s="51">
        <v>84.87</v>
      </c>
      <c r="F2341" s="51">
        <v>6.31</v>
      </c>
      <c r="G2341" s="51">
        <v>6.4000000000000003E-3</v>
      </c>
      <c r="H2341" s="51">
        <v>156.5478</v>
      </c>
      <c r="I2341" s="51">
        <v>2040</v>
      </c>
      <c r="J2341" s="51" t="s">
        <v>32</v>
      </c>
      <c r="K2341" s="51" t="s">
        <v>33</v>
      </c>
    </row>
    <row r="2342" spans="1:11" x14ac:dyDescent="0.25">
      <c r="A2342" s="51" t="s">
        <v>2680</v>
      </c>
      <c r="B2342" s="51" t="s">
        <v>79</v>
      </c>
      <c r="C2342" s="51" t="s">
        <v>31</v>
      </c>
      <c r="D2342" s="51">
        <v>1664079</v>
      </c>
      <c r="E2342" s="51">
        <v>85.42</v>
      </c>
      <c r="F2342" s="51">
        <v>9.83</v>
      </c>
      <c r="G2342" s="51">
        <v>5.8999999999999999E-3</v>
      </c>
      <c r="H2342" s="51">
        <v>169.28569999999999</v>
      </c>
      <c r="I2342" s="51">
        <v>2040</v>
      </c>
      <c r="J2342" s="51" t="s">
        <v>32</v>
      </c>
      <c r="K2342" s="51" t="s">
        <v>33</v>
      </c>
    </row>
    <row r="2343" spans="1:11" x14ac:dyDescent="0.25">
      <c r="A2343" s="51" t="s">
        <v>2682</v>
      </c>
      <c r="B2343" s="51" t="s">
        <v>75</v>
      </c>
      <c r="C2343" s="51" t="s">
        <v>31</v>
      </c>
      <c r="D2343" s="51">
        <v>282404</v>
      </c>
      <c r="E2343" s="51">
        <v>82.83</v>
      </c>
      <c r="F2343" s="51">
        <v>5.27</v>
      </c>
      <c r="G2343" s="51">
        <v>1.8700000000000001E-2</v>
      </c>
      <c r="H2343" s="51">
        <v>53.587000000000003</v>
      </c>
      <c r="I2343" s="51">
        <v>2040</v>
      </c>
      <c r="J2343" s="51" t="s">
        <v>32</v>
      </c>
      <c r="K2343" s="51" t="s">
        <v>33</v>
      </c>
    </row>
    <row r="2344" spans="1:11" x14ac:dyDescent="0.25">
      <c r="A2344" s="51" t="s">
        <v>2685</v>
      </c>
      <c r="B2344" s="51" t="s">
        <v>79</v>
      </c>
      <c r="C2344" s="51" t="s">
        <v>31</v>
      </c>
      <c r="D2344" s="51">
        <v>657027</v>
      </c>
      <c r="E2344" s="51">
        <v>86.94</v>
      </c>
      <c r="F2344" s="51">
        <v>9.84</v>
      </c>
      <c r="G2344" s="51">
        <v>1.4999999999999999E-2</v>
      </c>
      <c r="H2344" s="51">
        <v>66.771100000000004</v>
      </c>
      <c r="I2344" s="51">
        <v>2040</v>
      </c>
      <c r="J2344" s="51" t="s">
        <v>32</v>
      </c>
      <c r="K2344" s="51" t="s">
        <v>33</v>
      </c>
    </row>
    <row r="2345" spans="1:11" x14ac:dyDescent="0.25">
      <c r="A2345" s="51" t="s">
        <v>2656</v>
      </c>
      <c r="B2345" s="51" t="s">
        <v>75</v>
      </c>
      <c r="C2345" s="51" t="s">
        <v>31</v>
      </c>
      <c r="D2345" s="51">
        <v>466338</v>
      </c>
      <c r="E2345" s="51">
        <v>80.97</v>
      </c>
      <c r="F2345" s="51">
        <v>5.31</v>
      </c>
      <c r="G2345" s="51">
        <v>1.14E-2</v>
      </c>
      <c r="H2345" s="51">
        <v>87.822599999999994</v>
      </c>
      <c r="I2345" s="51">
        <v>2040</v>
      </c>
      <c r="J2345" s="51" t="s">
        <v>32</v>
      </c>
      <c r="K2345" s="51" t="s">
        <v>33</v>
      </c>
    </row>
    <row r="2346" spans="1:11" x14ac:dyDescent="0.25">
      <c r="A2346" s="51" t="s">
        <v>2663</v>
      </c>
      <c r="B2346" s="51" t="s">
        <v>75</v>
      </c>
      <c r="C2346" s="51" t="s">
        <v>31</v>
      </c>
      <c r="D2346" s="51">
        <v>498270</v>
      </c>
      <c r="E2346" s="51">
        <v>80.319999999999993</v>
      </c>
      <c r="F2346" s="51">
        <v>5.62</v>
      </c>
      <c r="G2346" s="51">
        <v>1.1299999999999999E-2</v>
      </c>
      <c r="H2346" s="51">
        <v>88.6601</v>
      </c>
      <c r="I2346" s="51">
        <v>2040</v>
      </c>
      <c r="J2346" s="51" t="s">
        <v>32</v>
      </c>
      <c r="K2346" s="51" t="s">
        <v>33</v>
      </c>
    </row>
    <row r="2347" spans="1:11" x14ac:dyDescent="0.25">
      <c r="A2347" s="51" t="s">
        <v>2674</v>
      </c>
      <c r="B2347" s="51" t="s">
        <v>75</v>
      </c>
      <c r="C2347" s="51" t="s">
        <v>31</v>
      </c>
      <c r="D2347" s="51">
        <v>268460</v>
      </c>
      <c r="E2347" s="51">
        <v>80.3</v>
      </c>
      <c r="F2347" s="51">
        <v>5.6</v>
      </c>
      <c r="G2347" s="51">
        <v>2.0899999999999998E-2</v>
      </c>
      <c r="H2347" s="51">
        <v>47.939399999999999</v>
      </c>
      <c r="I2347" s="51">
        <v>2040</v>
      </c>
      <c r="J2347" s="51" t="s">
        <v>32</v>
      </c>
      <c r="K2347" s="51" t="s">
        <v>33</v>
      </c>
    </row>
    <row r="2348" spans="1:11" x14ac:dyDescent="0.25">
      <c r="A2348" s="51" t="s">
        <v>2664</v>
      </c>
      <c r="B2348" s="51" t="s">
        <v>79</v>
      </c>
      <c r="C2348" s="51" t="s">
        <v>31</v>
      </c>
      <c r="D2348" s="51">
        <v>999466</v>
      </c>
      <c r="E2348" s="51">
        <v>87.06</v>
      </c>
      <c r="F2348" s="51">
        <v>9.82</v>
      </c>
      <c r="G2348" s="51">
        <v>9.7999999999999997E-3</v>
      </c>
      <c r="H2348" s="51">
        <v>101.7786</v>
      </c>
      <c r="I2348" s="51">
        <v>2040</v>
      </c>
      <c r="J2348" s="51" t="s">
        <v>32</v>
      </c>
      <c r="K2348" s="51" t="s">
        <v>33</v>
      </c>
    </row>
    <row r="2349" spans="1:11" x14ac:dyDescent="0.25">
      <c r="A2349" s="51" t="s">
        <v>2661</v>
      </c>
      <c r="B2349" s="51" t="s">
        <v>79</v>
      </c>
      <c r="C2349" s="51" t="s">
        <v>31</v>
      </c>
      <c r="D2349" s="51">
        <v>1308744</v>
      </c>
      <c r="E2349" s="51">
        <v>84.53</v>
      </c>
      <c r="F2349" s="51">
        <v>9.81</v>
      </c>
      <c r="G2349" s="51">
        <v>7.4999999999999997E-3</v>
      </c>
      <c r="H2349" s="51">
        <v>133.4092</v>
      </c>
      <c r="I2349" s="51">
        <v>2040</v>
      </c>
      <c r="J2349" s="51" t="s">
        <v>32</v>
      </c>
      <c r="K2349" s="51" t="s">
        <v>33</v>
      </c>
    </row>
    <row r="2350" spans="1:11" x14ac:dyDescent="0.25">
      <c r="A2350" s="51" t="s">
        <v>2422</v>
      </c>
      <c r="B2350" s="51" t="s">
        <v>75</v>
      </c>
      <c r="C2350" s="51" t="s">
        <v>31</v>
      </c>
      <c r="D2350" s="51">
        <v>698369</v>
      </c>
      <c r="E2350" s="51">
        <v>80.87</v>
      </c>
      <c r="F2350" s="51">
        <v>4.41</v>
      </c>
      <c r="G2350" s="51">
        <v>6.3E-3</v>
      </c>
      <c r="H2350" s="51">
        <v>158.3603</v>
      </c>
      <c r="I2350" s="51">
        <v>2040</v>
      </c>
      <c r="J2350" s="51" t="s">
        <v>32</v>
      </c>
      <c r="K2350" s="51" t="s">
        <v>33</v>
      </c>
    </row>
    <row r="2351" spans="1:11" x14ac:dyDescent="0.25">
      <c r="A2351" s="51" t="s">
        <v>2681</v>
      </c>
      <c r="B2351" s="51" t="s">
        <v>79</v>
      </c>
      <c r="C2351" s="51" t="s">
        <v>31</v>
      </c>
      <c r="D2351" s="51">
        <v>1414727</v>
      </c>
      <c r="E2351" s="51">
        <v>84.44</v>
      </c>
      <c r="F2351" s="51">
        <v>9.81</v>
      </c>
      <c r="G2351" s="51">
        <v>6.8999999999999999E-3</v>
      </c>
      <c r="H2351" s="51">
        <v>144.21270000000001</v>
      </c>
      <c r="I2351" s="51">
        <v>2040</v>
      </c>
      <c r="J2351" s="51" t="s">
        <v>32</v>
      </c>
      <c r="K2351" s="51" t="s">
        <v>33</v>
      </c>
    </row>
    <row r="2352" spans="1:11" x14ac:dyDescent="0.25">
      <c r="A2352" s="51" t="s">
        <v>2686</v>
      </c>
      <c r="B2352" s="51" t="s">
        <v>75</v>
      </c>
      <c r="C2352" s="51" t="s">
        <v>31</v>
      </c>
      <c r="D2352" s="51">
        <v>395538</v>
      </c>
      <c r="E2352" s="51">
        <v>80.459999999999994</v>
      </c>
      <c r="F2352" s="51">
        <v>5.26</v>
      </c>
      <c r="G2352" s="51">
        <v>1.3299999999999999E-2</v>
      </c>
      <c r="H2352" s="51">
        <v>75.197400000000002</v>
      </c>
      <c r="I2352" s="51">
        <v>2040</v>
      </c>
      <c r="J2352" s="51" t="s">
        <v>32</v>
      </c>
      <c r="K2352" s="51" t="s">
        <v>33</v>
      </c>
    </row>
    <row r="2353" spans="1:11" x14ac:dyDescent="0.25">
      <c r="A2353" s="51" t="s">
        <v>2357</v>
      </c>
      <c r="B2353" s="51" t="s">
        <v>75</v>
      </c>
      <c r="C2353" s="51" t="s">
        <v>31</v>
      </c>
      <c r="D2353" s="51">
        <v>666997</v>
      </c>
      <c r="E2353" s="51">
        <v>80.349999999999994</v>
      </c>
      <c r="F2353" s="51">
        <v>4.34</v>
      </c>
      <c r="G2353" s="51">
        <v>6.4999999999999997E-3</v>
      </c>
      <c r="H2353" s="51">
        <v>153.6859</v>
      </c>
      <c r="I2353" s="51">
        <v>2040</v>
      </c>
      <c r="J2353" s="51" t="s">
        <v>32</v>
      </c>
      <c r="K2353" s="51" t="s">
        <v>33</v>
      </c>
    </row>
    <row r="2354" spans="1:11" x14ac:dyDescent="0.25">
      <c r="A2354" s="51" t="s">
        <v>1328</v>
      </c>
      <c r="B2354" s="51" t="s">
        <v>79</v>
      </c>
      <c r="C2354" s="51" t="s">
        <v>31</v>
      </c>
      <c r="D2354" s="51">
        <v>574181</v>
      </c>
      <c r="E2354" s="51">
        <v>85.81</v>
      </c>
      <c r="F2354" s="51">
        <v>6.32</v>
      </c>
      <c r="G2354" s="51">
        <v>1.0999999999999999E-2</v>
      </c>
      <c r="H2354" s="51">
        <v>90.851399999999998</v>
      </c>
      <c r="I2354" s="51">
        <v>2040</v>
      </c>
      <c r="J2354" s="51" t="s">
        <v>32</v>
      </c>
      <c r="K2354" s="51" t="s">
        <v>33</v>
      </c>
    </row>
    <row r="2355" spans="1:11" x14ac:dyDescent="0.25">
      <c r="A2355" s="51" t="s">
        <v>2687</v>
      </c>
      <c r="B2355" s="51" t="s">
        <v>75</v>
      </c>
      <c r="C2355" s="51" t="s">
        <v>31</v>
      </c>
      <c r="D2355" s="51">
        <v>212977</v>
      </c>
      <c r="E2355" s="51">
        <v>83.93</v>
      </c>
      <c r="F2355" s="51">
        <v>5.79</v>
      </c>
      <c r="G2355" s="51">
        <v>2.7199999999999998E-2</v>
      </c>
      <c r="H2355" s="51">
        <v>36.783499999999997</v>
      </c>
      <c r="I2355" s="51">
        <v>2040</v>
      </c>
      <c r="J2355" s="51" t="s">
        <v>32</v>
      </c>
      <c r="K2355" s="51" t="s">
        <v>33</v>
      </c>
    </row>
    <row r="2356" spans="1:11" x14ac:dyDescent="0.25">
      <c r="A2356" s="51" t="s">
        <v>1949</v>
      </c>
      <c r="B2356" s="51" t="s">
        <v>79</v>
      </c>
      <c r="C2356" s="51" t="s">
        <v>31</v>
      </c>
      <c r="D2356" s="51">
        <v>798391</v>
      </c>
      <c r="E2356" s="51">
        <v>85.81</v>
      </c>
      <c r="F2356" s="51">
        <v>10.09</v>
      </c>
      <c r="G2356" s="51">
        <v>1.26E-2</v>
      </c>
      <c r="H2356" s="51">
        <v>79.126999999999995</v>
      </c>
      <c r="I2356" s="51">
        <v>2040</v>
      </c>
      <c r="J2356" s="51" t="s">
        <v>32</v>
      </c>
      <c r="K2356" s="51" t="s">
        <v>33</v>
      </c>
    </row>
    <row r="2357" spans="1:11" x14ac:dyDescent="0.25">
      <c r="A2357" s="51" t="s">
        <v>2675</v>
      </c>
      <c r="B2357" s="51" t="s">
        <v>79</v>
      </c>
      <c r="C2357" s="51" t="s">
        <v>31</v>
      </c>
      <c r="D2357" s="51">
        <v>1090765</v>
      </c>
      <c r="E2357" s="51">
        <v>86.99</v>
      </c>
      <c r="F2357" s="51">
        <v>9.83</v>
      </c>
      <c r="G2357" s="51">
        <v>8.9999999999999993E-3</v>
      </c>
      <c r="H2357" s="51">
        <v>110.9628</v>
      </c>
      <c r="I2357" s="51">
        <v>2040</v>
      </c>
      <c r="J2357" s="51" t="s">
        <v>32</v>
      </c>
      <c r="K2357" s="51" t="s">
        <v>33</v>
      </c>
    </row>
    <row r="2358" spans="1:11" x14ac:dyDescent="0.25">
      <c r="A2358" s="51" t="s">
        <v>2689</v>
      </c>
      <c r="B2358" s="51" t="s">
        <v>75</v>
      </c>
      <c r="C2358" s="51" t="s">
        <v>31</v>
      </c>
      <c r="D2358" s="51">
        <v>509107</v>
      </c>
      <c r="E2358" s="51">
        <v>81.45</v>
      </c>
      <c r="F2358" s="51">
        <v>5.59</v>
      </c>
      <c r="G2358" s="51">
        <v>1.0999999999999999E-2</v>
      </c>
      <c r="H2358" s="51">
        <v>91.0745</v>
      </c>
      <c r="I2358" s="51">
        <v>2040</v>
      </c>
      <c r="J2358" s="51" t="s">
        <v>32</v>
      </c>
      <c r="K2358" s="51" t="s">
        <v>33</v>
      </c>
    </row>
    <row r="2359" spans="1:11" x14ac:dyDescent="0.25">
      <c r="A2359" s="51" t="s">
        <v>3642</v>
      </c>
      <c r="B2359" s="51" t="s">
        <v>79</v>
      </c>
      <c r="C2359" s="51" t="s">
        <v>31</v>
      </c>
      <c r="D2359" s="51">
        <v>1017671</v>
      </c>
      <c r="E2359" s="51">
        <v>83.45</v>
      </c>
      <c r="F2359" s="51">
        <v>10.4</v>
      </c>
      <c r="G2359" s="51">
        <v>1.0200000000000001E-2</v>
      </c>
      <c r="H2359" s="51">
        <v>97.852999999999994</v>
      </c>
      <c r="I2359" s="51">
        <v>2040</v>
      </c>
      <c r="J2359" s="51" t="s">
        <v>32</v>
      </c>
      <c r="K2359" s="51" t="s">
        <v>33</v>
      </c>
    </row>
    <row r="2360" spans="1:11" x14ac:dyDescent="0.25">
      <c r="A2360" s="51" t="s">
        <v>2668</v>
      </c>
      <c r="B2360" s="51" t="s">
        <v>75</v>
      </c>
      <c r="C2360" s="51" t="s">
        <v>31</v>
      </c>
      <c r="D2360" s="51">
        <v>686178</v>
      </c>
      <c r="E2360" s="51">
        <v>81.93</v>
      </c>
      <c r="F2360" s="51">
        <v>6.32</v>
      </c>
      <c r="G2360" s="51">
        <v>9.1999999999999998E-3</v>
      </c>
      <c r="H2360" s="51">
        <v>108.5724</v>
      </c>
      <c r="I2360" s="51">
        <v>2040</v>
      </c>
      <c r="J2360" s="51" t="s">
        <v>32</v>
      </c>
      <c r="K2360" s="51" t="s">
        <v>33</v>
      </c>
    </row>
    <row r="2361" spans="1:11" x14ac:dyDescent="0.25">
      <c r="A2361" s="51" t="s">
        <v>2996</v>
      </c>
      <c r="B2361" s="51" t="s">
        <v>75</v>
      </c>
      <c r="C2361" s="51" t="s">
        <v>31</v>
      </c>
      <c r="D2361" s="51">
        <v>460504</v>
      </c>
      <c r="E2361" s="51">
        <v>80.510000000000005</v>
      </c>
      <c r="F2361" s="51">
        <v>4.3099999999999996</v>
      </c>
      <c r="G2361" s="51">
        <v>9.4000000000000004E-3</v>
      </c>
      <c r="H2361" s="51">
        <v>106.8455</v>
      </c>
      <c r="I2361" s="51">
        <v>2040</v>
      </c>
      <c r="J2361" s="51" t="s">
        <v>32</v>
      </c>
      <c r="K2361" s="51" t="s">
        <v>33</v>
      </c>
    </row>
    <row r="2362" spans="1:11" x14ac:dyDescent="0.25">
      <c r="A2362" s="51" t="s">
        <v>2328</v>
      </c>
      <c r="B2362" s="51" t="s">
        <v>75</v>
      </c>
      <c r="C2362" s="51" t="s">
        <v>31</v>
      </c>
      <c r="D2362" s="51">
        <v>589352</v>
      </c>
      <c r="E2362" s="51">
        <v>78.819999999999993</v>
      </c>
      <c r="F2362" s="51">
        <v>4.4800000000000004</v>
      </c>
      <c r="G2362" s="51">
        <v>7.6E-3</v>
      </c>
      <c r="H2362" s="51">
        <v>131.55179999999999</v>
      </c>
      <c r="I2362" s="51">
        <v>2040</v>
      </c>
      <c r="J2362" s="51" t="s">
        <v>32</v>
      </c>
      <c r="K2362" s="51" t="s">
        <v>33</v>
      </c>
    </row>
    <row r="2363" spans="1:11" x14ac:dyDescent="0.25">
      <c r="A2363" s="51" t="s">
        <v>2333</v>
      </c>
      <c r="B2363" s="51" t="s">
        <v>75</v>
      </c>
      <c r="C2363" s="51" t="s">
        <v>31</v>
      </c>
      <c r="D2363" s="51">
        <v>563236</v>
      </c>
      <c r="E2363" s="51">
        <v>79.39</v>
      </c>
      <c r="F2363" s="51">
        <v>4.43</v>
      </c>
      <c r="G2363" s="51">
        <v>7.9000000000000008E-3</v>
      </c>
      <c r="H2363" s="51">
        <v>127.1413</v>
      </c>
      <c r="I2363" s="51">
        <v>2040</v>
      </c>
      <c r="J2363" s="51" t="s">
        <v>32</v>
      </c>
      <c r="K2363" s="51" t="s">
        <v>33</v>
      </c>
    </row>
    <row r="2364" spans="1:11" x14ac:dyDescent="0.25">
      <c r="A2364" s="51" t="s">
        <v>2381</v>
      </c>
      <c r="B2364" s="51" t="s">
        <v>75</v>
      </c>
      <c r="C2364" s="51" t="s">
        <v>31</v>
      </c>
      <c r="D2364" s="51">
        <v>508836</v>
      </c>
      <c r="E2364" s="51">
        <v>76.88</v>
      </c>
      <c r="F2364" s="51">
        <v>4.17</v>
      </c>
      <c r="G2364" s="51">
        <v>8.2000000000000007E-3</v>
      </c>
      <c r="H2364" s="51">
        <v>122.023</v>
      </c>
      <c r="I2364" s="51">
        <v>2040</v>
      </c>
      <c r="J2364" s="51" t="s">
        <v>32</v>
      </c>
      <c r="K2364" s="51" t="s">
        <v>33</v>
      </c>
    </row>
    <row r="2365" spans="1:11" x14ac:dyDescent="0.25">
      <c r="A2365" s="51" t="s">
        <v>2327</v>
      </c>
      <c r="B2365" s="51" t="s">
        <v>75</v>
      </c>
      <c r="C2365" s="51" t="s">
        <v>31</v>
      </c>
      <c r="D2365" s="51">
        <v>427940</v>
      </c>
      <c r="E2365" s="51">
        <v>82.72</v>
      </c>
      <c r="F2365" s="51">
        <v>4.68</v>
      </c>
      <c r="G2365" s="51">
        <v>1.09E-2</v>
      </c>
      <c r="H2365" s="51">
        <v>91.440200000000004</v>
      </c>
      <c r="I2365" s="51">
        <v>2040</v>
      </c>
      <c r="J2365" s="51" t="s">
        <v>32</v>
      </c>
      <c r="K2365" s="51" t="s">
        <v>33</v>
      </c>
    </row>
    <row r="2366" spans="1:11" x14ac:dyDescent="0.25">
      <c r="A2366" s="51" t="s">
        <v>2371</v>
      </c>
      <c r="B2366" s="51" t="s">
        <v>75</v>
      </c>
      <c r="C2366" s="51" t="s">
        <v>31</v>
      </c>
      <c r="D2366" s="51">
        <v>185524</v>
      </c>
      <c r="E2366" s="51">
        <v>79.08</v>
      </c>
      <c r="F2366" s="51">
        <v>4.3</v>
      </c>
      <c r="G2366" s="51">
        <v>2.3199999999999998E-2</v>
      </c>
      <c r="H2366" s="51">
        <v>43.145099999999999</v>
      </c>
      <c r="I2366" s="51">
        <v>2040</v>
      </c>
      <c r="J2366" s="51" t="s">
        <v>32</v>
      </c>
      <c r="K2366" s="51" t="s">
        <v>33</v>
      </c>
    </row>
    <row r="2367" spans="1:11" x14ac:dyDescent="0.25">
      <c r="A2367" s="51" t="s">
        <v>1330</v>
      </c>
      <c r="B2367" s="51" t="s">
        <v>79</v>
      </c>
      <c r="C2367" s="51" t="s">
        <v>31</v>
      </c>
      <c r="D2367" s="51">
        <v>660170</v>
      </c>
      <c r="E2367" s="51">
        <v>83.67</v>
      </c>
      <c r="F2367" s="51">
        <v>6.3</v>
      </c>
      <c r="G2367" s="51">
        <v>9.4999999999999998E-3</v>
      </c>
      <c r="H2367" s="51">
        <v>104.7889</v>
      </c>
      <c r="I2367" s="51">
        <v>2040</v>
      </c>
      <c r="J2367" s="51" t="s">
        <v>32</v>
      </c>
      <c r="K2367" s="51" t="s">
        <v>33</v>
      </c>
    </row>
    <row r="2368" spans="1:11" x14ac:dyDescent="0.25">
      <c r="A2368" s="51" t="s">
        <v>2460</v>
      </c>
      <c r="B2368" s="51" t="s">
        <v>75</v>
      </c>
      <c r="C2368" s="51" t="s">
        <v>31</v>
      </c>
      <c r="D2368" s="51">
        <v>545464</v>
      </c>
      <c r="E2368" s="51">
        <v>78.08</v>
      </c>
      <c r="F2368" s="51">
        <v>4.8099999999999996</v>
      </c>
      <c r="G2368" s="51">
        <v>8.8000000000000005E-3</v>
      </c>
      <c r="H2368" s="51">
        <v>113.402</v>
      </c>
      <c r="I2368" s="51">
        <v>2040</v>
      </c>
      <c r="J2368" s="51" t="s">
        <v>32</v>
      </c>
      <c r="K2368" s="51" t="s">
        <v>33</v>
      </c>
    </row>
    <row r="2369" spans="1:11" x14ac:dyDescent="0.25">
      <c r="A2369" s="51" t="s">
        <v>1957</v>
      </c>
      <c r="B2369" s="51" t="s">
        <v>79</v>
      </c>
      <c r="C2369" s="51" t="s">
        <v>31</v>
      </c>
      <c r="D2369" s="51">
        <v>1036527</v>
      </c>
      <c r="E2369" s="51">
        <v>82.95</v>
      </c>
      <c r="F2369" s="51">
        <v>9.85</v>
      </c>
      <c r="G2369" s="51">
        <v>9.4999999999999998E-3</v>
      </c>
      <c r="H2369" s="51">
        <v>105.2312</v>
      </c>
      <c r="I2369" s="51">
        <v>2040</v>
      </c>
      <c r="J2369" s="51" t="s">
        <v>32</v>
      </c>
      <c r="K2369" s="51" t="s">
        <v>33</v>
      </c>
    </row>
    <row r="2370" spans="1:11" x14ac:dyDescent="0.25">
      <c r="A2370" s="51" t="s">
        <v>1539</v>
      </c>
      <c r="B2370" s="51" t="s">
        <v>79</v>
      </c>
      <c r="C2370" s="51" t="s">
        <v>31</v>
      </c>
      <c r="D2370" s="51">
        <v>639147</v>
      </c>
      <c r="E2370" s="51">
        <v>86.61</v>
      </c>
      <c r="F2370" s="51">
        <v>6.33</v>
      </c>
      <c r="G2370" s="51">
        <v>9.9000000000000008E-3</v>
      </c>
      <c r="H2370" s="51">
        <v>100.971</v>
      </c>
      <c r="I2370" s="51">
        <v>2040</v>
      </c>
      <c r="J2370" s="51" t="s">
        <v>32</v>
      </c>
      <c r="K2370" s="51" t="s">
        <v>33</v>
      </c>
    </row>
    <row r="2371" spans="1:11" x14ac:dyDescent="0.25">
      <c r="A2371" s="51" t="s">
        <v>2678</v>
      </c>
      <c r="B2371" s="51" t="s">
        <v>1163</v>
      </c>
      <c r="C2371" s="51" t="s">
        <v>31</v>
      </c>
      <c r="D2371" s="51">
        <v>5676246</v>
      </c>
      <c r="E2371" s="51">
        <v>91.05</v>
      </c>
      <c r="F2371" s="51">
        <v>25.08</v>
      </c>
      <c r="G2371" s="51">
        <v>4.4000000000000003E-3</v>
      </c>
      <c r="H2371" s="51">
        <v>226.32560000000001</v>
      </c>
      <c r="I2371" s="51">
        <v>2040</v>
      </c>
      <c r="J2371" s="51" t="s">
        <v>32</v>
      </c>
      <c r="K2371" s="51" t="s">
        <v>33</v>
      </c>
    </row>
    <row r="2372" spans="1:11" x14ac:dyDescent="0.25">
      <c r="A2372" s="51" t="s">
        <v>1352</v>
      </c>
      <c r="B2372" s="51" t="s">
        <v>79</v>
      </c>
      <c r="C2372" s="51" t="s">
        <v>31</v>
      </c>
      <c r="D2372" s="51">
        <v>637900</v>
      </c>
      <c r="E2372" s="51">
        <v>84.86</v>
      </c>
      <c r="F2372" s="51">
        <v>6.51</v>
      </c>
      <c r="G2372" s="51">
        <v>1.0200000000000001E-2</v>
      </c>
      <c r="H2372" s="51">
        <v>97.987799999999993</v>
      </c>
      <c r="I2372" s="51">
        <v>2040</v>
      </c>
      <c r="J2372" s="51" t="s">
        <v>32</v>
      </c>
      <c r="K2372" s="51" t="s">
        <v>33</v>
      </c>
    </row>
    <row r="2373" spans="1:11" x14ac:dyDescent="0.25">
      <c r="A2373" s="51" t="s">
        <v>2708</v>
      </c>
      <c r="B2373" s="51" t="s">
        <v>75</v>
      </c>
      <c r="C2373" s="51" t="s">
        <v>31</v>
      </c>
      <c r="D2373" s="51">
        <v>588597</v>
      </c>
      <c r="E2373" s="51">
        <v>84.33</v>
      </c>
      <c r="F2373" s="51">
        <v>5.41</v>
      </c>
      <c r="G2373" s="51">
        <v>9.1999999999999998E-3</v>
      </c>
      <c r="H2373" s="51">
        <v>108.798</v>
      </c>
      <c r="I2373" s="51">
        <v>2041</v>
      </c>
      <c r="J2373" s="51" t="s">
        <v>32</v>
      </c>
      <c r="K2373" s="51" t="s">
        <v>33</v>
      </c>
    </row>
    <row r="2374" spans="1:11" x14ac:dyDescent="0.25">
      <c r="A2374" s="51" t="s">
        <v>2471</v>
      </c>
      <c r="B2374" s="51" t="s">
        <v>75</v>
      </c>
      <c r="C2374" s="51" t="s">
        <v>31</v>
      </c>
      <c r="D2374" s="51">
        <v>705089</v>
      </c>
      <c r="E2374" s="51">
        <v>83.11</v>
      </c>
      <c r="F2374" s="51">
        <v>4.79</v>
      </c>
      <c r="G2374" s="51">
        <v>6.7999999999999996E-3</v>
      </c>
      <c r="H2374" s="51">
        <v>147.2002</v>
      </c>
      <c r="I2374" s="51">
        <v>2041</v>
      </c>
      <c r="J2374" s="51" t="s">
        <v>32</v>
      </c>
      <c r="K2374" s="51" t="s">
        <v>33</v>
      </c>
    </row>
    <row r="2375" spans="1:11" x14ac:dyDescent="0.25">
      <c r="A2375" s="51" t="s">
        <v>2683</v>
      </c>
      <c r="B2375" s="51" t="s">
        <v>34</v>
      </c>
      <c r="C2375" s="51" t="s">
        <v>31</v>
      </c>
      <c r="D2375" s="51">
        <v>6707478</v>
      </c>
      <c r="E2375" s="51">
        <v>93.19</v>
      </c>
      <c r="F2375" s="51">
        <v>31.14</v>
      </c>
      <c r="G2375" s="51">
        <v>4.5999999999999999E-3</v>
      </c>
      <c r="H2375" s="51">
        <v>215.39750000000001</v>
      </c>
      <c r="I2375" s="51">
        <v>2041</v>
      </c>
      <c r="J2375" s="51" t="s">
        <v>32</v>
      </c>
      <c r="K2375" s="51" t="s">
        <v>33</v>
      </c>
    </row>
    <row r="2376" spans="1:11" x14ac:dyDescent="0.25">
      <c r="A2376" s="51" t="s">
        <v>2504</v>
      </c>
      <c r="B2376" s="51" t="s">
        <v>75</v>
      </c>
      <c r="C2376" s="51" t="s">
        <v>31</v>
      </c>
      <c r="D2376" s="51">
        <v>141866</v>
      </c>
      <c r="E2376" s="51">
        <v>81.34</v>
      </c>
      <c r="F2376" s="51">
        <v>4.8099999999999996</v>
      </c>
      <c r="G2376" s="51">
        <v>3.39E-2</v>
      </c>
      <c r="H2376" s="51">
        <v>29.494</v>
      </c>
      <c r="I2376" s="51">
        <v>2041</v>
      </c>
      <c r="J2376" s="51" t="s">
        <v>32</v>
      </c>
      <c r="K2376" s="51" t="s">
        <v>33</v>
      </c>
    </row>
    <row r="2377" spans="1:11" x14ac:dyDescent="0.25">
      <c r="A2377" s="51" t="s">
        <v>1502</v>
      </c>
      <c r="B2377" s="51" t="s">
        <v>79</v>
      </c>
      <c r="C2377" s="51" t="s">
        <v>31</v>
      </c>
      <c r="D2377" s="51">
        <v>719711</v>
      </c>
      <c r="E2377" s="51">
        <v>84.44</v>
      </c>
      <c r="F2377" s="51">
        <v>6.32</v>
      </c>
      <c r="G2377" s="51">
        <v>8.8000000000000005E-3</v>
      </c>
      <c r="H2377" s="51">
        <v>113.8783</v>
      </c>
      <c r="I2377" s="51">
        <v>2041</v>
      </c>
      <c r="J2377" s="51" t="s">
        <v>32</v>
      </c>
      <c r="K2377" s="51" t="s">
        <v>33</v>
      </c>
    </row>
    <row r="2378" spans="1:11" x14ac:dyDescent="0.25">
      <c r="A2378" s="51" t="s">
        <v>2722</v>
      </c>
      <c r="B2378" s="51" t="s">
        <v>79</v>
      </c>
      <c r="C2378" s="51" t="s">
        <v>31</v>
      </c>
      <c r="D2378" s="51">
        <v>1572637</v>
      </c>
      <c r="E2378" s="51">
        <v>83.84</v>
      </c>
      <c r="F2378" s="51">
        <v>9.83</v>
      </c>
      <c r="G2378" s="51">
        <v>6.3E-3</v>
      </c>
      <c r="H2378" s="51">
        <v>159.98339999999999</v>
      </c>
      <c r="I2378" s="51">
        <v>2041</v>
      </c>
      <c r="J2378" s="51" t="s">
        <v>32</v>
      </c>
      <c r="K2378" s="51" t="s">
        <v>33</v>
      </c>
    </row>
    <row r="2379" spans="1:11" x14ac:dyDescent="0.25">
      <c r="A2379" s="51" t="s">
        <v>1753</v>
      </c>
      <c r="B2379" s="51" t="s">
        <v>79</v>
      </c>
      <c r="C2379" s="51" t="s">
        <v>31</v>
      </c>
      <c r="D2379" s="51">
        <v>1171539</v>
      </c>
      <c r="E2379" s="51">
        <v>86.72</v>
      </c>
      <c r="F2379" s="51">
        <v>10.31</v>
      </c>
      <c r="G2379" s="51">
        <v>8.8000000000000005E-3</v>
      </c>
      <c r="H2379" s="51">
        <v>113.6313</v>
      </c>
      <c r="I2379" s="51">
        <v>2041</v>
      </c>
      <c r="J2379" s="51" t="s">
        <v>32</v>
      </c>
      <c r="K2379" s="51" t="s">
        <v>33</v>
      </c>
    </row>
    <row r="2380" spans="1:11" x14ac:dyDescent="0.25">
      <c r="A2380" s="51" t="s">
        <v>2710</v>
      </c>
      <c r="B2380" s="51" t="s">
        <v>75</v>
      </c>
      <c r="C2380" s="51" t="s">
        <v>31</v>
      </c>
      <c r="D2380" s="51">
        <v>348619</v>
      </c>
      <c r="E2380" s="51">
        <v>73.72</v>
      </c>
      <c r="F2380" s="51">
        <v>5.48</v>
      </c>
      <c r="G2380" s="51">
        <v>1.5699999999999999E-2</v>
      </c>
      <c r="H2380" s="51">
        <v>63.616599999999998</v>
      </c>
      <c r="I2380" s="51">
        <v>2041</v>
      </c>
      <c r="J2380" s="51" t="s">
        <v>32</v>
      </c>
      <c r="K2380" s="51" t="s">
        <v>33</v>
      </c>
    </row>
    <row r="2381" spans="1:11" x14ac:dyDescent="0.25">
      <c r="A2381" s="51" t="s">
        <v>1893</v>
      </c>
      <c r="B2381" s="51" t="s">
        <v>79</v>
      </c>
      <c r="C2381" s="51" t="s">
        <v>31</v>
      </c>
      <c r="D2381" s="51">
        <v>1213507</v>
      </c>
      <c r="E2381" s="51">
        <v>83.54</v>
      </c>
      <c r="F2381" s="51">
        <v>10.09</v>
      </c>
      <c r="G2381" s="51">
        <v>8.3000000000000001E-3</v>
      </c>
      <c r="H2381" s="51">
        <v>120.2683</v>
      </c>
      <c r="I2381" s="51">
        <v>2041</v>
      </c>
      <c r="J2381" s="51" t="s">
        <v>32</v>
      </c>
      <c r="K2381" s="51" t="s">
        <v>33</v>
      </c>
    </row>
    <row r="2382" spans="1:11" x14ac:dyDescent="0.25">
      <c r="A2382" s="51" t="s">
        <v>1900</v>
      </c>
      <c r="B2382" s="51" t="s">
        <v>79</v>
      </c>
      <c r="C2382" s="51" t="s">
        <v>31</v>
      </c>
      <c r="D2382" s="51">
        <v>1103899</v>
      </c>
      <c r="E2382" s="51">
        <v>79.11</v>
      </c>
      <c r="F2382" s="51">
        <v>10.11</v>
      </c>
      <c r="G2382" s="51">
        <v>9.1999999999999998E-3</v>
      </c>
      <c r="H2382" s="51">
        <v>109.1888</v>
      </c>
      <c r="I2382" s="51">
        <v>2041</v>
      </c>
      <c r="J2382" s="51" t="s">
        <v>32</v>
      </c>
      <c r="K2382" s="51" t="s">
        <v>33</v>
      </c>
    </row>
    <row r="2383" spans="1:11" x14ac:dyDescent="0.25">
      <c r="A2383" s="51" t="s">
        <v>2725</v>
      </c>
      <c r="B2383" s="51" t="s">
        <v>34</v>
      </c>
      <c r="C2383" s="51" t="s">
        <v>31</v>
      </c>
      <c r="D2383" s="51">
        <v>329272</v>
      </c>
      <c r="E2383" s="51">
        <v>79.88</v>
      </c>
      <c r="F2383" s="51">
        <v>8.6199999999999992</v>
      </c>
      <c r="G2383" s="51">
        <v>2.6200000000000001E-2</v>
      </c>
      <c r="H2383" s="51">
        <v>38.198599999999999</v>
      </c>
      <c r="I2383" s="51">
        <v>2041</v>
      </c>
      <c r="J2383" s="51" t="s">
        <v>32</v>
      </c>
      <c r="K2383" s="51" t="s">
        <v>33</v>
      </c>
    </row>
    <row r="2384" spans="1:11" x14ac:dyDescent="0.25">
      <c r="A2384" s="51" t="s">
        <v>2070</v>
      </c>
      <c r="B2384" s="51" t="s">
        <v>79</v>
      </c>
      <c r="C2384" s="51" t="s">
        <v>31</v>
      </c>
      <c r="D2384" s="51">
        <v>1092849</v>
      </c>
      <c r="E2384" s="51">
        <v>80.709999999999994</v>
      </c>
      <c r="F2384" s="51">
        <v>9.85</v>
      </c>
      <c r="G2384" s="51">
        <v>8.9999999999999993E-3</v>
      </c>
      <c r="H2384" s="51">
        <v>110.9491</v>
      </c>
      <c r="I2384" s="51">
        <v>2041</v>
      </c>
      <c r="J2384" s="51" t="s">
        <v>32</v>
      </c>
      <c r="K2384" s="51" t="s">
        <v>33</v>
      </c>
    </row>
    <row r="2385" spans="1:11" x14ac:dyDescent="0.25">
      <c r="A2385" s="51" t="s">
        <v>2446</v>
      </c>
      <c r="B2385" s="51" t="s">
        <v>75</v>
      </c>
      <c r="C2385" s="51" t="s">
        <v>31</v>
      </c>
      <c r="D2385" s="51">
        <v>610214</v>
      </c>
      <c r="E2385" s="51">
        <v>77.66</v>
      </c>
      <c r="F2385" s="51">
        <v>4.8600000000000003</v>
      </c>
      <c r="G2385" s="51">
        <v>8.0000000000000002E-3</v>
      </c>
      <c r="H2385" s="51">
        <v>125.55840000000001</v>
      </c>
      <c r="I2385" s="51">
        <v>2041</v>
      </c>
      <c r="J2385" s="51" t="s">
        <v>32</v>
      </c>
      <c r="K2385" s="51" t="s">
        <v>33</v>
      </c>
    </row>
    <row r="2386" spans="1:11" x14ac:dyDescent="0.25">
      <c r="A2386" s="51" t="s">
        <v>1781</v>
      </c>
      <c r="B2386" s="51" t="s">
        <v>79</v>
      </c>
      <c r="C2386" s="51" t="s">
        <v>31</v>
      </c>
      <c r="D2386" s="51">
        <v>1171539</v>
      </c>
      <c r="E2386" s="51">
        <v>84.4</v>
      </c>
      <c r="F2386" s="51">
        <v>10.32</v>
      </c>
      <c r="G2386" s="51">
        <v>8.8000000000000005E-3</v>
      </c>
      <c r="H2386" s="51">
        <v>113.52119999999999</v>
      </c>
      <c r="I2386" s="51">
        <v>2041</v>
      </c>
      <c r="J2386" s="51" t="s">
        <v>32</v>
      </c>
      <c r="K2386" s="51" t="s">
        <v>33</v>
      </c>
    </row>
    <row r="2387" spans="1:11" x14ac:dyDescent="0.25">
      <c r="A2387" s="51" t="s">
        <v>2419</v>
      </c>
      <c r="B2387" s="51" t="s">
        <v>79</v>
      </c>
      <c r="C2387" s="51" t="s">
        <v>31</v>
      </c>
      <c r="D2387" s="51">
        <v>61390</v>
      </c>
      <c r="E2387" s="51">
        <v>89.07</v>
      </c>
      <c r="F2387" s="51">
        <v>6.57</v>
      </c>
      <c r="G2387" s="51">
        <v>0.107</v>
      </c>
      <c r="H2387" s="51">
        <v>9.3438999999999997</v>
      </c>
      <c r="I2387" s="51">
        <v>2041</v>
      </c>
      <c r="J2387" s="51" t="s">
        <v>32</v>
      </c>
      <c r="K2387" s="51" t="s">
        <v>33</v>
      </c>
    </row>
    <row r="2388" spans="1:11" x14ac:dyDescent="0.25">
      <c r="A2388" s="51" t="s">
        <v>2712</v>
      </c>
      <c r="B2388" s="51" t="s">
        <v>34</v>
      </c>
      <c r="C2388" s="51" t="s">
        <v>31</v>
      </c>
      <c r="D2388" s="51">
        <v>504363</v>
      </c>
      <c r="E2388" s="51">
        <v>80.150000000000006</v>
      </c>
      <c r="F2388" s="51">
        <v>8.23</v>
      </c>
      <c r="G2388" s="51">
        <v>1.6299999999999999E-2</v>
      </c>
      <c r="H2388" s="51">
        <v>61.283499999999997</v>
      </c>
      <c r="I2388" s="51">
        <v>2041</v>
      </c>
      <c r="J2388" s="51" t="s">
        <v>32</v>
      </c>
      <c r="K2388" s="51" t="s">
        <v>33</v>
      </c>
    </row>
    <row r="2389" spans="1:11" x14ac:dyDescent="0.25">
      <c r="A2389" s="51" t="s">
        <v>2697</v>
      </c>
      <c r="B2389" s="51" t="s">
        <v>79</v>
      </c>
      <c r="C2389" s="51" t="s">
        <v>31</v>
      </c>
      <c r="D2389" s="51">
        <v>838807</v>
      </c>
      <c r="E2389" s="51">
        <v>80.14</v>
      </c>
      <c r="F2389" s="51">
        <v>9.82</v>
      </c>
      <c r="G2389" s="51">
        <v>1.17E-2</v>
      </c>
      <c r="H2389" s="51">
        <v>85.418199999999999</v>
      </c>
      <c r="I2389" s="51">
        <v>2041</v>
      </c>
      <c r="J2389" s="51" t="s">
        <v>32</v>
      </c>
      <c r="K2389" s="51" t="s">
        <v>33</v>
      </c>
    </row>
    <row r="2390" spans="1:11" x14ac:dyDescent="0.25">
      <c r="A2390" s="51" t="s">
        <v>2191</v>
      </c>
      <c r="B2390" s="51" t="s">
        <v>75</v>
      </c>
      <c r="C2390" s="51" t="s">
        <v>31</v>
      </c>
      <c r="D2390" s="51">
        <v>281277</v>
      </c>
      <c r="E2390" s="51">
        <v>75.92</v>
      </c>
      <c r="F2390" s="51">
        <v>4.03</v>
      </c>
      <c r="G2390" s="51">
        <v>1.43E-2</v>
      </c>
      <c r="H2390" s="51">
        <v>69.795699999999997</v>
      </c>
      <c r="I2390" s="51">
        <v>2041</v>
      </c>
      <c r="J2390" s="51" t="s">
        <v>32</v>
      </c>
      <c r="K2390" s="51" t="s">
        <v>33</v>
      </c>
    </row>
    <row r="2391" spans="1:11" x14ac:dyDescent="0.25">
      <c r="A2391" s="51" t="s">
        <v>2720</v>
      </c>
      <c r="B2391" s="51" t="s">
        <v>79</v>
      </c>
      <c r="C2391" s="51" t="s">
        <v>31</v>
      </c>
      <c r="D2391" s="51">
        <v>875250</v>
      </c>
      <c r="E2391" s="51">
        <v>75.41</v>
      </c>
      <c r="F2391" s="51">
        <v>9.77</v>
      </c>
      <c r="G2391" s="51">
        <v>1.12E-2</v>
      </c>
      <c r="H2391" s="51">
        <v>89.585499999999996</v>
      </c>
      <c r="I2391" s="51">
        <v>2041</v>
      </c>
      <c r="J2391" s="51" t="s">
        <v>32</v>
      </c>
      <c r="K2391" s="51" t="s">
        <v>33</v>
      </c>
    </row>
    <row r="2392" spans="1:11" x14ac:dyDescent="0.25">
      <c r="A2392" s="51" t="s">
        <v>2698</v>
      </c>
      <c r="B2392" s="51" t="s">
        <v>79</v>
      </c>
      <c r="C2392" s="51" t="s">
        <v>31</v>
      </c>
      <c r="D2392" s="51">
        <v>752359</v>
      </c>
      <c r="E2392" s="51">
        <v>80.17</v>
      </c>
      <c r="F2392" s="51">
        <v>9.82</v>
      </c>
      <c r="G2392" s="51">
        <v>1.3100000000000001E-2</v>
      </c>
      <c r="H2392" s="51">
        <v>76.614999999999995</v>
      </c>
      <c r="I2392" s="51">
        <v>2041</v>
      </c>
      <c r="J2392" s="51" t="s">
        <v>32</v>
      </c>
      <c r="K2392" s="51" t="s">
        <v>33</v>
      </c>
    </row>
    <row r="2393" spans="1:11" x14ac:dyDescent="0.25">
      <c r="A2393" s="51" t="s">
        <v>2714</v>
      </c>
      <c r="B2393" s="51" t="s">
        <v>75</v>
      </c>
      <c r="C2393" s="51" t="s">
        <v>31</v>
      </c>
      <c r="D2393" s="51">
        <v>903601</v>
      </c>
      <c r="E2393" s="51">
        <v>74.23</v>
      </c>
      <c r="F2393" s="51">
        <v>9.4600000000000009</v>
      </c>
      <c r="G2393" s="51">
        <v>1.0500000000000001E-2</v>
      </c>
      <c r="H2393" s="51">
        <v>95.518100000000004</v>
      </c>
      <c r="I2393" s="51">
        <v>2041</v>
      </c>
      <c r="J2393" s="51" t="s">
        <v>32</v>
      </c>
      <c r="K2393" s="51" t="s">
        <v>33</v>
      </c>
    </row>
    <row r="2394" spans="1:11" x14ac:dyDescent="0.25">
      <c r="A2394" s="51" t="s">
        <v>716</v>
      </c>
      <c r="B2394" s="51" t="s">
        <v>75</v>
      </c>
      <c r="C2394" s="51" t="s">
        <v>31</v>
      </c>
      <c r="D2394" s="51">
        <v>241094</v>
      </c>
      <c r="E2394" s="51">
        <v>74.02</v>
      </c>
      <c r="F2394" s="51">
        <v>3.17</v>
      </c>
      <c r="G2394" s="51">
        <v>1.3100000000000001E-2</v>
      </c>
      <c r="H2394" s="51">
        <v>76.054900000000004</v>
      </c>
      <c r="I2394" s="51">
        <v>2041</v>
      </c>
      <c r="J2394" s="51" t="s">
        <v>32</v>
      </c>
      <c r="K2394" s="51" t="s">
        <v>33</v>
      </c>
    </row>
    <row r="2395" spans="1:11" x14ac:dyDescent="0.25">
      <c r="A2395" s="51" t="s">
        <v>2700</v>
      </c>
      <c r="B2395" s="51" t="s">
        <v>79</v>
      </c>
      <c r="C2395" s="51" t="s">
        <v>31</v>
      </c>
      <c r="D2395" s="51">
        <v>1405490</v>
      </c>
      <c r="E2395" s="51">
        <v>82.97</v>
      </c>
      <c r="F2395" s="51">
        <v>9.83</v>
      </c>
      <c r="G2395" s="51">
        <v>7.0000000000000001E-3</v>
      </c>
      <c r="H2395" s="51">
        <v>142.9796</v>
      </c>
      <c r="I2395" s="51">
        <v>2041</v>
      </c>
      <c r="J2395" s="51" t="s">
        <v>32</v>
      </c>
      <c r="K2395" s="51" t="s">
        <v>33</v>
      </c>
    </row>
    <row r="2396" spans="1:11" x14ac:dyDescent="0.25">
      <c r="A2396" s="51" t="s">
        <v>2696</v>
      </c>
      <c r="B2396" s="51" t="s">
        <v>75</v>
      </c>
      <c r="C2396" s="51" t="s">
        <v>31</v>
      </c>
      <c r="D2396" s="51">
        <v>133569</v>
      </c>
      <c r="E2396" s="51">
        <v>79.89</v>
      </c>
      <c r="F2396" s="51">
        <v>6.08</v>
      </c>
      <c r="G2396" s="51">
        <v>4.5499999999999999E-2</v>
      </c>
      <c r="H2396" s="51">
        <v>21.968599999999999</v>
      </c>
      <c r="I2396" s="51">
        <v>2041</v>
      </c>
      <c r="J2396" s="51" t="s">
        <v>32</v>
      </c>
      <c r="K2396" s="51" t="s">
        <v>33</v>
      </c>
    </row>
    <row r="2397" spans="1:11" x14ac:dyDescent="0.25">
      <c r="A2397" s="51" t="s">
        <v>2670</v>
      </c>
      <c r="B2397" s="51" t="s">
        <v>79</v>
      </c>
      <c r="C2397" s="51" t="s">
        <v>31</v>
      </c>
      <c r="D2397" s="51">
        <v>1492552</v>
      </c>
      <c r="E2397" s="51">
        <v>84.33</v>
      </c>
      <c r="F2397" s="51">
        <v>9.8800000000000008</v>
      </c>
      <c r="G2397" s="51">
        <v>6.6E-3</v>
      </c>
      <c r="H2397" s="51">
        <v>151.06800000000001</v>
      </c>
      <c r="I2397" s="51">
        <v>2041</v>
      </c>
      <c r="J2397" s="51" t="s">
        <v>32</v>
      </c>
      <c r="K2397" s="51" t="s">
        <v>33</v>
      </c>
    </row>
    <row r="2398" spans="1:11" x14ac:dyDescent="0.25">
      <c r="A2398" s="51" t="s">
        <v>2721</v>
      </c>
      <c r="B2398" s="51" t="s">
        <v>79</v>
      </c>
      <c r="C2398" s="51" t="s">
        <v>31</v>
      </c>
      <c r="D2398" s="51">
        <v>1821042</v>
      </c>
      <c r="E2398" s="51">
        <v>87.21</v>
      </c>
      <c r="F2398" s="51">
        <v>9.84</v>
      </c>
      <c r="G2398" s="51">
        <v>5.4000000000000003E-3</v>
      </c>
      <c r="H2398" s="51">
        <v>185.06530000000001</v>
      </c>
      <c r="I2398" s="51">
        <v>2041</v>
      </c>
      <c r="J2398" s="51" t="s">
        <v>32</v>
      </c>
      <c r="K2398" s="51" t="s">
        <v>33</v>
      </c>
    </row>
    <row r="2399" spans="1:11" x14ac:dyDescent="0.25">
      <c r="A2399" s="51" t="s">
        <v>2701</v>
      </c>
      <c r="B2399" s="51" t="s">
        <v>75</v>
      </c>
      <c r="C2399" s="51" t="s">
        <v>31</v>
      </c>
      <c r="D2399" s="51">
        <v>484421</v>
      </c>
      <c r="E2399" s="51">
        <v>78.69</v>
      </c>
      <c r="F2399" s="51">
        <v>5.31</v>
      </c>
      <c r="G2399" s="51">
        <v>1.0999999999999999E-2</v>
      </c>
      <c r="H2399" s="51">
        <v>91.227999999999994</v>
      </c>
      <c r="I2399" s="51">
        <v>2041</v>
      </c>
      <c r="J2399" s="51" t="s">
        <v>32</v>
      </c>
      <c r="K2399" s="51" t="s">
        <v>33</v>
      </c>
    </row>
    <row r="2400" spans="1:11" x14ac:dyDescent="0.25">
      <c r="A2400" s="51" t="s">
        <v>2408</v>
      </c>
      <c r="B2400" s="51" t="s">
        <v>75</v>
      </c>
      <c r="C2400" s="51" t="s">
        <v>31</v>
      </c>
      <c r="D2400" s="51">
        <v>419961</v>
      </c>
      <c r="E2400" s="51">
        <v>79.599999999999994</v>
      </c>
      <c r="F2400" s="51">
        <v>4.79</v>
      </c>
      <c r="G2400" s="51">
        <v>1.14E-2</v>
      </c>
      <c r="H2400" s="51">
        <v>87.674599999999998</v>
      </c>
      <c r="I2400" s="51">
        <v>2041</v>
      </c>
      <c r="J2400" s="51" t="s">
        <v>32</v>
      </c>
      <c r="K2400" s="51" t="s">
        <v>33</v>
      </c>
    </row>
    <row r="2401" spans="1:11" x14ac:dyDescent="0.25">
      <c r="A2401" s="51" t="s">
        <v>2693</v>
      </c>
      <c r="B2401" s="51" t="s">
        <v>34</v>
      </c>
      <c r="C2401" s="51" t="s">
        <v>31</v>
      </c>
      <c r="D2401" s="51">
        <v>622529</v>
      </c>
      <c r="E2401" s="51">
        <v>79.97</v>
      </c>
      <c r="F2401" s="51">
        <v>7.73</v>
      </c>
      <c r="G2401" s="51">
        <v>1.24E-2</v>
      </c>
      <c r="H2401" s="51">
        <v>80.534099999999995</v>
      </c>
      <c r="I2401" s="51">
        <v>2041</v>
      </c>
      <c r="J2401" s="51" t="s">
        <v>32</v>
      </c>
      <c r="K2401" s="51" t="s">
        <v>33</v>
      </c>
    </row>
    <row r="2402" spans="1:11" x14ac:dyDescent="0.25">
      <c r="A2402" s="51" t="s">
        <v>2715</v>
      </c>
      <c r="B2402" s="51" t="s">
        <v>75</v>
      </c>
      <c r="C2402" s="51" t="s">
        <v>31</v>
      </c>
      <c r="D2402" s="51">
        <v>594699</v>
      </c>
      <c r="E2402" s="51">
        <v>79.099999999999994</v>
      </c>
      <c r="F2402" s="51">
        <v>5.43</v>
      </c>
      <c r="G2402" s="51">
        <v>9.1000000000000004E-3</v>
      </c>
      <c r="H2402" s="51">
        <v>109.521</v>
      </c>
      <c r="I2402" s="51">
        <v>2041</v>
      </c>
      <c r="J2402" s="51" t="s">
        <v>32</v>
      </c>
      <c r="K2402" s="51" t="s">
        <v>33</v>
      </c>
    </row>
    <row r="2403" spans="1:11" x14ac:dyDescent="0.25">
      <c r="A2403" s="51" t="s">
        <v>2711</v>
      </c>
      <c r="B2403" s="51" t="s">
        <v>79</v>
      </c>
      <c r="C2403" s="51" t="s">
        <v>31</v>
      </c>
      <c r="D2403" s="51">
        <v>819218</v>
      </c>
      <c r="E2403" s="51">
        <v>83.28</v>
      </c>
      <c r="F2403" s="51">
        <v>9.83</v>
      </c>
      <c r="G2403" s="51">
        <v>1.2E-2</v>
      </c>
      <c r="H2403" s="51">
        <v>83.338499999999996</v>
      </c>
      <c r="I2403" s="51">
        <v>2041</v>
      </c>
      <c r="J2403" s="51" t="s">
        <v>32</v>
      </c>
      <c r="K2403" s="51" t="s">
        <v>33</v>
      </c>
    </row>
    <row r="2404" spans="1:11" x14ac:dyDescent="0.25">
      <c r="A2404" s="51" t="s">
        <v>3607</v>
      </c>
      <c r="B2404" s="51" t="s">
        <v>34</v>
      </c>
      <c r="C2404" s="51" t="s">
        <v>31</v>
      </c>
      <c r="D2404" s="51">
        <v>1007629</v>
      </c>
      <c r="E2404" s="51">
        <v>84.5</v>
      </c>
      <c r="F2404" s="51">
        <v>14.2</v>
      </c>
      <c r="G2404" s="51">
        <v>1.41E-2</v>
      </c>
      <c r="H2404" s="51">
        <v>70.959800000000001</v>
      </c>
      <c r="I2404" s="51">
        <v>2041</v>
      </c>
      <c r="J2404" s="51" t="s">
        <v>32</v>
      </c>
      <c r="K2404" s="51" t="s">
        <v>33</v>
      </c>
    </row>
    <row r="2405" spans="1:11" x14ac:dyDescent="0.25">
      <c r="A2405" s="51" t="s">
        <v>2692</v>
      </c>
      <c r="B2405" s="51" t="s">
        <v>75</v>
      </c>
      <c r="C2405" s="51" t="s">
        <v>31</v>
      </c>
      <c r="D2405" s="51">
        <v>439997</v>
      </c>
      <c r="E2405" s="51">
        <v>81.38</v>
      </c>
      <c r="F2405" s="51">
        <v>6.19</v>
      </c>
      <c r="G2405" s="51">
        <v>1.41E-2</v>
      </c>
      <c r="H2405" s="51">
        <v>71.081900000000005</v>
      </c>
      <c r="I2405" s="51">
        <v>2041</v>
      </c>
      <c r="J2405" s="51" t="s">
        <v>32</v>
      </c>
      <c r="K2405" s="51" t="s">
        <v>33</v>
      </c>
    </row>
    <row r="2406" spans="1:11" x14ac:dyDescent="0.25">
      <c r="A2406" s="51" t="s">
        <v>2713</v>
      </c>
      <c r="B2406" s="51" t="s">
        <v>75</v>
      </c>
      <c r="C2406" s="51" t="s">
        <v>31</v>
      </c>
      <c r="D2406" s="51">
        <v>369008</v>
      </c>
      <c r="E2406" s="51">
        <v>79.599999999999994</v>
      </c>
      <c r="F2406" s="51">
        <v>5.85</v>
      </c>
      <c r="G2406" s="51">
        <v>1.5900000000000001E-2</v>
      </c>
      <c r="H2406" s="51">
        <v>63.078299999999999</v>
      </c>
      <c r="I2406" s="51">
        <v>2041</v>
      </c>
      <c r="J2406" s="51" t="s">
        <v>32</v>
      </c>
      <c r="K2406" s="51" t="s">
        <v>33</v>
      </c>
    </row>
    <row r="2407" spans="1:11" x14ac:dyDescent="0.25">
      <c r="A2407" s="51" t="s">
        <v>2703</v>
      </c>
      <c r="B2407" s="51" t="s">
        <v>79</v>
      </c>
      <c r="C2407" s="51" t="s">
        <v>31</v>
      </c>
      <c r="D2407" s="51">
        <v>917051</v>
      </c>
      <c r="E2407" s="51">
        <v>82.76</v>
      </c>
      <c r="F2407" s="51">
        <v>9.84</v>
      </c>
      <c r="G2407" s="51">
        <v>1.0699999999999999E-2</v>
      </c>
      <c r="H2407" s="51">
        <v>93.196200000000005</v>
      </c>
      <c r="I2407" s="51">
        <v>2041</v>
      </c>
      <c r="J2407" s="51" t="s">
        <v>32</v>
      </c>
      <c r="K2407" s="51" t="s">
        <v>33</v>
      </c>
    </row>
    <row r="2408" spans="1:11" x14ac:dyDescent="0.25">
      <c r="A2408" s="51" t="s">
        <v>2727</v>
      </c>
      <c r="B2408" s="51" t="s">
        <v>75</v>
      </c>
      <c r="C2408" s="51" t="s">
        <v>31</v>
      </c>
      <c r="D2408" s="51">
        <v>360674</v>
      </c>
      <c r="E2408" s="51">
        <v>82.24</v>
      </c>
      <c r="F2408" s="51">
        <v>5.25</v>
      </c>
      <c r="G2408" s="51">
        <v>1.46E-2</v>
      </c>
      <c r="H2408" s="51">
        <v>68.699799999999996</v>
      </c>
      <c r="I2408" s="51">
        <v>2041</v>
      </c>
      <c r="J2408" s="51" t="s">
        <v>32</v>
      </c>
      <c r="K2408" s="51" t="s">
        <v>33</v>
      </c>
    </row>
    <row r="2409" spans="1:11" x14ac:dyDescent="0.25">
      <c r="A2409" s="51" t="s">
        <v>2388</v>
      </c>
      <c r="B2409" s="51" t="s">
        <v>75</v>
      </c>
      <c r="C2409" s="51" t="s">
        <v>31</v>
      </c>
      <c r="D2409" s="51">
        <v>66078</v>
      </c>
      <c r="E2409" s="51">
        <v>88.09</v>
      </c>
      <c r="F2409" s="51">
        <v>3.99</v>
      </c>
      <c r="G2409" s="51">
        <v>6.0400000000000002E-2</v>
      </c>
      <c r="H2409" s="51">
        <v>16.5608</v>
      </c>
      <c r="I2409" s="51">
        <v>2041</v>
      </c>
      <c r="J2409" s="51" t="s">
        <v>32</v>
      </c>
      <c r="K2409" s="51" t="s">
        <v>33</v>
      </c>
    </row>
    <row r="2410" spans="1:11" x14ac:dyDescent="0.25">
      <c r="A2410" s="51" t="s">
        <v>1891</v>
      </c>
      <c r="B2410" s="51" t="s">
        <v>79</v>
      </c>
      <c r="C2410" s="51" t="s">
        <v>31</v>
      </c>
      <c r="D2410" s="51">
        <v>1026157</v>
      </c>
      <c r="E2410" s="51">
        <v>82.7</v>
      </c>
      <c r="F2410" s="51">
        <v>9.83</v>
      </c>
      <c r="G2410" s="51">
        <v>9.5999999999999992E-3</v>
      </c>
      <c r="H2410" s="51">
        <v>104.3903</v>
      </c>
      <c r="I2410" s="51">
        <v>2041</v>
      </c>
      <c r="J2410" s="51" t="s">
        <v>32</v>
      </c>
      <c r="K2410" s="51" t="s">
        <v>33</v>
      </c>
    </row>
    <row r="2411" spans="1:11" x14ac:dyDescent="0.25">
      <c r="A2411" s="51" t="s">
        <v>2709</v>
      </c>
      <c r="B2411" s="51" t="s">
        <v>75</v>
      </c>
      <c r="C2411" s="51" t="s">
        <v>31</v>
      </c>
      <c r="D2411" s="51">
        <v>277109</v>
      </c>
      <c r="E2411" s="51">
        <v>78.98</v>
      </c>
      <c r="F2411" s="51">
        <v>5.72</v>
      </c>
      <c r="G2411" s="51">
        <v>2.06E-2</v>
      </c>
      <c r="H2411" s="51">
        <v>48.445700000000002</v>
      </c>
      <c r="I2411" s="51">
        <v>2041</v>
      </c>
      <c r="J2411" s="51" t="s">
        <v>32</v>
      </c>
      <c r="K2411" s="51" t="s">
        <v>33</v>
      </c>
    </row>
    <row r="2412" spans="1:11" x14ac:dyDescent="0.25">
      <c r="A2412" s="51" t="s">
        <v>1955</v>
      </c>
      <c r="B2412" s="51" t="s">
        <v>79</v>
      </c>
      <c r="C2412" s="51" t="s">
        <v>31</v>
      </c>
      <c r="D2412" s="51">
        <v>1191016</v>
      </c>
      <c r="E2412" s="51">
        <v>84.71</v>
      </c>
      <c r="F2412" s="51">
        <v>9.82</v>
      </c>
      <c r="G2412" s="51">
        <v>8.2000000000000007E-3</v>
      </c>
      <c r="H2412" s="51">
        <v>121.2848</v>
      </c>
      <c r="I2412" s="51">
        <v>2041</v>
      </c>
      <c r="J2412" s="51" t="s">
        <v>32</v>
      </c>
      <c r="K2412" s="51" t="s">
        <v>33</v>
      </c>
    </row>
    <row r="2413" spans="1:11" x14ac:dyDescent="0.25">
      <c r="A2413" s="51" t="s">
        <v>2718</v>
      </c>
      <c r="B2413" s="51" t="s">
        <v>79</v>
      </c>
      <c r="C2413" s="51" t="s">
        <v>31</v>
      </c>
      <c r="D2413" s="51">
        <v>632593</v>
      </c>
      <c r="E2413" s="51">
        <v>87.48</v>
      </c>
      <c r="F2413" s="51">
        <v>10.39</v>
      </c>
      <c r="G2413" s="51">
        <v>1.6400000000000001E-2</v>
      </c>
      <c r="H2413" s="51">
        <v>60.884799999999998</v>
      </c>
      <c r="I2413" s="51">
        <v>2041</v>
      </c>
      <c r="J2413" s="51" t="s">
        <v>32</v>
      </c>
      <c r="K2413" s="51" t="s">
        <v>33</v>
      </c>
    </row>
    <row r="2414" spans="1:11" x14ac:dyDescent="0.25">
      <c r="A2414" s="51" t="s">
        <v>2716</v>
      </c>
      <c r="B2414" s="51" t="s">
        <v>75</v>
      </c>
      <c r="C2414" s="51" t="s">
        <v>31</v>
      </c>
      <c r="D2414" s="51">
        <v>297201</v>
      </c>
      <c r="E2414" s="51">
        <v>78.290000000000006</v>
      </c>
      <c r="F2414" s="51">
        <v>5.28</v>
      </c>
      <c r="G2414" s="51">
        <v>1.78E-2</v>
      </c>
      <c r="H2414" s="51">
        <v>56.287999999999997</v>
      </c>
      <c r="I2414" s="51">
        <v>2041</v>
      </c>
      <c r="J2414" s="51" t="s">
        <v>32</v>
      </c>
      <c r="K2414" s="51" t="s">
        <v>33</v>
      </c>
    </row>
    <row r="2415" spans="1:11" x14ac:dyDescent="0.25">
      <c r="A2415" s="51" t="s">
        <v>2414</v>
      </c>
      <c r="B2415" s="51" t="s">
        <v>75</v>
      </c>
      <c r="C2415" s="51" t="s">
        <v>31</v>
      </c>
      <c r="D2415" s="51">
        <v>342610</v>
      </c>
      <c r="E2415" s="51">
        <v>77.09</v>
      </c>
      <c r="F2415" s="51">
        <v>4.32</v>
      </c>
      <c r="G2415" s="51">
        <v>1.26E-2</v>
      </c>
      <c r="H2415" s="51">
        <v>79.308000000000007</v>
      </c>
      <c r="I2415" s="51">
        <v>2041</v>
      </c>
      <c r="J2415" s="51" t="s">
        <v>32</v>
      </c>
      <c r="K2415" s="51" t="s">
        <v>33</v>
      </c>
    </row>
    <row r="2416" spans="1:11" x14ac:dyDescent="0.25">
      <c r="A2416" s="51" t="s">
        <v>2707</v>
      </c>
      <c r="B2416" s="51" t="s">
        <v>79</v>
      </c>
      <c r="C2416" s="51" t="s">
        <v>31</v>
      </c>
      <c r="D2416" s="51">
        <v>1279083</v>
      </c>
      <c r="E2416" s="51">
        <v>77.989999999999995</v>
      </c>
      <c r="F2416" s="51">
        <v>9.82</v>
      </c>
      <c r="G2416" s="51">
        <v>7.7000000000000002E-3</v>
      </c>
      <c r="H2416" s="51">
        <v>130.25280000000001</v>
      </c>
      <c r="I2416" s="51">
        <v>2041</v>
      </c>
      <c r="J2416" s="51" t="s">
        <v>32</v>
      </c>
      <c r="K2416" s="51" t="s">
        <v>33</v>
      </c>
    </row>
    <row r="2417" spans="1:11" x14ac:dyDescent="0.25">
      <c r="A2417" s="51" t="s">
        <v>2723</v>
      </c>
      <c r="B2417" s="51" t="s">
        <v>79</v>
      </c>
      <c r="C2417" s="51" t="s">
        <v>31</v>
      </c>
      <c r="D2417" s="51">
        <v>1211833</v>
      </c>
      <c r="E2417" s="51">
        <v>82.19</v>
      </c>
      <c r="F2417" s="51">
        <v>9.83</v>
      </c>
      <c r="G2417" s="51">
        <v>8.0999999999999996E-3</v>
      </c>
      <c r="H2417" s="51">
        <v>123.2791</v>
      </c>
      <c r="I2417" s="51">
        <v>2041</v>
      </c>
      <c r="J2417" s="51" t="s">
        <v>32</v>
      </c>
      <c r="K2417" s="51" t="s">
        <v>33</v>
      </c>
    </row>
    <row r="2418" spans="1:11" x14ac:dyDescent="0.25">
      <c r="A2418" s="51" t="s">
        <v>225</v>
      </c>
      <c r="B2418" s="51" t="s">
        <v>34</v>
      </c>
      <c r="C2418" s="51" t="s">
        <v>31</v>
      </c>
      <c r="D2418" s="51">
        <v>435309</v>
      </c>
      <c r="E2418" s="51">
        <v>78.3</v>
      </c>
      <c r="F2418" s="51">
        <v>4.33</v>
      </c>
      <c r="G2418" s="51">
        <v>9.9000000000000008E-3</v>
      </c>
      <c r="H2418" s="51">
        <v>100.53319999999999</v>
      </c>
      <c r="I2418" s="51">
        <v>2041</v>
      </c>
      <c r="J2418" s="51" t="s">
        <v>32</v>
      </c>
      <c r="K2418" s="51" t="s">
        <v>33</v>
      </c>
    </row>
    <row r="2419" spans="1:11" x14ac:dyDescent="0.25">
      <c r="A2419" s="51" t="s">
        <v>2706</v>
      </c>
      <c r="B2419" s="51" t="s">
        <v>79</v>
      </c>
      <c r="C2419" s="51" t="s">
        <v>31</v>
      </c>
      <c r="D2419" s="51">
        <v>844276</v>
      </c>
      <c r="E2419" s="51">
        <v>77.83</v>
      </c>
      <c r="F2419" s="51">
        <v>9.82</v>
      </c>
      <c r="G2419" s="51">
        <v>1.1599999999999999E-2</v>
      </c>
      <c r="H2419" s="51">
        <v>85.975200000000001</v>
      </c>
      <c r="I2419" s="51">
        <v>2041</v>
      </c>
      <c r="J2419" s="51" t="s">
        <v>32</v>
      </c>
      <c r="K2419" s="51" t="s">
        <v>33</v>
      </c>
    </row>
    <row r="2420" spans="1:11" x14ac:dyDescent="0.25">
      <c r="A2420" s="51" t="s">
        <v>2522</v>
      </c>
      <c r="B2420" s="51" t="s">
        <v>75</v>
      </c>
      <c r="C2420" s="51" t="s">
        <v>31</v>
      </c>
      <c r="D2420" s="51">
        <v>360246</v>
      </c>
      <c r="E2420" s="51">
        <v>83.97</v>
      </c>
      <c r="F2420" s="51">
        <v>4.82</v>
      </c>
      <c r="G2420" s="51">
        <v>1.34E-2</v>
      </c>
      <c r="H2420" s="51">
        <v>74.739800000000002</v>
      </c>
      <c r="I2420" s="51">
        <v>2041</v>
      </c>
      <c r="J2420" s="51" t="s">
        <v>32</v>
      </c>
      <c r="K2420" s="51" t="s">
        <v>33</v>
      </c>
    </row>
    <row r="2421" spans="1:11" x14ac:dyDescent="0.25">
      <c r="A2421" s="51" t="s">
        <v>2695</v>
      </c>
      <c r="B2421" s="51" t="s">
        <v>75</v>
      </c>
      <c r="C2421" s="51" t="s">
        <v>31</v>
      </c>
      <c r="D2421" s="51">
        <v>509349</v>
      </c>
      <c r="E2421" s="51">
        <v>81.849999999999994</v>
      </c>
      <c r="F2421" s="51">
        <v>5.26</v>
      </c>
      <c r="G2421" s="51">
        <v>1.03E-2</v>
      </c>
      <c r="H2421" s="51">
        <v>96.834299999999999</v>
      </c>
      <c r="I2421" s="51">
        <v>2041</v>
      </c>
      <c r="J2421" s="51" t="s">
        <v>32</v>
      </c>
      <c r="K2421" s="51" t="s">
        <v>33</v>
      </c>
    </row>
    <row r="2422" spans="1:11" x14ac:dyDescent="0.25">
      <c r="A2422" s="51" t="s">
        <v>2671</v>
      </c>
      <c r="B2422" s="51" t="s">
        <v>79</v>
      </c>
      <c r="C2422" s="51" t="s">
        <v>31</v>
      </c>
      <c r="D2422" s="51">
        <v>1418103</v>
      </c>
      <c r="E2422" s="51">
        <v>85.63</v>
      </c>
      <c r="F2422" s="51">
        <v>9.93</v>
      </c>
      <c r="G2422" s="51">
        <v>7.0000000000000001E-3</v>
      </c>
      <c r="H2422" s="51">
        <v>142.8099</v>
      </c>
      <c r="I2422" s="51">
        <v>2041</v>
      </c>
      <c r="J2422" s="51" t="s">
        <v>32</v>
      </c>
      <c r="K2422" s="51" t="s">
        <v>33</v>
      </c>
    </row>
    <row r="2423" spans="1:11" x14ac:dyDescent="0.25">
      <c r="A2423" s="51" t="s">
        <v>2393</v>
      </c>
      <c r="B2423" s="51" t="s">
        <v>75</v>
      </c>
      <c r="C2423" s="51" t="s">
        <v>31</v>
      </c>
      <c r="D2423" s="51">
        <v>453949</v>
      </c>
      <c r="E2423" s="51">
        <v>80.42</v>
      </c>
      <c r="F2423" s="51">
        <v>4.6900000000000004</v>
      </c>
      <c r="G2423" s="51">
        <v>1.03E-2</v>
      </c>
      <c r="H2423" s="51">
        <v>96.790800000000004</v>
      </c>
      <c r="I2423" s="51">
        <v>2041</v>
      </c>
      <c r="J2423" s="51" t="s">
        <v>32</v>
      </c>
      <c r="K2423" s="51" t="s">
        <v>33</v>
      </c>
    </row>
    <row r="2424" spans="1:11" x14ac:dyDescent="0.25">
      <c r="A2424" s="51" t="s">
        <v>2704</v>
      </c>
      <c r="B2424" s="51" t="s">
        <v>79</v>
      </c>
      <c r="C2424" s="51" t="s">
        <v>31</v>
      </c>
      <c r="D2424" s="51">
        <v>1071920</v>
      </c>
      <c r="E2424" s="51">
        <v>79</v>
      </c>
      <c r="F2424" s="51">
        <v>9.83</v>
      </c>
      <c r="G2424" s="51">
        <v>9.1999999999999998E-3</v>
      </c>
      <c r="H2424" s="51">
        <v>109.0458</v>
      </c>
      <c r="I2424" s="51">
        <v>2041</v>
      </c>
      <c r="J2424" s="51" t="s">
        <v>32</v>
      </c>
      <c r="K2424" s="51" t="s">
        <v>33</v>
      </c>
    </row>
    <row r="2425" spans="1:11" x14ac:dyDescent="0.25">
      <c r="A2425" s="51" t="s">
        <v>1483</v>
      </c>
      <c r="B2425" s="51" t="s">
        <v>79</v>
      </c>
      <c r="C2425" s="51" t="s">
        <v>31</v>
      </c>
      <c r="D2425" s="51">
        <v>492625</v>
      </c>
      <c r="E2425" s="51">
        <v>86.06</v>
      </c>
      <c r="F2425" s="51">
        <v>6.3</v>
      </c>
      <c r="G2425" s="51">
        <v>1.2800000000000001E-2</v>
      </c>
      <c r="H2425" s="51">
        <v>78.194400000000002</v>
      </c>
      <c r="I2425" s="51">
        <v>2041</v>
      </c>
      <c r="J2425" s="51" t="s">
        <v>32</v>
      </c>
      <c r="K2425" s="51" t="s">
        <v>33</v>
      </c>
    </row>
    <row r="2426" spans="1:11" x14ac:dyDescent="0.25">
      <c r="A2426" s="51" t="s">
        <v>2990</v>
      </c>
      <c r="B2426" s="51" t="s">
        <v>75</v>
      </c>
      <c r="C2426" s="51" t="s">
        <v>31</v>
      </c>
      <c r="D2426" s="51">
        <v>644592</v>
      </c>
      <c r="E2426" s="51">
        <v>78.44</v>
      </c>
      <c r="F2426" s="51">
        <v>4.6900000000000004</v>
      </c>
      <c r="G2426" s="51">
        <v>7.3000000000000001E-3</v>
      </c>
      <c r="H2426" s="51">
        <v>137.43969999999999</v>
      </c>
      <c r="I2426" s="51">
        <v>2041</v>
      </c>
      <c r="J2426" s="51" t="s">
        <v>32</v>
      </c>
      <c r="K2426" s="51" t="s">
        <v>33</v>
      </c>
    </row>
    <row r="2427" spans="1:11" x14ac:dyDescent="0.25">
      <c r="A2427" s="51" t="s">
        <v>2495</v>
      </c>
      <c r="B2427" s="51" t="s">
        <v>75</v>
      </c>
      <c r="C2427" s="51" t="s">
        <v>31</v>
      </c>
      <c r="D2427" s="51">
        <v>141866</v>
      </c>
      <c r="E2427" s="51">
        <v>81.34</v>
      </c>
      <c r="F2427" s="51">
        <v>4.8099999999999996</v>
      </c>
      <c r="G2427" s="51">
        <v>3.39E-2</v>
      </c>
      <c r="H2427" s="51">
        <v>29.494</v>
      </c>
      <c r="I2427" s="51">
        <v>2041</v>
      </c>
      <c r="J2427" s="51" t="s">
        <v>32</v>
      </c>
      <c r="K2427" s="51" t="s">
        <v>33</v>
      </c>
    </row>
    <row r="2428" spans="1:11" x14ac:dyDescent="0.25">
      <c r="A2428" s="51" t="s">
        <v>2705</v>
      </c>
      <c r="B2428" s="51" t="s">
        <v>75</v>
      </c>
      <c r="C2428" s="51" t="s">
        <v>31</v>
      </c>
      <c r="D2428" s="51">
        <v>921962</v>
      </c>
      <c r="E2428" s="51">
        <v>79.42</v>
      </c>
      <c r="F2428" s="51">
        <v>5.91</v>
      </c>
      <c r="G2428" s="51">
        <v>6.4000000000000003E-3</v>
      </c>
      <c r="H2428" s="51">
        <v>156.00030000000001</v>
      </c>
      <c r="I2428" s="51">
        <v>2041</v>
      </c>
      <c r="J2428" s="51" t="s">
        <v>32</v>
      </c>
      <c r="K2428" s="51" t="s">
        <v>33</v>
      </c>
    </row>
    <row r="2429" spans="1:11" x14ac:dyDescent="0.25">
      <c r="A2429" s="51" t="s">
        <v>2400</v>
      </c>
      <c r="B2429" s="51" t="s">
        <v>75</v>
      </c>
      <c r="C2429" s="51" t="s">
        <v>31</v>
      </c>
      <c r="D2429" s="51">
        <v>397359</v>
      </c>
      <c r="E2429" s="51">
        <v>79.73</v>
      </c>
      <c r="F2429" s="51">
        <v>4.68</v>
      </c>
      <c r="G2429" s="51">
        <v>1.18E-2</v>
      </c>
      <c r="H2429" s="51">
        <v>84.905799999999999</v>
      </c>
      <c r="I2429" s="51">
        <v>2041</v>
      </c>
      <c r="J2429" s="51" t="s">
        <v>32</v>
      </c>
      <c r="K2429" s="51" t="s">
        <v>33</v>
      </c>
    </row>
    <row r="2430" spans="1:11" x14ac:dyDescent="0.25">
      <c r="A2430" s="51" t="s">
        <v>2741</v>
      </c>
      <c r="B2430" s="51" t="s">
        <v>75</v>
      </c>
      <c r="C2430" s="51" t="s">
        <v>31</v>
      </c>
      <c r="D2430" s="51">
        <v>155588</v>
      </c>
      <c r="E2430" s="51">
        <v>76.58</v>
      </c>
      <c r="F2430" s="51">
        <v>5.76</v>
      </c>
      <c r="G2430" s="51">
        <v>3.6999999999999998E-2</v>
      </c>
      <c r="H2430" s="51">
        <v>27.011700000000001</v>
      </c>
      <c r="I2430" s="51">
        <v>2042</v>
      </c>
      <c r="J2430" s="51" t="s">
        <v>32</v>
      </c>
      <c r="K2430" s="51" t="s">
        <v>33</v>
      </c>
    </row>
    <row r="2431" spans="1:11" x14ac:dyDescent="0.25">
      <c r="A2431" s="51" t="s">
        <v>2673</v>
      </c>
      <c r="B2431" s="51" t="s">
        <v>34</v>
      </c>
      <c r="C2431" s="51" t="s">
        <v>31</v>
      </c>
      <c r="D2431" s="51">
        <v>1788031</v>
      </c>
      <c r="E2431" s="51">
        <v>72.3</v>
      </c>
      <c r="F2431" s="51">
        <v>7.5</v>
      </c>
      <c r="G2431" s="51">
        <v>4.1999999999999997E-3</v>
      </c>
      <c r="H2431" s="51">
        <v>238.4041</v>
      </c>
      <c r="I2431" s="51">
        <v>2042</v>
      </c>
      <c r="J2431" s="51" t="s">
        <v>32</v>
      </c>
      <c r="K2431" s="51" t="s">
        <v>33</v>
      </c>
    </row>
    <row r="2432" spans="1:11" x14ac:dyDescent="0.25">
      <c r="A2432" s="51" t="s">
        <v>3281</v>
      </c>
      <c r="B2432" s="51" t="s">
        <v>34</v>
      </c>
      <c r="C2432" s="51" t="s">
        <v>31</v>
      </c>
      <c r="D2432" s="51">
        <v>379388</v>
      </c>
      <c r="E2432" s="51">
        <v>77.92</v>
      </c>
      <c r="F2432" s="51">
        <v>8.14</v>
      </c>
      <c r="G2432" s="51">
        <v>2.1499999999999998E-2</v>
      </c>
      <c r="H2432" s="51">
        <v>46.607900000000001</v>
      </c>
      <c r="I2432" s="51">
        <v>2042</v>
      </c>
      <c r="J2432" s="51" t="s">
        <v>32</v>
      </c>
      <c r="K2432" s="51" t="s">
        <v>33</v>
      </c>
    </row>
    <row r="2433" spans="1:11" x14ac:dyDescent="0.25">
      <c r="A2433" s="51" t="s">
        <v>2554</v>
      </c>
      <c r="B2433" s="51" t="s">
        <v>75</v>
      </c>
      <c r="C2433" s="51" t="s">
        <v>31</v>
      </c>
      <c r="D2433" s="51">
        <v>620473</v>
      </c>
      <c r="E2433" s="51">
        <v>79.260000000000005</v>
      </c>
      <c r="F2433" s="51">
        <v>5.35</v>
      </c>
      <c r="G2433" s="51">
        <v>8.6E-3</v>
      </c>
      <c r="H2433" s="51">
        <v>115.97620000000001</v>
      </c>
      <c r="I2433" s="51">
        <v>2042</v>
      </c>
      <c r="J2433" s="51" t="s">
        <v>32</v>
      </c>
      <c r="K2433" s="51" t="s">
        <v>33</v>
      </c>
    </row>
    <row r="2434" spans="1:11" x14ac:dyDescent="0.25">
      <c r="A2434" s="51" t="s">
        <v>1908</v>
      </c>
      <c r="B2434" s="51" t="s">
        <v>79</v>
      </c>
      <c r="C2434" s="51" t="s">
        <v>31</v>
      </c>
      <c r="D2434" s="51">
        <v>1038260</v>
      </c>
      <c r="E2434" s="51">
        <v>74.38</v>
      </c>
      <c r="F2434" s="51">
        <v>9.82</v>
      </c>
      <c r="G2434" s="51">
        <v>9.4999999999999998E-3</v>
      </c>
      <c r="H2434" s="51">
        <v>105.7291</v>
      </c>
      <c r="I2434" s="51">
        <v>2042</v>
      </c>
      <c r="J2434" s="51" t="s">
        <v>32</v>
      </c>
      <c r="K2434" s="51" t="s">
        <v>33</v>
      </c>
    </row>
    <row r="2435" spans="1:11" x14ac:dyDescent="0.25">
      <c r="A2435" s="51" t="s">
        <v>2736</v>
      </c>
      <c r="B2435" s="51" t="s">
        <v>75</v>
      </c>
      <c r="C2435" s="51" t="s">
        <v>31</v>
      </c>
      <c r="D2435" s="51">
        <v>131828</v>
      </c>
      <c r="E2435" s="51">
        <v>81.8</v>
      </c>
      <c r="F2435" s="51">
        <v>5.93</v>
      </c>
      <c r="G2435" s="51">
        <v>4.4999999999999998E-2</v>
      </c>
      <c r="H2435" s="51">
        <v>22.230699999999999</v>
      </c>
      <c r="I2435" s="51">
        <v>2042</v>
      </c>
      <c r="J2435" s="51" t="s">
        <v>32</v>
      </c>
      <c r="K2435" s="51" t="s">
        <v>33</v>
      </c>
    </row>
    <row r="2436" spans="1:11" x14ac:dyDescent="0.25">
      <c r="A2436" s="51" t="s">
        <v>1757</v>
      </c>
      <c r="B2436" s="51" t="s">
        <v>79</v>
      </c>
      <c r="C2436" s="51" t="s">
        <v>31</v>
      </c>
      <c r="D2436" s="51">
        <v>1127704</v>
      </c>
      <c r="E2436" s="51">
        <v>89.94</v>
      </c>
      <c r="F2436" s="51">
        <v>6.29</v>
      </c>
      <c r="G2436" s="51">
        <v>5.5999999999999999E-3</v>
      </c>
      <c r="H2436" s="51">
        <v>179.2851</v>
      </c>
      <c r="I2436" s="51">
        <v>2042</v>
      </c>
      <c r="J2436" s="51" t="s">
        <v>32</v>
      </c>
      <c r="K2436" s="51" t="s">
        <v>33</v>
      </c>
    </row>
    <row r="2437" spans="1:11" x14ac:dyDescent="0.25">
      <c r="A2437" s="51" t="s">
        <v>2760</v>
      </c>
      <c r="B2437" s="51" t="s">
        <v>75</v>
      </c>
      <c r="C2437" s="51" t="s">
        <v>31</v>
      </c>
      <c r="D2437" s="51">
        <v>461321</v>
      </c>
      <c r="E2437" s="51">
        <v>83.02</v>
      </c>
      <c r="F2437" s="51">
        <v>5.9</v>
      </c>
      <c r="G2437" s="51">
        <v>1.2800000000000001E-2</v>
      </c>
      <c r="H2437" s="51">
        <v>78.19</v>
      </c>
      <c r="I2437" s="51">
        <v>2042</v>
      </c>
      <c r="J2437" s="51" t="s">
        <v>32</v>
      </c>
      <c r="K2437" s="51" t="s">
        <v>33</v>
      </c>
    </row>
    <row r="2438" spans="1:11" x14ac:dyDescent="0.25">
      <c r="A2438" s="51" t="s">
        <v>2755</v>
      </c>
      <c r="B2438" s="51" t="s">
        <v>75</v>
      </c>
      <c r="C2438" s="51" t="s">
        <v>31</v>
      </c>
      <c r="D2438" s="51">
        <v>973764</v>
      </c>
      <c r="E2438" s="51">
        <v>83.66</v>
      </c>
      <c r="F2438" s="51">
        <v>5.39</v>
      </c>
      <c r="G2438" s="51">
        <v>5.4999999999999997E-3</v>
      </c>
      <c r="H2438" s="51">
        <v>180.66120000000001</v>
      </c>
      <c r="I2438" s="51">
        <v>2042</v>
      </c>
      <c r="J2438" s="51" t="s">
        <v>32</v>
      </c>
      <c r="K2438" s="51" t="s">
        <v>33</v>
      </c>
    </row>
    <row r="2439" spans="1:11" x14ac:dyDescent="0.25">
      <c r="A2439" s="51" t="s">
        <v>2759</v>
      </c>
      <c r="B2439" s="51" t="s">
        <v>75</v>
      </c>
      <c r="C2439" s="51" t="s">
        <v>31</v>
      </c>
      <c r="D2439" s="51">
        <v>515049</v>
      </c>
      <c r="E2439" s="51">
        <v>77.290000000000006</v>
      </c>
      <c r="F2439" s="51">
        <v>5.86</v>
      </c>
      <c r="G2439" s="51">
        <v>1.14E-2</v>
      </c>
      <c r="H2439" s="51">
        <v>87.892300000000006</v>
      </c>
      <c r="I2439" s="51">
        <v>2042</v>
      </c>
      <c r="J2439" s="51" t="s">
        <v>32</v>
      </c>
      <c r="K2439" s="51" t="s">
        <v>33</v>
      </c>
    </row>
    <row r="2440" spans="1:11" x14ac:dyDescent="0.25">
      <c r="A2440" s="51" t="s">
        <v>2763</v>
      </c>
      <c r="B2440" s="51" t="s">
        <v>75</v>
      </c>
      <c r="C2440" s="51" t="s">
        <v>31</v>
      </c>
      <c r="D2440" s="51">
        <v>593226</v>
      </c>
      <c r="E2440" s="51">
        <v>82.66</v>
      </c>
      <c r="F2440" s="51">
        <v>6.09</v>
      </c>
      <c r="G2440" s="51">
        <v>1.03E-2</v>
      </c>
      <c r="H2440" s="51">
        <v>97.409800000000004</v>
      </c>
      <c r="I2440" s="51">
        <v>2042</v>
      </c>
      <c r="J2440" s="51" t="s">
        <v>32</v>
      </c>
      <c r="K2440" s="51" t="s">
        <v>33</v>
      </c>
    </row>
    <row r="2441" spans="1:11" x14ac:dyDescent="0.25">
      <c r="A2441" s="51" t="s">
        <v>2123</v>
      </c>
      <c r="B2441" s="51" t="s">
        <v>79</v>
      </c>
      <c r="C2441" s="51" t="s">
        <v>31</v>
      </c>
      <c r="D2441" s="51">
        <v>798325</v>
      </c>
      <c r="E2441" s="51">
        <v>86.56</v>
      </c>
      <c r="F2441" s="51">
        <v>10.11</v>
      </c>
      <c r="G2441" s="51">
        <v>1.2699999999999999E-2</v>
      </c>
      <c r="H2441" s="51">
        <v>78.963899999999995</v>
      </c>
      <c r="I2441" s="51">
        <v>2042</v>
      </c>
      <c r="J2441" s="51" t="s">
        <v>32</v>
      </c>
      <c r="K2441" s="51" t="s">
        <v>33</v>
      </c>
    </row>
    <row r="2442" spans="1:11" x14ac:dyDescent="0.25">
      <c r="A2442" s="51" t="s">
        <v>2197</v>
      </c>
      <c r="B2442" s="51" t="s">
        <v>1163</v>
      </c>
      <c r="C2442" s="51" t="s">
        <v>31</v>
      </c>
      <c r="D2442" s="51">
        <v>5245908</v>
      </c>
      <c r="E2442" s="51">
        <v>91.49</v>
      </c>
      <c r="F2442" s="51">
        <v>29.12</v>
      </c>
      <c r="G2442" s="51">
        <v>5.5999999999999999E-3</v>
      </c>
      <c r="H2442" s="51">
        <v>180.14789999999999</v>
      </c>
      <c r="I2442" s="51">
        <v>2042</v>
      </c>
      <c r="J2442" s="51" t="s">
        <v>32</v>
      </c>
      <c r="K2442" s="51" t="s">
        <v>33</v>
      </c>
    </row>
    <row r="2443" spans="1:11" x14ac:dyDescent="0.25">
      <c r="A2443" s="51" t="s">
        <v>1621</v>
      </c>
      <c r="B2443" s="51" t="s">
        <v>34</v>
      </c>
      <c r="C2443" s="51" t="s">
        <v>31</v>
      </c>
      <c r="D2443" s="51">
        <v>587937</v>
      </c>
      <c r="E2443" s="51">
        <v>78.47</v>
      </c>
      <c r="F2443" s="51">
        <v>4.6900000000000004</v>
      </c>
      <c r="G2443" s="51">
        <v>8.0000000000000002E-3</v>
      </c>
      <c r="H2443" s="51">
        <v>125.3597</v>
      </c>
      <c r="I2443" s="51">
        <v>2042</v>
      </c>
      <c r="J2443" s="51" t="s">
        <v>32</v>
      </c>
      <c r="K2443" s="51" t="s">
        <v>33</v>
      </c>
    </row>
    <row r="2444" spans="1:11" x14ac:dyDescent="0.25">
      <c r="A2444" s="51" t="s">
        <v>2719</v>
      </c>
      <c r="B2444" s="51" t="s">
        <v>79</v>
      </c>
      <c r="C2444" s="51" t="s">
        <v>31</v>
      </c>
      <c r="D2444" s="51">
        <v>1313316</v>
      </c>
      <c r="E2444" s="51">
        <v>83.27</v>
      </c>
      <c r="F2444" s="51">
        <v>9.9499999999999993</v>
      </c>
      <c r="G2444" s="51">
        <v>7.6E-3</v>
      </c>
      <c r="H2444" s="51">
        <v>131.99160000000001</v>
      </c>
      <c r="I2444" s="51">
        <v>2042</v>
      </c>
      <c r="J2444" s="51" t="s">
        <v>32</v>
      </c>
      <c r="K2444" s="51" t="s">
        <v>33</v>
      </c>
    </row>
    <row r="2445" spans="1:11" x14ac:dyDescent="0.25">
      <c r="A2445" s="51" t="s">
        <v>2569</v>
      </c>
      <c r="B2445" s="51" t="s">
        <v>75</v>
      </c>
      <c r="C2445" s="51" t="s">
        <v>31</v>
      </c>
      <c r="D2445" s="51">
        <v>206939</v>
      </c>
      <c r="E2445" s="51">
        <v>76.290000000000006</v>
      </c>
      <c r="F2445" s="51">
        <v>4.66</v>
      </c>
      <c r="G2445" s="51">
        <v>2.2499999999999999E-2</v>
      </c>
      <c r="H2445" s="51">
        <v>44.407499999999999</v>
      </c>
      <c r="I2445" s="51">
        <v>2042</v>
      </c>
      <c r="J2445" s="51" t="s">
        <v>32</v>
      </c>
      <c r="K2445" s="51" t="s">
        <v>33</v>
      </c>
    </row>
    <row r="2446" spans="1:11" x14ac:dyDescent="0.25">
      <c r="A2446" s="51" t="s">
        <v>2746</v>
      </c>
      <c r="B2446" s="51" t="s">
        <v>75</v>
      </c>
      <c r="C2446" s="51" t="s">
        <v>31</v>
      </c>
      <c r="D2446" s="51">
        <v>821012</v>
      </c>
      <c r="E2446" s="51">
        <v>80.66</v>
      </c>
      <c r="F2446" s="51">
        <v>5.68</v>
      </c>
      <c r="G2446" s="51">
        <v>6.8999999999999999E-3</v>
      </c>
      <c r="H2446" s="51">
        <v>144.5444</v>
      </c>
      <c r="I2446" s="51">
        <v>2042</v>
      </c>
      <c r="J2446" s="51" t="s">
        <v>32</v>
      </c>
      <c r="K2446" s="51" t="s">
        <v>33</v>
      </c>
    </row>
    <row r="2447" spans="1:11" x14ac:dyDescent="0.25">
      <c r="A2447" s="51" t="s">
        <v>2732</v>
      </c>
      <c r="B2447" s="51" t="s">
        <v>75</v>
      </c>
      <c r="C2447" s="51" t="s">
        <v>31</v>
      </c>
      <c r="D2447" s="51">
        <v>803690</v>
      </c>
      <c r="E2447" s="51">
        <v>82.51</v>
      </c>
      <c r="F2447" s="51">
        <v>5.41</v>
      </c>
      <c r="G2447" s="51">
        <v>6.7000000000000002E-3</v>
      </c>
      <c r="H2447" s="51">
        <v>148.5565</v>
      </c>
      <c r="I2447" s="51">
        <v>2042</v>
      </c>
      <c r="J2447" s="51" t="s">
        <v>32</v>
      </c>
      <c r="K2447" s="51" t="s">
        <v>33</v>
      </c>
    </row>
    <row r="2448" spans="1:11" x14ac:dyDescent="0.25">
      <c r="A2448" s="51" t="s">
        <v>2183</v>
      </c>
      <c r="B2448" s="51" t="s">
        <v>79</v>
      </c>
      <c r="C2448" s="51" t="s">
        <v>31</v>
      </c>
      <c r="D2448" s="51">
        <v>1639591</v>
      </c>
      <c r="E2448" s="51">
        <v>84.97</v>
      </c>
      <c r="F2448" s="51">
        <v>9.9</v>
      </c>
      <c r="G2448" s="51">
        <v>6.0000000000000001E-3</v>
      </c>
      <c r="H2448" s="51">
        <v>165.61519999999999</v>
      </c>
      <c r="I2448" s="51">
        <v>2042</v>
      </c>
      <c r="J2448" s="51" t="s">
        <v>32</v>
      </c>
      <c r="K2448" s="51" t="s">
        <v>33</v>
      </c>
    </row>
    <row r="2449" spans="1:11" x14ac:dyDescent="0.25">
      <c r="A2449" s="51" t="s">
        <v>2756</v>
      </c>
      <c r="B2449" s="51" t="s">
        <v>34</v>
      </c>
      <c r="C2449" s="51" t="s">
        <v>31</v>
      </c>
      <c r="D2449" s="51">
        <v>434802</v>
      </c>
      <c r="E2449" s="51">
        <v>77.959999999999994</v>
      </c>
      <c r="F2449" s="51">
        <v>8.68</v>
      </c>
      <c r="G2449" s="51">
        <v>0.02</v>
      </c>
      <c r="H2449" s="51">
        <v>50.092399999999998</v>
      </c>
      <c r="I2449" s="51">
        <v>2042</v>
      </c>
      <c r="J2449" s="51" t="s">
        <v>32</v>
      </c>
      <c r="K2449" s="51" t="s">
        <v>33</v>
      </c>
    </row>
    <row r="2450" spans="1:11" x14ac:dyDescent="0.25">
      <c r="A2450" s="51" t="s">
        <v>2384</v>
      </c>
      <c r="B2450" s="51" t="s">
        <v>75</v>
      </c>
      <c r="C2450" s="51" t="s">
        <v>31</v>
      </c>
      <c r="D2450" s="51">
        <v>566438</v>
      </c>
      <c r="E2450" s="51">
        <v>79.03</v>
      </c>
      <c r="F2450" s="51">
        <v>3.88</v>
      </c>
      <c r="G2450" s="51">
        <v>6.7999999999999996E-3</v>
      </c>
      <c r="H2450" s="51">
        <v>145.98929999999999</v>
      </c>
      <c r="I2450" s="51">
        <v>2042</v>
      </c>
      <c r="J2450" s="51" t="s">
        <v>32</v>
      </c>
      <c r="K2450" s="51" t="s">
        <v>33</v>
      </c>
    </row>
    <row r="2451" spans="1:11" x14ac:dyDescent="0.25">
      <c r="A2451" s="51" t="s">
        <v>2840</v>
      </c>
      <c r="B2451" s="51" t="s">
        <v>75</v>
      </c>
      <c r="C2451" s="51" t="s">
        <v>31</v>
      </c>
      <c r="D2451" s="51">
        <v>816835</v>
      </c>
      <c r="E2451" s="51">
        <v>84.09</v>
      </c>
      <c r="F2451" s="51">
        <v>4.8600000000000003</v>
      </c>
      <c r="G2451" s="51">
        <v>5.8999999999999999E-3</v>
      </c>
      <c r="H2451" s="51">
        <v>168.07300000000001</v>
      </c>
      <c r="I2451" s="51">
        <v>2042</v>
      </c>
      <c r="J2451" s="51" t="s">
        <v>32</v>
      </c>
      <c r="K2451" s="51" t="s">
        <v>33</v>
      </c>
    </row>
    <row r="2452" spans="1:11" x14ac:dyDescent="0.25">
      <c r="A2452" s="51" t="s">
        <v>2743</v>
      </c>
      <c r="B2452" s="51" t="s">
        <v>75</v>
      </c>
      <c r="C2452" s="51" t="s">
        <v>31</v>
      </c>
      <c r="D2452" s="51">
        <v>940194</v>
      </c>
      <c r="E2452" s="51">
        <v>80.77</v>
      </c>
      <c r="F2452" s="51">
        <v>5.39</v>
      </c>
      <c r="G2452" s="51">
        <v>5.7000000000000002E-3</v>
      </c>
      <c r="H2452" s="51">
        <v>174.43299999999999</v>
      </c>
      <c r="I2452" s="51">
        <v>2042</v>
      </c>
      <c r="J2452" s="51" t="s">
        <v>32</v>
      </c>
      <c r="K2452" s="51" t="s">
        <v>33</v>
      </c>
    </row>
    <row r="2453" spans="1:11" x14ac:dyDescent="0.25">
      <c r="A2453" s="51" t="s">
        <v>2739</v>
      </c>
      <c r="B2453" s="51" t="s">
        <v>34</v>
      </c>
      <c r="C2453" s="51" t="s">
        <v>31</v>
      </c>
      <c r="D2453" s="51">
        <v>413648</v>
      </c>
      <c r="E2453" s="51">
        <v>79.22</v>
      </c>
      <c r="F2453" s="51">
        <v>9.3000000000000007</v>
      </c>
      <c r="G2453" s="51">
        <v>2.2499999999999999E-2</v>
      </c>
      <c r="H2453" s="51">
        <v>44.478299999999997</v>
      </c>
      <c r="I2453" s="51">
        <v>2042</v>
      </c>
      <c r="J2453" s="51" t="s">
        <v>32</v>
      </c>
      <c r="K2453" s="51" t="s">
        <v>33</v>
      </c>
    </row>
    <row r="2454" spans="1:11" x14ac:dyDescent="0.25">
      <c r="A2454" s="51" t="s">
        <v>2694</v>
      </c>
      <c r="B2454" s="51" t="s">
        <v>79</v>
      </c>
      <c r="C2454" s="51" t="s">
        <v>31</v>
      </c>
      <c r="D2454" s="51">
        <v>1552849</v>
      </c>
      <c r="E2454" s="51">
        <v>86.72</v>
      </c>
      <c r="F2454" s="51">
        <v>10.16</v>
      </c>
      <c r="G2454" s="51">
        <v>6.4999999999999997E-3</v>
      </c>
      <c r="H2454" s="51">
        <v>152.83940000000001</v>
      </c>
      <c r="I2454" s="51">
        <v>2042</v>
      </c>
      <c r="J2454" s="51" t="s">
        <v>32</v>
      </c>
      <c r="K2454" s="51" t="s">
        <v>33</v>
      </c>
    </row>
    <row r="2455" spans="1:11" x14ac:dyDescent="0.25">
      <c r="A2455" s="51" t="s">
        <v>2734</v>
      </c>
      <c r="B2455" s="51" t="s">
        <v>34</v>
      </c>
      <c r="C2455" s="51" t="s">
        <v>31</v>
      </c>
      <c r="D2455" s="51">
        <v>210925</v>
      </c>
      <c r="E2455" s="51">
        <v>81.540000000000006</v>
      </c>
      <c r="F2455" s="51">
        <v>8.09</v>
      </c>
      <c r="G2455" s="51">
        <v>3.8399999999999997E-2</v>
      </c>
      <c r="H2455" s="51">
        <v>26.072299999999998</v>
      </c>
      <c r="I2455" s="51">
        <v>2042</v>
      </c>
      <c r="J2455" s="51" t="s">
        <v>32</v>
      </c>
      <c r="K2455" s="51" t="s">
        <v>33</v>
      </c>
    </row>
    <row r="2456" spans="1:11" x14ac:dyDescent="0.25">
      <c r="A2456" s="51" t="s">
        <v>2748</v>
      </c>
      <c r="B2456" s="51" t="s">
        <v>75</v>
      </c>
      <c r="C2456" s="51" t="s">
        <v>31</v>
      </c>
      <c r="D2456" s="51">
        <v>1304665</v>
      </c>
      <c r="E2456" s="51">
        <v>83.88</v>
      </c>
      <c r="F2456" s="51">
        <v>9.6199999999999992</v>
      </c>
      <c r="G2456" s="51">
        <v>7.4000000000000003E-3</v>
      </c>
      <c r="H2456" s="51">
        <v>135.62010000000001</v>
      </c>
      <c r="I2456" s="51">
        <v>2042</v>
      </c>
      <c r="J2456" s="51" t="s">
        <v>32</v>
      </c>
      <c r="K2456" s="51" t="s">
        <v>33</v>
      </c>
    </row>
    <row r="2457" spans="1:11" x14ac:dyDescent="0.25">
      <c r="A2457" s="51" t="s">
        <v>2731</v>
      </c>
      <c r="B2457" s="51" t="s">
        <v>75</v>
      </c>
      <c r="C2457" s="51" t="s">
        <v>31</v>
      </c>
      <c r="D2457" s="51">
        <v>355322</v>
      </c>
      <c r="E2457" s="51">
        <v>79.84</v>
      </c>
      <c r="F2457" s="51">
        <v>5.59</v>
      </c>
      <c r="G2457" s="51">
        <v>1.5699999999999999E-2</v>
      </c>
      <c r="H2457" s="51">
        <v>63.563899999999997</v>
      </c>
      <c r="I2457" s="51">
        <v>2042</v>
      </c>
      <c r="J2457" s="51" t="s">
        <v>32</v>
      </c>
      <c r="K2457" s="51" t="s">
        <v>33</v>
      </c>
    </row>
    <row r="2458" spans="1:11" x14ac:dyDescent="0.25">
      <c r="A2458" s="51" t="s">
        <v>2676</v>
      </c>
      <c r="B2458" s="51" t="s">
        <v>34</v>
      </c>
      <c r="C2458" s="51" t="s">
        <v>31</v>
      </c>
      <c r="D2458" s="51">
        <v>1473867</v>
      </c>
      <c r="E2458" s="51">
        <v>85.62</v>
      </c>
      <c r="F2458" s="51">
        <v>9.5299999999999994</v>
      </c>
      <c r="G2458" s="51">
        <v>6.4999999999999997E-3</v>
      </c>
      <c r="H2458" s="51">
        <v>154.65549999999999</v>
      </c>
      <c r="I2458" s="51">
        <v>2042</v>
      </c>
      <c r="J2458" s="51" t="s">
        <v>32</v>
      </c>
      <c r="K2458" s="51" t="s">
        <v>33</v>
      </c>
    </row>
    <row r="2459" spans="1:11" x14ac:dyDescent="0.25">
      <c r="A2459" s="51" t="s">
        <v>2745</v>
      </c>
      <c r="B2459" s="51" t="s">
        <v>75</v>
      </c>
      <c r="C2459" s="51" t="s">
        <v>31</v>
      </c>
      <c r="D2459" s="51">
        <v>672552</v>
      </c>
      <c r="E2459" s="51">
        <v>77.84</v>
      </c>
      <c r="F2459" s="51">
        <v>9.49</v>
      </c>
      <c r="G2459" s="51">
        <v>1.41E-2</v>
      </c>
      <c r="H2459" s="51">
        <v>70.869600000000005</v>
      </c>
      <c r="I2459" s="51">
        <v>2042</v>
      </c>
      <c r="J2459" s="51" t="s">
        <v>32</v>
      </c>
      <c r="K2459" s="51" t="s">
        <v>33</v>
      </c>
    </row>
    <row r="2460" spans="1:11" x14ac:dyDescent="0.25">
      <c r="A2460" s="51" t="s">
        <v>3001</v>
      </c>
      <c r="B2460" s="51" t="s">
        <v>75</v>
      </c>
      <c r="C2460" s="51" t="s">
        <v>31</v>
      </c>
      <c r="D2460" s="51">
        <v>544557</v>
      </c>
      <c r="E2460" s="51">
        <v>77.239999999999995</v>
      </c>
      <c r="F2460" s="51">
        <v>5.41</v>
      </c>
      <c r="G2460" s="51">
        <v>9.9000000000000008E-3</v>
      </c>
      <c r="H2460" s="51">
        <v>100.6574</v>
      </c>
      <c r="I2460" s="51">
        <v>2042</v>
      </c>
      <c r="J2460" s="51" t="s">
        <v>32</v>
      </c>
      <c r="K2460" s="51" t="s">
        <v>33</v>
      </c>
    </row>
    <row r="2461" spans="1:11" x14ac:dyDescent="0.25">
      <c r="A2461" s="51" t="s">
        <v>2754</v>
      </c>
      <c r="B2461" s="51" t="s">
        <v>34</v>
      </c>
      <c r="C2461" s="51" t="s">
        <v>31</v>
      </c>
      <c r="D2461" s="51">
        <v>339150</v>
      </c>
      <c r="E2461" s="51">
        <v>79.69</v>
      </c>
      <c r="F2461" s="51">
        <v>8.61</v>
      </c>
      <c r="G2461" s="51">
        <v>2.5399999999999999E-2</v>
      </c>
      <c r="H2461" s="51">
        <v>39.390300000000003</v>
      </c>
      <c r="I2461" s="51">
        <v>2042</v>
      </c>
      <c r="J2461" s="51" t="s">
        <v>32</v>
      </c>
      <c r="K2461" s="51" t="s">
        <v>33</v>
      </c>
    </row>
    <row r="2462" spans="1:11" x14ac:dyDescent="0.25">
      <c r="A2462" s="51" t="s">
        <v>2449</v>
      </c>
      <c r="B2462" s="51" t="s">
        <v>75</v>
      </c>
      <c r="C2462" s="51" t="s">
        <v>31</v>
      </c>
      <c r="D2462" s="51">
        <v>576441</v>
      </c>
      <c r="E2462" s="51">
        <v>75.849999999999994</v>
      </c>
      <c r="F2462" s="51">
        <v>4.34</v>
      </c>
      <c r="G2462" s="51">
        <v>7.4999999999999997E-3</v>
      </c>
      <c r="H2462" s="51">
        <v>132.82040000000001</v>
      </c>
      <c r="I2462" s="51">
        <v>2042</v>
      </c>
      <c r="J2462" s="51" t="s">
        <v>32</v>
      </c>
      <c r="K2462" s="51" t="s">
        <v>33</v>
      </c>
    </row>
    <row r="2463" spans="1:11" x14ac:dyDescent="0.25">
      <c r="A2463" s="51" t="s">
        <v>2742</v>
      </c>
      <c r="B2463" s="51" t="s">
        <v>75</v>
      </c>
      <c r="C2463" s="51" t="s">
        <v>31</v>
      </c>
      <c r="D2463" s="51">
        <v>488530</v>
      </c>
      <c r="E2463" s="51">
        <v>80.64</v>
      </c>
      <c r="F2463" s="51">
        <v>5.41</v>
      </c>
      <c r="G2463" s="51">
        <v>1.11E-2</v>
      </c>
      <c r="H2463" s="51">
        <v>90.301199999999994</v>
      </c>
      <c r="I2463" s="51">
        <v>2042</v>
      </c>
      <c r="J2463" s="51" t="s">
        <v>32</v>
      </c>
      <c r="K2463" s="51" t="s">
        <v>33</v>
      </c>
    </row>
    <row r="2464" spans="1:11" x14ac:dyDescent="0.25">
      <c r="A2464" s="51" t="s">
        <v>2757</v>
      </c>
      <c r="B2464" s="51" t="s">
        <v>75</v>
      </c>
      <c r="C2464" s="51" t="s">
        <v>31</v>
      </c>
      <c r="D2464" s="51">
        <v>387973</v>
      </c>
      <c r="E2464" s="51">
        <v>79.319999999999993</v>
      </c>
      <c r="F2464" s="51">
        <v>5.79</v>
      </c>
      <c r="G2464" s="51">
        <v>1.49E-2</v>
      </c>
      <c r="H2464" s="51">
        <v>67.007400000000004</v>
      </c>
      <c r="I2464" s="51">
        <v>2042</v>
      </c>
      <c r="J2464" s="51" t="s">
        <v>32</v>
      </c>
      <c r="K2464" s="51" t="s">
        <v>33</v>
      </c>
    </row>
    <row r="2465" spans="1:11" x14ac:dyDescent="0.25">
      <c r="A2465" s="51" t="s">
        <v>2542</v>
      </c>
      <c r="B2465" s="51" t="s">
        <v>75</v>
      </c>
      <c r="C2465" s="51" t="s">
        <v>31</v>
      </c>
      <c r="D2465" s="51">
        <v>182911</v>
      </c>
      <c r="E2465" s="51">
        <v>77.67</v>
      </c>
      <c r="F2465" s="51">
        <v>3.92</v>
      </c>
      <c r="G2465" s="51">
        <v>2.1399999999999999E-2</v>
      </c>
      <c r="H2465" s="51">
        <v>46.661000000000001</v>
      </c>
      <c r="I2465" s="51">
        <v>2042</v>
      </c>
      <c r="J2465" s="51" t="s">
        <v>32</v>
      </c>
      <c r="K2465" s="51" t="s">
        <v>33</v>
      </c>
    </row>
    <row r="2466" spans="1:11" x14ac:dyDescent="0.25">
      <c r="A2466" s="51" t="s">
        <v>2462</v>
      </c>
      <c r="B2466" s="51" t="s">
        <v>75</v>
      </c>
      <c r="C2466" s="51" t="s">
        <v>31</v>
      </c>
      <c r="D2466" s="51">
        <v>488549</v>
      </c>
      <c r="E2466" s="51">
        <v>80.180000000000007</v>
      </c>
      <c r="F2466" s="51">
        <v>4.5999999999999996</v>
      </c>
      <c r="G2466" s="51">
        <v>9.4000000000000004E-3</v>
      </c>
      <c r="H2466" s="51">
        <v>106.2063</v>
      </c>
      <c r="I2466" s="51">
        <v>2042</v>
      </c>
      <c r="J2466" s="51" t="s">
        <v>32</v>
      </c>
      <c r="K2466" s="51" t="s">
        <v>33</v>
      </c>
    </row>
    <row r="2467" spans="1:11" x14ac:dyDescent="0.25">
      <c r="A2467" s="51" t="s">
        <v>2691</v>
      </c>
      <c r="B2467" s="51" t="s">
        <v>75</v>
      </c>
      <c r="C2467" s="51" t="s">
        <v>31</v>
      </c>
      <c r="D2467" s="51">
        <v>671633</v>
      </c>
      <c r="E2467" s="51">
        <v>82.03</v>
      </c>
      <c r="F2467" s="51">
        <v>5.84</v>
      </c>
      <c r="G2467" s="51">
        <v>8.6999999999999994E-3</v>
      </c>
      <c r="H2467" s="51">
        <v>115.0056</v>
      </c>
      <c r="I2467" s="51">
        <v>2042</v>
      </c>
      <c r="J2467" s="51" t="s">
        <v>32</v>
      </c>
      <c r="K2467" s="51" t="s">
        <v>33</v>
      </c>
    </row>
    <row r="2468" spans="1:11" x14ac:dyDescent="0.25">
      <c r="A2468" s="51" t="s">
        <v>2766</v>
      </c>
      <c r="B2468" s="51" t="s">
        <v>75</v>
      </c>
      <c r="C2468" s="51" t="s">
        <v>31</v>
      </c>
      <c r="D2468" s="51">
        <v>227633</v>
      </c>
      <c r="E2468" s="51">
        <v>75.59</v>
      </c>
      <c r="F2468" s="51">
        <v>6</v>
      </c>
      <c r="G2468" s="51">
        <v>2.64E-2</v>
      </c>
      <c r="H2468" s="51">
        <v>37.938800000000001</v>
      </c>
      <c r="I2468" s="51">
        <v>2042</v>
      </c>
      <c r="J2468" s="51" t="s">
        <v>32</v>
      </c>
      <c r="K2468" s="51" t="s">
        <v>33</v>
      </c>
    </row>
    <row r="2469" spans="1:11" x14ac:dyDescent="0.25">
      <c r="A2469" s="51" t="s">
        <v>2753</v>
      </c>
      <c r="B2469" s="51" t="s">
        <v>75</v>
      </c>
      <c r="C2469" s="51" t="s">
        <v>31</v>
      </c>
      <c r="D2469" s="51">
        <v>711258</v>
      </c>
      <c r="E2469" s="51">
        <v>84.6</v>
      </c>
      <c r="F2469" s="51">
        <v>5.56</v>
      </c>
      <c r="G2469" s="51">
        <v>7.7999999999999996E-3</v>
      </c>
      <c r="H2469" s="51">
        <v>127.92400000000001</v>
      </c>
      <c r="I2469" s="51">
        <v>2042</v>
      </c>
      <c r="J2469" s="51" t="s">
        <v>32</v>
      </c>
      <c r="K2469" s="51" t="s">
        <v>33</v>
      </c>
    </row>
    <row r="2470" spans="1:11" x14ac:dyDescent="0.25">
      <c r="A2470" s="51" t="s">
        <v>2730</v>
      </c>
      <c r="B2470" s="51" t="s">
        <v>79</v>
      </c>
      <c r="C2470" s="51" t="s">
        <v>31</v>
      </c>
      <c r="D2470" s="51">
        <v>1061138</v>
      </c>
      <c r="E2470" s="51">
        <v>70.72</v>
      </c>
      <c r="F2470" s="51">
        <v>9.83</v>
      </c>
      <c r="G2470" s="51">
        <v>9.2999999999999992E-3</v>
      </c>
      <c r="H2470" s="51">
        <v>107.94889999999999</v>
      </c>
      <c r="I2470" s="51">
        <v>2042</v>
      </c>
      <c r="J2470" s="51" t="s">
        <v>32</v>
      </c>
      <c r="K2470" s="51" t="s">
        <v>33</v>
      </c>
    </row>
    <row r="2471" spans="1:11" x14ac:dyDescent="0.25">
      <c r="A2471" s="51" t="s">
        <v>2758</v>
      </c>
      <c r="B2471" s="51" t="s">
        <v>75</v>
      </c>
      <c r="C2471" s="51" t="s">
        <v>31</v>
      </c>
      <c r="D2471" s="51">
        <v>333785</v>
      </c>
      <c r="E2471" s="51">
        <v>71.540000000000006</v>
      </c>
      <c r="F2471" s="51">
        <v>5.74</v>
      </c>
      <c r="G2471" s="51">
        <v>1.72E-2</v>
      </c>
      <c r="H2471" s="51">
        <v>58.150700000000001</v>
      </c>
      <c r="I2471" s="51">
        <v>2042</v>
      </c>
      <c r="J2471" s="51" t="s">
        <v>32</v>
      </c>
      <c r="K2471" s="51" t="s">
        <v>33</v>
      </c>
    </row>
    <row r="2472" spans="1:11" x14ac:dyDescent="0.25">
      <c r="A2472" s="51" t="s">
        <v>1836</v>
      </c>
      <c r="B2472" s="51" t="s">
        <v>79</v>
      </c>
      <c r="C2472" s="51" t="s">
        <v>31</v>
      </c>
      <c r="D2472" s="51">
        <v>700087</v>
      </c>
      <c r="E2472" s="51">
        <v>85.96</v>
      </c>
      <c r="F2472" s="51">
        <v>6.33</v>
      </c>
      <c r="G2472" s="51">
        <v>8.9999999999999993E-3</v>
      </c>
      <c r="H2472" s="51">
        <v>110.59820000000001</v>
      </c>
      <c r="I2472" s="51">
        <v>2042</v>
      </c>
      <c r="J2472" s="51" t="s">
        <v>32</v>
      </c>
      <c r="K2472" s="51" t="s">
        <v>33</v>
      </c>
    </row>
    <row r="2473" spans="1:11" x14ac:dyDescent="0.25">
      <c r="A2473" s="51" t="s">
        <v>3279</v>
      </c>
      <c r="B2473" s="51" t="s">
        <v>34</v>
      </c>
      <c r="C2473" s="51" t="s">
        <v>31</v>
      </c>
      <c r="D2473" s="51">
        <v>57943</v>
      </c>
      <c r="E2473" s="51">
        <v>80.989999999999995</v>
      </c>
      <c r="F2473" s="51">
        <v>7.25</v>
      </c>
      <c r="G2473" s="51">
        <v>0.12509999999999999</v>
      </c>
      <c r="H2473" s="51">
        <v>7.9920999999999998</v>
      </c>
      <c r="I2473" s="51">
        <v>2042</v>
      </c>
      <c r="J2473" s="51" t="s">
        <v>32</v>
      </c>
      <c r="K2473" s="51" t="s">
        <v>33</v>
      </c>
    </row>
    <row r="2474" spans="1:11" x14ac:dyDescent="0.25">
      <c r="A2474" s="51" t="s">
        <v>2187</v>
      </c>
      <c r="B2474" s="51" t="s">
        <v>79</v>
      </c>
      <c r="C2474" s="51" t="s">
        <v>31</v>
      </c>
      <c r="D2474" s="51">
        <v>1210364</v>
      </c>
      <c r="E2474" s="51">
        <v>85.67</v>
      </c>
      <c r="F2474" s="51">
        <v>10.130000000000001</v>
      </c>
      <c r="G2474" s="51">
        <v>8.3999999999999995E-3</v>
      </c>
      <c r="H2474" s="51">
        <v>119.48309999999999</v>
      </c>
      <c r="I2474" s="51">
        <v>2042</v>
      </c>
      <c r="J2474" s="51" t="s">
        <v>32</v>
      </c>
      <c r="K2474" s="51" t="s">
        <v>33</v>
      </c>
    </row>
    <row r="2475" spans="1:11" x14ac:dyDescent="0.25">
      <c r="A2475" s="51" t="s">
        <v>2188</v>
      </c>
      <c r="B2475" s="51" t="s">
        <v>79</v>
      </c>
      <c r="C2475" s="51" t="s">
        <v>31</v>
      </c>
      <c r="D2475" s="51">
        <v>1210364</v>
      </c>
      <c r="E2475" s="51">
        <v>86.58</v>
      </c>
      <c r="F2475" s="51">
        <v>10.119999999999999</v>
      </c>
      <c r="G2475" s="51">
        <v>8.3999999999999995E-3</v>
      </c>
      <c r="H2475" s="51">
        <v>119.60120000000001</v>
      </c>
      <c r="I2475" s="51">
        <v>2042</v>
      </c>
      <c r="J2475" s="51" t="s">
        <v>32</v>
      </c>
      <c r="K2475" s="51" t="s">
        <v>33</v>
      </c>
    </row>
    <row r="2476" spans="1:11" x14ac:dyDescent="0.25">
      <c r="A2476" s="51" t="s">
        <v>2537</v>
      </c>
      <c r="B2476" s="51" t="s">
        <v>75</v>
      </c>
      <c r="C2476" s="51" t="s">
        <v>31</v>
      </c>
      <c r="D2476" s="51">
        <v>292761</v>
      </c>
      <c r="E2476" s="51">
        <v>82.47</v>
      </c>
      <c r="F2476" s="51">
        <v>4.5</v>
      </c>
      <c r="G2476" s="51">
        <v>1.54E-2</v>
      </c>
      <c r="H2476" s="51">
        <v>65.058099999999996</v>
      </c>
      <c r="I2476" s="51">
        <v>2042</v>
      </c>
      <c r="J2476" s="51" t="s">
        <v>32</v>
      </c>
      <c r="K2476" s="51" t="s">
        <v>33</v>
      </c>
    </row>
    <row r="2477" spans="1:11" x14ac:dyDescent="0.25">
      <c r="A2477" s="51" t="s">
        <v>2124</v>
      </c>
      <c r="B2477" s="51" t="s">
        <v>79</v>
      </c>
      <c r="C2477" s="51" t="s">
        <v>31</v>
      </c>
      <c r="D2477" s="51">
        <v>798325</v>
      </c>
      <c r="E2477" s="51">
        <v>86.55</v>
      </c>
      <c r="F2477" s="51">
        <v>10.119999999999999</v>
      </c>
      <c r="G2477" s="51">
        <v>1.2699999999999999E-2</v>
      </c>
      <c r="H2477" s="51">
        <v>78.885900000000007</v>
      </c>
      <c r="I2477" s="51">
        <v>2042</v>
      </c>
      <c r="J2477" s="51" t="s">
        <v>32</v>
      </c>
      <c r="K2477" s="51" t="s">
        <v>33</v>
      </c>
    </row>
    <row r="2478" spans="1:11" x14ac:dyDescent="0.25">
      <c r="A2478" s="51" t="s">
        <v>2749</v>
      </c>
      <c r="B2478" s="51" t="s">
        <v>75</v>
      </c>
      <c r="C2478" s="51" t="s">
        <v>31</v>
      </c>
      <c r="D2478" s="51">
        <v>1084744</v>
      </c>
      <c r="E2478" s="51">
        <v>78.349999999999994</v>
      </c>
      <c r="F2478" s="51">
        <v>5.53</v>
      </c>
      <c r="G2478" s="51">
        <v>5.1000000000000004E-3</v>
      </c>
      <c r="H2478" s="51">
        <v>196.15629999999999</v>
      </c>
      <c r="I2478" s="51">
        <v>2042</v>
      </c>
      <c r="J2478" s="51" t="s">
        <v>32</v>
      </c>
      <c r="K2478" s="51" t="s">
        <v>33</v>
      </c>
    </row>
    <row r="2479" spans="1:11" x14ac:dyDescent="0.25">
      <c r="A2479" s="51" t="s">
        <v>2559</v>
      </c>
      <c r="B2479" s="51" t="s">
        <v>75</v>
      </c>
      <c r="C2479" s="51" t="s">
        <v>31</v>
      </c>
      <c r="D2479" s="51">
        <v>291382</v>
      </c>
      <c r="E2479" s="51">
        <v>82.36</v>
      </c>
      <c r="F2479" s="51">
        <v>4.5</v>
      </c>
      <c r="G2479" s="51">
        <v>1.54E-2</v>
      </c>
      <c r="H2479" s="51">
        <v>64.751499999999993</v>
      </c>
      <c r="I2479" s="51">
        <v>2042</v>
      </c>
      <c r="J2479" s="51" t="s">
        <v>32</v>
      </c>
      <c r="K2479" s="51" t="s">
        <v>33</v>
      </c>
    </row>
    <row r="2480" spans="1:11" x14ac:dyDescent="0.25">
      <c r="A2480" s="51" t="s">
        <v>2426</v>
      </c>
      <c r="B2480" s="51" t="s">
        <v>75</v>
      </c>
      <c r="C2480" s="51" t="s">
        <v>31</v>
      </c>
      <c r="D2480" s="51">
        <v>488549</v>
      </c>
      <c r="E2480" s="51">
        <v>80.64</v>
      </c>
      <c r="F2480" s="51">
        <v>4.5999999999999996</v>
      </c>
      <c r="G2480" s="51">
        <v>9.4000000000000004E-3</v>
      </c>
      <c r="H2480" s="51">
        <v>106.2063</v>
      </c>
      <c r="I2480" s="51">
        <v>2042</v>
      </c>
      <c r="J2480" s="51" t="s">
        <v>32</v>
      </c>
      <c r="K2480" s="51" t="s">
        <v>33</v>
      </c>
    </row>
    <row r="2481" spans="1:11" x14ac:dyDescent="0.25">
      <c r="A2481" s="51" t="s">
        <v>2750</v>
      </c>
      <c r="B2481" s="51" t="s">
        <v>34</v>
      </c>
      <c r="C2481" s="51" t="s">
        <v>31</v>
      </c>
      <c r="D2481" s="51">
        <v>710874</v>
      </c>
      <c r="E2481" s="51">
        <v>75.989999999999995</v>
      </c>
      <c r="F2481" s="51">
        <v>7.74</v>
      </c>
      <c r="G2481" s="51">
        <v>1.09E-2</v>
      </c>
      <c r="H2481" s="51">
        <v>91.844200000000001</v>
      </c>
      <c r="I2481" s="51">
        <v>2042</v>
      </c>
      <c r="J2481" s="51" t="s">
        <v>32</v>
      </c>
      <c r="K2481" s="51" t="s">
        <v>33</v>
      </c>
    </row>
    <row r="2482" spans="1:11" x14ac:dyDescent="0.25">
      <c r="A2482" s="51" t="s">
        <v>2765</v>
      </c>
      <c r="B2482" s="51" t="s">
        <v>75</v>
      </c>
      <c r="C2482" s="51" t="s">
        <v>31</v>
      </c>
      <c r="D2482" s="51">
        <v>640132</v>
      </c>
      <c r="E2482" s="51">
        <v>82.82</v>
      </c>
      <c r="F2482" s="51">
        <v>5.68</v>
      </c>
      <c r="G2482" s="51">
        <v>8.8999999999999999E-3</v>
      </c>
      <c r="H2482" s="51">
        <v>112.69929999999999</v>
      </c>
      <c r="I2482" s="51">
        <v>2042</v>
      </c>
      <c r="J2482" s="51" t="s">
        <v>32</v>
      </c>
      <c r="K2482" s="51" t="s">
        <v>33</v>
      </c>
    </row>
    <row r="2483" spans="1:11" x14ac:dyDescent="0.25">
      <c r="A2483" s="51" t="s">
        <v>2699</v>
      </c>
      <c r="B2483" s="51" t="s">
        <v>75</v>
      </c>
      <c r="C2483" s="51" t="s">
        <v>31</v>
      </c>
      <c r="D2483" s="51">
        <v>699991</v>
      </c>
      <c r="E2483" s="51">
        <v>78.739999999999995</v>
      </c>
      <c r="F2483" s="51">
        <v>5.53</v>
      </c>
      <c r="G2483" s="51">
        <v>7.9000000000000008E-3</v>
      </c>
      <c r="H2483" s="51">
        <v>126.5806</v>
      </c>
      <c r="I2483" s="51">
        <v>2042</v>
      </c>
      <c r="J2483" s="51" t="s">
        <v>32</v>
      </c>
      <c r="K2483" s="51" t="s">
        <v>33</v>
      </c>
    </row>
    <row r="2484" spans="1:11" x14ac:dyDescent="0.25">
      <c r="A2484" s="51" t="s">
        <v>2733</v>
      </c>
      <c r="B2484" s="51" t="s">
        <v>75</v>
      </c>
      <c r="C2484" s="51" t="s">
        <v>31</v>
      </c>
      <c r="D2484" s="51">
        <v>510297</v>
      </c>
      <c r="E2484" s="51">
        <v>82.48</v>
      </c>
      <c r="F2484" s="51">
        <v>5.64</v>
      </c>
      <c r="G2484" s="51">
        <v>1.11E-2</v>
      </c>
      <c r="H2484" s="51">
        <v>90.478099999999998</v>
      </c>
      <c r="I2484" s="51">
        <v>2042</v>
      </c>
      <c r="J2484" s="51" t="s">
        <v>32</v>
      </c>
      <c r="K2484" s="51" t="s">
        <v>33</v>
      </c>
    </row>
    <row r="2485" spans="1:11" x14ac:dyDescent="0.25">
      <c r="A2485" s="51" t="s">
        <v>2184</v>
      </c>
      <c r="B2485" s="51" t="s">
        <v>79</v>
      </c>
      <c r="C2485" s="51" t="s">
        <v>31</v>
      </c>
      <c r="D2485" s="51">
        <v>1432249</v>
      </c>
      <c r="E2485" s="51">
        <v>82.48</v>
      </c>
      <c r="F2485" s="51">
        <v>10.119999999999999</v>
      </c>
      <c r="G2485" s="51">
        <v>7.1000000000000004E-3</v>
      </c>
      <c r="H2485" s="51">
        <v>141.5266</v>
      </c>
      <c r="I2485" s="51">
        <v>2042</v>
      </c>
      <c r="J2485" s="51" t="s">
        <v>32</v>
      </c>
      <c r="K2485" s="51" t="s">
        <v>33</v>
      </c>
    </row>
    <row r="2486" spans="1:11" x14ac:dyDescent="0.25">
      <c r="A2486" s="51" t="s">
        <v>2493</v>
      </c>
      <c r="B2486" s="51" t="s">
        <v>75</v>
      </c>
      <c r="C2486" s="51" t="s">
        <v>31</v>
      </c>
      <c r="D2486" s="51">
        <v>484468</v>
      </c>
      <c r="E2486" s="51">
        <v>79.650000000000006</v>
      </c>
      <c r="F2486" s="51">
        <v>4.68</v>
      </c>
      <c r="G2486" s="51">
        <v>9.7000000000000003E-3</v>
      </c>
      <c r="H2486" s="51">
        <v>103.5187</v>
      </c>
      <c r="I2486" s="51">
        <v>2042</v>
      </c>
      <c r="J2486" s="51" t="s">
        <v>32</v>
      </c>
      <c r="K2486" s="51" t="s">
        <v>33</v>
      </c>
    </row>
    <row r="2487" spans="1:11" x14ac:dyDescent="0.25">
      <c r="A2487" s="51" t="s">
        <v>1869</v>
      </c>
      <c r="B2487" s="51" t="s">
        <v>79</v>
      </c>
      <c r="C2487" s="51" t="s">
        <v>31</v>
      </c>
      <c r="D2487" s="51">
        <v>1120461</v>
      </c>
      <c r="E2487" s="51">
        <v>72.400000000000006</v>
      </c>
      <c r="F2487" s="51">
        <v>9.85</v>
      </c>
      <c r="G2487" s="51">
        <v>8.8000000000000005E-3</v>
      </c>
      <c r="H2487" s="51">
        <v>113.75230000000001</v>
      </c>
      <c r="I2487" s="51">
        <v>2042</v>
      </c>
      <c r="J2487" s="51" t="s">
        <v>32</v>
      </c>
      <c r="K2487" s="51" t="s">
        <v>33</v>
      </c>
    </row>
    <row r="2488" spans="1:11" x14ac:dyDescent="0.25">
      <c r="A2488" s="51" t="s">
        <v>2744</v>
      </c>
      <c r="B2488" s="51" t="s">
        <v>75</v>
      </c>
      <c r="C2488" s="51" t="s">
        <v>31</v>
      </c>
      <c r="D2488" s="51">
        <v>193297</v>
      </c>
      <c r="E2488" s="51">
        <v>75.05</v>
      </c>
      <c r="F2488" s="51">
        <v>5.53</v>
      </c>
      <c r="G2488" s="51">
        <v>2.86E-2</v>
      </c>
      <c r="H2488" s="51">
        <v>34.9542</v>
      </c>
      <c r="I2488" s="51">
        <v>2042</v>
      </c>
      <c r="J2488" s="51" t="s">
        <v>32</v>
      </c>
      <c r="K2488" s="51" t="s">
        <v>33</v>
      </c>
    </row>
    <row r="2489" spans="1:11" x14ac:dyDescent="0.25">
      <c r="A2489" s="51" t="s">
        <v>2518</v>
      </c>
      <c r="B2489" s="51" t="s">
        <v>75</v>
      </c>
      <c r="C2489" s="51" t="s">
        <v>31</v>
      </c>
      <c r="D2489" s="51">
        <v>593734</v>
      </c>
      <c r="E2489" s="51">
        <v>77.48</v>
      </c>
      <c r="F2489" s="51">
        <v>4.46</v>
      </c>
      <c r="G2489" s="51">
        <v>7.4999999999999997E-3</v>
      </c>
      <c r="H2489" s="51">
        <v>133.1242</v>
      </c>
      <c r="I2489" s="51">
        <v>2043</v>
      </c>
      <c r="J2489" s="51" t="s">
        <v>32</v>
      </c>
      <c r="K2489" s="51" t="s">
        <v>33</v>
      </c>
    </row>
    <row r="2490" spans="1:11" x14ac:dyDescent="0.25">
      <c r="A2490" s="51" t="s">
        <v>1795</v>
      </c>
      <c r="B2490" s="51" t="s">
        <v>79</v>
      </c>
      <c r="C2490" s="51" t="s">
        <v>31</v>
      </c>
      <c r="D2490" s="51">
        <v>1292147</v>
      </c>
      <c r="E2490" s="51">
        <v>80.06</v>
      </c>
      <c r="F2490" s="51">
        <v>10.06</v>
      </c>
      <c r="G2490" s="51">
        <v>7.7999999999999996E-3</v>
      </c>
      <c r="H2490" s="51">
        <v>128.44399999999999</v>
      </c>
      <c r="I2490" s="51">
        <v>2043</v>
      </c>
      <c r="J2490" s="51" t="s">
        <v>32</v>
      </c>
      <c r="K2490" s="51" t="s">
        <v>33</v>
      </c>
    </row>
    <row r="2491" spans="1:11" x14ac:dyDescent="0.25">
      <c r="A2491" s="51" t="s">
        <v>2502</v>
      </c>
      <c r="B2491" s="51" t="s">
        <v>75</v>
      </c>
      <c r="C2491" s="51" t="s">
        <v>31</v>
      </c>
      <c r="D2491" s="51">
        <v>672894</v>
      </c>
      <c r="E2491" s="51">
        <v>73.239999999999995</v>
      </c>
      <c r="F2491" s="51">
        <v>4.42</v>
      </c>
      <c r="G2491" s="51">
        <v>6.6E-3</v>
      </c>
      <c r="H2491" s="51">
        <v>152.23849999999999</v>
      </c>
      <c r="I2491" s="51">
        <v>2043</v>
      </c>
      <c r="J2491" s="51" t="s">
        <v>32</v>
      </c>
      <c r="K2491" s="51" t="s">
        <v>33</v>
      </c>
    </row>
    <row r="2492" spans="1:11" x14ac:dyDescent="0.25">
      <c r="A2492" s="51" t="s">
        <v>2772</v>
      </c>
      <c r="B2492" s="51" t="s">
        <v>34</v>
      </c>
      <c r="C2492" s="51" t="s">
        <v>31</v>
      </c>
      <c r="D2492" s="51">
        <v>854168</v>
      </c>
      <c r="E2492" s="51">
        <v>77.180000000000007</v>
      </c>
      <c r="F2492" s="51">
        <v>8.26</v>
      </c>
      <c r="G2492" s="51">
        <v>9.7000000000000003E-3</v>
      </c>
      <c r="H2492" s="51">
        <v>103.4102</v>
      </c>
      <c r="I2492" s="51">
        <v>2043</v>
      </c>
      <c r="J2492" s="51" t="s">
        <v>32</v>
      </c>
      <c r="K2492" s="51" t="s">
        <v>33</v>
      </c>
    </row>
    <row r="2493" spans="1:11" x14ac:dyDescent="0.25">
      <c r="A2493" s="51" t="s">
        <v>2801</v>
      </c>
      <c r="B2493" s="51" t="s">
        <v>75</v>
      </c>
      <c r="C2493" s="51" t="s">
        <v>31</v>
      </c>
      <c r="D2493" s="51">
        <v>471766</v>
      </c>
      <c r="E2493" s="51">
        <v>77.61</v>
      </c>
      <c r="F2493" s="51">
        <v>5.62</v>
      </c>
      <c r="G2493" s="51">
        <v>1.1900000000000001E-2</v>
      </c>
      <c r="H2493" s="51">
        <v>83.944100000000006</v>
      </c>
      <c r="I2493" s="51">
        <v>2043</v>
      </c>
      <c r="J2493" s="51" t="s">
        <v>32</v>
      </c>
      <c r="K2493" s="51" t="s">
        <v>33</v>
      </c>
    </row>
    <row r="2494" spans="1:11" x14ac:dyDescent="0.25">
      <c r="A2494" s="51" t="s">
        <v>1796</v>
      </c>
      <c r="B2494" s="51" t="s">
        <v>79</v>
      </c>
      <c r="C2494" s="51" t="s">
        <v>31</v>
      </c>
      <c r="D2494" s="51">
        <v>1292147</v>
      </c>
      <c r="E2494" s="51">
        <v>81.34</v>
      </c>
      <c r="F2494" s="51">
        <v>10.07</v>
      </c>
      <c r="G2494" s="51">
        <v>7.7999999999999996E-3</v>
      </c>
      <c r="H2494" s="51">
        <v>128.31639999999999</v>
      </c>
      <c r="I2494" s="51">
        <v>2043</v>
      </c>
      <c r="J2494" s="51" t="s">
        <v>32</v>
      </c>
      <c r="K2494" s="51" t="s">
        <v>33</v>
      </c>
    </row>
    <row r="2495" spans="1:11" x14ac:dyDescent="0.25">
      <c r="A2495" s="51" t="s">
        <v>2770</v>
      </c>
      <c r="B2495" s="51" t="s">
        <v>75</v>
      </c>
      <c r="C2495" s="51" t="s">
        <v>31</v>
      </c>
      <c r="D2495" s="51">
        <v>139098</v>
      </c>
      <c r="E2495" s="51">
        <v>69.22</v>
      </c>
      <c r="F2495" s="51">
        <v>5.73</v>
      </c>
      <c r="G2495" s="51">
        <v>4.1200000000000001E-2</v>
      </c>
      <c r="H2495" s="51">
        <v>24.275500000000001</v>
      </c>
      <c r="I2495" s="51">
        <v>2043</v>
      </c>
      <c r="J2495" s="51" t="s">
        <v>32</v>
      </c>
      <c r="K2495" s="51" t="s">
        <v>33</v>
      </c>
    </row>
    <row r="2496" spans="1:11" x14ac:dyDescent="0.25">
      <c r="A2496" s="51" t="s">
        <v>1904</v>
      </c>
      <c r="B2496" s="51" t="s">
        <v>79</v>
      </c>
      <c r="C2496" s="51" t="s">
        <v>31</v>
      </c>
      <c r="D2496" s="51">
        <v>1368169</v>
      </c>
      <c r="E2496" s="51">
        <v>71.17</v>
      </c>
      <c r="F2496" s="51">
        <v>9.83</v>
      </c>
      <c r="G2496" s="51">
        <v>7.1999999999999998E-3</v>
      </c>
      <c r="H2496" s="51">
        <v>139.18299999999999</v>
      </c>
      <c r="I2496" s="51">
        <v>2043</v>
      </c>
      <c r="J2496" s="51" t="s">
        <v>32</v>
      </c>
      <c r="K2496" s="51" t="s">
        <v>33</v>
      </c>
    </row>
    <row r="2497" spans="1:11" x14ac:dyDescent="0.25">
      <c r="A2497" s="51" t="s">
        <v>2771</v>
      </c>
      <c r="B2497" s="51" t="s">
        <v>75</v>
      </c>
      <c r="C2497" s="51" t="s">
        <v>31</v>
      </c>
      <c r="D2497" s="51">
        <v>447452</v>
      </c>
      <c r="E2497" s="51">
        <v>72.81</v>
      </c>
      <c r="F2497" s="51">
        <v>5.81</v>
      </c>
      <c r="G2497" s="51">
        <v>1.2999999999999999E-2</v>
      </c>
      <c r="H2497" s="51">
        <v>77.013999999999996</v>
      </c>
      <c r="I2497" s="51">
        <v>2043</v>
      </c>
      <c r="J2497" s="51" t="s">
        <v>32</v>
      </c>
      <c r="K2497" s="51" t="s">
        <v>33</v>
      </c>
    </row>
    <row r="2498" spans="1:11" x14ac:dyDescent="0.25">
      <c r="A2498" s="51" t="s">
        <v>2769</v>
      </c>
      <c r="B2498" s="51" t="s">
        <v>79</v>
      </c>
      <c r="C2498" s="51" t="s">
        <v>31</v>
      </c>
      <c r="D2498" s="51">
        <v>686334</v>
      </c>
      <c r="E2498" s="51">
        <v>83.09</v>
      </c>
      <c r="F2498" s="51">
        <v>10.15</v>
      </c>
      <c r="G2498" s="51">
        <v>1.4800000000000001E-2</v>
      </c>
      <c r="H2498" s="51">
        <v>67.619200000000006</v>
      </c>
      <c r="I2498" s="51">
        <v>2043</v>
      </c>
      <c r="J2498" s="51" t="s">
        <v>32</v>
      </c>
      <c r="K2498" s="51" t="s">
        <v>33</v>
      </c>
    </row>
    <row r="2499" spans="1:11" x14ac:dyDescent="0.25">
      <c r="A2499" s="51" t="s">
        <v>2768</v>
      </c>
      <c r="B2499" s="51" t="s">
        <v>79</v>
      </c>
      <c r="C2499" s="51" t="s">
        <v>31</v>
      </c>
      <c r="D2499" s="51">
        <v>1536792</v>
      </c>
      <c r="E2499" s="51">
        <v>84.56</v>
      </c>
      <c r="F2499" s="51">
        <v>10.14</v>
      </c>
      <c r="G2499" s="51">
        <v>6.6E-3</v>
      </c>
      <c r="H2499" s="51">
        <v>151.5574</v>
      </c>
      <c r="I2499" s="51">
        <v>2043</v>
      </c>
      <c r="J2499" s="51" t="s">
        <v>32</v>
      </c>
      <c r="K2499" s="51" t="s">
        <v>33</v>
      </c>
    </row>
    <row r="2500" spans="1:11" x14ac:dyDescent="0.25">
      <c r="A2500" s="51" t="s">
        <v>2737</v>
      </c>
      <c r="B2500" s="51" t="s">
        <v>79</v>
      </c>
      <c r="C2500" s="51" t="s">
        <v>31</v>
      </c>
      <c r="D2500" s="51">
        <v>1901511</v>
      </c>
      <c r="E2500" s="51">
        <v>85.14</v>
      </c>
      <c r="F2500" s="51">
        <v>9.84</v>
      </c>
      <c r="G2500" s="51">
        <v>5.1999999999999998E-3</v>
      </c>
      <c r="H2500" s="51">
        <v>193.24299999999999</v>
      </c>
      <c r="I2500" s="51">
        <v>2043</v>
      </c>
      <c r="J2500" s="51" t="s">
        <v>32</v>
      </c>
      <c r="K2500" s="51" t="s">
        <v>33</v>
      </c>
    </row>
    <row r="2501" spans="1:11" x14ac:dyDescent="0.25">
      <c r="A2501" s="51" t="s">
        <v>2797</v>
      </c>
      <c r="B2501" s="51" t="s">
        <v>34</v>
      </c>
      <c r="C2501" s="51" t="s">
        <v>31</v>
      </c>
      <c r="D2501" s="51">
        <v>3910070</v>
      </c>
      <c r="E2501" s="51">
        <v>76.67</v>
      </c>
      <c r="F2501" s="51">
        <v>13.35</v>
      </c>
      <c r="G2501" s="51">
        <v>3.3999999999999998E-3</v>
      </c>
      <c r="H2501" s="51">
        <v>292.88909999999998</v>
      </c>
      <c r="I2501" s="51">
        <v>2043</v>
      </c>
      <c r="J2501" s="51" t="s">
        <v>32</v>
      </c>
      <c r="K2501" s="51" t="s">
        <v>33</v>
      </c>
    </row>
    <row r="2502" spans="1:11" x14ac:dyDescent="0.25">
      <c r="A2502" s="51" t="s">
        <v>2774</v>
      </c>
      <c r="B2502" s="51" t="s">
        <v>34</v>
      </c>
      <c r="C2502" s="51" t="s">
        <v>31</v>
      </c>
      <c r="D2502" s="51">
        <v>1844909</v>
      </c>
      <c r="E2502" s="51">
        <v>73.52</v>
      </c>
      <c r="F2502" s="51">
        <v>8.8800000000000008</v>
      </c>
      <c r="G2502" s="51">
        <v>4.7999999999999996E-3</v>
      </c>
      <c r="H2502" s="51">
        <v>207.76</v>
      </c>
      <c r="I2502" s="51">
        <v>2043</v>
      </c>
      <c r="J2502" s="51" t="s">
        <v>32</v>
      </c>
      <c r="K2502" s="51" t="s">
        <v>33</v>
      </c>
    </row>
    <row r="2503" spans="1:11" x14ac:dyDescent="0.25">
      <c r="A2503" s="51" t="s">
        <v>2776</v>
      </c>
      <c r="B2503" s="51" t="s">
        <v>75</v>
      </c>
      <c r="C2503" s="51" t="s">
        <v>31</v>
      </c>
      <c r="D2503" s="51">
        <v>540368</v>
      </c>
      <c r="E2503" s="51">
        <v>81.69</v>
      </c>
      <c r="F2503" s="51">
        <v>5.26</v>
      </c>
      <c r="G2503" s="51">
        <v>9.7000000000000003E-3</v>
      </c>
      <c r="H2503" s="51">
        <v>102.7316</v>
      </c>
      <c r="I2503" s="51">
        <v>2043</v>
      </c>
      <c r="J2503" s="51" t="s">
        <v>32</v>
      </c>
      <c r="K2503" s="51" t="s">
        <v>33</v>
      </c>
    </row>
    <row r="2504" spans="1:11" x14ac:dyDescent="0.25">
      <c r="A2504" s="51" t="s">
        <v>2792</v>
      </c>
      <c r="B2504" s="51" t="s">
        <v>75</v>
      </c>
      <c r="C2504" s="51" t="s">
        <v>31</v>
      </c>
      <c r="D2504" s="51">
        <v>147624</v>
      </c>
      <c r="E2504" s="51">
        <v>73.540000000000006</v>
      </c>
      <c r="F2504" s="51">
        <v>5.64</v>
      </c>
      <c r="G2504" s="51">
        <v>3.8199999999999998E-2</v>
      </c>
      <c r="H2504" s="51">
        <v>26.174499999999998</v>
      </c>
      <c r="I2504" s="51">
        <v>2043</v>
      </c>
      <c r="J2504" s="51" t="s">
        <v>32</v>
      </c>
      <c r="K2504" s="51" t="s">
        <v>33</v>
      </c>
    </row>
    <row r="2505" spans="1:11" x14ac:dyDescent="0.25">
      <c r="A2505" s="51" t="s">
        <v>2506</v>
      </c>
      <c r="B2505" s="51" t="s">
        <v>75</v>
      </c>
      <c r="C2505" s="51" t="s">
        <v>31</v>
      </c>
      <c r="D2505" s="51">
        <v>361522</v>
      </c>
      <c r="E2505" s="51">
        <v>76.540000000000006</v>
      </c>
      <c r="F2505" s="51">
        <v>4.12</v>
      </c>
      <c r="G2505" s="51">
        <v>1.14E-2</v>
      </c>
      <c r="H2505" s="51">
        <v>87.748000000000005</v>
      </c>
      <c r="I2505" s="51">
        <v>2043</v>
      </c>
      <c r="J2505" s="51" t="s">
        <v>32</v>
      </c>
      <c r="K2505" s="51" t="s">
        <v>33</v>
      </c>
    </row>
    <row r="2506" spans="1:11" x14ac:dyDescent="0.25">
      <c r="A2506" s="51" t="s">
        <v>2786</v>
      </c>
      <c r="B2506" s="51" t="s">
        <v>75</v>
      </c>
      <c r="C2506" s="51" t="s">
        <v>31</v>
      </c>
      <c r="D2506" s="51">
        <v>402927</v>
      </c>
      <c r="E2506" s="51">
        <v>75.319999999999993</v>
      </c>
      <c r="F2506" s="51">
        <v>5.34</v>
      </c>
      <c r="G2506" s="51">
        <v>1.3299999999999999E-2</v>
      </c>
      <c r="H2506" s="51">
        <v>75.454599999999999</v>
      </c>
      <c r="I2506" s="51">
        <v>2043</v>
      </c>
      <c r="J2506" s="51" t="s">
        <v>32</v>
      </c>
      <c r="K2506" s="51" t="s">
        <v>33</v>
      </c>
    </row>
    <row r="2507" spans="1:11" x14ac:dyDescent="0.25">
      <c r="A2507" s="51" t="s">
        <v>2579</v>
      </c>
      <c r="B2507" s="51" t="s">
        <v>75</v>
      </c>
      <c r="C2507" s="51" t="s">
        <v>31</v>
      </c>
      <c r="D2507" s="51">
        <v>252224</v>
      </c>
      <c r="E2507" s="51">
        <v>78.22</v>
      </c>
      <c r="F2507" s="51">
        <v>3.97</v>
      </c>
      <c r="G2507" s="51">
        <v>1.5699999999999999E-2</v>
      </c>
      <c r="H2507" s="51">
        <v>63.532600000000002</v>
      </c>
      <c r="I2507" s="51">
        <v>2043</v>
      </c>
      <c r="J2507" s="51" t="s">
        <v>32</v>
      </c>
      <c r="K2507" s="51" t="s">
        <v>33</v>
      </c>
    </row>
    <row r="2508" spans="1:11" x14ac:dyDescent="0.25">
      <c r="A2508" s="51" t="s">
        <v>2793</v>
      </c>
      <c r="B2508" s="51" t="s">
        <v>79</v>
      </c>
      <c r="C2508" s="51" t="s">
        <v>31</v>
      </c>
      <c r="D2508" s="51">
        <v>1527852</v>
      </c>
      <c r="E2508" s="51">
        <v>75.03</v>
      </c>
      <c r="F2508" s="51">
        <v>10.119999999999999</v>
      </c>
      <c r="G2508" s="51">
        <v>6.6E-3</v>
      </c>
      <c r="H2508" s="51">
        <v>150.9735</v>
      </c>
      <c r="I2508" s="51">
        <v>2043</v>
      </c>
      <c r="J2508" s="51" t="s">
        <v>32</v>
      </c>
      <c r="K2508" s="51" t="s">
        <v>33</v>
      </c>
    </row>
    <row r="2509" spans="1:11" x14ac:dyDescent="0.25">
      <c r="A2509" s="51" t="s">
        <v>2779</v>
      </c>
      <c r="B2509" s="51" t="s">
        <v>75</v>
      </c>
      <c r="C2509" s="51" t="s">
        <v>31</v>
      </c>
      <c r="D2509" s="51">
        <v>305511</v>
      </c>
      <c r="E2509" s="51">
        <v>80.010000000000005</v>
      </c>
      <c r="F2509" s="51">
        <v>5.66</v>
      </c>
      <c r="G2509" s="51">
        <v>1.8499999999999999E-2</v>
      </c>
      <c r="H2509" s="51">
        <v>53.977200000000003</v>
      </c>
      <c r="I2509" s="51">
        <v>2043</v>
      </c>
      <c r="J2509" s="51" t="s">
        <v>32</v>
      </c>
      <c r="K2509" s="51" t="s">
        <v>33</v>
      </c>
    </row>
    <row r="2510" spans="1:11" x14ac:dyDescent="0.25">
      <c r="A2510" s="51" t="s">
        <v>801</v>
      </c>
      <c r="B2510" s="51" t="s">
        <v>34</v>
      </c>
      <c r="C2510" s="51" t="s">
        <v>31</v>
      </c>
      <c r="D2510" s="51">
        <v>1149417</v>
      </c>
      <c r="E2510" s="51">
        <v>78.58</v>
      </c>
      <c r="F2510" s="51">
        <v>4.5599999999999996</v>
      </c>
      <c r="G2510" s="51">
        <v>4.0000000000000001E-3</v>
      </c>
      <c r="H2510" s="51">
        <v>252.0651</v>
      </c>
      <c r="I2510" s="51">
        <v>2043</v>
      </c>
      <c r="J2510" s="51" t="s">
        <v>32</v>
      </c>
      <c r="K2510" s="51" t="s">
        <v>33</v>
      </c>
    </row>
    <row r="2511" spans="1:11" x14ac:dyDescent="0.25">
      <c r="A2511" s="51" t="s">
        <v>2787</v>
      </c>
      <c r="B2511" s="51" t="s">
        <v>75</v>
      </c>
      <c r="C2511" s="51" t="s">
        <v>31</v>
      </c>
      <c r="D2511" s="51">
        <v>429610</v>
      </c>
      <c r="E2511" s="51">
        <v>75.400000000000006</v>
      </c>
      <c r="F2511" s="51">
        <v>5.34</v>
      </c>
      <c r="G2511" s="51">
        <v>1.24E-2</v>
      </c>
      <c r="H2511" s="51">
        <v>80.451400000000007</v>
      </c>
      <c r="I2511" s="51">
        <v>2043</v>
      </c>
      <c r="J2511" s="51" t="s">
        <v>32</v>
      </c>
      <c r="K2511" s="51" t="s">
        <v>33</v>
      </c>
    </row>
    <row r="2512" spans="1:11" x14ac:dyDescent="0.25">
      <c r="A2512" s="51" t="s">
        <v>2773</v>
      </c>
      <c r="B2512" s="51" t="s">
        <v>75</v>
      </c>
      <c r="C2512" s="51" t="s">
        <v>31</v>
      </c>
      <c r="D2512" s="51">
        <v>740411</v>
      </c>
      <c r="E2512" s="51">
        <v>82.34</v>
      </c>
      <c r="F2512" s="51">
        <v>5.61</v>
      </c>
      <c r="G2512" s="51">
        <v>7.6E-3</v>
      </c>
      <c r="H2512" s="51">
        <v>131.98050000000001</v>
      </c>
      <c r="I2512" s="51">
        <v>2043</v>
      </c>
      <c r="J2512" s="51" t="s">
        <v>32</v>
      </c>
      <c r="K2512" s="51" t="s">
        <v>33</v>
      </c>
    </row>
    <row r="2513" spans="1:11" x14ac:dyDescent="0.25">
      <c r="A2513" s="51" t="s">
        <v>2724</v>
      </c>
      <c r="B2513" s="51" t="s">
        <v>79</v>
      </c>
      <c r="C2513" s="51" t="s">
        <v>31</v>
      </c>
      <c r="D2513" s="51">
        <v>1518793</v>
      </c>
      <c r="E2513" s="51">
        <v>82.16</v>
      </c>
      <c r="F2513" s="51">
        <v>10.01</v>
      </c>
      <c r="G2513" s="51">
        <v>6.6E-3</v>
      </c>
      <c r="H2513" s="51">
        <v>151.7276</v>
      </c>
      <c r="I2513" s="51">
        <v>2043</v>
      </c>
      <c r="J2513" s="51" t="s">
        <v>32</v>
      </c>
      <c r="K2513" s="51" t="s">
        <v>33</v>
      </c>
    </row>
    <row r="2514" spans="1:11" x14ac:dyDescent="0.25">
      <c r="A2514" s="51" t="s">
        <v>2799</v>
      </c>
      <c r="B2514" s="51" t="s">
        <v>75</v>
      </c>
      <c r="C2514" s="51" t="s">
        <v>31</v>
      </c>
      <c r="D2514" s="51">
        <v>342930</v>
      </c>
      <c r="E2514" s="51">
        <v>75.260000000000005</v>
      </c>
      <c r="F2514" s="51">
        <v>5.67</v>
      </c>
      <c r="G2514" s="51">
        <v>1.6500000000000001E-2</v>
      </c>
      <c r="H2514" s="51">
        <v>60.4816</v>
      </c>
      <c r="I2514" s="51">
        <v>2043</v>
      </c>
      <c r="J2514" s="51" t="s">
        <v>32</v>
      </c>
      <c r="K2514" s="51" t="s">
        <v>33</v>
      </c>
    </row>
    <row r="2515" spans="1:11" x14ac:dyDescent="0.25">
      <c r="A2515" s="51" t="s">
        <v>3338</v>
      </c>
      <c r="B2515" s="51" t="s">
        <v>34</v>
      </c>
      <c r="C2515" s="51" t="s">
        <v>31</v>
      </c>
      <c r="D2515" s="51">
        <v>1242254</v>
      </c>
      <c r="E2515" s="51">
        <v>78.58</v>
      </c>
      <c r="F2515" s="51">
        <v>9.83</v>
      </c>
      <c r="G2515" s="51">
        <v>7.9000000000000008E-3</v>
      </c>
      <c r="H2515" s="51">
        <v>126.3738</v>
      </c>
      <c r="I2515" s="51">
        <v>2043</v>
      </c>
      <c r="J2515" s="51" t="s">
        <v>32</v>
      </c>
      <c r="K2515" s="51" t="s">
        <v>33</v>
      </c>
    </row>
    <row r="2516" spans="1:11" x14ac:dyDescent="0.25">
      <c r="A2516" s="51" t="s">
        <v>2777</v>
      </c>
      <c r="B2516" s="51" t="s">
        <v>75</v>
      </c>
      <c r="C2516" s="51" t="s">
        <v>31</v>
      </c>
      <c r="D2516" s="51">
        <v>442083</v>
      </c>
      <c r="E2516" s="51">
        <v>82.96</v>
      </c>
      <c r="F2516" s="51">
        <v>5.24</v>
      </c>
      <c r="G2516" s="51">
        <v>1.1900000000000001E-2</v>
      </c>
      <c r="H2516" s="51">
        <v>84.367099999999994</v>
      </c>
      <c r="I2516" s="51">
        <v>2043</v>
      </c>
      <c r="J2516" s="51" t="s">
        <v>32</v>
      </c>
      <c r="K2516" s="51" t="s">
        <v>33</v>
      </c>
    </row>
    <row r="2517" spans="1:11" x14ac:dyDescent="0.25">
      <c r="A2517" s="51" t="s">
        <v>2789</v>
      </c>
      <c r="B2517" s="51" t="s">
        <v>75</v>
      </c>
      <c r="C2517" s="51" t="s">
        <v>31</v>
      </c>
      <c r="D2517" s="51">
        <v>346167</v>
      </c>
      <c r="E2517" s="51">
        <v>69.2</v>
      </c>
      <c r="F2517" s="51">
        <v>5.72</v>
      </c>
      <c r="G2517" s="51">
        <v>1.6500000000000001E-2</v>
      </c>
      <c r="H2517" s="51">
        <v>60.518700000000003</v>
      </c>
      <c r="I2517" s="51">
        <v>2043</v>
      </c>
      <c r="J2517" s="51" t="s">
        <v>32</v>
      </c>
      <c r="K2517" s="51" t="s">
        <v>33</v>
      </c>
    </row>
    <row r="2518" spans="1:11" x14ac:dyDescent="0.25">
      <c r="A2518" s="51" t="s">
        <v>2790</v>
      </c>
      <c r="B2518" s="51" t="s">
        <v>75</v>
      </c>
      <c r="C2518" s="51" t="s">
        <v>31</v>
      </c>
      <c r="D2518" s="51">
        <v>870667</v>
      </c>
      <c r="E2518" s="51">
        <v>81.290000000000006</v>
      </c>
      <c r="F2518" s="51">
        <v>5.9</v>
      </c>
      <c r="G2518" s="51">
        <v>6.7999999999999996E-3</v>
      </c>
      <c r="H2518" s="51">
        <v>147.57079999999999</v>
      </c>
      <c r="I2518" s="51">
        <v>2043</v>
      </c>
      <c r="J2518" s="51" t="s">
        <v>32</v>
      </c>
      <c r="K2518" s="51" t="s">
        <v>33</v>
      </c>
    </row>
    <row r="2519" spans="1:11" x14ac:dyDescent="0.25">
      <c r="A2519" s="51" t="s">
        <v>2796</v>
      </c>
      <c r="B2519" s="51" t="s">
        <v>34</v>
      </c>
      <c r="C2519" s="51" t="s">
        <v>31</v>
      </c>
      <c r="D2519" s="51">
        <v>657046</v>
      </c>
      <c r="E2519" s="51">
        <v>76.98</v>
      </c>
      <c r="F2519" s="51">
        <v>7.59</v>
      </c>
      <c r="G2519" s="51">
        <v>1.1599999999999999E-2</v>
      </c>
      <c r="H2519" s="51">
        <v>86.567400000000006</v>
      </c>
      <c r="I2519" s="51">
        <v>2043</v>
      </c>
      <c r="J2519" s="51" t="s">
        <v>32</v>
      </c>
      <c r="K2519" s="51" t="s">
        <v>33</v>
      </c>
    </row>
    <row r="2520" spans="1:11" x14ac:dyDescent="0.25">
      <c r="A2520" s="51" t="s">
        <v>2780</v>
      </c>
      <c r="B2520" s="51" t="s">
        <v>75</v>
      </c>
      <c r="C2520" s="51" t="s">
        <v>31</v>
      </c>
      <c r="D2520" s="51">
        <v>234462</v>
      </c>
      <c r="E2520" s="51">
        <v>76.930000000000007</v>
      </c>
      <c r="F2520" s="51">
        <v>6</v>
      </c>
      <c r="G2520" s="51">
        <v>2.5600000000000001E-2</v>
      </c>
      <c r="H2520" s="51">
        <v>39.076999999999998</v>
      </c>
      <c r="I2520" s="51">
        <v>2043</v>
      </c>
      <c r="J2520" s="51" t="s">
        <v>32</v>
      </c>
      <c r="K2520" s="51" t="s">
        <v>33</v>
      </c>
    </row>
    <row r="2521" spans="1:11" x14ac:dyDescent="0.25">
      <c r="A2521" s="51" t="s">
        <v>2791</v>
      </c>
      <c r="B2521" s="51" t="s">
        <v>75</v>
      </c>
      <c r="C2521" s="51" t="s">
        <v>31</v>
      </c>
      <c r="D2521" s="51">
        <v>1196151</v>
      </c>
      <c r="E2521" s="51">
        <v>80.27</v>
      </c>
      <c r="F2521" s="51">
        <v>5.6</v>
      </c>
      <c r="G2521" s="51">
        <v>4.7000000000000002E-3</v>
      </c>
      <c r="H2521" s="51">
        <v>213.5984</v>
      </c>
      <c r="I2521" s="51">
        <v>2043</v>
      </c>
      <c r="J2521" s="51" t="s">
        <v>32</v>
      </c>
      <c r="K2521" s="51" t="s">
        <v>33</v>
      </c>
    </row>
    <row r="2522" spans="1:11" x14ac:dyDescent="0.25">
      <c r="A2522" s="51" t="s">
        <v>2800</v>
      </c>
      <c r="B2522" s="51" t="s">
        <v>75</v>
      </c>
      <c r="C2522" s="51" t="s">
        <v>31</v>
      </c>
      <c r="D2522" s="51">
        <v>471766</v>
      </c>
      <c r="E2522" s="51">
        <v>77.790000000000006</v>
      </c>
      <c r="F2522" s="51">
        <v>5.63</v>
      </c>
      <c r="G2522" s="51">
        <v>1.1900000000000001E-2</v>
      </c>
      <c r="H2522" s="51">
        <v>83.795000000000002</v>
      </c>
      <c r="I2522" s="51">
        <v>2043</v>
      </c>
      <c r="J2522" s="51" t="s">
        <v>32</v>
      </c>
      <c r="K2522" s="51" t="s">
        <v>33</v>
      </c>
    </row>
    <row r="2523" spans="1:11" x14ac:dyDescent="0.25">
      <c r="A2523" s="51" t="s">
        <v>2795</v>
      </c>
      <c r="B2523" s="51" t="s">
        <v>75</v>
      </c>
      <c r="C2523" s="51" t="s">
        <v>31</v>
      </c>
      <c r="D2523" s="51">
        <v>858668</v>
      </c>
      <c r="E2523" s="51">
        <v>81.47</v>
      </c>
      <c r="F2523" s="51">
        <v>5.33</v>
      </c>
      <c r="G2523" s="51">
        <v>6.1999999999999998E-3</v>
      </c>
      <c r="H2523" s="51">
        <v>161.1009</v>
      </c>
      <c r="I2523" s="51">
        <v>2043</v>
      </c>
      <c r="J2523" s="51" t="s">
        <v>32</v>
      </c>
      <c r="K2523" s="51" t="s">
        <v>33</v>
      </c>
    </row>
    <row r="2524" spans="1:11" x14ac:dyDescent="0.25">
      <c r="A2524" s="51" t="s">
        <v>2782</v>
      </c>
      <c r="B2524" s="51" t="s">
        <v>75</v>
      </c>
      <c r="C2524" s="51" t="s">
        <v>31</v>
      </c>
      <c r="D2524" s="51">
        <v>442083</v>
      </c>
      <c r="E2524" s="51">
        <v>80.760000000000005</v>
      </c>
      <c r="F2524" s="51">
        <v>5.25</v>
      </c>
      <c r="G2524" s="51">
        <v>1.1900000000000001E-2</v>
      </c>
      <c r="H2524" s="51">
        <v>84.206400000000002</v>
      </c>
      <c r="I2524" s="51">
        <v>2043</v>
      </c>
      <c r="J2524" s="51" t="s">
        <v>32</v>
      </c>
      <c r="K2524" s="51" t="s">
        <v>33</v>
      </c>
    </row>
    <row r="2525" spans="1:11" x14ac:dyDescent="0.25">
      <c r="A2525" s="51" t="s">
        <v>2784</v>
      </c>
      <c r="B2525" s="51" t="s">
        <v>75</v>
      </c>
      <c r="C2525" s="51" t="s">
        <v>31</v>
      </c>
      <c r="D2525" s="51">
        <v>1124944</v>
      </c>
      <c r="E2525" s="51">
        <v>84.9</v>
      </c>
      <c r="F2525" s="51">
        <v>5.94</v>
      </c>
      <c r="G2525" s="51">
        <v>5.3E-3</v>
      </c>
      <c r="H2525" s="51">
        <v>189.38460000000001</v>
      </c>
      <c r="I2525" s="51">
        <v>2043</v>
      </c>
      <c r="J2525" s="51" t="s">
        <v>32</v>
      </c>
      <c r="K2525" s="51" t="s">
        <v>33</v>
      </c>
    </row>
    <row r="2526" spans="1:11" x14ac:dyDescent="0.25">
      <c r="A2526" s="51" t="s">
        <v>2783</v>
      </c>
      <c r="B2526" s="51" t="s">
        <v>75</v>
      </c>
      <c r="C2526" s="51" t="s">
        <v>31</v>
      </c>
      <c r="D2526" s="51">
        <v>651915</v>
      </c>
      <c r="E2526" s="51">
        <v>79.569999999999993</v>
      </c>
      <c r="F2526" s="51">
        <v>5.47</v>
      </c>
      <c r="G2526" s="51">
        <v>8.3999999999999995E-3</v>
      </c>
      <c r="H2526" s="51">
        <v>119.1801</v>
      </c>
      <c r="I2526" s="51">
        <v>2043</v>
      </c>
      <c r="J2526" s="51" t="s">
        <v>32</v>
      </c>
      <c r="K2526" s="51" t="s">
        <v>33</v>
      </c>
    </row>
    <row r="2527" spans="1:11" x14ac:dyDescent="0.25">
      <c r="A2527" s="51" t="s">
        <v>2785</v>
      </c>
      <c r="B2527" s="51" t="s">
        <v>75</v>
      </c>
      <c r="C2527" s="51" t="s">
        <v>31</v>
      </c>
      <c r="D2527" s="51">
        <v>400164</v>
      </c>
      <c r="E2527" s="51">
        <v>75.73</v>
      </c>
      <c r="F2527" s="51">
        <v>5.31</v>
      </c>
      <c r="G2527" s="51">
        <v>1.3299999999999999E-2</v>
      </c>
      <c r="H2527" s="51">
        <v>75.360500000000002</v>
      </c>
      <c r="I2527" s="51">
        <v>2043</v>
      </c>
      <c r="J2527" s="51" t="s">
        <v>32</v>
      </c>
      <c r="K2527" s="51" t="s">
        <v>33</v>
      </c>
    </row>
    <row r="2528" spans="1:11" x14ac:dyDescent="0.25">
      <c r="A2528" s="51" t="s">
        <v>2778</v>
      </c>
      <c r="B2528" s="51" t="s">
        <v>75</v>
      </c>
      <c r="C2528" s="51" t="s">
        <v>31</v>
      </c>
      <c r="D2528" s="51">
        <v>774277</v>
      </c>
      <c r="E2528" s="51">
        <v>82.51</v>
      </c>
      <c r="F2528" s="51">
        <v>5.35</v>
      </c>
      <c r="G2528" s="51">
        <v>6.8999999999999999E-3</v>
      </c>
      <c r="H2528" s="51">
        <v>144.72479999999999</v>
      </c>
      <c r="I2528" s="51">
        <v>2043</v>
      </c>
      <c r="J2528" s="51" t="s">
        <v>32</v>
      </c>
      <c r="K2528" s="51" t="s">
        <v>33</v>
      </c>
    </row>
    <row r="2529" spans="1:11" x14ac:dyDescent="0.25">
      <c r="A2529" s="51" t="s">
        <v>1807</v>
      </c>
      <c r="B2529" s="51" t="s">
        <v>79</v>
      </c>
      <c r="C2529" s="51" t="s">
        <v>31</v>
      </c>
      <c r="D2529" s="51">
        <v>1850119</v>
      </c>
      <c r="E2529" s="51">
        <v>76.540000000000006</v>
      </c>
      <c r="F2529" s="51">
        <v>10.02</v>
      </c>
      <c r="G2529" s="51">
        <v>5.4000000000000003E-3</v>
      </c>
      <c r="H2529" s="51">
        <v>184.64259999999999</v>
      </c>
      <c r="I2529" s="51">
        <v>2043</v>
      </c>
      <c r="J2529" s="51" t="s">
        <v>32</v>
      </c>
      <c r="K2529" s="51" t="s">
        <v>33</v>
      </c>
    </row>
    <row r="2530" spans="1:11" x14ac:dyDescent="0.25">
      <c r="A2530" s="51" t="s">
        <v>2781</v>
      </c>
      <c r="B2530" s="51" t="s">
        <v>75</v>
      </c>
      <c r="C2530" s="51" t="s">
        <v>31</v>
      </c>
      <c r="D2530" s="51">
        <v>472082</v>
      </c>
      <c r="E2530" s="51">
        <v>84.12</v>
      </c>
      <c r="F2530" s="51">
        <v>5.28</v>
      </c>
      <c r="G2530" s="51">
        <v>1.12E-2</v>
      </c>
      <c r="H2530" s="51">
        <v>89.409400000000005</v>
      </c>
      <c r="I2530" s="51">
        <v>2043</v>
      </c>
      <c r="J2530" s="51" t="s">
        <v>32</v>
      </c>
      <c r="K2530" s="51" t="s">
        <v>33</v>
      </c>
    </row>
    <row r="2531" spans="1:11" x14ac:dyDescent="0.25">
      <c r="A2531" s="51" t="s">
        <v>2775</v>
      </c>
      <c r="B2531" s="51" t="s">
        <v>75</v>
      </c>
      <c r="C2531" s="51" t="s">
        <v>31</v>
      </c>
      <c r="D2531" s="51">
        <v>170518</v>
      </c>
      <c r="E2531" s="51">
        <v>68.64</v>
      </c>
      <c r="F2531" s="51">
        <v>5.82</v>
      </c>
      <c r="G2531" s="51">
        <v>3.4099999999999998E-2</v>
      </c>
      <c r="H2531" s="51">
        <v>29.2986</v>
      </c>
      <c r="I2531" s="51">
        <v>2043</v>
      </c>
      <c r="J2531" s="51" t="s">
        <v>32</v>
      </c>
      <c r="K2531" s="51" t="s">
        <v>33</v>
      </c>
    </row>
    <row r="2532" spans="1:11" x14ac:dyDescent="0.25">
      <c r="A2532" s="51" t="s">
        <v>2514</v>
      </c>
      <c r="B2532" s="51" t="s">
        <v>75</v>
      </c>
      <c r="C2532" s="51" t="s">
        <v>31</v>
      </c>
      <c r="D2532" s="51">
        <v>733286</v>
      </c>
      <c r="E2532" s="51">
        <v>78.06</v>
      </c>
      <c r="F2532" s="51">
        <v>4.26</v>
      </c>
      <c r="G2532" s="51">
        <v>5.7999999999999996E-3</v>
      </c>
      <c r="H2532" s="51">
        <v>172.13290000000001</v>
      </c>
      <c r="I2532" s="51">
        <v>2043</v>
      </c>
      <c r="J2532" s="51" t="s">
        <v>32</v>
      </c>
      <c r="K2532" s="51" t="s">
        <v>33</v>
      </c>
    </row>
    <row r="2533" spans="1:11" x14ac:dyDescent="0.25">
      <c r="A2533" s="51" t="s">
        <v>2747</v>
      </c>
      <c r="B2533" s="51" t="s">
        <v>34</v>
      </c>
      <c r="C2533" s="51" t="s">
        <v>31</v>
      </c>
      <c r="D2533" s="51">
        <v>8398005</v>
      </c>
      <c r="E2533" s="51">
        <v>91.05</v>
      </c>
      <c r="F2533" s="51">
        <v>33.64</v>
      </c>
      <c r="G2533" s="51">
        <v>4.0000000000000001E-3</v>
      </c>
      <c r="H2533" s="51">
        <v>249.64340000000001</v>
      </c>
      <c r="I2533" s="51">
        <v>2043</v>
      </c>
      <c r="J2533" s="51" t="s">
        <v>32</v>
      </c>
      <c r="K2533" s="51" t="s">
        <v>33</v>
      </c>
    </row>
    <row r="2534" spans="1:11" x14ac:dyDescent="0.25">
      <c r="A2534" s="51" t="s">
        <v>2794</v>
      </c>
      <c r="B2534" s="51" t="s">
        <v>75</v>
      </c>
      <c r="C2534" s="51" t="s">
        <v>31</v>
      </c>
      <c r="D2534" s="51">
        <v>306932</v>
      </c>
      <c r="E2534" s="51">
        <v>80.150000000000006</v>
      </c>
      <c r="F2534" s="51">
        <v>5.69</v>
      </c>
      <c r="G2534" s="51">
        <v>1.8499999999999999E-2</v>
      </c>
      <c r="H2534" s="51">
        <v>53.942399999999999</v>
      </c>
      <c r="I2534" s="51">
        <v>2043</v>
      </c>
      <c r="J2534" s="51" t="s">
        <v>32</v>
      </c>
      <c r="K2534" s="51" t="s">
        <v>33</v>
      </c>
    </row>
    <row r="2535" spans="1:11" x14ac:dyDescent="0.25">
      <c r="A2535" s="51" t="s">
        <v>2575</v>
      </c>
      <c r="B2535" s="51" t="s">
        <v>75</v>
      </c>
      <c r="C2535" s="51" t="s">
        <v>31</v>
      </c>
      <c r="D2535" s="51">
        <v>372367</v>
      </c>
      <c r="E2535" s="51">
        <v>80.150000000000006</v>
      </c>
      <c r="F2535" s="51">
        <v>4.38</v>
      </c>
      <c r="G2535" s="51">
        <v>1.18E-2</v>
      </c>
      <c r="H2535" s="51">
        <v>85.015299999999996</v>
      </c>
      <c r="I2535" s="51">
        <v>2044</v>
      </c>
      <c r="J2535" s="51" t="s">
        <v>32</v>
      </c>
      <c r="K2535" s="51" t="s">
        <v>33</v>
      </c>
    </row>
    <row r="2536" spans="1:11" x14ac:dyDescent="0.25">
      <c r="A2536" s="51" t="s">
        <v>2735</v>
      </c>
      <c r="B2536" s="51" t="s">
        <v>75</v>
      </c>
      <c r="C2536" s="51" t="s">
        <v>31</v>
      </c>
      <c r="D2536" s="51">
        <v>1697790</v>
      </c>
      <c r="E2536" s="51">
        <v>76.849999999999994</v>
      </c>
      <c r="F2536" s="51">
        <v>9.58</v>
      </c>
      <c r="G2536" s="51">
        <v>5.5999999999999999E-3</v>
      </c>
      <c r="H2536" s="51">
        <v>177.22229999999999</v>
      </c>
      <c r="I2536" s="51">
        <v>2044</v>
      </c>
      <c r="J2536" s="51" t="s">
        <v>32</v>
      </c>
      <c r="K2536" s="51" t="s">
        <v>33</v>
      </c>
    </row>
    <row r="2537" spans="1:11" x14ac:dyDescent="0.25">
      <c r="A2537" s="51" t="s">
        <v>2811</v>
      </c>
      <c r="B2537" s="51" t="s">
        <v>34</v>
      </c>
      <c r="C2537" s="51" t="s">
        <v>31</v>
      </c>
      <c r="D2537" s="51">
        <v>140507</v>
      </c>
      <c r="E2537" s="51">
        <v>75.5</v>
      </c>
      <c r="F2537" s="51">
        <v>6.3</v>
      </c>
      <c r="G2537" s="51">
        <v>4.48E-2</v>
      </c>
      <c r="H2537" s="51">
        <v>22.302700000000002</v>
      </c>
      <c r="I2537" s="51">
        <v>2044</v>
      </c>
      <c r="J2537" s="51" t="s">
        <v>32</v>
      </c>
      <c r="K2537" s="51" t="s">
        <v>33</v>
      </c>
    </row>
    <row r="2538" spans="1:11" x14ac:dyDescent="0.25">
      <c r="A2538" s="51" t="s">
        <v>2826</v>
      </c>
      <c r="B2538" s="51" t="s">
        <v>75</v>
      </c>
      <c r="C2538" s="51" t="s">
        <v>31</v>
      </c>
      <c r="D2538" s="51">
        <v>411600</v>
      </c>
      <c r="E2538" s="51">
        <v>78.88</v>
      </c>
      <c r="F2538" s="51">
        <v>5.88</v>
      </c>
      <c r="G2538" s="51">
        <v>1.43E-2</v>
      </c>
      <c r="H2538" s="51">
        <v>70</v>
      </c>
      <c r="I2538" s="51">
        <v>2044</v>
      </c>
      <c r="J2538" s="51" t="s">
        <v>32</v>
      </c>
      <c r="K2538" s="51" t="s">
        <v>33</v>
      </c>
    </row>
    <row r="2539" spans="1:11" x14ac:dyDescent="0.25">
      <c r="A2539" s="51" t="s">
        <v>2571</v>
      </c>
      <c r="B2539" s="51" t="s">
        <v>75</v>
      </c>
      <c r="C2539" s="51" t="s">
        <v>31</v>
      </c>
      <c r="D2539" s="51">
        <v>435424</v>
      </c>
      <c r="E2539" s="51">
        <v>77.66</v>
      </c>
      <c r="F2539" s="51">
        <v>3.87</v>
      </c>
      <c r="G2539" s="51">
        <v>8.8999999999999999E-3</v>
      </c>
      <c r="H2539" s="51">
        <v>112.5128</v>
      </c>
      <c r="I2539" s="51">
        <v>2044</v>
      </c>
      <c r="J2539" s="51" t="s">
        <v>32</v>
      </c>
      <c r="K2539" s="51" t="s">
        <v>33</v>
      </c>
    </row>
    <row r="2540" spans="1:11" x14ac:dyDescent="0.25">
      <c r="A2540" s="51" t="s">
        <v>2805</v>
      </c>
      <c r="B2540" s="51" t="s">
        <v>75</v>
      </c>
      <c r="C2540" s="51" t="s">
        <v>31</v>
      </c>
      <c r="D2540" s="51">
        <v>771811</v>
      </c>
      <c r="E2540" s="51">
        <v>80.12</v>
      </c>
      <c r="F2540" s="51">
        <v>5.31</v>
      </c>
      <c r="G2540" s="51">
        <v>6.8999999999999999E-3</v>
      </c>
      <c r="H2540" s="51">
        <v>145.35050000000001</v>
      </c>
      <c r="I2540" s="51">
        <v>2044</v>
      </c>
      <c r="J2540" s="51" t="s">
        <v>32</v>
      </c>
      <c r="K2540" s="51" t="s">
        <v>33</v>
      </c>
    </row>
    <row r="2541" spans="1:11" x14ac:dyDescent="0.25">
      <c r="A2541" s="51" t="s">
        <v>1962</v>
      </c>
      <c r="B2541" s="51" t="s">
        <v>79</v>
      </c>
      <c r="C2541" s="51" t="s">
        <v>31</v>
      </c>
      <c r="D2541" s="51">
        <v>1329386</v>
      </c>
      <c r="E2541" s="51">
        <v>84.52</v>
      </c>
      <c r="F2541" s="51">
        <v>10.130000000000001</v>
      </c>
      <c r="G2541" s="51">
        <v>7.6E-3</v>
      </c>
      <c r="H2541" s="51">
        <v>131.23259999999999</v>
      </c>
      <c r="I2541" s="51">
        <v>2044</v>
      </c>
      <c r="J2541" s="51" t="s">
        <v>32</v>
      </c>
      <c r="K2541" s="51" t="s">
        <v>33</v>
      </c>
    </row>
    <row r="2542" spans="1:11" x14ac:dyDescent="0.25">
      <c r="A2542" s="51" t="s">
        <v>2815</v>
      </c>
      <c r="B2542" s="51" t="s">
        <v>75</v>
      </c>
      <c r="C2542" s="51" t="s">
        <v>31</v>
      </c>
      <c r="D2542" s="51">
        <v>393386</v>
      </c>
      <c r="E2542" s="51">
        <v>76.55</v>
      </c>
      <c r="F2542" s="51">
        <v>5.7</v>
      </c>
      <c r="G2542" s="51">
        <v>1.4500000000000001E-2</v>
      </c>
      <c r="H2542" s="51">
        <v>69.015100000000004</v>
      </c>
      <c r="I2542" s="51">
        <v>2044</v>
      </c>
      <c r="J2542" s="51" t="s">
        <v>32</v>
      </c>
      <c r="K2542" s="51" t="s">
        <v>33</v>
      </c>
    </row>
    <row r="2543" spans="1:11" x14ac:dyDescent="0.25">
      <c r="A2543" s="51" t="s">
        <v>2536</v>
      </c>
      <c r="B2543" s="51" t="s">
        <v>75</v>
      </c>
      <c r="C2543" s="51" t="s">
        <v>31</v>
      </c>
      <c r="D2543" s="51">
        <v>496408</v>
      </c>
      <c r="E2543" s="51">
        <v>80.33</v>
      </c>
      <c r="F2543" s="51">
        <v>4.84</v>
      </c>
      <c r="G2543" s="51">
        <v>9.7999999999999997E-3</v>
      </c>
      <c r="H2543" s="51">
        <v>102.5637</v>
      </c>
      <c r="I2543" s="51">
        <v>2044</v>
      </c>
      <c r="J2543" s="51" t="s">
        <v>32</v>
      </c>
      <c r="K2543" s="51" t="s">
        <v>33</v>
      </c>
    </row>
    <row r="2544" spans="1:11" x14ac:dyDescent="0.25">
      <c r="A2544" s="51" t="s">
        <v>2825</v>
      </c>
      <c r="B2544" s="51" t="s">
        <v>75</v>
      </c>
      <c r="C2544" s="51" t="s">
        <v>31</v>
      </c>
      <c r="D2544" s="51">
        <v>89768</v>
      </c>
      <c r="E2544" s="51">
        <v>83.26</v>
      </c>
      <c r="F2544" s="51">
        <v>5.7</v>
      </c>
      <c r="G2544" s="51">
        <v>6.3500000000000001E-2</v>
      </c>
      <c r="H2544" s="51">
        <v>15.748799999999999</v>
      </c>
      <c r="I2544" s="51">
        <v>2044</v>
      </c>
      <c r="J2544" s="51" t="s">
        <v>32</v>
      </c>
      <c r="K2544" s="51" t="s">
        <v>33</v>
      </c>
    </row>
    <row r="2545" spans="1:11" x14ac:dyDescent="0.25">
      <c r="A2545" s="51" t="s">
        <v>2804</v>
      </c>
      <c r="B2545" s="51" t="s">
        <v>75</v>
      </c>
      <c r="C2545" s="51" t="s">
        <v>31</v>
      </c>
      <c r="D2545" s="51">
        <v>1327770</v>
      </c>
      <c r="E2545" s="51">
        <v>74.489999999999995</v>
      </c>
      <c r="F2545" s="51">
        <v>9.5500000000000007</v>
      </c>
      <c r="G2545" s="51">
        <v>7.1999999999999998E-3</v>
      </c>
      <c r="H2545" s="51">
        <v>139.0335</v>
      </c>
      <c r="I2545" s="51">
        <v>2044</v>
      </c>
      <c r="J2545" s="51" t="s">
        <v>32</v>
      </c>
      <c r="K2545" s="51" t="s">
        <v>33</v>
      </c>
    </row>
    <row r="2546" spans="1:11" x14ac:dyDescent="0.25">
      <c r="A2546" s="51" t="s">
        <v>2608</v>
      </c>
      <c r="B2546" s="51" t="s">
        <v>75</v>
      </c>
      <c r="C2546" s="51" t="s">
        <v>31</v>
      </c>
      <c r="D2546" s="51">
        <v>630390</v>
      </c>
      <c r="E2546" s="51">
        <v>79.239999999999995</v>
      </c>
      <c r="F2546" s="51">
        <v>4.5999999999999996</v>
      </c>
      <c r="G2546" s="51">
        <v>7.3000000000000001E-3</v>
      </c>
      <c r="H2546" s="51">
        <v>137.04130000000001</v>
      </c>
      <c r="I2546" s="51">
        <v>2044</v>
      </c>
      <c r="J2546" s="51" t="s">
        <v>32</v>
      </c>
      <c r="K2546" s="51" t="s">
        <v>33</v>
      </c>
    </row>
    <row r="2547" spans="1:11" x14ac:dyDescent="0.25">
      <c r="A2547" s="51" t="s">
        <v>2817</v>
      </c>
      <c r="B2547" s="51" t="s">
        <v>79</v>
      </c>
      <c r="C2547" s="51" t="s">
        <v>31</v>
      </c>
      <c r="D2547" s="51">
        <v>1241143</v>
      </c>
      <c r="E2547" s="51">
        <v>82.32</v>
      </c>
      <c r="F2547" s="51">
        <v>10.130000000000001</v>
      </c>
      <c r="G2547" s="51">
        <v>8.2000000000000007E-3</v>
      </c>
      <c r="H2547" s="51">
        <v>122.5215</v>
      </c>
      <c r="I2547" s="51">
        <v>2044</v>
      </c>
      <c r="J2547" s="51" t="s">
        <v>32</v>
      </c>
      <c r="K2547" s="51" t="s">
        <v>33</v>
      </c>
    </row>
    <row r="2548" spans="1:11" x14ac:dyDescent="0.25">
      <c r="A2548" s="51" t="s">
        <v>2633</v>
      </c>
      <c r="B2548" s="51" t="s">
        <v>75</v>
      </c>
      <c r="C2548" s="51" t="s">
        <v>31</v>
      </c>
      <c r="D2548" s="51">
        <v>396151</v>
      </c>
      <c r="E2548" s="51">
        <v>77.400000000000006</v>
      </c>
      <c r="F2548" s="51">
        <v>3.94</v>
      </c>
      <c r="G2548" s="51">
        <v>9.9000000000000008E-3</v>
      </c>
      <c r="H2548" s="51">
        <v>100.5459</v>
      </c>
      <c r="I2548" s="51">
        <v>2044</v>
      </c>
      <c r="J2548" s="51" t="s">
        <v>32</v>
      </c>
      <c r="K2548" s="51" t="s">
        <v>33</v>
      </c>
    </row>
    <row r="2549" spans="1:11" x14ac:dyDescent="0.25">
      <c r="A2549" s="51" t="s">
        <v>2832</v>
      </c>
      <c r="B2549" s="51" t="s">
        <v>79</v>
      </c>
      <c r="C2549" s="51" t="s">
        <v>31</v>
      </c>
      <c r="D2549" s="51">
        <v>1219189</v>
      </c>
      <c r="E2549" s="51">
        <v>78.09</v>
      </c>
      <c r="F2549" s="51">
        <v>10.44</v>
      </c>
      <c r="G2549" s="51">
        <v>8.6E-3</v>
      </c>
      <c r="H2549" s="51">
        <v>116.7805</v>
      </c>
      <c r="I2549" s="51">
        <v>2044</v>
      </c>
      <c r="J2549" s="51" t="s">
        <v>32</v>
      </c>
      <c r="K2549" s="51" t="s">
        <v>33</v>
      </c>
    </row>
    <row r="2550" spans="1:11" x14ac:dyDescent="0.25">
      <c r="A2550" s="51" t="s">
        <v>2821</v>
      </c>
      <c r="B2550" s="51" t="s">
        <v>1163</v>
      </c>
      <c r="C2550" s="51" t="s">
        <v>31</v>
      </c>
      <c r="D2550" s="51">
        <v>9250026</v>
      </c>
      <c r="E2550" s="51">
        <v>85.54</v>
      </c>
      <c r="F2550" s="51">
        <v>33.409999999999997</v>
      </c>
      <c r="G2550" s="51">
        <v>3.5999999999999999E-3</v>
      </c>
      <c r="H2550" s="51">
        <v>276.86399999999998</v>
      </c>
      <c r="I2550" s="51">
        <v>2044</v>
      </c>
      <c r="J2550" s="51" t="s">
        <v>32</v>
      </c>
      <c r="K2550" s="51" t="s">
        <v>33</v>
      </c>
    </row>
    <row r="2551" spans="1:11" x14ac:dyDescent="0.25">
      <c r="A2551" s="51" t="s">
        <v>2810</v>
      </c>
      <c r="B2551" s="51" t="s">
        <v>79</v>
      </c>
      <c r="C2551" s="51" t="s">
        <v>31</v>
      </c>
      <c r="D2551" s="51">
        <v>1447146</v>
      </c>
      <c r="E2551" s="51">
        <v>80.09</v>
      </c>
      <c r="F2551" s="51">
        <v>10.119999999999999</v>
      </c>
      <c r="G2551" s="51">
        <v>7.0000000000000001E-3</v>
      </c>
      <c r="H2551" s="51">
        <v>142.99860000000001</v>
      </c>
      <c r="I2551" s="51">
        <v>2044</v>
      </c>
      <c r="J2551" s="51" t="s">
        <v>32</v>
      </c>
      <c r="K2551" s="51" t="s">
        <v>33</v>
      </c>
    </row>
    <row r="2552" spans="1:11" x14ac:dyDescent="0.25">
      <c r="A2552" s="51" t="s">
        <v>2812</v>
      </c>
      <c r="B2552" s="51" t="s">
        <v>34</v>
      </c>
      <c r="C2552" s="51" t="s">
        <v>31</v>
      </c>
      <c r="D2552" s="51">
        <v>921588</v>
      </c>
      <c r="E2552" s="51">
        <v>80.28</v>
      </c>
      <c r="F2552" s="51">
        <v>7.51</v>
      </c>
      <c r="G2552" s="51">
        <v>8.0999999999999996E-3</v>
      </c>
      <c r="H2552" s="51">
        <v>122.71469999999999</v>
      </c>
      <c r="I2552" s="51">
        <v>2044</v>
      </c>
      <c r="J2552" s="51" t="s">
        <v>32</v>
      </c>
      <c r="K2552" s="51" t="s">
        <v>33</v>
      </c>
    </row>
    <row r="2553" spans="1:11" x14ac:dyDescent="0.25">
      <c r="A2553" s="51" t="s">
        <v>2827</v>
      </c>
      <c r="B2553" s="51" t="s">
        <v>75</v>
      </c>
      <c r="C2553" s="51" t="s">
        <v>31</v>
      </c>
      <c r="D2553" s="51">
        <v>499173</v>
      </c>
      <c r="E2553" s="51">
        <v>80.260000000000005</v>
      </c>
      <c r="F2553" s="51">
        <v>5.46</v>
      </c>
      <c r="G2553" s="51">
        <v>1.09E-2</v>
      </c>
      <c r="H2553" s="51">
        <v>91.423599999999993</v>
      </c>
      <c r="I2553" s="51">
        <v>2044</v>
      </c>
      <c r="J2553" s="51" t="s">
        <v>32</v>
      </c>
      <c r="K2553" s="51" t="s">
        <v>33</v>
      </c>
    </row>
    <row r="2554" spans="1:11" x14ac:dyDescent="0.25">
      <c r="A2554" s="51" t="s">
        <v>2823</v>
      </c>
      <c r="B2554" s="51" t="s">
        <v>75</v>
      </c>
      <c r="C2554" s="51" t="s">
        <v>31</v>
      </c>
      <c r="D2554" s="51">
        <v>821411</v>
      </c>
      <c r="E2554" s="51">
        <v>78.33</v>
      </c>
      <c r="F2554" s="51">
        <v>5.41</v>
      </c>
      <c r="G2554" s="51">
        <v>6.6E-3</v>
      </c>
      <c r="H2554" s="51">
        <v>151.8321</v>
      </c>
      <c r="I2554" s="51">
        <v>2044</v>
      </c>
      <c r="J2554" s="51" t="s">
        <v>32</v>
      </c>
      <c r="K2554" s="51" t="s">
        <v>33</v>
      </c>
    </row>
    <row r="2555" spans="1:11" x14ac:dyDescent="0.25">
      <c r="A2555" s="51" t="s">
        <v>2807</v>
      </c>
      <c r="B2555" s="51" t="s">
        <v>75</v>
      </c>
      <c r="C2555" s="51" t="s">
        <v>31</v>
      </c>
      <c r="D2555" s="51">
        <v>140669</v>
      </c>
      <c r="E2555" s="51">
        <v>79.06</v>
      </c>
      <c r="F2555" s="51">
        <v>5.67</v>
      </c>
      <c r="G2555" s="51">
        <v>4.0300000000000002E-2</v>
      </c>
      <c r="H2555" s="51">
        <v>24.8094</v>
      </c>
      <c r="I2555" s="51">
        <v>2044</v>
      </c>
      <c r="J2555" s="51" t="s">
        <v>32</v>
      </c>
      <c r="K2555" s="51" t="s">
        <v>33</v>
      </c>
    </row>
    <row r="2556" spans="1:11" x14ac:dyDescent="0.25">
      <c r="A2556" s="51" t="s">
        <v>2816</v>
      </c>
      <c r="B2556" s="51" t="s">
        <v>34</v>
      </c>
      <c r="C2556" s="51" t="s">
        <v>31</v>
      </c>
      <c r="D2556" s="51">
        <v>918010</v>
      </c>
      <c r="E2556" s="51">
        <v>81.06</v>
      </c>
      <c r="F2556" s="51">
        <v>7.51</v>
      </c>
      <c r="G2556" s="51">
        <v>8.2000000000000007E-3</v>
      </c>
      <c r="H2556" s="51">
        <v>122.2383</v>
      </c>
      <c r="I2556" s="51">
        <v>2044</v>
      </c>
      <c r="J2556" s="51" t="s">
        <v>32</v>
      </c>
      <c r="K2556" s="51" t="s">
        <v>33</v>
      </c>
    </row>
    <row r="2557" spans="1:11" x14ac:dyDescent="0.25">
      <c r="A2557" s="51" t="s">
        <v>2818</v>
      </c>
      <c r="B2557" s="51" t="s">
        <v>79</v>
      </c>
      <c r="C2557" s="51" t="s">
        <v>31</v>
      </c>
      <c r="D2557" s="51">
        <v>1561003</v>
      </c>
      <c r="E2557" s="51">
        <v>79.84</v>
      </c>
      <c r="F2557" s="51">
        <v>10.43</v>
      </c>
      <c r="G2557" s="51">
        <v>6.7000000000000002E-3</v>
      </c>
      <c r="H2557" s="51">
        <v>149.66470000000001</v>
      </c>
      <c r="I2557" s="51">
        <v>2044</v>
      </c>
      <c r="J2557" s="51" t="s">
        <v>32</v>
      </c>
      <c r="K2557" s="51" t="s">
        <v>33</v>
      </c>
    </row>
    <row r="2558" spans="1:11" x14ac:dyDescent="0.25">
      <c r="A2558" s="51" t="s">
        <v>2813</v>
      </c>
      <c r="B2558" s="51" t="s">
        <v>75</v>
      </c>
      <c r="C2558" s="51" t="s">
        <v>31</v>
      </c>
      <c r="D2558" s="51">
        <v>264751</v>
      </c>
      <c r="E2558" s="51">
        <v>79.78</v>
      </c>
      <c r="F2558" s="51">
        <v>5.76</v>
      </c>
      <c r="G2558" s="51">
        <v>2.18E-2</v>
      </c>
      <c r="H2558" s="51">
        <v>45.963700000000003</v>
      </c>
      <c r="I2558" s="51">
        <v>2044</v>
      </c>
      <c r="J2558" s="51" t="s">
        <v>32</v>
      </c>
      <c r="K2558" s="51" t="s">
        <v>33</v>
      </c>
    </row>
    <row r="2559" spans="1:11" x14ac:dyDescent="0.25">
      <c r="A2559" s="51" t="s">
        <v>2000</v>
      </c>
      <c r="B2559" s="51" t="s">
        <v>79</v>
      </c>
      <c r="C2559" s="51" t="s">
        <v>31</v>
      </c>
      <c r="D2559" s="51">
        <v>1010990</v>
      </c>
      <c r="E2559" s="51">
        <v>86.14</v>
      </c>
      <c r="F2559" s="51">
        <v>10.15</v>
      </c>
      <c r="G2559" s="51">
        <v>0.01</v>
      </c>
      <c r="H2559" s="51">
        <v>99.604900000000001</v>
      </c>
      <c r="I2559" s="51">
        <v>2044</v>
      </c>
      <c r="J2559" s="51" t="s">
        <v>32</v>
      </c>
      <c r="K2559" s="51" t="s">
        <v>33</v>
      </c>
    </row>
    <row r="2560" spans="1:11" x14ac:dyDescent="0.25">
      <c r="A2560" s="51" t="s">
        <v>2806</v>
      </c>
      <c r="B2560" s="51" t="s">
        <v>75</v>
      </c>
      <c r="C2560" s="51" t="s">
        <v>31</v>
      </c>
      <c r="D2560" s="51">
        <v>654234</v>
      </c>
      <c r="E2560" s="51">
        <v>80.540000000000006</v>
      </c>
      <c r="F2560" s="51">
        <v>5.4</v>
      </c>
      <c r="G2560" s="51">
        <v>8.3000000000000001E-3</v>
      </c>
      <c r="H2560" s="51">
        <v>121.1545</v>
      </c>
      <c r="I2560" s="51">
        <v>2044</v>
      </c>
      <c r="J2560" s="51" t="s">
        <v>32</v>
      </c>
      <c r="K2560" s="51" t="s">
        <v>33</v>
      </c>
    </row>
    <row r="2561" spans="1:11" x14ac:dyDescent="0.25">
      <c r="A2561" s="51" t="s">
        <v>1920</v>
      </c>
      <c r="B2561" s="51" t="s">
        <v>79</v>
      </c>
      <c r="C2561" s="51" t="s">
        <v>31</v>
      </c>
      <c r="D2561" s="51">
        <v>1219554</v>
      </c>
      <c r="E2561" s="51">
        <v>63.05</v>
      </c>
      <c r="F2561" s="51">
        <v>9.81</v>
      </c>
      <c r="G2561" s="51">
        <v>8.0000000000000002E-3</v>
      </c>
      <c r="H2561" s="51">
        <v>124.3175</v>
      </c>
      <c r="I2561" s="51">
        <v>2044</v>
      </c>
      <c r="J2561" s="51" t="s">
        <v>32</v>
      </c>
      <c r="K2561" s="51" t="s">
        <v>33</v>
      </c>
    </row>
    <row r="2562" spans="1:11" x14ac:dyDescent="0.25">
      <c r="A2562" s="51" t="s">
        <v>2641</v>
      </c>
      <c r="B2562" s="51" t="s">
        <v>34</v>
      </c>
      <c r="C2562" s="51" t="s">
        <v>31</v>
      </c>
      <c r="D2562" s="51">
        <v>339558</v>
      </c>
      <c r="E2562" s="51">
        <v>80.69</v>
      </c>
      <c r="F2562" s="51">
        <v>4.91</v>
      </c>
      <c r="G2562" s="51">
        <v>1.4500000000000001E-2</v>
      </c>
      <c r="H2562" s="51">
        <v>69.156400000000005</v>
      </c>
      <c r="I2562" s="51">
        <v>2044</v>
      </c>
      <c r="J2562" s="51" t="s">
        <v>32</v>
      </c>
      <c r="K2562" s="51" t="s">
        <v>33</v>
      </c>
    </row>
    <row r="2563" spans="1:11" x14ac:dyDescent="0.25">
      <c r="A2563" s="51" t="s">
        <v>3022</v>
      </c>
      <c r="B2563" s="51" t="s">
        <v>75</v>
      </c>
      <c r="C2563" s="51" t="s">
        <v>31</v>
      </c>
      <c r="D2563" s="51">
        <v>938358</v>
      </c>
      <c r="E2563" s="51">
        <v>84.28</v>
      </c>
      <c r="F2563" s="51">
        <v>4.74</v>
      </c>
      <c r="G2563" s="51">
        <v>5.1000000000000004E-3</v>
      </c>
      <c r="H2563" s="51">
        <v>197.9658</v>
      </c>
      <c r="I2563" s="51">
        <v>2044</v>
      </c>
      <c r="J2563" s="51" t="s">
        <v>32</v>
      </c>
      <c r="K2563" s="51" t="s">
        <v>33</v>
      </c>
    </row>
    <row r="2564" spans="1:11" x14ac:dyDescent="0.25">
      <c r="A2564" s="51" t="s">
        <v>2833</v>
      </c>
      <c r="B2564" s="51" t="s">
        <v>75</v>
      </c>
      <c r="C2564" s="51" t="s">
        <v>31</v>
      </c>
      <c r="D2564" s="51">
        <v>847187</v>
      </c>
      <c r="E2564" s="51">
        <v>76.8</v>
      </c>
      <c r="F2564" s="51">
        <v>5.36</v>
      </c>
      <c r="G2564" s="51">
        <v>6.3E-3</v>
      </c>
      <c r="H2564" s="51">
        <v>158.0573</v>
      </c>
      <c r="I2564" s="51">
        <v>2044</v>
      </c>
      <c r="J2564" s="51" t="s">
        <v>32</v>
      </c>
      <c r="K2564" s="51" t="s">
        <v>33</v>
      </c>
    </row>
    <row r="2565" spans="1:11" x14ac:dyDescent="0.25">
      <c r="A2565" s="51" t="s">
        <v>1749</v>
      </c>
      <c r="B2565" s="51" t="s">
        <v>79</v>
      </c>
      <c r="C2565" s="51" t="s">
        <v>31</v>
      </c>
      <c r="D2565" s="51">
        <v>1342376</v>
      </c>
      <c r="E2565" s="51">
        <v>65.69</v>
      </c>
      <c r="F2565" s="51">
        <v>10.9</v>
      </c>
      <c r="G2565" s="51">
        <v>8.0999999999999996E-3</v>
      </c>
      <c r="H2565" s="51">
        <v>123.1538</v>
      </c>
      <c r="I2565" s="51">
        <v>2044</v>
      </c>
      <c r="J2565" s="51" t="s">
        <v>32</v>
      </c>
      <c r="K2565" s="51" t="s">
        <v>33</v>
      </c>
    </row>
    <row r="2566" spans="1:11" x14ac:dyDescent="0.25">
      <c r="A2566" s="51" t="s">
        <v>2809</v>
      </c>
      <c r="B2566" s="51" t="s">
        <v>75</v>
      </c>
      <c r="C2566" s="51" t="s">
        <v>31</v>
      </c>
      <c r="D2566" s="51">
        <v>316059</v>
      </c>
      <c r="E2566" s="51">
        <v>76.37</v>
      </c>
      <c r="F2566" s="51">
        <v>6.2</v>
      </c>
      <c r="G2566" s="51">
        <v>1.9599999999999999E-2</v>
      </c>
      <c r="H2566" s="51">
        <v>50.977200000000003</v>
      </c>
      <c r="I2566" s="51">
        <v>2044</v>
      </c>
      <c r="J2566" s="51" t="s">
        <v>32</v>
      </c>
      <c r="K2566" s="51" t="s">
        <v>33</v>
      </c>
    </row>
    <row r="2567" spans="1:11" x14ac:dyDescent="0.25">
      <c r="A2567" s="51" t="s">
        <v>1923</v>
      </c>
      <c r="B2567" s="51" t="s">
        <v>79</v>
      </c>
      <c r="C2567" s="51" t="s">
        <v>31</v>
      </c>
      <c r="D2567" s="51">
        <v>1167840</v>
      </c>
      <c r="E2567" s="51">
        <v>74.87</v>
      </c>
      <c r="F2567" s="51">
        <v>10.38</v>
      </c>
      <c r="G2567" s="51">
        <v>8.8999999999999999E-3</v>
      </c>
      <c r="H2567" s="51">
        <v>112.5087</v>
      </c>
      <c r="I2567" s="51">
        <v>2044</v>
      </c>
      <c r="J2567" s="51" t="s">
        <v>32</v>
      </c>
      <c r="K2567" s="51" t="s">
        <v>33</v>
      </c>
    </row>
    <row r="2568" spans="1:11" x14ac:dyDescent="0.25">
      <c r="A2568" s="51" t="s">
        <v>2828</v>
      </c>
      <c r="B2568" s="51" t="s">
        <v>75</v>
      </c>
      <c r="C2568" s="51" t="s">
        <v>31</v>
      </c>
      <c r="D2568" s="51">
        <v>366472</v>
      </c>
      <c r="E2568" s="51">
        <v>76</v>
      </c>
      <c r="F2568" s="51">
        <v>5.66</v>
      </c>
      <c r="G2568" s="51">
        <v>1.54E-2</v>
      </c>
      <c r="H2568" s="51">
        <v>64.747699999999995</v>
      </c>
      <c r="I2568" s="51">
        <v>2044</v>
      </c>
      <c r="J2568" s="51" t="s">
        <v>32</v>
      </c>
      <c r="K2568" s="51" t="s">
        <v>33</v>
      </c>
    </row>
    <row r="2569" spans="1:11" x14ac:dyDescent="0.25">
      <c r="A2569" s="51" t="s">
        <v>2829</v>
      </c>
      <c r="B2569" s="51" t="s">
        <v>75</v>
      </c>
      <c r="C2569" s="51" t="s">
        <v>31</v>
      </c>
      <c r="D2569" s="51">
        <v>414365</v>
      </c>
      <c r="E2569" s="51">
        <v>77.849999999999994</v>
      </c>
      <c r="F2569" s="51">
        <v>5.8</v>
      </c>
      <c r="G2569" s="51">
        <v>1.4E-2</v>
      </c>
      <c r="H2569" s="51">
        <v>71.4422</v>
      </c>
      <c r="I2569" s="51">
        <v>2044</v>
      </c>
      <c r="J2569" s="51" t="s">
        <v>32</v>
      </c>
      <c r="K2569" s="51" t="s">
        <v>33</v>
      </c>
    </row>
    <row r="2570" spans="1:11" x14ac:dyDescent="0.25">
      <c r="A2570" s="51" t="s">
        <v>2803</v>
      </c>
      <c r="B2570" s="51" t="s">
        <v>75</v>
      </c>
      <c r="C2570" s="51" t="s">
        <v>31</v>
      </c>
      <c r="D2570" s="51">
        <v>400948</v>
      </c>
      <c r="E2570" s="51">
        <v>81.34</v>
      </c>
      <c r="F2570" s="51">
        <v>5.73</v>
      </c>
      <c r="G2570" s="51">
        <v>1.43E-2</v>
      </c>
      <c r="H2570" s="51">
        <v>69.973500000000001</v>
      </c>
      <c r="I2570" s="51">
        <v>2044</v>
      </c>
      <c r="J2570" s="51" t="s">
        <v>32</v>
      </c>
      <c r="K2570" s="51" t="s">
        <v>33</v>
      </c>
    </row>
    <row r="2571" spans="1:11" x14ac:dyDescent="0.25">
      <c r="A2571" s="51" t="s">
        <v>2814</v>
      </c>
      <c r="B2571" s="51" t="s">
        <v>75</v>
      </c>
      <c r="C2571" s="51" t="s">
        <v>31</v>
      </c>
      <c r="D2571" s="51">
        <v>127741</v>
      </c>
      <c r="E2571" s="51">
        <v>79.84</v>
      </c>
      <c r="F2571" s="51">
        <v>5.32</v>
      </c>
      <c r="G2571" s="51">
        <v>4.1599999999999998E-2</v>
      </c>
      <c r="H2571" s="51">
        <v>24.011399999999998</v>
      </c>
      <c r="I2571" s="51">
        <v>2044</v>
      </c>
      <c r="J2571" s="51" t="s">
        <v>32</v>
      </c>
      <c r="K2571" s="51" t="s">
        <v>33</v>
      </c>
    </row>
    <row r="2572" spans="1:11" x14ac:dyDescent="0.25">
      <c r="A2572" s="51" t="s">
        <v>2831</v>
      </c>
      <c r="B2572" s="51" t="s">
        <v>34</v>
      </c>
      <c r="C2572" s="51" t="s">
        <v>31</v>
      </c>
      <c r="D2572" s="51">
        <v>564548</v>
      </c>
      <c r="E2572" s="51">
        <v>75.33</v>
      </c>
      <c r="F2572" s="51">
        <v>8.09</v>
      </c>
      <c r="G2572" s="51">
        <v>1.43E-2</v>
      </c>
      <c r="H2572" s="51">
        <v>69.7834</v>
      </c>
      <c r="I2572" s="51">
        <v>2044</v>
      </c>
      <c r="J2572" s="51" t="s">
        <v>32</v>
      </c>
      <c r="K2572" s="51" t="s">
        <v>33</v>
      </c>
    </row>
    <row r="2573" spans="1:11" x14ac:dyDescent="0.25">
      <c r="A2573" s="51" t="s">
        <v>2820</v>
      </c>
      <c r="B2573" s="51" t="s">
        <v>75</v>
      </c>
      <c r="C2573" s="51" t="s">
        <v>31</v>
      </c>
      <c r="D2573" s="51">
        <v>565361</v>
      </c>
      <c r="E2573" s="51">
        <v>78.540000000000006</v>
      </c>
      <c r="F2573" s="51">
        <v>5.76</v>
      </c>
      <c r="G2573" s="51">
        <v>1.0200000000000001E-2</v>
      </c>
      <c r="H2573" s="51">
        <v>98.152900000000002</v>
      </c>
      <c r="I2573" s="51">
        <v>2044</v>
      </c>
      <c r="J2573" s="51" t="s">
        <v>32</v>
      </c>
      <c r="K2573" s="51" t="s">
        <v>33</v>
      </c>
    </row>
    <row r="2574" spans="1:11" x14ac:dyDescent="0.25">
      <c r="A2574" s="51" t="s">
        <v>1790</v>
      </c>
      <c r="B2574" s="51" t="s">
        <v>79</v>
      </c>
      <c r="C2574" s="51" t="s">
        <v>31</v>
      </c>
      <c r="D2574" s="51">
        <v>1091549</v>
      </c>
      <c r="E2574" s="51">
        <v>80.34</v>
      </c>
      <c r="F2574" s="51">
        <v>10.27</v>
      </c>
      <c r="G2574" s="51">
        <v>9.4000000000000004E-3</v>
      </c>
      <c r="H2574" s="51">
        <v>106.2852</v>
      </c>
      <c r="I2574" s="51">
        <v>2044</v>
      </c>
      <c r="J2574" s="51" t="s">
        <v>32</v>
      </c>
      <c r="K2574" s="51" t="s">
        <v>33</v>
      </c>
    </row>
    <row r="2575" spans="1:11" x14ac:dyDescent="0.25">
      <c r="A2575" s="51" t="s">
        <v>2139</v>
      </c>
      <c r="B2575" s="51" t="s">
        <v>79</v>
      </c>
      <c r="C2575" s="51" t="s">
        <v>31</v>
      </c>
      <c r="D2575" s="51">
        <v>2498080</v>
      </c>
      <c r="E2575" s="51">
        <v>80.010000000000005</v>
      </c>
      <c r="F2575" s="51">
        <v>10.85</v>
      </c>
      <c r="G2575" s="51">
        <v>4.3E-3</v>
      </c>
      <c r="H2575" s="51">
        <v>230.23779999999999</v>
      </c>
      <c r="I2575" s="51">
        <v>2044</v>
      </c>
      <c r="J2575" s="51" t="s">
        <v>32</v>
      </c>
      <c r="K2575" s="51" t="s">
        <v>33</v>
      </c>
    </row>
    <row r="2576" spans="1:11" x14ac:dyDescent="0.25">
      <c r="A2576" s="51" t="s">
        <v>2822</v>
      </c>
      <c r="B2576" s="51" t="s">
        <v>79</v>
      </c>
      <c r="C2576" s="51" t="s">
        <v>31</v>
      </c>
      <c r="D2576" s="51">
        <v>1682971</v>
      </c>
      <c r="E2576" s="51">
        <v>81.209999999999994</v>
      </c>
      <c r="F2576" s="51">
        <v>10.17</v>
      </c>
      <c r="G2576" s="51">
        <v>6.0000000000000001E-3</v>
      </c>
      <c r="H2576" s="51">
        <v>165.4838</v>
      </c>
      <c r="I2576" s="51">
        <v>2044</v>
      </c>
      <c r="J2576" s="51" t="s">
        <v>32</v>
      </c>
      <c r="K2576" s="51" t="s">
        <v>33</v>
      </c>
    </row>
    <row r="2577" spans="1:11" x14ac:dyDescent="0.25">
      <c r="A2577" s="51" t="s">
        <v>2834</v>
      </c>
      <c r="B2577" s="51" t="s">
        <v>75</v>
      </c>
      <c r="C2577" s="51" t="s">
        <v>31</v>
      </c>
      <c r="D2577" s="51">
        <v>296381</v>
      </c>
      <c r="E2577" s="51">
        <v>80.150000000000006</v>
      </c>
      <c r="F2577" s="51">
        <v>5.94</v>
      </c>
      <c r="G2577" s="51">
        <v>0.02</v>
      </c>
      <c r="H2577" s="51">
        <v>49.895899999999997</v>
      </c>
      <c r="I2577" s="51">
        <v>2044</v>
      </c>
      <c r="J2577" s="51" t="s">
        <v>32</v>
      </c>
      <c r="K2577" s="51" t="s">
        <v>33</v>
      </c>
    </row>
    <row r="2578" spans="1:11" x14ac:dyDescent="0.25">
      <c r="A2578" s="51" t="s">
        <v>2819</v>
      </c>
      <c r="B2578" s="51" t="s">
        <v>75</v>
      </c>
      <c r="C2578" s="51" t="s">
        <v>31</v>
      </c>
      <c r="D2578" s="51">
        <v>771811</v>
      </c>
      <c r="E2578" s="51">
        <v>79.849999999999994</v>
      </c>
      <c r="F2578" s="51">
        <v>5.33</v>
      </c>
      <c r="G2578" s="51">
        <v>6.8999999999999999E-3</v>
      </c>
      <c r="H2578" s="51">
        <v>144.80510000000001</v>
      </c>
      <c r="I2578" s="51">
        <v>2044</v>
      </c>
      <c r="J2578" s="51" t="s">
        <v>32</v>
      </c>
      <c r="K2578" s="51" t="s">
        <v>33</v>
      </c>
    </row>
    <row r="2579" spans="1:11" x14ac:dyDescent="0.25">
      <c r="A2579" s="51" t="s">
        <v>2830</v>
      </c>
      <c r="B2579" s="51" t="s">
        <v>79</v>
      </c>
      <c r="C2579" s="51" t="s">
        <v>31</v>
      </c>
      <c r="D2579" s="51">
        <v>1102466</v>
      </c>
      <c r="E2579" s="51">
        <v>73.290000000000006</v>
      </c>
      <c r="F2579" s="51">
        <v>10.17</v>
      </c>
      <c r="G2579" s="51">
        <v>9.1999999999999998E-3</v>
      </c>
      <c r="H2579" s="51">
        <v>108.4037</v>
      </c>
      <c r="I2579" s="51">
        <v>2044</v>
      </c>
      <c r="J2579" s="51" t="s">
        <v>32</v>
      </c>
      <c r="K2579" s="51" t="s">
        <v>33</v>
      </c>
    </row>
    <row r="2580" spans="1:11" x14ac:dyDescent="0.25">
      <c r="A2580" s="51" t="s">
        <v>3003</v>
      </c>
      <c r="B2580" s="51" t="s">
        <v>75</v>
      </c>
      <c r="C2580" s="51" t="s">
        <v>31</v>
      </c>
      <c r="D2580" s="51">
        <v>930583</v>
      </c>
      <c r="E2580" s="51">
        <v>75.41</v>
      </c>
      <c r="F2580" s="51">
        <v>9.9600000000000009</v>
      </c>
      <c r="G2580" s="51">
        <v>1.0699999999999999E-2</v>
      </c>
      <c r="H2580" s="51">
        <v>93.432000000000002</v>
      </c>
      <c r="I2580" s="51">
        <v>2044</v>
      </c>
      <c r="J2580" s="51" t="s">
        <v>32</v>
      </c>
      <c r="K2580" s="51" t="s">
        <v>33</v>
      </c>
    </row>
    <row r="2581" spans="1:11" x14ac:dyDescent="0.25">
      <c r="A2581" s="48"/>
      <c r="B2581" s="48"/>
      <c r="C2581" s="48"/>
      <c r="D2581" s="48"/>
      <c r="E2581" s="48"/>
      <c r="F2581" s="48"/>
      <c r="G2581" s="48"/>
      <c r="H2581" s="48"/>
      <c r="I2581" s="48"/>
      <c r="J2581" s="48"/>
      <c r="K2581" s="48"/>
    </row>
    <row r="2582" spans="1:11" x14ac:dyDescent="0.25">
      <c r="A2582" s="48"/>
      <c r="B2582" s="48"/>
      <c r="C2582" s="48"/>
      <c r="D2582" s="48"/>
      <c r="E2582" s="48"/>
      <c r="F2582" s="48"/>
      <c r="G2582" s="48"/>
      <c r="H2582" s="48"/>
      <c r="I2582" s="48"/>
      <c r="J2582" s="48"/>
      <c r="K2582" s="48"/>
    </row>
    <row r="2583" spans="1:11" x14ac:dyDescent="0.25">
      <c r="A2583" s="48"/>
      <c r="B2583" s="48"/>
      <c r="C2583" s="48"/>
      <c r="D2583" s="48"/>
      <c r="E2583" s="48"/>
      <c r="F2583" s="48"/>
      <c r="G2583" s="48"/>
      <c r="H2583" s="48"/>
      <c r="I2583" s="48"/>
      <c r="J2583" s="48"/>
      <c r="K2583" s="48"/>
    </row>
    <row r="2584" spans="1:11" x14ac:dyDescent="0.25">
      <c r="A2584" s="48"/>
      <c r="B2584" s="48"/>
      <c r="C2584" s="48"/>
      <c r="D2584" s="48"/>
      <c r="E2584" s="48"/>
      <c r="F2584" s="48"/>
      <c r="G2584" s="48"/>
      <c r="H2584" s="48"/>
      <c r="I2584" s="48"/>
      <c r="J2584" s="48"/>
      <c r="K2584" s="48"/>
    </row>
    <row r="2585" spans="1:11" x14ac:dyDescent="0.25">
      <c r="A2585" s="48"/>
      <c r="B2585" s="48"/>
      <c r="C2585" s="48"/>
      <c r="D2585" s="48"/>
      <c r="E2585" s="48"/>
      <c r="F2585" s="48"/>
      <c r="G2585" s="48"/>
      <c r="H2585" s="48"/>
      <c r="I2585" s="48"/>
      <c r="J2585" s="48"/>
      <c r="K2585" s="48"/>
    </row>
    <row r="2586" spans="1:11" x14ac:dyDescent="0.25">
      <c r="A2586" s="48"/>
      <c r="B2586" s="48"/>
      <c r="C2586" s="48"/>
      <c r="D2586" s="48"/>
      <c r="E2586" s="48"/>
      <c r="F2586" s="48"/>
      <c r="G2586" s="48"/>
      <c r="H2586" s="48"/>
      <c r="I2586" s="48"/>
      <c r="J2586" s="48"/>
      <c r="K2586" s="48"/>
    </row>
    <row r="2587" spans="1:11" x14ac:dyDescent="0.25">
      <c r="A2587" s="48"/>
      <c r="B2587" s="48"/>
      <c r="C2587" s="48"/>
      <c r="D2587" s="48"/>
      <c r="E2587" s="48"/>
      <c r="F2587" s="48"/>
      <c r="G2587" s="48"/>
      <c r="H2587" s="48"/>
      <c r="I2587" s="48"/>
      <c r="J2587" s="48"/>
      <c r="K2587" s="48"/>
    </row>
    <row r="2588" spans="1:11" x14ac:dyDescent="0.25">
      <c r="A2588" s="48"/>
      <c r="B2588" s="48"/>
      <c r="C2588" s="48"/>
      <c r="D2588" s="48"/>
      <c r="E2588" s="48"/>
      <c r="F2588" s="48"/>
      <c r="G2588" s="48"/>
      <c r="H2588" s="48"/>
      <c r="I2588" s="48"/>
      <c r="J2588" s="48"/>
      <c r="K2588" s="48"/>
    </row>
    <row r="2589" spans="1:11" x14ac:dyDescent="0.25">
      <c r="A2589" s="48"/>
      <c r="B2589" s="48"/>
      <c r="C2589" s="48"/>
      <c r="D2589" s="48"/>
      <c r="E2589" s="48"/>
      <c r="F2589" s="48"/>
      <c r="G2589" s="48"/>
      <c r="H2589" s="48"/>
      <c r="I2589" s="48"/>
      <c r="J2589" s="48"/>
      <c r="K2589" s="48"/>
    </row>
    <row r="2590" spans="1:11" x14ac:dyDescent="0.25">
      <c r="A2590" s="48"/>
      <c r="B2590" s="48"/>
      <c r="C2590" s="48"/>
      <c r="D2590" s="48"/>
      <c r="E2590" s="48"/>
      <c r="F2590" s="48"/>
      <c r="G2590" s="48"/>
      <c r="H2590" s="48"/>
      <c r="I2590" s="48"/>
      <c r="J2590" s="48"/>
      <c r="K2590" s="48"/>
    </row>
    <row r="2591" spans="1:11" x14ac:dyDescent="0.25">
      <c r="A2591" s="48"/>
      <c r="B2591" s="48"/>
      <c r="C2591" s="48"/>
      <c r="D2591" s="48"/>
      <c r="E2591" s="48"/>
      <c r="F2591" s="48"/>
      <c r="G2591" s="48"/>
      <c r="H2591" s="48"/>
      <c r="I2591" s="48"/>
      <c r="J2591" s="48"/>
      <c r="K2591" s="48"/>
    </row>
    <row r="2592" spans="1:11" x14ac:dyDescent="0.25">
      <c r="A2592" s="48"/>
      <c r="B2592" s="48"/>
      <c r="C2592" s="48"/>
      <c r="D2592" s="48"/>
      <c r="E2592" s="48"/>
      <c r="F2592" s="48"/>
      <c r="G2592" s="48"/>
      <c r="H2592" s="48"/>
      <c r="I2592" s="48"/>
      <c r="J2592" s="48"/>
      <c r="K2592" s="48"/>
    </row>
    <row r="2593" spans="1:11" x14ac:dyDescent="0.25">
      <c r="A2593" s="48"/>
      <c r="B2593" s="48"/>
      <c r="C2593" s="48"/>
      <c r="D2593" s="48"/>
      <c r="E2593" s="48"/>
      <c r="F2593" s="48"/>
      <c r="G2593" s="48"/>
      <c r="H2593" s="48"/>
      <c r="I2593" s="48"/>
      <c r="J2593" s="48"/>
      <c r="K2593" s="48"/>
    </row>
    <row r="2594" spans="1:11" x14ac:dyDescent="0.25">
      <c r="A2594" s="48"/>
      <c r="B2594" s="48"/>
      <c r="C2594" s="48"/>
      <c r="D2594" s="48"/>
      <c r="E2594" s="48"/>
      <c r="F2594" s="48"/>
      <c r="G2594" s="48"/>
      <c r="H2594" s="48"/>
      <c r="I2594" s="48"/>
      <c r="J2594" s="48"/>
      <c r="K2594" s="48"/>
    </row>
    <row r="2595" spans="1:11" x14ac:dyDescent="0.25">
      <c r="A2595" s="48"/>
      <c r="B2595" s="48"/>
      <c r="C2595" s="48"/>
      <c r="D2595" s="48"/>
      <c r="E2595" s="48"/>
      <c r="F2595" s="48"/>
      <c r="G2595" s="48"/>
      <c r="H2595" s="48"/>
      <c r="I2595" s="48"/>
      <c r="J2595" s="48"/>
      <c r="K2595" s="48"/>
    </row>
    <row r="2596" spans="1:11" x14ac:dyDescent="0.25">
      <c r="A2596" s="48"/>
      <c r="B2596" s="48"/>
      <c r="C2596" s="48"/>
      <c r="D2596" s="48"/>
      <c r="E2596" s="48"/>
      <c r="F2596" s="48"/>
      <c r="G2596" s="48"/>
      <c r="H2596" s="48"/>
      <c r="I2596" s="48"/>
      <c r="J2596" s="48"/>
      <c r="K2596" s="48"/>
    </row>
    <row r="2597" spans="1:11" x14ac:dyDescent="0.25">
      <c r="A2597" s="48"/>
      <c r="B2597" s="48"/>
      <c r="C2597" s="48"/>
      <c r="D2597" s="48"/>
      <c r="E2597" s="48"/>
      <c r="F2597" s="48"/>
      <c r="G2597" s="48"/>
      <c r="H2597" s="48"/>
      <c r="I2597" s="48"/>
      <c r="J2597" s="48"/>
      <c r="K2597" s="48"/>
    </row>
    <row r="2598" spans="1:11" x14ac:dyDescent="0.25">
      <c r="A2598" s="48"/>
      <c r="B2598" s="48"/>
      <c r="C2598" s="48"/>
      <c r="D2598" s="48"/>
      <c r="E2598" s="48"/>
      <c r="F2598" s="48"/>
      <c r="G2598" s="48"/>
      <c r="H2598" s="48"/>
      <c r="I2598" s="48"/>
      <c r="J2598" s="48"/>
      <c r="K2598" s="48"/>
    </row>
    <row r="2599" spans="1:11" x14ac:dyDescent="0.25">
      <c r="A2599" s="48"/>
      <c r="B2599" s="48"/>
      <c r="C2599" s="48"/>
      <c r="D2599" s="48"/>
      <c r="E2599" s="48"/>
      <c r="F2599" s="48"/>
      <c r="G2599" s="48"/>
      <c r="H2599" s="48"/>
      <c r="I2599" s="48"/>
      <c r="J2599" s="48"/>
      <c r="K2599" s="48"/>
    </row>
    <row r="2600" spans="1:11" x14ac:dyDescent="0.25">
      <c r="A2600" s="48"/>
      <c r="B2600" s="48"/>
      <c r="C2600" s="48"/>
      <c r="D2600" s="48"/>
      <c r="E2600" s="48"/>
      <c r="F2600" s="48"/>
      <c r="G2600" s="48"/>
      <c r="H2600" s="48"/>
      <c r="I2600" s="48"/>
      <c r="J2600" s="48"/>
      <c r="K2600" s="48"/>
    </row>
    <row r="2601" spans="1:11" x14ac:dyDescent="0.25">
      <c r="A2601" s="48"/>
      <c r="B2601" s="48"/>
      <c r="C2601" s="48"/>
      <c r="D2601" s="48"/>
      <c r="E2601" s="48"/>
      <c r="F2601" s="48"/>
      <c r="G2601" s="48"/>
      <c r="H2601" s="48"/>
      <c r="I2601" s="48"/>
      <c r="J2601" s="48"/>
      <c r="K2601" s="48"/>
    </row>
    <row r="2602" spans="1:11" x14ac:dyDescent="0.25">
      <c r="A2602" s="48"/>
      <c r="B2602" s="48"/>
      <c r="C2602" s="48"/>
      <c r="D2602" s="48"/>
      <c r="E2602" s="48"/>
      <c r="F2602" s="48"/>
      <c r="G2602" s="48"/>
      <c r="H2602" s="48"/>
      <c r="I2602" s="48"/>
      <c r="J2602" s="48"/>
      <c r="K2602" s="48"/>
    </row>
    <row r="2603" spans="1:11" x14ac:dyDescent="0.25">
      <c r="A2603" s="48"/>
      <c r="B2603" s="48"/>
      <c r="C2603" s="48"/>
      <c r="D2603" s="48"/>
      <c r="E2603" s="48"/>
      <c r="F2603" s="48"/>
      <c r="G2603" s="48"/>
      <c r="H2603" s="48"/>
      <c r="I2603" s="48"/>
      <c r="J2603" s="48"/>
      <c r="K2603" s="48"/>
    </row>
    <row r="2604" spans="1:11" x14ac:dyDescent="0.25">
      <c r="A2604" s="48"/>
      <c r="B2604" s="48"/>
      <c r="C2604" s="48"/>
      <c r="D2604" s="48"/>
      <c r="E2604" s="48"/>
      <c r="F2604" s="48"/>
      <c r="G2604" s="48"/>
      <c r="H2604" s="48"/>
      <c r="I2604" s="48"/>
      <c r="J2604" s="48"/>
      <c r="K2604" s="48"/>
    </row>
    <row r="2605" spans="1:11" x14ac:dyDescent="0.25">
      <c r="A2605" s="48"/>
      <c r="B2605" s="48"/>
      <c r="C2605" s="48"/>
      <c r="D2605" s="48"/>
      <c r="E2605" s="48"/>
      <c r="F2605" s="48"/>
      <c r="G2605" s="48"/>
      <c r="H2605" s="48"/>
      <c r="I2605" s="48"/>
      <c r="J2605" s="48"/>
      <c r="K2605" s="48"/>
    </row>
    <row r="2606" spans="1:11" x14ac:dyDescent="0.25">
      <c r="A2606" s="48"/>
      <c r="B2606" s="48"/>
      <c r="C2606" s="48"/>
      <c r="D2606" s="48"/>
      <c r="E2606" s="48"/>
      <c r="F2606" s="48"/>
      <c r="G2606" s="48"/>
      <c r="H2606" s="48"/>
      <c r="I2606" s="48"/>
      <c r="J2606" s="48"/>
      <c r="K2606" s="48"/>
    </row>
    <row r="2607" spans="1:11" x14ac:dyDescent="0.25">
      <c r="A2607" s="48"/>
      <c r="B2607" s="48"/>
      <c r="C2607" s="48"/>
      <c r="D2607" s="48"/>
      <c r="E2607" s="48"/>
      <c r="F2607" s="48"/>
      <c r="G2607" s="48"/>
      <c r="H2607" s="48"/>
      <c r="I2607" s="48"/>
      <c r="J2607" s="48"/>
      <c r="K2607" s="48"/>
    </row>
    <row r="2608" spans="1:11" x14ac:dyDescent="0.25">
      <c r="A2608" s="48"/>
      <c r="B2608" s="48"/>
      <c r="C2608" s="48"/>
      <c r="D2608" s="48"/>
      <c r="E2608" s="48"/>
      <c r="F2608" s="48"/>
      <c r="G2608" s="48"/>
      <c r="H2608" s="48"/>
      <c r="I2608" s="48"/>
      <c r="J2608" s="48"/>
      <c r="K2608" s="48"/>
    </row>
    <row r="2609" spans="1:11" x14ac:dyDescent="0.25">
      <c r="A2609" s="48"/>
      <c r="B2609" s="48"/>
      <c r="C2609" s="48"/>
      <c r="D2609" s="48"/>
      <c r="E2609" s="48"/>
      <c r="F2609" s="48"/>
      <c r="G2609" s="48"/>
      <c r="H2609" s="48"/>
      <c r="I2609" s="48"/>
      <c r="J2609" s="48"/>
      <c r="K2609" s="48"/>
    </row>
    <row r="2610" spans="1:11" x14ac:dyDescent="0.25">
      <c r="A2610" s="48"/>
      <c r="B2610" s="48"/>
      <c r="C2610" s="48"/>
      <c r="D2610" s="48"/>
      <c r="E2610" s="48"/>
      <c r="F2610" s="48"/>
      <c r="G2610" s="48"/>
      <c r="H2610" s="48"/>
      <c r="I2610" s="48"/>
      <c r="J2610" s="48"/>
      <c r="K2610" s="48"/>
    </row>
    <row r="2611" spans="1:11" x14ac:dyDescent="0.25">
      <c r="A2611" s="48"/>
      <c r="B2611" s="48"/>
      <c r="C2611" s="48"/>
      <c r="D2611" s="48"/>
      <c r="E2611" s="48"/>
      <c r="F2611" s="48"/>
      <c r="G2611" s="48"/>
      <c r="H2611" s="48"/>
      <c r="I2611" s="48"/>
      <c r="J2611" s="48"/>
      <c r="K2611" s="48"/>
    </row>
    <row r="2612" spans="1:11" x14ac:dyDescent="0.25">
      <c r="A2612" s="48"/>
      <c r="B2612" s="48"/>
      <c r="C2612" s="48"/>
      <c r="D2612" s="48"/>
      <c r="E2612" s="48"/>
      <c r="F2612" s="48"/>
      <c r="G2612" s="48"/>
      <c r="H2612" s="48"/>
      <c r="I2612" s="48"/>
      <c r="J2612" s="48"/>
      <c r="K2612" s="48"/>
    </row>
    <row r="2613" spans="1:11" x14ac:dyDescent="0.25">
      <c r="A2613" s="48"/>
      <c r="B2613" s="48"/>
      <c r="C2613" s="48"/>
      <c r="D2613" s="48"/>
      <c r="E2613" s="48"/>
      <c r="F2613" s="48"/>
      <c r="G2613" s="48"/>
      <c r="H2613" s="48"/>
      <c r="I2613" s="48"/>
      <c r="J2613" s="48"/>
      <c r="K2613" s="48"/>
    </row>
    <row r="2614" spans="1:11" x14ac:dyDescent="0.25">
      <c r="A2614" s="48"/>
      <c r="B2614" s="48"/>
      <c r="C2614" s="48"/>
      <c r="D2614" s="48"/>
      <c r="E2614" s="48"/>
      <c r="F2614" s="48"/>
      <c r="G2614" s="48"/>
      <c r="H2614" s="48"/>
      <c r="I2614" s="48"/>
      <c r="J2614" s="48"/>
      <c r="K2614" s="48"/>
    </row>
    <row r="2615" spans="1:11" x14ac:dyDescent="0.25">
      <c r="A2615" s="48"/>
      <c r="B2615" s="48"/>
      <c r="C2615" s="48"/>
      <c r="D2615" s="48"/>
      <c r="E2615" s="48"/>
      <c r="F2615" s="48"/>
      <c r="G2615" s="48"/>
      <c r="H2615" s="48"/>
      <c r="I2615" s="48"/>
      <c r="J2615" s="48"/>
      <c r="K2615" s="48"/>
    </row>
    <row r="2616" spans="1:11" x14ac:dyDescent="0.25">
      <c r="A2616" s="48"/>
      <c r="B2616" s="48"/>
      <c r="C2616" s="48"/>
      <c r="D2616" s="48"/>
      <c r="E2616" s="48"/>
      <c r="F2616" s="48"/>
      <c r="G2616" s="48"/>
      <c r="H2616" s="48"/>
      <c r="I2616" s="48"/>
      <c r="J2616" s="48"/>
      <c r="K2616" s="48"/>
    </row>
    <row r="2617" spans="1:11" x14ac:dyDescent="0.25">
      <c r="A2617" s="48"/>
      <c r="B2617" s="48"/>
      <c r="C2617" s="48"/>
      <c r="D2617" s="48"/>
      <c r="E2617" s="48"/>
      <c r="F2617" s="48"/>
      <c r="G2617" s="48"/>
      <c r="H2617" s="48"/>
      <c r="I2617" s="48"/>
      <c r="J2617" s="48"/>
      <c r="K2617" s="48"/>
    </row>
    <row r="2618" spans="1:11" x14ac:dyDescent="0.25">
      <c r="A2618" s="48"/>
      <c r="B2618" s="48"/>
      <c r="C2618" s="48"/>
      <c r="D2618" s="48"/>
      <c r="E2618" s="48"/>
      <c r="F2618" s="48"/>
      <c r="G2618" s="48"/>
      <c r="H2618" s="48"/>
      <c r="I2618" s="48"/>
      <c r="J2618" s="48"/>
      <c r="K2618" s="48"/>
    </row>
    <row r="2619" spans="1:11" x14ac:dyDescent="0.25">
      <c r="A2619" s="48"/>
      <c r="B2619" s="48"/>
      <c r="C2619" s="48"/>
      <c r="D2619" s="48"/>
      <c r="E2619" s="48"/>
      <c r="F2619" s="48"/>
      <c r="G2619" s="48"/>
      <c r="H2619" s="48"/>
      <c r="I2619" s="48"/>
      <c r="J2619" s="48"/>
      <c r="K2619" s="48"/>
    </row>
    <row r="2620" spans="1:11" x14ac:dyDescent="0.25">
      <c r="A2620" s="48"/>
      <c r="B2620" s="48"/>
      <c r="C2620" s="48"/>
      <c r="D2620" s="48"/>
      <c r="E2620" s="48"/>
      <c r="F2620" s="48"/>
      <c r="G2620" s="48"/>
      <c r="H2620" s="48"/>
      <c r="I2620" s="48"/>
      <c r="J2620" s="48"/>
      <c r="K2620" s="48"/>
    </row>
    <row r="2621" spans="1:11" x14ac:dyDescent="0.25">
      <c r="A2621" s="48"/>
      <c r="B2621" s="48"/>
      <c r="C2621" s="48"/>
      <c r="D2621" s="48"/>
      <c r="E2621" s="48"/>
      <c r="F2621" s="48"/>
      <c r="G2621" s="48"/>
      <c r="H2621" s="48"/>
      <c r="I2621" s="48"/>
      <c r="J2621" s="48"/>
      <c r="K2621" s="48"/>
    </row>
    <row r="2622" spans="1:11" x14ac:dyDescent="0.25">
      <c r="A2622" s="48"/>
      <c r="B2622" s="48"/>
      <c r="C2622" s="48"/>
      <c r="D2622" s="48"/>
      <c r="E2622" s="48"/>
      <c r="F2622" s="48"/>
      <c r="G2622" s="48"/>
      <c r="H2622" s="48"/>
      <c r="I2622" s="48"/>
      <c r="J2622" s="48"/>
      <c r="K2622" s="48"/>
    </row>
    <row r="2623" spans="1:11" x14ac:dyDescent="0.25">
      <c r="A2623" s="48"/>
      <c r="B2623" s="48"/>
      <c r="C2623" s="48"/>
      <c r="D2623" s="48"/>
      <c r="E2623" s="48"/>
      <c r="F2623" s="48"/>
      <c r="G2623" s="48"/>
      <c r="H2623" s="48"/>
      <c r="I2623" s="48"/>
      <c r="J2623" s="48"/>
      <c r="K2623" s="48"/>
    </row>
    <row r="2624" spans="1:11" x14ac:dyDescent="0.25">
      <c r="A2624" s="48"/>
      <c r="B2624" s="48"/>
      <c r="C2624" s="48"/>
      <c r="D2624" s="48"/>
      <c r="E2624" s="48"/>
      <c r="F2624" s="48"/>
      <c r="G2624" s="48"/>
      <c r="H2624" s="48"/>
      <c r="I2624" s="48"/>
      <c r="J2624" s="48"/>
      <c r="K2624" s="48"/>
    </row>
    <row r="2625" spans="1:11" x14ac:dyDescent="0.25">
      <c r="A2625" s="48"/>
      <c r="B2625" s="48"/>
      <c r="C2625" s="48"/>
      <c r="D2625" s="48"/>
      <c r="E2625" s="48"/>
      <c r="F2625" s="48"/>
      <c r="G2625" s="48"/>
      <c r="H2625" s="48"/>
      <c r="I2625" s="48"/>
      <c r="J2625" s="48"/>
      <c r="K2625" s="48"/>
    </row>
    <row r="2626" spans="1:11" x14ac:dyDescent="0.25">
      <c r="A2626" s="48"/>
      <c r="B2626" s="48"/>
      <c r="C2626" s="48"/>
      <c r="D2626" s="48"/>
      <c r="E2626" s="48"/>
      <c r="F2626" s="48"/>
      <c r="G2626" s="48"/>
      <c r="H2626" s="48"/>
      <c r="I2626" s="48"/>
      <c r="J2626" s="48"/>
      <c r="K2626" s="48"/>
    </row>
    <row r="2627" spans="1:11" x14ac:dyDescent="0.25">
      <c r="A2627" s="48"/>
      <c r="B2627" s="48"/>
      <c r="C2627" s="48"/>
      <c r="D2627" s="48"/>
      <c r="E2627" s="48"/>
      <c r="F2627" s="48"/>
      <c r="G2627" s="48"/>
      <c r="H2627" s="48"/>
      <c r="I2627" s="48"/>
      <c r="J2627" s="48"/>
      <c r="K2627" s="48"/>
    </row>
    <row r="2628" spans="1:11" x14ac:dyDescent="0.25">
      <c r="A2628" s="48"/>
      <c r="B2628" s="48"/>
      <c r="C2628" s="48"/>
      <c r="D2628" s="48"/>
      <c r="E2628" s="48"/>
      <c r="F2628" s="48"/>
      <c r="G2628" s="48"/>
      <c r="H2628" s="48"/>
      <c r="I2628" s="48"/>
      <c r="J2628" s="48"/>
      <c r="K2628" s="48"/>
    </row>
    <row r="2629" spans="1:11" x14ac:dyDescent="0.25">
      <c r="A2629" s="48"/>
      <c r="B2629" s="48"/>
      <c r="C2629" s="48"/>
      <c r="D2629" s="48"/>
      <c r="E2629" s="48"/>
      <c r="F2629" s="48"/>
      <c r="G2629" s="48"/>
      <c r="H2629" s="48"/>
      <c r="I2629" s="48"/>
      <c r="J2629" s="48"/>
      <c r="K2629" s="48"/>
    </row>
    <row r="2630" spans="1:11" x14ac:dyDescent="0.25">
      <c r="A2630" s="48"/>
      <c r="B2630" s="48"/>
      <c r="C2630" s="48"/>
      <c r="D2630" s="48"/>
      <c r="E2630" s="48"/>
      <c r="F2630" s="48"/>
      <c r="G2630" s="48"/>
      <c r="H2630" s="48"/>
      <c r="I2630" s="48"/>
      <c r="J2630" s="48"/>
      <c r="K2630" s="48"/>
    </row>
    <row r="2631" spans="1:11" x14ac:dyDescent="0.25">
      <c r="A2631" s="48"/>
      <c r="B2631" s="48"/>
      <c r="C2631" s="48"/>
      <c r="D2631" s="48"/>
      <c r="E2631" s="48"/>
      <c r="F2631" s="48"/>
      <c r="G2631" s="48"/>
      <c r="H2631" s="48"/>
      <c r="I2631" s="48"/>
      <c r="J2631" s="48"/>
      <c r="K2631" s="48"/>
    </row>
    <row r="2632" spans="1:11" x14ac:dyDescent="0.25">
      <c r="A2632" s="48"/>
      <c r="B2632" s="48"/>
      <c r="C2632" s="48"/>
      <c r="D2632" s="48"/>
      <c r="E2632" s="48"/>
      <c r="F2632" s="48"/>
      <c r="G2632" s="48"/>
      <c r="H2632" s="48"/>
      <c r="I2632" s="48"/>
      <c r="J2632" s="48"/>
      <c r="K2632" s="48"/>
    </row>
    <row r="2633" spans="1:11" x14ac:dyDescent="0.25">
      <c r="A2633" s="48"/>
      <c r="B2633" s="48"/>
      <c r="C2633" s="48"/>
      <c r="D2633" s="48"/>
      <c r="E2633" s="48"/>
      <c r="F2633" s="48"/>
      <c r="G2633" s="48"/>
      <c r="H2633" s="48"/>
      <c r="I2633" s="48"/>
      <c r="J2633" s="48"/>
      <c r="K2633" s="48"/>
    </row>
    <row r="2634" spans="1:11" x14ac:dyDescent="0.25">
      <c r="A2634" s="48"/>
      <c r="B2634" s="48"/>
      <c r="C2634" s="48"/>
      <c r="D2634" s="48"/>
      <c r="E2634" s="48"/>
      <c r="F2634" s="48"/>
      <c r="G2634" s="48"/>
      <c r="H2634" s="48"/>
      <c r="I2634" s="48"/>
      <c r="J2634" s="48"/>
      <c r="K2634" s="48"/>
    </row>
    <row r="2635" spans="1:11" x14ac:dyDescent="0.25">
      <c r="A2635" s="48"/>
      <c r="B2635" s="48"/>
      <c r="C2635" s="48"/>
      <c r="D2635" s="48"/>
      <c r="E2635" s="48"/>
      <c r="F2635" s="48"/>
      <c r="G2635" s="48"/>
      <c r="H2635" s="48"/>
      <c r="I2635" s="48"/>
      <c r="J2635" s="48"/>
      <c r="K2635" s="48"/>
    </row>
    <row r="2636" spans="1:11" x14ac:dyDescent="0.25">
      <c r="A2636" s="48"/>
      <c r="B2636" s="48"/>
      <c r="C2636" s="48"/>
      <c r="D2636" s="48"/>
      <c r="E2636" s="48"/>
      <c r="F2636" s="48"/>
      <c r="G2636" s="48"/>
      <c r="H2636" s="48"/>
      <c r="I2636" s="48"/>
      <c r="J2636" s="48"/>
      <c r="K2636" s="48"/>
    </row>
    <row r="2637" spans="1:11" x14ac:dyDescent="0.25">
      <c r="A2637" s="48"/>
      <c r="B2637" s="48"/>
      <c r="C2637" s="48"/>
      <c r="D2637" s="48"/>
      <c r="E2637" s="48"/>
      <c r="F2637" s="48"/>
      <c r="G2637" s="48"/>
      <c r="H2637" s="48"/>
      <c r="I2637" s="48"/>
      <c r="J2637" s="48"/>
      <c r="K2637" s="48"/>
    </row>
    <row r="2638" spans="1:11" x14ac:dyDescent="0.25">
      <c r="A2638" s="48"/>
      <c r="B2638" s="48"/>
      <c r="C2638" s="48"/>
      <c r="D2638" s="48"/>
      <c r="E2638" s="48"/>
      <c r="F2638" s="48"/>
      <c r="G2638" s="48"/>
      <c r="H2638" s="48"/>
      <c r="I2638" s="48"/>
      <c r="J2638" s="48"/>
      <c r="K2638" s="48"/>
    </row>
    <row r="2639" spans="1:11" x14ac:dyDescent="0.25">
      <c r="A2639" s="48"/>
      <c r="B2639" s="48"/>
      <c r="C2639" s="48"/>
      <c r="D2639" s="48"/>
      <c r="E2639" s="48"/>
      <c r="F2639" s="48"/>
      <c r="G2639" s="48"/>
      <c r="H2639" s="48"/>
      <c r="I2639" s="48"/>
      <c r="J2639" s="48"/>
      <c r="K2639" s="48"/>
    </row>
    <row r="2640" spans="1:11" x14ac:dyDescent="0.25">
      <c r="A2640" s="48"/>
      <c r="B2640" s="48"/>
      <c r="C2640" s="48"/>
      <c r="D2640" s="48"/>
      <c r="E2640" s="48"/>
      <c r="F2640" s="48"/>
      <c r="G2640" s="48"/>
      <c r="H2640" s="48"/>
      <c r="I2640" s="48"/>
      <c r="J2640" s="48"/>
      <c r="K2640" s="48"/>
    </row>
    <row r="2641" spans="1:11" x14ac:dyDescent="0.25">
      <c r="A2641" s="48"/>
      <c r="B2641" s="48"/>
      <c r="C2641" s="48"/>
      <c r="D2641" s="48"/>
      <c r="E2641" s="48"/>
      <c r="F2641" s="48"/>
      <c r="G2641" s="48"/>
      <c r="H2641" s="48"/>
      <c r="I2641" s="48"/>
      <c r="J2641" s="48"/>
      <c r="K2641" s="48"/>
    </row>
    <row r="2642" spans="1:11" x14ac:dyDescent="0.25">
      <c r="A2642" s="48"/>
      <c r="B2642" s="48"/>
      <c r="C2642" s="48"/>
      <c r="D2642" s="48"/>
      <c r="E2642" s="48"/>
      <c r="F2642" s="48"/>
      <c r="G2642" s="48"/>
      <c r="H2642" s="48"/>
      <c r="I2642" s="48"/>
      <c r="J2642" s="48"/>
      <c r="K2642" s="48"/>
    </row>
    <row r="2643" spans="1:11" x14ac:dyDescent="0.25">
      <c r="A2643" s="48"/>
      <c r="B2643" s="48"/>
      <c r="C2643" s="48"/>
      <c r="D2643" s="48"/>
      <c r="E2643" s="48"/>
      <c r="F2643" s="48"/>
      <c r="G2643" s="48"/>
      <c r="H2643" s="48"/>
      <c r="I2643" s="48"/>
      <c r="J2643" s="48"/>
      <c r="K2643" s="48"/>
    </row>
    <row r="2644" spans="1:11" x14ac:dyDescent="0.25">
      <c r="A2644" s="48"/>
      <c r="B2644" s="48"/>
      <c r="C2644" s="48"/>
      <c r="D2644" s="48"/>
      <c r="E2644" s="48"/>
      <c r="F2644" s="48"/>
      <c r="G2644" s="48"/>
      <c r="H2644" s="48"/>
      <c r="I2644" s="48"/>
      <c r="J2644" s="48"/>
      <c r="K2644" s="48"/>
    </row>
    <row r="2645" spans="1:11" x14ac:dyDescent="0.25">
      <c r="A2645" s="48"/>
      <c r="B2645" s="48"/>
      <c r="C2645" s="48"/>
      <c r="D2645" s="48"/>
      <c r="E2645" s="48"/>
      <c r="F2645" s="48"/>
      <c r="G2645" s="48"/>
      <c r="H2645" s="48"/>
      <c r="I2645" s="48"/>
      <c r="J2645" s="48"/>
      <c r="K2645" s="48"/>
    </row>
    <row r="2646" spans="1:11" x14ac:dyDescent="0.25">
      <c r="A2646" s="48"/>
      <c r="B2646" s="48"/>
      <c r="C2646" s="48"/>
      <c r="D2646" s="48"/>
      <c r="E2646" s="48"/>
      <c r="F2646" s="48"/>
      <c r="G2646" s="48"/>
      <c r="H2646" s="48"/>
      <c r="I2646" s="48"/>
      <c r="J2646" s="48"/>
      <c r="K2646" s="48"/>
    </row>
    <row r="2647" spans="1:11" x14ac:dyDescent="0.25">
      <c r="A2647" s="48"/>
      <c r="B2647" s="48"/>
      <c r="C2647" s="48"/>
      <c r="D2647" s="48"/>
      <c r="E2647" s="48"/>
      <c r="F2647" s="48"/>
      <c r="G2647" s="48"/>
      <c r="H2647" s="48"/>
      <c r="I2647" s="48"/>
      <c r="J2647" s="48"/>
      <c r="K2647" s="48"/>
    </row>
    <row r="2648" spans="1:11" x14ac:dyDescent="0.25">
      <c r="A2648" s="48"/>
      <c r="B2648" s="48"/>
      <c r="C2648" s="48"/>
      <c r="D2648" s="48"/>
      <c r="E2648" s="48"/>
      <c r="F2648" s="48"/>
      <c r="G2648" s="48"/>
      <c r="H2648" s="48"/>
      <c r="I2648" s="48"/>
      <c r="J2648" s="48"/>
      <c r="K2648" s="48"/>
    </row>
    <row r="2649" spans="1:11" x14ac:dyDescent="0.25">
      <c r="A2649" s="48"/>
      <c r="B2649" s="48"/>
      <c r="C2649" s="48"/>
      <c r="D2649" s="48"/>
      <c r="E2649" s="48"/>
      <c r="F2649" s="48"/>
      <c r="G2649" s="48"/>
      <c r="H2649" s="48"/>
      <c r="I2649" s="48"/>
      <c r="J2649" s="48"/>
      <c r="K2649" s="48"/>
    </row>
    <row r="2650" spans="1:11" x14ac:dyDescent="0.25">
      <c r="A2650" s="48"/>
      <c r="B2650" s="48"/>
      <c r="C2650" s="48"/>
      <c r="D2650" s="48"/>
      <c r="E2650" s="48"/>
      <c r="F2650" s="48"/>
      <c r="G2650" s="48"/>
      <c r="H2650" s="48"/>
      <c r="I2650" s="48"/>
      <c r="J2650" s="48"/>
      <c r="K2650" s="48"/>
    </row>
    <row r="2651" spans="1:11" x14ac:dyDescent="0.25">
      <c r="A2651" s="48"/>
      <c r="B2651" s="48"/>
      <c r="C2651" s="48"/>
      <c r="D2651" s="48"/>
      <c r="E2651" s="48"/>
      <c r="F2651" s="48"/>
      <c r="G2651" s="48"/>
      <c r="H2651" s="48"/>
      <c r="I2651" s="48"/>
      <c r="J2651" s="48"/>
      <c r="K2651" s="48"/>
    </row>
    <row r="2652" spans="1:11" x14ac:dyDescent="0.25">
      <c r="A2652" s="48"/>
      <c r="B2652" s="48"/>
      <c r="C2652" s="48"/>
      <c r="D2652" s="48"/>
      <c r="E2652" s="48"/>
      <c r="F2652" s="48"/>
      <c r="G2652" s="48"/>
      <c r="H2652" s="48"/>
      <c r="I2652" s="48"/>
      <c r="J2652" s="48"/>
      <c r="K2652" s="48"/>
    </row>
    <row r="2653" spans="1:11" x14ac:dyDescent="0.25">
      <c r="A2653" s="48"/>
      <c r="B2653" s="48"/>
      <c r="C2653" s="48"/>
      <c r="D2653" s="48"/>
      <c r="E2653" s="48"/>
      <c r="F2653" s="48"/>
      <c r="G2653" s="48"/>
      <c r="H2653" s="48"/>
      <c r="I2653" s="48"/>
      <c r="J2653" s="48"/>
      <c r="K2653" s="48"/>
    </row>
    <row r="2654" spans="1:11" x14ac:dyDescent="0.25">
      <c r="A2654" s="48"/>
      <c r="B2654" s="48"/>
      <c r="C2654" s="48"/>
      <c r="D2654" s="48"/>
      <c r="E2654" s="48"/>
      <c r="F2654" s="48"/>
      <c r="G2654" s="48"/>
      <c r="H2654" s="48"/>
      <c r="I2654" s="48"/>
      <c r="J2654" s="48"/>
      <c r="K2654" s="48"/>
    </row>
    <row r="2655" spans="1:11" x14ac:dyDescent="0.25">
      <c r="A2655" s="48"/>
      <c r="B2655" s="48"/>
      <c r="C2655" s="48"/>
      <c r="D2655" s="48"/>
      <c r="E2655" s="48"/>
      <c r="F2655" s="48"/>
      <c r="G2655" s="48"/>
      <c r="H2655" s="48"/>
      <c r="I2655" s="48"/>
      <c r="J2655" s="48"/>
      <c r="K2655" s="48"/>
    </row>
    <row r="2656" spans="1:11" x14ac:dyDescent="0.25">
      <c r="A2656" s="48"/>
      <c r="B2656" s="48"/>
      <c r="C2656" s="48"/>
      <c r="D2656" s="48"/>
      <c r="E2656" s="48"/>
      <c r="F2656" s="48"/>
      <c r="G2656" s="48"/>
      <c r="H2656" s="48"/>
      <c r="I2656" s="48"/>
      <c r="J2656" s="48"/>
      <c r="K2656" s="48"/>
    </row>
    <row r="2657" spans="1:11" x14ac:dyDescent="0.25">
      <c r="A2657" s="48"/>
      <c r="B2657" s="48"/>
      <c r="C2657" s="48"/>
      <c r="D2657" s="48"/>
      <c r="E2657" s="48"/>
      <c r="F2657" s="48"/>
      <c r="G2657" s="48"/>
      <c r="H2657" s="48"/>
      <c r="I2657" s="48"/>
      <c r="J2657" s="48"/>
      <c r="K2657" s="48"/>
    </row>
    <row r="2658" spans="1:11" x14ac:dyDescent="0.25">
      <c r="A2658" s="48"/>
      <c r="B2658" s="48"/>
      <c r="C2658" s="48"/>
      <c r="D2658" s="48"/>
      <c r="E2658" s="48"/>
      <c r="F2658" s="48"/>
      <c r="G2658" s="48"/>
      <c r="H2658" s="48"/>
      <c r="I2658" s="48"/>
      <c r="J2658" s="48"/>
      <c r="K2658" s="48"/>
    </row>
    <row r="2659" spans="1:11" x14ac:dyDescent="0.25">
      <c r="A2659" s="48"/>
      <c r="B2659" s="48"/>
      <c r="C2659" s="48"/>
      <c r="D2659" s="48"/>
      <c r="E2659" s="48"/>
      <c r="F2659" s="48"/>
      <c r="G2659" s="48"/>
      <c r="H2659" s="48"/>
      <c r="I2659" s="48"/>
      <c r="J2659" s="48"/>
      <c r="K2659" s="48"/>
    </row>
    <row r="2660" spans="1:11" x14ac:dyDescent="0.25">
      <c r="A2660" s="48"/>
      <c r="B2660" s="48"/>
      <c r="C2660" s="48"/>
      <c r="D2660" s="48"/>
      <c r="E2660" s="48"/>
      <c r="F2660" s="48"/>
      <c r="G2660" s="48"/>
      <c r="H2660" s="48"/>
      <c r="I2660" s="48"/>
      <c r="J2660" s="48"/>
      <c r="K2660" s="48"/>
    </row>
    <row r="2661" spans="1:11" x14ac:dyDescent="0.25">
      <c r="A2661" s="48"/>
      <c r="B2661" s="48"/>
      <c r="C2661" s="48"/>
      <c r="D2661" s="48"/>
      <c r="E2661" s="48"/>
      <c r="F2661" s="48"/>
      <c r="G2661" s="48"/>
      <c r="H2661" s="48"/>
      <c r="I2661" s="48"/>
      <c r="J2661" s="48"/>
      <c r="K2661" s="48"/>
    </row>
    <row r="2662" spans="1:11" x14ac:dyDescent="0.25">
      <c r="A2662" s="48"/>
      <c r="B2662" s="48"/>
      <c r="C2662" s="48"/>
      <c r="D2662" s="48"/>
      <c r="E2662" s="48"/>
      <c r="F2662" s="48"/>
      <c r="G2662" s="48"/>
      <c r="H2662" s="48"/>
      <c r="I2662" s="48"/>
      <c r="J2662" s="48"/>
      <c r="K2662" s="48"/>
    </row>
    <row r="2663" spans="1:11" x14ac:dyDescent="0.25">
      <c r="A2663" s="48"/>
      <c r="B2663" s="48"/>
      <c r="C2663" s="48"/>
      <c r="D2663" s="48"/>
      <c r="E2663" s="48"/>
      <c r="F2663" s="48"/>
      <c r="G2663" s="48"/>
      <c r="H2663" s="48"/>
      <c r="I2663" s="48"/>
      <c r="J2663" s="48"/>
      <c r="K2663" s="48"/>
    </row>
    <row r="2664" spans="1:11" x14ac:dyDescent="0.25">
      <c r="A2664" s="48"/>
      <c r="B2664" s="48"/>
      <c r="C2664" s="48"/>
      <c r="D2664" s="48"/>
      <c r="E2664" s="48"/>
      <c r="F2664" s="48"/>
      <c r="G2664" s="48"/>
      <c r="H2664" s="48"/>
      <c r="I2664" s="48"/>
      <c r="J2664" s="48"/>
      <c r="K2664" s="48"/>
    </row>
    <row r="2665" spans="1:11" x14ac:dyDescent="0.25">
      <c r="A2665" s="48"/>
      <c r="B2665" s="48"/>
      <c r="C2665" s="48"/>
      <c r="D2665" s="48"/>
      <c r="E2665" s="48"/>
      <c r="F2665" s="48"/>
      <c r="G2665" s="48"/>
      <c r="H2665" s="48"/>
      <c r="I2665" s="48"/>
      <c r="J2665" s="48"/>
      <c r="K2665" s="48"/>
    </row>
    <row r="2666" spans="1:11" x14ac:dyDescent="0.25">
      <c r="A2666" s="48"/>
      <c r="B2666" s="48"/>
      <c r="C2666" s="48"/>
      <c r="D2666" s="48"/>
      <c r="E2666" s="48"/>
      <c r="F2666" s="48"/>
      <c r="G2666" s="48"/>
      <c r="H2666" s="48"/>
      <c r="I2666" s="48"/>
      <c r="J2666" s="48"/>
      <c r="K2666" s="48"/>
    </row>
    <row r="2667" spans="1:11" x14ac:dyDescent="0.25">
      <c r="A2667" s="48"/>
      <c r="B2667" s="48"/>
      <c r="C2667" s="48"/>
      <c r="D2667" s="48"/>
      <c r="E2667" s="48"/>
      <c r="F2667" s="48"/>
      <c r="G2667" s="48"/>
      <c r="H2667" s="48"/>
      <c r="I2667" s="48"/>
      <c r="J2667" s="48"/>
      <c r="K2667" s="48"/>
    </row>
    <row r="2668" spans="1:11" x14ac:dyDescent="0.25">
      <c r="A2668" s="48"/>
      <c r="B2668" s="48"/>
      <c r="C2668" s="48"/>
      <c r="D2668" s="48"/>
      <c r="E2668" s="48"/>
      <c r="F2668" s="48"/>
      <c r="G2668" s="48"/>
      <c r="H2668" s="48"/>
      <c r="I2668" s="48"/>
      <c r="J2668" s="48"/>
      <c r="K2668" s="48"/>
    </row>
    <row r="2669" spans="1:11" x14ac:dyDescent="0.25">
      <c r="A2669" s="48"/>
      <c r="B2669" s="48"/>
      <c r="C2669" s="48"/>
      <c r="D2669" s="48"/>
      <c r="E2669" s="48"/>
      <c r="F2669" s="48"/>
      <c r="G2669" s="48"/>
      <c r="H2669" s="48"/>
      <c r="I2669" s="48"/>
      <c r="J2669" s="48"/>
      <c r="K2669" s="48"/>
    </row>
    <row r="2670" spans="1:11" x14ac:dyDescent="0.25">
      <c r="A2670" s="48"/>
      <c r="B2670" s="48"/>
      <c r="C2670" s="48"/>
      <c r="D2670" s="48"/>
      <c r="E2670" s="48"/>
      <c r="F2670" s="48"/>
      <c r="G2670" s="48"/>
      <c r="H2670" s="48"/>
      <c r="I2670" s="48"/>
      <c r="J2670" s="48"/>
      <c r="K2670" s="48"/>
    </row>
    <row r="2671" spans="1:11" x14ac:dyDescent="0.25">
      <c r="A2671" s="48"/>
      <c r="B2671" s="48"/>
      <c r="C2671" s="48"/>
      <c r="D2671" s="48"/>
      <c r="E2671" s="48"/>
      <c r="F2671" s="48"/>
      <c r="G2671" s="48"/>
      <c r="H2671" s="48"/>
      <c r="I2671" s="48"/>
      <c r="J2671" s="48"/>
      <c r="K2671" s="48"/>
    </row>
    <row r="2672" spans="1:11" x14ac:dyDescent="0.25">
      <c r="A2672" s="48"/>
      <c r="B2672" s="48"/>
      <c r="C2672" s="48"/>
      <c r="D2672" s="48"/>
      <c r="E2672" s="48"/>
      <c r="F2672" s="48"/>
      <c r="G2672" s="48"/>
      <c r="H2672" s="48"/>
      <c r="I2672" s="48"/>
      <c r="J2672" s="48"/>
      <c r="K2672" s="48"/>
    </row>
    <row r="2673" spans="1:11" x14ac:dyDescent="0.25">
      <c r="A2673" s="48"/>
      <c r="B2673" s="48"/>
      <c r="C2673" s="48"/>
      <c r="D2673" s="48"/>
      <c r="E2673" s="48"/>
      <c r="F2673" s="48"/>
      <c r="G2673" s="48"/>
      <c r="H2673" s="48"/>
      <c r="I2673" s="48"/>
      <c r="J2673" s="48"/>
      <c r="K2673" s="48"/>
    </row>
    <row r="2674" spans="1:11" x14ac:dyDescent="0.25">
      <c r="A2674" s="48"/>
      <c r="B2674" s="48"/>
      <c r="C2674" s="48"/>
      <c r="D2674" s="48"/>
      <c r="E2674" s="48"/>
      <c r="F2674" s="48"/>
      <c r="G2674" s="48"/>
      <c r="H2674" s="48"/>
      <c r="I2674" s="48"/>
      <c r="J2674" s="48"/>
      <c r="K2674" s="48"/>
    </row>
    <row r="2675" spans="1:11" x14ac:dyDescent="0.25">
      <c r="A2675" s="48"/>
      <c r="B2675" s="48"/>
      <c r="C2675" s="48"/>
      <c r="D2675" s="48"/>
      <c r="E2675" s="48"/>
      <c r="F2675" s="48"/>
      <c r="G2675" s="48"/>
      <c r="H2675" s="48"/>
      <c r="I2675" s="48"/>
      <c r="J2675" s="48"/>
      <c r="K2675" s="48"/>
    </row>
    <row r="2676" spans="1:11" x14ac:dyDescent="0.25">
      <c r="A2676" s="48"/>
      <c r="B2676" s="48"/>
      <c r="C2676" s="48"/>
      <c r="D2676" s="48"/>
      <c r="E2676" s="48"/>
      <c r="F2676" s="48"/>
      <c r="G2676" s="48"/>
      <c r="H2676" s="48"/>
      <c r="I2676" s="48"/>
      <c r="J2676" s="48"/>
      <c r="K2676" s="48"/>
    </row>
    <row r="2677" spans="1:11" x14ac:dyDescent="0.25">
      <c r="A2677" s="48"/>
      <c r="B2677" s="48"/>
      <c r="C2677" s="48"/>
      <c r="D2677" s="48"/>
      <c r="E2677" s="48"/>
      <c r="F2677" s="48"/>
      <c r="G2677" s="48"/>
      <c r="H2677" s="48"/>
      <c r="I2677" s="48"/>
      <c r="J2677" s="48"/>
      <c r="K2677" s="48"/>
    </row>
    <row r="2678" spans="1:11" x14ac:dyDescent="0.25">
      <c r="A2678" s="48"/>
      <c r="B2678" s="48"/>
      <c r="C2678" s="48"/>
      <c r="D2678" s="48"/>
      <c r="E2678" s="48"/>
      <c r="F2678" s="48"/>
      <c r="G2678" s="48"/>
      <c r="H2678" s="48"/>
      <c r="I2678" s="48"/>
      <c r="J2678" s="48"/>
      <c r="K2678" s="48"/>
    </row>
    <row r="2679" spans="1:11" x14ac:dyDescent="0.25">
      <c r="A2679" s="48"/>
      <c r="B2679" s="48"/>
      <c r="C2679" s="48"/>
      <c r="D2679" s="48"/>
      <c r="E2679" s="48"/>
      <c r="F2679" s="48"/>
      <c r="G2679" s="48"/>
      <c r="H2679" s="48"/>
      <c r="I2679" s="48"/>
      <c r="J2679" s="48"/>
      <c r="K2679" s="48"/>
    </row>
    <row r="2680" spans="1:11" x14ac:dyDescent="0.25">
      <c r="A2680" s="48"/>
      <c r="B2680" s="48"/>
      <c r="C2680" s="48"/>
      <c r="D2680" s="48"/>
      <c r="E2680" s="48"/>
      <c r="F2680" s="48"/>
      <c r="G2680" s="48"/>
      <c r="H2680" s="48"/>
      <c r="I2680" s="48"/>
      <c r="J2680" s="48"/>
      <c r="K2680" s="48"/>
    </row>
    <row r="2681" spans="1:11" x14ac:dyDescent="0.25">
      <c r="A2681" s="48"/>
      <c r="B2681" s="48"/>
      <c r="C2681" s="48"/>
      <c r="D2681" s="48"/>
      <c r="E2681" s="48"/>
      <c r="F2681" s="48"/>
      <c r="G2681" s="48"/>
      <c r="H2681" s="48"/>
      <c r="I2681" s="48"/>
      <c r="J2681" s="48"/>
      <c r="K2681" s="48"/>
    </row>
    <row r="2682" spans="1:11" x14ac:dyDescent="0.25">
      <c r="A2682" s="48"/>
      <c r="B2682" s="48"/>
      <c r="C2682" s="48"/>
      <c r="D2682" s="48"/>
      <c r="E2682" s="48"/>
      <c r="F2682" s="48"/>
      <c r="G2682" s="48"/>
      <c r="H2682" s="48"/>
      <c r="I2682" s="48"/>
      <c r="J2682" s="48"/>
      <c r="K2682" s="48"/>
    </row>
    <row r="2683" spans="1:11" x14ac:dyDescent="0.25">
      <c r="A2683" s="48"/>
      <c r="B2683" s="48"/>
      <c r="C2683" s="48"/>
      <c r="D2683" s="48"/>
      <c r="E2683" s="48"/>
      <c r="F2683" s="48"/>
      <c r="G2683" s="48"/>
      <c r="H2683" s="48"/>
      <c r="I2683" s="48"/>
      <c r="J2683" s="48"/>
      <c r="K2683" s="48"/>
    </row>
    <row r="2684" spans="1:11" x14ac:dyDescent="0.25">
      <c r="A2684" s="48"/>
      <c r="B2684" s="48"/>
      <c r="C2684" s="48"/>
      <c r="D2684" s="48"/>
      <c r="E2684" s="48"/>
      <c r="F2684" s="48"/>
      <c r="G2684" s="48"/>
      <c r="H2684" s="48"/>
      <c r="I2684" s="48"/>
      <c r="J2684" s="48"/>
      <c r="K2684" s="48"/>
    </row>
    <row r="2685" spans="1:11" x14ac:dyDescent="0.25">
      <c r="A2685" s="48"/>
      <c r="B2685" s="48"/>
      <c r="C2685" s="48"/>
      <c r="D2685" s="48"/>
      <c r="E2685" s="48"/>
      <c r="F2685" s="48"/>
      <c r="G2685" s="48"/>
      <c r="H2685" s="48"/>
      <c r="I2685" s="48"/>
      <c r="J2685" s="48"/>
      <c r="K2685" s="48"/>
    </row>
    <row r="2686" spans="1:11" x14ac:dyDescent="0.25">
      <c r="A2686" s="48"/>
      <c r="B2686" s="48"/>
      <c r="C2686" s="48"/>
      <c r="D2686" s="48"/>
      <c r="E2686" s="48"/>
      <c r="F2686" s="48"/>
      <c r="G2686" s="48"/>
      <c r="H2686" s="48"/>
      <c r="I2686" s="48"/>
      <c r="J2686" s="48"/>
      <c r="K2686" s="48"/>
    </row>
    <row r="2687" spans="1:11" x14ac:dyDescent="0.25">
      <c r="A2687" s="48"/>
      <c r="B2687" s="48"/>
      <c r="C2687" s="48"/>
      <c r="D2687" s="48"/>
      <c r="E2687" s="48"/>
      <c r="F2687" s="48"/>
      <c r="G2687" s="48"/>
      <c r="H2687" s="48"/>
      <c r="I2687" s="48"/>
      <c r="J2687" s="48"/>
      <c r="K2687" s="48"/>
    </row>
    <row r="2688" spans="1:11" x14ac:dyDescent="0.25">
      <c r="A2688" s="48"/>
      <c r="B2688" s="48"/>
      <c r="C2688" s="48"/>
      <c r="D2688" s="48"/>
      <c r="E2688" s="48"/>
      <c r="F2688" s="48"/>
      <c r="G2688" s="48"/>
      <c r="H2688" s="48"/>
      <c r="I2688" s="48"/>
      <c r="J2688" s="48"/>
      <c r="K2688" s="48"/>
    </row>
    <row r="2689" spans="1:11" x14ac:dyDescent="0.25">
      <c r="A2689" s="48"/>
      <c r="B2689" s="48"/>
      <c r="C2689" s="48"/>
      <c r="D2689" s="48"/>
      <c r="E2689" s="48"/>
      <c r="F2689" s="48"/>
      <c r="G2689" s="48"/>
      <c r="H2689" s="48"/>
      <c r="I2689" s="48"/>
      <c r="J2689" s="48"/>
      <c r="K2689" s="48"/>
    </row>
    <row r="2690" spans="1:11" x14ac:dyDescent="0.25">
      <c r="A2690" s="48"/>
      <c r="B2690" s="48"/>
      <c r="C2690" s="48"/>
      <c r="D2690" s="48"/>
      <c r="E2690" s="48"/>
      <c r="F2690" s="48"/>
      <c r="G2690" s="48"/>
      <c r="H2690" s="48"/>
      <c r="I2690" s="48"/>
      <c r="J2690" s="48"/>
      <c r="K2690" s="48"/>
    </row>
    <row r="2691" spans="1:11" x14ac:dyDescent="0.25">
      <c r="A2691" s="48"/>
      <c r="B2691" s="48"/>
      <c r="C2691" s="48"/>
      <c r="D2691" s="48"/>
      <c r="E2691" s="48"/>
      <c r="F2691" s="48"/>
      <c r="G2691" s="48"/>
      <c r="H2691" s="48"/>
      <c r="I2691" s="48"/>
      <c r="J2691" s="48"/>
      <c r="K2691" s="48"/>
    </row>
    <row r="2692" spans="1:11" x14ac:dyDescent="0.25">
      <c r="A2692" s="48"/>
      <c r="B2692" s="48"/>
      <c r="C2692" s="48"/>
      <c r="D2692" s="48"/>
      <c r="E2692" s="48"/>
      <c r="F2692" s="48"/>
      <c r="G2692" s="48"/>
      <c r="H2692" s="48"/>
      <c r="I2692" s="48"/>
      <c r="J2692" s="48"/>
      <c r="K2692" s="48"/>
    </row>
    <row r="2693" spans="1:11" x14ac:dyDescent="0.25">
      <c r="A2693" s="48"/>
      <c r="B2693" s="48"/>
      <c r="C2693" s="48"/>
      <c r="D2693" s="48"/>
      <c r="E2693" s="48"/>
      <c r="F2693" s="48"/>
      <c r="G2693" s="48"/>
      <c r="H2693" s="48"/>
      <c r="I2693" s="48"/>
      <c r="J2693" s="48"/>
      <c r="K2693" s="48"/>
    </row>
    <row r="2694" spans="1:11" x14ac:dyDescent="0.25">
      <c r="A2694" s="48"/>
      <c r="B2694" s="48"/>
      <c r="C2694" s="48"/>
      <c r="D2694" s="48"/>
      <c r="E2694" s="48"/>
      <c r="F2694" s="48"/>
      <c r="G2694" s="48"/>
      <c r="H2694" s="48"/>
      <c r="I2694" s="48"/>
      <c r="J2694" s="48"/>
      <c r="K2694" s="48"/>
    </row>
    <row r="2695" spans="1:11" x14ac:dyDescent="0.25">
      <c r="A2695" s="48"/>
      <c r="B2695" s="48"/>
      <c r="C2695" s="48"/>
      <c r="D2695" s="48"/>
      <c r="E2695" s="48"/>
      <c r="F2695" s="48"/>
      <c r="G2695" s="48"/>
      <c r="H2695" s="48"/>
      <c r="I2695" s="48"/>
      <c r="J2695" s="48"/>
      <c r="K2695" s="48"/>
    </row>
    <row r="2696" spans="1:11" x14ac:dyDescent="0.25">
      <c r="A2696" s="48"/>
      <c r="B2696" s="48"/>
      <c r="C2696" s="48"/>
      <c r="D2696" s="48"/>
      <c r="E2696" s="48"/>
      <c r="F2696" s="48"/>
      <c r="G2696" s="48"/>
      <c r="H2696" s="48"/>
      <c r="I2696" s="48"/>
      <c r="J2696" s="48"/>
      <c r="K2696" s="48"/>
    </row>
    <row r="2697" spans="1:11" x14ac:dyDescent="0.25">
      <c r="A2697" s="48"/>
      <c r="B2697" s="48"/>
      <c r="C2697" s="48"/>
      <c r="D2697" s="48"/>
      <c r="E2697" s="48"/>
      <c r="F2697" s="48"/>
      <c r="G2697" s="48"/>
      <c r="H2697" s="48"/>
      <c r="I2697" s="48"/>
      <c r="J2697" s="48"/>
      <c r="K2697" s="48"/>
    </row>
    <row r="2698" spans="1:11" x14ac:dyDescent="0.25">
      <c r="A2698" s="48"/>
      <c r="B2698" s="48"/>
      <c r="C2698" s="48"/>
      <c r="D2698" s="48"/>
      <c r="E2698" s="48"/>
      <c r="F2698" s="48"/>
      <c r="G2698" s="48"/>
      <c r="H2698" s="48"/>
      <c r="I2698" s="48"/>
      <c r="J2698" s="48"/>
      <c r="K2698" s="48"/>
    </row>
    <row r="2699" spans="1:11" x14ac:dyDescent="0.25">
      <c r="A2699" s="48"/>
      <c r="B2699" s="48"/>
      <c r="C2699" s="48"/>
      <c r="D2699" s="48"/>
      <c r="E2699" s="48"/>
      <c r="F2699" s="48"/>
      <c r="G2699" s="48"/>
      <c r="H2699" s="48"/>
      <c r="I2699" s="48"/>
      <c r="J2699" s="48"/>
      <c r="K2699" s="48"/>
    </row>
    <row r="2700" spans="1:11" x14ac:dyDescent="0.25">
      <c r="A2700" s="48"/>
      <c r="B2700" s="48"/>
      <c r="C2700" s="48"/>
      <c r="D2700" s="48"/>
      <c r="E2700" s="48"/>
      <c r="F2700" s="48"/>
      <c r="G2700" s="48"/>
      <c r="H2700" s="48"/>
      <c r="I2700" s="48"/>
      <c r="J2700" s="48"/>
      <c r="K2700" s="48"/>
    </row>
    <row r="2701" spans="1:11" x14ac:dyDescent="0.25">
      <c r="A2701" s="48"/>
      <c r="B2701" s="48"/>
      <c r="C2701" s="48"/>
      <c r="D2701" s="48"/>
      <c r="E2701" s="48"/>
      <c r="F2701" s="48"/>
      <c r="G2701" s="48"/>
      <c r="H2701" s="48"/>
      <c r="I2701" s="48"/>
      <c r="J2701" s="48"/>
      <c r="K2701" s="48"/>
    </row>
    <row r="2702" spans="1:11" x14ac:dyDescent="0.25">
      <c r="A2702" s="48"/>
      <c r="B2702" s="48"/>
      <c r="C2702" s="48"/>
      <c r="D2702" s="48"/>
      <c r="E2702" s="48"/>
      <c r="F2702" s="48"/>
      <c r="G2702" s="48"/>
      <c r="H2702" s="48"/>
      <c r="I2702" s="48"/>
      <c r="J2702" s="48"/>
      <c r="K2702" s="48"/>
    </row>
    <row r="2703" spans="1:11" x14ac:dyDescent="0.25">
      <c r="A2703" s="48"/>
      <c r="B2703" s="48"/>
      <c r="C2703" s="48"/>
      <c r="D2703" s="48"/>
      <c r="E2703" s="48"/>
      <c r="F2703" s="48"/>
      <c r="G2703" s="48"/>
      <c r="H2703" s="48"/>
      <c r="I2703" s="48"/>
      <c r="J2703" s="48"/>
      <c r="K2703" s="48"/>
    </row>
    <row r="2704" spans="1:11" x14ac:dyDescent="0.25">
      <c r="A2704" s="48"/>
      <c r="B2704" s="48"/>
      <c r="C2704" s="48"/>
      <c r="D2704" s="48"/>
      <c r="E2704" s="48"/>
      <c r="F2704" s="48"/>
      <c r="G2704" s="48"/>
      <c r="H2704" s="48"/>
      <c r="I2704" s="48"/>
      <c r="J2704" s="48"/>
      <c r="K2704" s="48"/>
    </row>
    <row r="2705" spans="1:11" x14ac:dyDescent="0.25">
      <c r="A2705" s="48"/>
      <c r="B2705" s="48"/>
      <c r="C2705" s="48"/>
      <c r="D2705" s="48"/>
      <c r="E2705" s="48"/>
      <c r="F2705" s="48"/>
      <c r="G2705" s="48"/>
      <c r="H2705" s="48"/>
      <c r="I2705" s="48"/>
      <c r="J2705" s="48"/>
      <c r="K2705" s="48"/>
    </row>
    <row r="2706" spans="1:11" x14ac:dyDescent="0.25">
      <c r="A2706" s="48"/>
      <c r="B2706" s="48"/>
      <c r="C2706" s="48"/>
      <c r="D2706" s="48"/>
      <c r="E2706" s="48"/>
      <c r="F2706" s="48"/>
      <c r="G2706" s="48"/>
      <c r="H2706" s="48"/>
      <c r="I2706" s="48"/>
      <c r="J2706" s="48"/>
      <c r="K2706" s="48"/>
    </row>
    <row r="2707" spans="1:11" x14ac:dyDescent="0.25">
      <c r="A2707" s="48"/>
      <c r="B2707" s="48"/>
      <c r="C2707" s="48"/>
      <c r="D2707" s="48"/>
      <c r="E2707" s="48"/>
      <c r="F2707" s="48"/>
      <c r="G2707" s="48"/>
      <c r="H2707" s="48"/>
      <c r="I2707" s="48"/>
      <c r="J2707" s="48"/>
      <c r="K2707" s="48"/>
    </row>
    <row r="2708" spans="1:11" x14ac:dyDescent="0.25">
      <c r="A2708" s="48"/>
      <c r="B2708" s="48"/>
      <c r="C2708" s="48"/>
      <c r="D2708" s="48"/>
      <c r="E2708" s="48"/>
      <c r="F2708" s="48"/>
      <c r="G2708" s="48"/>
      <c r="H2708" s="48"/>
      <c r="I2708" s="48"/>
      <c r="J2708" s="48"/>
      <c r="K2708" s="48"/>
    </row>
    <row r="2709" spans="1:11" x14ac:dyDescent="0.25">
      <c r="A2709" s="48"/>
      <c r="B2709" s="48"/>
      <c r="C2709" s="48"/>
      <c r="D2709" s="48"/>
      <c r="E2709" s="48"/>
      <c r="F2709" s="48"/>
      <c r="G2709" s="48"/>
      <c r="H2709" s="48"/>
      <c r="I2709" s="48"/>
      <c r="J2709" s="48"/>
      <c r="K2709" s="48"/>
    </row>
    <row r="2710" spans="1:11" x14ac:dyDescent="0.25">
      <c r="A2710" s="48"/>
      <c r="B2710" s="48"/>
      <c r="C2710" s="48"/>
      <c r="D2710" s="48"/>
      <c r="E2710" s="48"/>
      <c r="F2710" s="48"/>
      <c r="G2710" s="48"/>
      <c r="H2710" s="48"/>
      <c r="I2710" s="48"/>
      <c r="J2710" s="48"/>
      <c r="K2710" s="48"/>
    </row>
    <row r="2711" spans="1:11" x14ac:dyDescent="0.25">
      <c r="A2711" s="48"/>
      <c r="B2711" s="48"/>
      <c r="C2711" s="48"/>
      <c r="D2711" s="48"/>
      <c r="E2711" s="48"/>
      <c r="F2711" s="48"/>
      <c r="G2711" s="48"/>
      <c r="H2711" s="48"/>
      <c r="I2711" s="48"/>
      <c r="J2711" s="48"/>
      <c r="K2711" s="48"/>
    </row>
    <row r="2712" spans="1:11" x14ac:dyDescent="0.25">
      <c r="A2712" s="48"/>
      <c r="B2712" s="48"/>
      <c r="C2712" s="48"/>
      <c r="D2712" s="48"/>
      <c r="E2712" s="48"/>
      <c r="F2712" s="48"/>
      <c r="G2712" s="48"/>
      <c r="H2712" s="48"/>
      <c r="I2712" s="48"/>
      <c r="J2712" s="48"/>
      <c r="K2712" s="48"/>
    </row>
    <row r="2713" spans="1:11" x14ac:dyDescent="0.25">
      <c r="A2713" s="48"/>
      <c r="B2713" s="48"/>
      <c r="C2713" s="48"/>
      <c r="D2713" s="48"/>
      <c r="E2713" s="48"/>
      <c r="F2713" s="48"/>
      <c r="G2713" s="48"/>
      <c r="H2713" s="48"/>
      <c r="I2713" s="48"/>
      <c r="J2713" s="48"/>
      <c r="K2713" s="48"/>
    </row>
    <row r="2714" spans="1:11" x14ac:dyDescent="0.25">
      <c r="A2714" s="48"/>
      <c r="B2714" s="48"/>
      <c r="C2714" s="48"/>
      <c r="D2714" s="48"/>
      <c r="E2714" s="48"/>
      <c r="F2714" s="48"/>
      <c r="G2714" s="48"/>
      <c r="H2714" s="48"/>
      <c r="I2714" s="48"/>
      <c r="J2714" s="48"/>
      <c r="K2714" s="48"/>
    </row>
    <row r="2715" spans="1:11" x14ac:dyDescent="0.25">
      <c r="A2715" s="48"/>
      <c r="B2715" s="48"/>
      <c r="C2715" s="48"/>
      <c r="D2715" s="48"/>
      <c r="E2715" s="48"/>
      <c r="F2715" s="48"/>
      <c r="G2715" s="48"/>
      <c r="H2715" s="48"/>
      <c r="I2715" s="48"/>
      <c r="J2715" s="48"/>
      <c r="K2715" s="48"/>
    </row>
    <row r="2716" spans="1:11" x14ac:dyDescent="0.25">
      <c r="A2716" s="48"/>
      <c r="B2716" s="48"/>
      <c r="C2716" s="48"/>
      <c r="D2716" s="48"/>
      <c r="E2716" s="48"/>
      <c r="F2716" s="48"/>
      <c r="G2716" s="48"/>
      <c r="H2716" s="48"/>
      <c r="I2716" s="48"/>
      <c r="J2716" s="48"/>
      <c r="K2716" s="48"/>
    </row>
    <row r="2717" spans="1:11" x14ac:dyDescent="0.25">
      <c r="A2717" s="48"/>
      <c r="B2717" s="48"/>
      <c r="C2717" s="48"/>
      <c r="D2717" s="48"/>
      <c r="E2717" s="48"/>
      <c r="F2717" s="48"/>
      <c r="G2717" s="48"/>
      <c r="H2717" s="48"/>
      <c r="I2717" s="48"/>
      <c r="J2717" s="48"/>
      <c r="K2717" s="48"/>
    </row>
    <row r="2718" spans="1:11" x14ac:dyDescent="0.25">
      <c r="A2718" s="48"/>
      <c r="B2718" s="48"/>
      <c r="C2718" s="48"/>
      <c r="D2718" s="48"/>
      <c r="E2718" s="48"/>
      <c r="F2718" s="48"/>
      <c r="G2718" s="48"/>
      <c r="H2718" s="48"/>
      <c r="I2718" s="48"/>
      <c r="J2718" s="48"/>
      <c r="K2718" s="48"/>
    </row>
    <row r="2719" spans="1:11" x14ac:dyDescent="0.25">
      <c r="A2719" s="48"/>
      <c r="B2719" s="48"/>
      <c r="C2719" s="48"/>
      <c r="D2719" s="48"/>
      <c r="E2719" s="48"/>
      <c r="F2719" s="48"/>
      <c r="G2719" s="48"/>
      <c r="H2719" s="48"/>
      <c r="I2719" s="48"/>
      <c r="J2719" s="48"/>
      <c r="K2719" s="48"/>
    </row>
    <row r="2720" spans="1:11" x14ac:dyDescent="0.25">
      <c r="A2720" s="48"/>
      <c r="B2720" s="48"/>
      <c r="C2720" s="48"/>
      <c r="D2720" s="48"/>
      <c r="E2720" s="48"/>
      <c r="F2720" s="48"/>
      <c r="G2720" s="48"/>
      <c r="H2720" s="48"/>
      <c r="I2720" s="48"/>
      <c r="J2720" s="48"/>
      <c r="K2720" s="48"/>
    </row>
    <row r="2721" spans="1:11" x14ac:dyDescent="0.25">
      <c r="A2721" s="48"/>
      <c r="B2721" s="48"/>
      <c r="C2721" s="48"/>
      <c r="D2721" s="48"/>
      <c r="E2721" s="48"/>
      <c r="F2721" s="48"/>
      <c r="G2721" s="48"/>
      <c r="H2721" s="48"/>
      <c r="I2721" s="48"/>
      <c r="J2721" s="48"/>
      <c r="K2721" s="48"/>
    </row>
    <row r="2722" spans="1:11" x14ac:dyDescent="0.25">
      <c r="A2722" s="48"/>
      <c r="B2722" s="48"/>
      <c r="C2722" s="48"/>
      <c r="D2722" s="48"/>
      <c r="E2722" s="48"/>
      <c r="F2722" s="48"/>
      <c r="G2722" s="48"/>
      <c r="H2722" s="48"/>
      <c r="I2722" s="48"/>
      <c r="J2722" s="48"/>
      <c r="K2722" s="48"/>
    </row>
    <row r="2723" spans="1:11" x14ac:dyDescent="0.25">
      <c r="A2723" s="48"/>
      <c r="B2723" s="48"/>
      <c r="C2723" s="48"/>
      <c r="D2723" s="48"/>
      <c r="E2723" s="48"/>
      <c r="F2723" s="48"/>
      <c r="G2723" s="48"/>
      <c r="H2723" s="48"/>
      <c r="I2723" s="48"/>
      <c r="J2723" s="48"/>
      <c r="K2723" s="48"/>
    </row>
    <row r="2724" spans="1:11" x14ac:dyDescent="0.25">
      <c r="A2724" s="48"/>
      <c r="B2724" s="48"/>
      <c r="C2724" s="48"/>
      <c r="D2724" s="48"/>
      <c r="E2724" s="48"/>
      <c r="F2724" s="48"/>
      <c r="G2724" s="48"/>
      <c r="H2724" s="48"/>
      <c r="I2724" s="48"/>
      <c r="J2724" s="48"/>
      <c r="K2724" s="48"/>
    </row>
    <row r="2725" spans="1:11" x14ac:dyDescent="0.25">
      <c r="A2725" s="48"/>
      <c r="B2725" s="48"/>
      <c r="C2725" s="48"/>
      <c r="D2725" s="48"/>
      <c r="E2725" s="48"/>
      <c r="F2725" s="48"/>
      <c r="G2725" s="48"/>
      <c r="H2725" s="48"/>
      <c r="I2725" s="48"/>
      <c r="J2725" s="48"/>
      <c r="K2725" s="48"/>
    </row>
    <row r="2726" spans="1:11" x14ac:dyDescent="0.25">
      <c r="A2726" s="48"/>
      <c r="B2726" s="48"/>
      <c r="C2726" s="48"/>
      <c r="D2726" s="48"/>
      <c r="E2726" s="48"/>
      <c r="F2726" s="48"/>
      <c r="G2726" s="48"/>
      <c r="H2726" s="48"/>
      <c r="I2726" s="48"/>
      <c r="J2726" s="48"/>
      <c r="K2726" s="48"/>
    </row>
    <row r="2727" spans="1:11" x14ac:dyDescent="0.25">
      <c r="A2727" s="48"/>
      <c r="B2727" s="48"/>
      <c r="C2727" s="48"/>
      <c r="D2727" s="48"/>
      <c r="E2727" s="48"/>
      <c r="F2727" s="48"/>
      <c r="G2727" s="48"/>
      <c r="H2727" s="48"/>
      <c r="I2727" s="48"/>
      <c r="J2727" s="48"/>
      <c r="K2727" s="48"/>
    </row>
    <row r="2728" spans="1:11" x14ac:dyDescent="0.25">
      <c r="A2728" s="48"/>
      <c r="B2728" s="48"/>
      <c r="C2728" s="48"/>
      <c r="D2728" s="48"/>
      <c r="E2728" s="48"/>
      <c r="F2728" s="48"/>
      <c r="G2728" s="48"/>
      <c r="H2728" s="48"/>
      <c r="I2728" s="48"/>
      <c r="J2728" s="48"/>
      <c r="K2728" s="48"/>
    </row>
    <row r="2729" spans="1:11" x14ac:dyDescent="0.25">
      <c r="A2729" s="48"/>
      <c r="B2729" s="48"/>
      <c r="C2729" s="48"/>
      <c r="D2729" s="48"/>
      <c r="E2729" s="48"/>
      <c r="F2729" s="48"/>
      <c r="G2729" s="48"/>
      <c r="H2729" s="48"/>
      <c r="I2729" s="48"/>
      <c r="J2729" s="48"/>
      <c r="K2729" s="48"/>
    </row>
    <row r="2730" spans="1:11" x14ac:dyDescent="0.25">
      <c r="A2730" s="48"/>
      <c r="B2730" s="48"/>
      <c r="C2730" s="48"/>
      <c r="D2730" s="48"/>
      <c r="E2730" s="48"/>
      <c r="F2730" s="48"/>
      <c r="G2730" s="48"/>
      <c r="H2730" s="48"/>
      <c r="I2730" s="48"/>
      <c r="J2730" s="48"/>
      <c r="K2730" s="48"/>
    </row>
    <row r="2731" spans="1:11" x14ac:dyDescent="0.25">
      <c r="A2731" s="48"/>
      <c r="B2731" s="48"/>
      <c r="C2731" s="48"/>
      <c r="D2731" s="48"/>
      <c r="E2731" s="48"/>
      <c r="F2731" s="48"/>
      <c r="G2731" s="48"/>
      <c r="H2731" s="48"/>
      <c r="I2731" s="48"/>
      <c r="J2731" s="48"/>
      <c r="K2731" s="48"/>
    </row>
    <row r="2732" spans="1:11" x14ac:dyDescent="0.25">
      <c r="A2732" s="48"/>
      <c r="B2732" s="48"/>
      <c r="C2732" s="48"/>
      <c r="D2732" s="48"/>
      <c r="E2732" s="48"/>
      <c r="F2732" s="48"/>
      <c r="G2732" s="48"/>
      <c r="H2732" s="48"/>
      <c r="I2732" s="48"/>
      <c r="J2732" s="48"/>
      <c r="K2732" s="48"/>
    </row>
    <row r="2733" spans="1:11" x14ac:dyDescent="0.25">
      <c r="A2733" s="48"/>
      <c r="B2733" s="48"/>
      <c r="C2733" s="48"/>
      <c r="D2733" s="48"/>
      <c r="E2733" s="48"/>
      <c r="F2733" s="48"/>
      <c r="G2733" s="48"/>
      <c r="H2733" s="48"/>
      <c r="I2733" s="48"/>
      <c r="J2733" s="48"/>
      <c r="K2733" s="48"/>
    </row>
    <row r="2734" spans="1:11" x14ac:dyDescent="0.25">
      <c r="A2734" s="48"/>
      <c r="B2734" s="48"/>
      <c r="C2734" s="48"/>
      <c r="D2734" s="48"/>
      <c r="E2734" s="48"/>
      <c r="F2734" s="48"/>
      <c r="G2734" s="48"/>
      <c r="H2734" s="48"/>
      <c r="I2734" s="48"/>
      <c r="J2734" s="48"/>
      <c r="K2734" s="48"/>
    </row>
    <row r="2735" spans="1:11" x14ac:dyDescent="0.25">
      <c r="A2735" s="48"/>
      <c r="B2735" s="48"/>
      <c r="C2735" s="48"/>
      <c r="D2735" s="48"/>
      <c r="E2735" s="48"/>
      <c r="F2735" s="48"/>
      <c r="G2735" s="48"/>
      <c r="H2735" s="48"/>
      <c r="I2735" s="48"/>
      <c r="J2735" s="48"/>
      <c r="K2735" s="48"/>
    </row>
    <row r="2736" spans="1:11" x14ac:dyDescent="0.25">
      <c r="A2736" s="48"/>
      <c r="B2736" s="48"/>
      <c r="C2736" s="48"/>
      <c r="D2736" s="48"/>
      <c r="E2736" s="48"/>
      <c r="F2736" s="48"/>
      <c r="G2736" s="48"/>
      <c r="H2736" s="48"/>
      <c r="I2736" s="48"/>
      <c r="J2736" s="48"/>
      <c r="K2736" s="48"/>
    </row>
    <row r="2737" spans="1:11" x14ac:dyDescent="0.25">
      <c r="A2737" s="48"/>
      <c r="B2737" s="48"/>
      <c r="C2737" s="48"/>
      <c r="D2737" s="48"/>
      <c r="E2737" s="48"/>
      <c r="F2737" s="48"/>
      <c r="G2737" s="48"/>
      <c r="H2737" s="48"/>
      <c r="I2737" s="48"/>
      <c r="J2737" s="48"/>
      <c r="K2737" s="48"/>
    </row>
    <row r="2738" spans="1:11" x14ac:dyDescent="0.25">
      <c r="A2738" s="48"/>
      <c r="B2738" s="48"/>
      <c r="C2738" s="48"/>
      <c r="D2738" s="48"/>
      <c r="E2738" s="48"/>
      <c r="F2738" s="48"/>
      <c r="G2738" s="48"/>
      <c r="H2738" s="48"/>
      <c r="I2738" s="48"/>
      <c r="J2738" s="48"/>
      <c r="K2738" s="48"/>
    </row>
    <row r="2739" spans="1:11" x14ac:dyDescent="0.25">
      <c r="A2739" s="48"/>
      <c r="B2739" s="48"/>
      <c r="C2739" s="48"/>
      <c r="D2739" s="48"/>
      <c r="E2739" s="48"/>
      <c r="F2739" s="48"/>
      <c r="G2739" s="48"/>
      <c r="H2739" s="48"/>
      <c r="I2739" s="48"/>
      <c r="J2739" s="48"/>
      <c r="K2739" s="48"/>
    </row>
    <row r="2740" spans="1:11" x14ac:dyDescent="0.25">
      <c r="A2740" s="48"/>
      <c r="B2740" s="48"/>
      <c r="C2740" s="48"/>
      <c r="D2740" s="48"/>
      <c r="E2740" s="48"/>
      <c r="F2740" s="48"/>
      <c r="G2740" s="48"/>
      <c r="H2740" s="48"/>
      <c r="I2740" s="48"/>
      <c r="J2740" s="48"/>
      <c r="K2740" s="48"/>
    </row>
    <row r="2741" spans="1:11" x14ac:dyDescent="0.25">
      <c r="A2741" s="48"/>
      <c r="B2741" s="48"/>
      <c r="C2741" s="48"/>
      <c r="D2741" s="48"/>
      <c r="E2741" s="48"/>
      <c r="F2741" s="48"/>
      <c r="G2741" s="48"/>
      <c r="H2741" s="48"/>
      <c r="I2741" s="48"/>
      <c r="J2741" s="48"/>
      <c r="K2741" s="48"/>
    </row>
    <row r="2742" spans="1:11" x14ac:dyDescent="0.25">
      <c r="A2742" s="48"/>
      <c r="B2742" s="48"/>
      <c r="C2742" s="48"/>
      <c r="D2742" s="48"/>
      <c r="E2742" s="48"/>
      <c r="F2742" s="48"/>
      <c r="G2742" s="48"/>
      <c r="H2742" s="48"/>
      <c r="I2742" s="48"/>
      <c r="J2742" s="48"/>
      <c r="K2742" s="48"/>
    </row>
    <row r="2743" spans="1:11" x14ac:dyDescent="0.25">
      <c r="A2743" s="48"/>
      <c r="B2743" s="48"/>
      <c r="C2743" s="48"/>
      <c r="D2743" s="48"/>
      <c r="E2743" s="48"/>
      <c r="F2743" s="48"/>
      <c r="G2743" s="48"/>
      <c r="H2743" s="48"/>
      <c r="I2743" s="48"/>
      <c r="J2743" s="48"/>
      <c r="K2743" s="48"/>
    </row>
    <row r="2744" spans="1:11" x14ac:dyDescent="0.25">
      <c r="A2744" s="48"/>
      <c r="B2744" s="48"/>
      <c r="C2744" s="48"/>
      <c r="D2744" s="48"/>
      <c r="E2744" s="48"/>
      <c r="F2744" s="48"/>
      <c r="G2744" s="48"/>
      <c r="H2744" s="48"/>
      <c r="I2744" s="48"/>
      <c r="J2744" s="48"/>
      <c r="K2744" s="48"/>
    </row>
    <row r="2745" spans="1:11" x14ac:dyDescent="0.25">
      <c r="A2745" s="48"/>
      <c r="B2745" s="48"/>
      <c r="C2745" s="48"/>
      <c r="D2745" s="48"/>
      <c r="E2745" s="48"/>
      <c r="F2745" s="48"/>
      <c r="G2745" s="48"/>
      <c r="H2745" s="48"/>
      <c r="I2745" s="48"/>
      <c r="J2745" s="48"/>
      <c r="K2745" s="48"/>
    </row>
    <row r="2746" spans="1:11" x14ac:dyDescent="0.25">
      <c r="A2746" s="48"/>
      <c r="B2746" s="48"/>
      <c r="C2746" s="48"/>
      <c r="D2746" s="48"/>
      <c r="E2746" s="48"/>
      <c r="F2746" s="48"/>
      <c r="G2746" s="48"/>
      <c r="H2746" s="48"/>
      <c r="I2746" s="48"/>
      <c r="J2746" s="48"/>
      <c r="K2746" s="48"/>
    </row>
    <row r="2747" spans="1:11" x14ac:dyDescent="0.25">
      <c r="A2747" s="48"/>
      <c r="B2747" s="48"/>
      <c r="C2747" s="48"/>
      <c r="D2747" s="48"/>
      <c r="E2747" s="48"/>
      <c r="F2747" s="48"/>
      <c r="G2747" s="48"/>
      <c r="H2747" s="48"/>
      <c r="I2747" s="48"/>
      <c r="J2747" s="48"/>
      <c r="K2747" s="48"/>
    </row>
    <row r="2748" spans="1:11" x14ac:dyDescent="0.25">
      <c r="A2748" s="48"/>
      <c r="B2748" s="48"/>
      <c r="C2748" s="48"/>
      <c r="D2748" s="48"/>
      <c r="E2748" s="48"/>
      <c r="F2748" s="48"/>
      <c r="G2748" s="48"/>
      <c r="H2748" s="48"/>
      <c r="I2748" s="48"/>
      <c r="J2748" s="48"/>
      <c r="K2748" s="48"/>
    </row>
    <row r="2749" spans="1:11" x14ac:dyDescent="0.25">
      <c r="A2749" s="48"/>
      <c r="B2749" s="48"/>
      <c r="C2749" s="48"/>
      <c r="D2749" s="48"/>
      <c r="E2749" s="48"/>
      <c r="F2749" s="48"/>
      <c r="G2749" s="48"/>
      <c r="H2749" s="48"/>
      <c r="I2749" s="48"/>
      <c r="J2749" s="48"/>
      <c r="K2749" s="48"/>
    </row>
    <row r="2750" spans="1:11" x14ac:dyDescent="0.25">
      <c r="A2750" s="48"/>
      <c r="B2750" s="48"/>
      <c r="C2750" s="48"/>
      <c r="D2750" s="48"/>
      <c r="E2750" s="48"/>
      <c r="F2750" s="48"/>
      <c r="G2750" s="48"/>
      <c r="H2750" s="48"/>
      <c r="I2750" s="48"/>
      <c r="J2750" s="48"/>
      <c r="K2750" s="48"/>
    </row>
    <row r="2751" spans="1:11" x14ac:dyDescent="0.25">
      <c r="A2751" s="48"/>
      <c r="B2751" s="48"/>
      <c r="C2751" s="48"/>
      <c r="D2751" s="48"/>
      <c r="E2751" s="48"/>
      <c r="F2751" s="48"/>
      <c r="G2751" s="48"/>
      <c r="H2751" s="48"/>
      <c r="I2751" s="48"/>
      <c r="J2751" s="48"/>
      <c r="K2751" s="48"/>
    </row>
    <row r="2752" spans="1:11" x14ac:dyDescent="0.25">
      <c r="A2752" s="48"/>
      <c r="B2752" s="48"/>
      <c r="C2752" s="48"/>
      <c r="D2752" s="48"/>
      <c r="E2752" s="48"/>
      <c r="F2752" s="48"/>
      <c r="G2752" s="48"/>
      <c r="H2752" s="48"/>
      <c r="I2752" s="48"/>
      <c r="J2752" s="48"/>
      <c r="K2752" s="48"/>
    </row>
    <row r="2753" spans="1:11" x14ac:dyDescent="0.25">
      <c r="A2753" s="48"/>
      <c r="B2753" s="48"/>
      <c r="C2753" s="48"/>
      <c r="D2753" s="48"/>
      <c r="E2753" s="48"/>
      <c r="F2753" s="48"/>
      <c r="G2753" s="48"/>
      <c r="H2753" s="48"/>
      <c r="I2753" s="48"/>
      <c r="J2753" s="48"/>
      <c r="K2753" s="48"/>
    </row>
    <row r="2754" spans="1:11" x14ac:dyDescent="0.25">
      <c r="A2754" s="48"/>
      <c r="B2754" s="48"/>
      <c r="C2754" s="48"/>
      <c r="D2754" s="48"/>
      <c r="E2754" s="48"/>
      <c r="F2754" s="48"/>
      <c r="G2754" s="48"/>
      <c r="H2754" s="48"/>
      <c r="I2754" s="48"/>
      <c r="J2754" s="48"/>
      <c r="K2754" s="48"/>
    </row>
    <row r="2755" spans="1:11" x14ac:dyDescent="0.25">
      <c r="A2755" s="48"/>
      <c r="B2755" s="48"/>
      <c r="C2755" s="48"/>
      <c r="D2755" s="48"/>
      <c r="E2755" s="48"/>
      <c r="F2755" s="48"/>
      <c r="G2755" s="48"/>
      <c r="H2755" s="48"/>
      <c r="I2755" s="48"/>
      <c r="J2755" s="48"/>
      <c r="K2755" s="48"/>
    </row>
    <row r="2756" spans="1:11" x14ac:dyDescent="0.25">
      <c r="A2756" s="48"/>
      <c r="B2756" s="48"/>
      <c r="C2756" s="48"/>
      <c r="D2756" s="48"/>
      <c r="E2756" s="48"/>
      <c r="F2756" s="48"/>
      <c r="G2756" s="48"/>
      <c r="H2756" s="48"/>
      <c r="I2756" s="48"/>
      <c r="J2756" s="48"/>
      <c r="K2756" s="48"/>
    </row>
    <row r="2757" spans="1:11" x14ac:dyDescent="0.25">
      <c r="A2757" s="48"/>
      <c r="B2757" s="48"/>
      <c r="C2757" s="48"/>
      <c r="D2757" s="48"/>
      <c r="E2757" s="48"/>
      <c r="F2757" s="48"/>
      <c r="G2757" s="48"/>
      <c r="H2757" s="48"/>
      <c r="I2757" s="48"/>
      <c r="J2757" s="48"/>
      <c r="K2757" s="48"/>
    </row>
    <row r="2758" spans="1:11" x14ac:dyDescent="0.25">
      <c r="A2758" s="48"/>
      <c r="B2758" s="48"/>
      <c r="C2758" s="48"/>
      <c r="D2758" s="48"/>
      <c r="E2758" s="48"/>
      <c r="F2758" s="48"/>
      <c r="G2758" s="48"/>
      <c r="H2758" s="48"/>
      <c r="I2758" s="48"/>
      <c r="J2758" s="48"/>
      <c r="K2758" s="48"/>
    </row>
    <row r="2759" spans="1:11" x14ac:dyDescent="0.25">
      <c r="A2759" s="48"/>
      <c r="B2759" s="48"/>
      <c r="C2759" s="48"/>
      <c r="D2759" s="48"/>
      <c r="E2759" s="48"/>
      <c r="F2759" s="48"/>
      <c r="G2759" s="48"/>
      <c r="H2759" s="48"/>
      <c r="I2759" s="48"/>
      <c r="J2759" s="48"/>
      <c r="K2759" s="48"/>
    </row>
    <row r="2760" spans="1:11" x14ac:dyDescent="0.25">
      <c r="A2760" s="48"/>
      <c r="B2760" s="48"/>
      <c r="C2760" s="48"/>
      <c r="D2760" s="48"/>
      <c r="E2760" s="48"/>
      <c r="F2760" s="48"/>
      <c r="G2760" s="48"/>
      <c r="H2760" s="48"/>
      <c r="I2760" s="48"/>
      <c r="J2760" s="48"/>
      <c r="K2760" s="48"/>
    </row>
    <row r="2761" spans="1:11" x14ac:dyDescent="0.25">
      <c r="A2761" s="48"/>
      <c r="B2761" s="48"/>
      <c r="C2761" s="48"/>
      <c r="D2761" s="48"/>
      <c r="E2761" s="48"/>
      <c r="F2761" s="48"/>
      <c r="G2761" s="48"/>
      <c r="H2761" s="48"/>
      <c r="I2761" s="48"/>
      <c r="J2761" s="48"/>
      <c r="K2761" s="48"/>
    </row>
    <row r="2762" spans="1:11" x14ac:dyDescent="0.25">
      <c r="A2762" s="48"/>
      <c r="B2762" s="48"/>
      <c r="C2762" s="48"/>
      <c r="D2762" s="48"/>
      <c r="E2762" s="48"/>
      <c r="F2762" s="48"/>
      <c r="G2762" s="48"/>
      <c r="H2762" s="48"/>
      <c r="I2762" s="48"/>
      <c r="J2762" s="48"/>
      <c r="K2762" s="48"/>
    </row>
    <row r="2763" spans="1:11" x14ac:dyDescent="0.25">
      <c r="A2763" s="48"/>
      <c r="B2763" s="48"/>
      <c r="C2763" s="48"/>
      <c r="D2763" s="48"/>
      <c r="E2763" s="48"/>
      <c r="F2763" s="48"/>
      <c r="G2763" s="48"/>
      <c r="H2763" s="48"/>
      <c r="I2763" s="48"/>
      <c r="J2763" s="48"/>
      <c r="K2763" s="48"/>
    </row>
    <row r="2764" spans="1:11" x14ac:dyDescent="0.25">
      <c r="A2764" s="48"/>
      <c r="B2764" s="48"/>
      <c r="C2764" s="48"/>
      <c r="D2764" s="48"/>
      <c r="E2764" s="48"/>
      <c r="F2764" s="48"/>
      <c r="G2764" s="48"/>
      <c r="H2764" s="48"/>
      <c r="I2764" s="48"/>
      <c r="J2764" s="48"/>
      <c r="K2764" s="48"/>
    </row>
    <row r="2765" spans="1:11" x14ac:dyDescent="0.25">
      <c r="A2765" s="48"/>
      <c r="B2765" s="48"/>
      <c r="C2765" s="48"/>
      <c r="D2765" s="48"/>
      <c r="E2765" s="48"/>
      <c r="F2765" s="48"/>
      <c r="G2765" s="48"/>
      <c r="H2765" s="48"/>
      <c r="I2765" s="48"/>
      <c r="J2765" s="48"/>
      <c r="K2765" s="48"/>
    </row>
    <row r="2766" spans="1:11" x14ac:dyDescent="0.25">
      <c r="A2766" s="48"/>
      <c r="B2766" s="48"/>
      <c r="C2766" s="48"/>
      <c r="D2766" s="48"/>
      <c r="E2766" s="48"/>
      <c r="F2766" s="48"/>
      <c r="G2766" s="48"/>
      <c r="H2766" s="48"/>
      <c r="I2766" s="48"/>
      <c r="J2766" s="48"/>
      <c r="K2766" s="48"/>
    </row>
    <row r="2767" spans="1:11" x14ac:dyDescent="0.25">
      <c r="A2767" s="48"/>
      <c r="B2767" s="48"/>
      <c r="C2767" s="48"/>
      <c r="D2767" s="48"/>
      <c r="E2767" s="48"/>
      <c r="F2767" s="48"/>
      <c r="G2767" s="48"/>
      <c r="H2767" s="48"/>
      <c r="I2767" s="48"/>
      <c r="J2767" s="48"/>
      <c r="K2767" s="48"/>
    </row>
    <row r="2768" spans="1:11" x14ac:dyDescent="0.25">
      <c r="A2768" s="48"/>
      <c r="B2768" s="48"/>
      <c r="C2768" s="48"/>
      <c r="D2768" s="48"/>
      <c r="E2768" s="48"/>
      <c r="F2768" s="48"/>
      <c r="G2768" s="48"/>
      <c r="H2768" s="48"/>
      <c r="I2768" s="48"/>
      <c r="J2768" s="48"/>
      <c r="K2768" s="48"/>
    </row>
    <row r="2769" spans="1:11" x14ac:dyDescent="0.25">
      <c r="A2769" s="48"/>
      <c r="B2769" s="48"/>
      <c r="C2769" s="48"/>
      <c r="D2769" s="48"/>
      <c r="E2769" s="48"/>
      <c r="F2769" s="48"/>
      <c r="G2769" s="48"/>
      <c r="H2769" s="48"/>
      <c r="I2769" s="48"/>
      <c r="J2769" s="48"/>
      <c r="K2769" s="48"/>
    </row>
    <row r="2770" spans="1:11" x14ac:dyDescent="0.25">
      <c r="A2770" s="48"/>
      <c r="B2770" s="48"/>
      <c r="C2770" s="48"/>
      <c r="D2770" s="48"/>
      <c r="E2770" s="48"/>
      <c r="F2770" s="48"/>
      <c r="G2770" s="48"/>
      <c r="H2770" s="48"/>
      <c r="I2770" s="48"/>
      <c r="J2770" s="48"/>
      <c r="K2770" s="48"/>
    </row>
    <row r="2771" spans="1:11" x14ac:dyDescent="0.25">
      <c r="A2771" s="48"/>
      <c r="B2771" s="48"/>
      <c r="C2771" s="48"/>
      <c r="D2771" s="48"/>
      <c r="E2771" s="48"/>
      <c r="F2771" s="48"/>
      <c r="G2771" s="48"/>
      <c r="H2771" s="48"/>
      <c r="I2771" s="48"/>
      <c r="J2771" s="48"/>
      <c r="K2771" s="48"/>
    </row>
    <row r="2772" spans="1:11" x14ac:dyDescent="0.25">
      <c r="A2772" s="48"/>
      <c r="B2772" s="48"/>
      <c r="C2772" s="48"/>
      <c r="D2772" s="48"/>
      <c r="E2772" s="48"/>
      <c r="F2772" s="48"/>
      <c r="G2772" s="48"/>
      <c r="H2772" s="48"/>
      <c r="I2772" s="48"/>
      <c r="J2772" s="48"/>
      <c r="K2772" s="48"/>
    </row>
    <row r="2773" spans="1:11" x14ac:dyDescent="0.25">
      <c r="A2773" s="48"/>
      <c r="B2773" s="48"/>
      <c r="C2773" s="48"/>
      <c r="D2773" s="48"/>
      <c r="E2773" s="48"/>
      <c r="F2773" s="48"/>
      <c r="G2773" s="48"/>
      <c r="H2773" s="48"/>
      <c r="I2773" s="48"/>
      <c r="J2773" s="48"/>
      <c r="K2773" s="48"/>
    </row>
    <row r="2774" spans="1:11" x14ac:dyDescent="0.25">
      <c r="A2774" s="48"/>
      <c r="B2774" s="48"/>
      <c r="C2774" s="48"/>
      <c r="D2774" s="48"/>
      <c r="E2774" s="48"/>
      <c r="F2774" s="48"/>
      <c r="G2774" s="48"/>
      <c r="H2774" s="48"/>
      <c r="I2774" s="48"/>
      <c r="J2774" s="48"/>
      <c r="K2774" s="48"/>
    </row>
    <row r="2775" spans="1:11" x14ac:dyDescent="0.25">
      <c r="A2775" s="48"/>
      <c r="B2775" s="48"/>
      <c r="C2775" s="48"/>
      <c r="D2775" s="48"/>
      <c r="E2775" s="48"/>
      <c r="F2775" s="48"/>
      <c r="G2775" s="48"/>
      <c r="H2775" s="48"/>
      <c r="I2775" s="48"/>
      <c r="J2775" s="48"/>
      <c r="K2775" s="48"/>
    </row>
    <row r="2776" spans="1:11" x14ac:dyDescent="0.25">
      <c r="A2776" s="48"/>
      <c r="B2776" s="48"/>
      <c r="C2776" s="48"/>
      <c r="D2776" s="48"/>
      <c r="E2776" s="48"/>
      <c r="F2776" s="48"/>
      <c r="G2776" s="48"/>
      <c r="H2776" s="48"/>
      <c r="I2776" s="48"/>
      <c r="J2776" s="48"/>
      <c r="K2776" s="48"/>
    </row>
    <row r="2777" spans="1:11" x14ac:dyDescent="0.25">
      <c r="A2777" s="48"/>
      <c r="B2777" s="48"/>
      <c r="C2777" s="48"/>
      <c r="D2777" s="48"/>
      <c r="E2777" s="48"/>
      <c r="F2777" s="48"/>
      <c r="G2777" s="48"/>
      <c r="H2777" s="48"/>
      <c r="I2777" s="48"/>
      <c r="J2777" s="48"/>
      <c r="K2777" s="48"/>
    </row>
    <row r="2778" spans="1:11" x14ac:dyDescent="0.25">
      <c r="A2778" s="48"/>
      <c r="B2778" s="48"/>
      <c r="C2778" s="48"/>
      <c r="D2778" s="48"/>
      <c r="E2778" s="48"/>
      <c r="F2778" s="48"/>
      <c r="G2778" s="48"/>
      <c r="H2778" s="48"/>
      <c r="I2778" s="48"/>
      <c r="J2778" s="48"/>
      <c r="K2778" s="48"/>
    </row>
    <row r="2779" spans="1:11" x14ac:dyDescent="0.25">
      <c r="A2779" s="48"/>
      <c r="B2779" s="48"/>
      <c r="C2779" s="48"/>
      <c r="D2779" s="48"/>
      <c r="E2779" s="48"/>
      <c r="F2779" s="48"/>
      <c r="G2779" s="48"/>
      <c r="H2779" s="48"/>
      <c r="I2779" s="48"/>
      <c r="J2779" s="48"/>
      <c r="K2779" s="48"/>
    </row>
    <row r="2780" spans="1:11" x14ac:dyDescent="0.25">
      <c r="A2780" s="48"/>
      <c r="B2780" s="48"/>
      <c r="C2780" s="48"/>
      <c r="D2780" s="48"/>
      <c r="E2780" s="48"/>
      <c r="F2780" s="48"/>
      <c r="G2780" s="48"/>
      <c r="H2780" s="48"/>
      <c r="I2780" s="48"/>
      <c r="J2780" s="48"/>
      <c r="K2780" s="48"/>
    </row>
    <row r="2781" spans="1:11" x14ac:dyDescent="0.25">
      <c r="A2781" s="48"/>
      <c r="B2781" s="48"/>
      <c r="C2781" s="48"/>
      <c r="D2781" s="48"/>
      <c r="E2781" s="48"/>
      <c r="F2781" s="48"/>
      <c r="G2781" s="48"/>
      <c r="H2781" s="48"/>
      <c r="I2781" s="48"/>
      <c r="J2781" s="48"/>
      <c r="K2781" s="48"/>
    </row>
    <row r="2782" spans="1:11" x14ac:dyDescent="0.25">
      <c r="A2782" s="48"/>
      <c r="B2782" s="48"/>
      <c r="C2782" s="48"/>
      <c r="D2782" s="48"/>
      <c r="E2782" s="48"/>
      <c r="F2782" s="48"/>
      <c r="G2782" s="48"/>
      <c r="H2782" s="48"/>
      <c r="I2782" s="48"/>
      <c r="J2782" s="48"/>
      <c r="K2782" s="48"/>
    </row>
    <row r="2783" spans="1:11" x14ac:dyDescent="0.25">
      <c r="A2783" s="48"/>
      <c r="B2783" s="48"/>
      <c r="C2783" s="48"/>
      <c r="D2783" s="48"/>
      <c r="E2783" s="48"/>
      <c r="F2783" s="48"/>
      <c r="G2783" s="48"/>
      <c r="H2783" s="48"/>
      <c r="I2783" s="48"/>
      <c r="J2783" s="48"/>
      <c r="K2783" s="48"/>
    </row>
    <row r="2784" spans="1:11" x14ac:dyDescent="0.25">
      <c r="A2784" s="48"/>
      <c r="B2784" s="48"/>
      <c r="C2784" s="48"/>
      <c r="D2784" s="48"/>
      <c r="E2784" s="48"/>
      <c r="F2784" s="48"/>
      <c r="G2784" s="48"/>
      <c r="H2784" s="48"/>
      <c r="I2784" s="48"/>
      <c r="J2784" s="48"/>
      <c r="K2784" s="48"/>
    </row>
    <row r="2785" spans="1:11" x14ac:dyDescent="0.25">
      <c r="A2785" s="48"/>
      <c r="B2785" s="48"/>
      <c r="C2785" s="48"/>
      <c r="D2785" s="48"/>
      <c r="E2785" s="48"/>
      <c r="F2785" s="48"/>
      <c r="G2785" s="48"/>
      <c r="H2785" s="48"/>
      <c r="I2785" s="48"/>
      <c r="J2785" s="48"/>
      <c r="K2785" s="48"/>
    </row>
    <row r="2786" spans="1:11" x14ac:dyDescent="0.25">
      <c r="A2786" s="48"/>
      <c r="B2786" s="48"/>
      <c r="C2786" s="48"/>
      <c r="D2786" s="48"/>
      <c r="E2786" s="48"/>
      <c r="F2786" s="48"/>
      <c r="G2786" s="48"/>
      <c r="H2786" s="48"/>
      <c r="I2786" s="48"/>
      <c r="J2786" s="48"/>
      <c r="K2786" s="48"/>
    </row>
    <row r="2787" spans="1:11" x14ac:dyDescent="0.25">
      <c r="A2787" s="48"/>
      <c r="B2787" s="48"/>
      <c r="C2787" s="48"/>
      <c r="D2787" s="48"/>
      <c r="E2787" s="48"/>
      <c r="F2787" s="48"/>
      <c r="G2787" s="48"/>
      <c r="H2787" s="48"/>
      <c r="I2787" s="48"/>
      <c r="J2787" s="48"/>
      <c r="K2787" s="48"/>
    </row>
    <row r="2788" spans="1:11" x14ac:dyDescent="0.25">
      <c r="A2788" s="48"/>
      <c r="B2788" s="48"/>
      <c r="C2788" s="48"/>
      <c r="D2788" s="48"/>
      <c r="E2788" s="48"/>
      <c r="F2788" s="48"/>
      <c r="G2788" s="48"/>
      <c r="H2788" s="48"/>
      <c r="I2788" s="48"/>
      <c r="J2788" s="48"/>
      <c r="K2788" s="48"/>
    </row>
    <row r="2789" spans="1:11" x14ac:dyDescent="0.25">
      <c r="A2789" s="48"/>
      <c r="B2789" s="48"/>
      <c r="C2789" s="48"/>
      <c r="D2789" s="48"/>
      <c r="E2789" s="48"/>
      <c r="F2789" s="48"/>
      <c r="G2789" s="48"/>
      <c r="H2789" s="48"/>
      <c r="I2789" s="48"/>
      <c r="J2789" s="48"/>
      <c r="K2789" s="48"/>
    </row>
    <row r="2790" spans="1:11" x14ac:dyDescent="0.25">
      <c r="A2790" s="48"/>
      <c r="B2790" s="48"/>
      <c r="C2790" s="48"/>
      <c r="D2790" s="48"/>
      <c r="E2790" s="48"/>
      <c r="F2790" s="48"/>
      <c r="G2790" s="48"/>
      <c r="H2790" s="48"/>
      <c r="I2790" s="48"/>
      <c r="J2790" s="48"/>
      <c r="K2790" s="48"/>
    </row>
    <row r="2791" spans="1:11" x14ac:dyDescent="0.25">
      <c r="A2791" s="48"/>
      <c r="B2791" s="48"/>
      <c r="C2791" s="48"/>
      <c r="D2791" s="48"/>
      <c r="E2791" s="48"/>
      <c r="F2791" s="48"/>
      <c r="G2791" s="48"/>
      <c r="H2791" s="48"/>
      <c r="I2791" s="48"/>
      <c r="J2791" s="48"/>
      <c r="K2791" s="48"/>
    </row>
    <row r="2792" spans="1:11" x14ac:dyDescent="0.25">
      <c r="A2792" s="48"/>
      <c r="B2792" s="48"/>
      <c r="C2792" s="48"/>
      <c r="D2792" s="48"/>
      <c r="E2792" s="48"/>
      <c r="F2792" s="48"/>
      <c r="G2792" s="48"/>
      <c r="H2792" s="48"/>
      <c r="I2792" s="48"/>
      <c r="J2792" s="48"/>
      <c r="K2792" s="48"/>
    </row>
    <row r="2793" spans="1:11" x14ac:dyDescent="0.25">
      <c r="A2793" s="48"/>
      <c r="B2793" s="48"/>
      <c r="C2793" s="48"/>
      <c r="D2793" s="48"/>
      <c r="E2793" s="48"/>
      <c r="F2793" s="48"/>
      <c r="G2793" s="48"/>
      <c r="H2793" s="48"/>
      <c r="I2793" s="48"/>
      <c r="J2793" s="48"/>
      <c r="K2793" s="48"/>
    </row>
    <row r="2794" spans="1:11" x14ac:dyDescent="0.25">
      <c r="A2794" s="48"/>
      <c r="B2794" s="48"/>
      <c r="C2794" s="48"/>
      <c r="D2794" s="48"/>
      <c r="E2794" s="48"/>
      <c r="F2794" s="48"/>
      <c r="G2794" s="48"/>
      <c r="H2794" s="48"/>
      <c r="I2794" s="48"/>
      <c r="J2794" s="48"/>
      <c r="K2794" s="48"/>
    </row>
    <row r="2795" spans="1:11" x14ac:dyDescent="0.25">
      <c r="A2795" s="48"/>
      <c r="B2795" s="48"/>
      <c r="C2795" s="48"/>
      <c r="D2795" s="48"/>
      <c r="E2795" s="48"/>
      <c r="F2795" s="48"/>
      <c r="G2795" s="48"/>
      <c r="H2795" s="48"/>
      <c r="I2795" s="48"/>
      <c r="J2795" s="48"/>
      <c r="K2795" s="48"/>
    </row>
    <row r="2796" spans="1:11" x14ac:dyDescent="0.25">
      <c r="A2796" s="48"/>
      <c r="B2796" s="48"/>
      <c r="C2796" s="48"/>
      <c r="D2796" s="48"/>
      <c r="E2796" s="48"/>
      <c r="F2796" s="48"/>
      <c r="G2796" s="48"/>
      <c r="H2796" s="48"/>
      <c r="I2796" s="48"/>
      <c r="J2796" s="48"/>
      <c r="K2796" s="48"/>
    </row>
    <row r="2797" spans="1:11" x14ac:dyDescent="0.25">
      <c r="A2797" s="48"/>
      <c r="B2797" s="48"/>
      <c r="C2797" s="48"/>
      <c r="D2797" s="48"/>
      <c r="E2797" s="48"/>
      <c r="F2797" s="48"/>
      <c r="G2797" s="48"/>
      <c r="H2797" s="48"/>
      <c r="I2797" s="48"/>
      <c r="J2797" s="48"/>
      <c r="K2797" s="48"/>
    </row>
    <row r="2798" spans="1:11" x14ac:dyDescent="0.25">
      <c r="A2798" s="48"/>
      <c r="B2798" s="48"/>
      <c r="C2798" s="48"/>
      <c r="D2798" s="48"/>
      <c r="E2798" s="48"/>
      <c r="F2798" s="48"/>
      <c r="G2798" s="48"/>
      <c r="H2798" s="48"/>
      <c r="I2798" s="48"/>
      <c r="J2798" s="48"/>
      <c r="K2798" s="48"/>
    </row>
    <row r="2799" spans="1:11" x14ac:dyDescent="0.25">
      <c r="A2799" s="48"/>
      <c r="B2799" s="48"/>
      <c r="C2799" s="48"/>
      <c r="D2799" s="48"/>
      <c r="E2799" s="48"/>
      <c r="F2799" s="48"/>
      <c r="G2799" s="48"/>
      <c r="H2799" s="48"/>
      <c r="I2799" s="48"/>
      <c r="J2799" s="48"/>
      <c r="K2799" s="48"/>
    </row>
    <row r="2800" spans="1:11" x14ac:dyDescent="0.25">
      <c r="A2800" s="48"/>
      <c r="B2800" s="48"/>
      <c r="C2800" s="48"/>
      <c r="D2800" s="48"/>
      <c r="E2800" s="48"/>
      <c r="F2800" s="48"/>
      <c r="G2800" s="48"/>
      <c r="H2800" s="48"/>
      <c r="I2800" s="48"/>
      <c r="J2800" s="48"/>
      <c r="K2800" s="48"/>
    </row>
    <row r="2801" spans="1:11" x14ac:dyDescent="0.25">
      <c r="A2801" s="48"/>
      <c r="B2801" s="48"/>
      <c r="C2801" s="48"/>
      <c r="D2801" s="48"/>
      <c r="E2801" s="48"/>
      <c r="F2801" s="48"/>
      <c r="G2801" s="48"/>
      <c r="H2801" s="48"/>
      <c r="I2801" s="48"/>
      <c r="J2801" s="48"/>
      <c r="K2801" s="48"/>
    </row>
    <row r="2802" spans="1:11" x14ac:dyDescent="0.25">
      <c r="A2802" s="48"/>
      <c r="B2802" s="48"/>
      <c r="C2802" s="48"/>
      <c r="D2802" s="48"/>
      <c r="E2802" s="48"/>
      <c r="F2802" s="48"/>
      <c r="G2802" s="48"/>
      <c r="H2802" s="48"/>
      <c r="I2802" s="48"/>
      <c r="J2802" s="48"/>
      <c r="K2802" s="48"/>
    </row>
    <row r="2803" spans="1:11" x14ac:dyDescent="0.25">
      <c r="A2803" s="48"/>
      <c r="B2803" s="48"/>
      <c r="C2803" s="48"/>
      <c r="D2803" s="48"/>
      <c r="E2803" s="48"/>
      <c r="F2803" s="48"/>
      <c r="G2803" s="48"/>
      <c r="H2803" s="48"/>
      <c r="I2803" s="48"/>
      <c r="J2803" s="48"/>
      <c r="K2803" s="48"/>
    </row>
    <row r="2804" spans="1:11" x14ac:dyDescent="0.25">
      <c r="A2804" s="48"/>
      <c r="B2804" s="48"/>
      <c r="C2804" s="48"/>
      <c r="D2804" s="48"/>
      <c r="E2804" s="48"/>
      <c r="F2804" s="48"/>
      <c r="G2804" s="48"/>
      <c r="H2804" s="48"/>
      <c r="I2804" s="48"/>
      <c r="J2804" s="48"/>
      <c r="K2804" s="48"/>
    </row>
    <row r="2805" spans="1:11" x14ac:dyDescent="0.25">
      <c r="A2805" s="48"/>
      <c r="B2805" s="48"/>
      <c r="C2805" s="48"/>
      <c r="D2805" s="48"/>
      <c r="E2805" s="48"/>
      <c r="F2805" s="48"/>
      <c r="G2805" s="48"/>
      <c r="H2805" s="48"/>
      <c r="I2805" s="48"/>
      <c r="J2805" s="48"/>
      <c r="K2805" s="48"/>
    </row>
    <row r="2806" spans="1:11" x14ac:dyDescent="0.25">
      <c r="A2806" s="48"/>
      <c r="B2806" s="48"/>
      <c r="C2806" s="48"/>
      <c r="D2806" s="48"/>
      <c r="E2806" s="48"/>
      <c r="F2806" s="48"/>
      <c r="G2806" s="48"/>
      <c r="H2806" s="48"/>
      <c r="I2806" s="48"/>
      <c r="J2806" s="48"/>
      <c r="K2806" s="48"/>
    </row>
    <row r="2807" spans="1:11" x14ac:dyDescent="0.25">
      <c r="A2807" s="48"/>
      <c r="B2807" s="48"/>
      <c r="C2807" s="48"/>
      <c r="D2807" s="48"/>
      <c r="E2807" s="48"/>
      <c r="F2807" s="48"/>
      <c r="G2807" s="48"/>
      <c r="H2807" s="48"/>
      <c r="I2807" s="48"/>
      <c r="J2807" s="48"/>
      <c r="K2807" s="48"/>
    </row>
    <row r="2808" spans="1:11" x14ac:dyDescent="0.25">
      <c r="A2808" s="48"/>
      <c r="B2808" s="48"/>
      <c r="C2808" s="48"/>
      <c r="D2808" s="48"/>
      <c r="E2808" s="48"/>
      <c r="F2808" s="48"/>
      <c r="G2808" s="48"/>
      <c r="H2808" s="48"/>
      <c r="I2808" s="48"/>
      <c r="J2808" s="48"/>
      <c r="K2808" s="48"/>
    </row>
    <row r="2809" spans="1:11" x14ac:dyDescent="0.25">
      <c r="A2809" s="48"/>
      <c r="B2809" s="48"/>
      <c r="C2809" s="48"/>
      <c r="D2809" s="48"/>
      <c r="E2809" s="48"/>
      <c r="F2809" s="48"/>
      <c r="G2809" s="48"/>
      <c r="H2809" s="48"/>
      <c r="I2809" s="48"/>
      <c r="J2809" s="48"/>
      <c r="K2809" s="48"/>
    </row>
    <row r="2810" spans="1:11" x14ac:dyDescent="0.25">
      <c r="A2810" s="48"/>
      <c r="B2810" s="48"/>
      <c r="C2810" s="48"/>
      <c r="D2810" s="48"/>
      <c r="E2810" s="48"/>
      <c r="F2810" s="48"/>
      <c r="G2810" s="48"/>
      <c r="H2810" s="48"/>
      <c r="I2810" s="48"/>
      <c r="J2810" s="48"/>
      <c r="K2810" s="48"/>
    </row>
    <row r="2811" spans="1:11" x14ac:dyDescent="0.25">
      <c r="A2811" s="48"/>
      <c r="B2811" s="48"/>
      <c r="C2811" s="48"/>
      <c r="D2811" s="48"/>
      <c r="E2811" s="48"/>
      <c r="F2811" s="48"/>
      <c r="G2811" s="48"/>
      <c r="H2811" s="48"/>
      <c r="I2811" s="48"/>
      <c r="J2811" s="48"/>
      <c r="K2811" s="48"/>
    </row>
    <row r="2812" spans="1:11" x14ac:dyDescent="0.25">
      <c r="A2812" s="48"/>
      <c r="B2812" s="48"/>
      <c r="C2812" s="48"/>
      <c r="D2812" s="48"/>
      <c r="E2812" s="48"/>
      <c r="F2812" s="48"/>
      <c r="G2812" s="48"/>
      <c r="H2812" s="48"/>
      <c r="I2812" s="48"/>
      <c r="J2812" s="48"/>
      <c r="K2812" s="48"/>
    </row>
    <row r="2813" spans="1:11" x14ac:dyDescent="0.25">
      <c r="A2813" s="48"/>
      <c r="B2813" s="48"/>
      <c r="C2813" s="48"/>
      <c r="D2813" s="48"/>
      <c r="E2813" s="48"/>
      <c r="F2813" s="48"/>
      <c r="G2813" s="48"/>
      <c r="H2813" s="48"/>
      <c r="I2813" s="48"/>
      <c r="J2813" s="48"/>
      <c r="K2813" s="48"/>
    </row>
    <row r="2814" spans="1:11" x14ac:dyDescent="0.25">
      <c r="A2814" s="48"/>
      <c r="B2814" s="48"/>
      <c r="C2814" s="48"/>
      <c r="D2814" s="48"/>
      <c r="E2814" s="48"/>
      <c r="F2814" s="48"/>
      <c r="G2814" s="48"/>
      <c r="H2814" s="48"/>
      <c r="I2814" s="48"/>
      <c r="J2814" s="48"/>
      <c r="K2814" s="48"/>
    </row>
    <row r="2815" spans="1:11" x14ac:dyDescent="0.25">
      <c r="A2815" s="48"/>
      <c r="B2815" s="48"/>
      <c r="C2815" s="48"/>
      <c r="D2815" s="48"/>
      <c r="E2815" s="48"/>
      <c r="F2815" s="48"/>
      <c r="G2815" s="48"/>
      <c r="H2815" s="48"/>
      <c r="I2815" s="48"/>
      <c r="J2815" s="48"/>
      <c r="K2815" s="48"/>
    </row>
    <row r="2816" spans="1:11" x14ac:dyDescent="0.25">
      <c r="A2816" s="48"/>
      <c r="B2816" s="48"/>
      <c r="C2816" s="48"/>
      <c r="D2816" s="48"/>
      <c r="E2816" s="48"/>
      <c r="F2816" s="48"/>
      <c r="G2816" s="48"/>
      <c r="H2816" s="48"/>
      <c r="I2816" s="48"/>
      <c r="J2816" s="48"/>
      <c r="K2816" s="48"/>
    </row>
    <row r="2817" spans="1:11" x14ac:dyDescent="0.25">
      <c r="A2817" s="48"/>
      <c r="B2817" s="48"/>
      <c r="C2817" s="48"/>
      <c r="D2817" s="48"/>
      <c r="E2817" s="48"/>
      <c r="F2817" s="48"/>
      <c r="G2817" s="48"/>
      <c r="H2817" s="48"/>
      <c r="I2817" s="48"/>
      <c r="J2817" s="48"/>
      <c r="K2817" s="48"/>
    </row>
    <row r="2818" spans="1:11" x14ac:dyDescent="0.25">
      <c r="A2818" s="48"/>
      <c r="B2818" s="48"/>
      <c r="C2818" s="48"/>
      <c r="D2818" s="48"/>
      <c r="E2818" s="48"/>
      <c r="F2818" s="48"/>
      <c r="G2818" s="48"/>
      <c r="H2818" s="48"/>
      <c r="I2818" s="48"/>
      <c r="J2818" s="48"/>
      <c r="K2818" s="48"/>
    </row>
    <row r="2819" spans="1:11" x14ac:dyDescent="0.25">
      <c r="A2819" s="48"/>
      <c r="B2819" s="48"/>
      <c r="C2819" s="48"/>
      <c r="D2819" s="48"/>
      <c r="E2819" s="48"/>
      <c r="F2819" s="48"/>
      <c r="G2819" s="48"/>
      <c r="H2819" s="48"/>
      <c r="I2819" s="48"/>
      <c r="J2819" s="48"/>
      <c r="K2819" s="48"/>
    </row>
    <row r="2820" spans="1:11" x14ac:dyDescent="0.25">
      <c r="A2820" s="48"/>
      <c r="B2820" s="48"/>
      <c r="C2820" s="48"/>
      <c r="D2820" s="48"/>
      <c r="E2820" s="48"/>
      <c r="F2820" s="48"/>
      <c r="G2820" s="48"/>
      <c r="H2820" s="48"/>
      <c r="I2820" s="48"/>
      <c r="J2820" s="48"/>
      <c r="K2820" s="48"/>
    </row>
    <row r="2821" spans="1:11" x14ac:dyDescent="0.25">
      <c r="A2821" s="48"/>
      <c r="B2821" s="48"/>
      <c r="C2821" s="48"/>
      <c r="D2821" s="48"/>
      <c r="E2821" s="48"/>
      <c r="F2821" s="48"/>
      <c r="G2821" s="48"/>
      <c r="H2821" s="48"/>
      <c r="I2821" s="48"/>
      <c r="J2821" s="48"/>
      <c r="K2821" s="48"/>
    </row>
    <row r="2822" spans="1:11" x14ac:dyDescent="0.25">
      <c r="A2822" s="48"/>
      <c r="B2822" s="48"/>
      <c r="C2822" s="48"/>
      <c r="D2822" s="48"/>
      <c r="E2822" s="48"/>
      <c r="F2822" s="48"/>
      <c r="G2822" s="48"/>
      <c r="H2822" s="48"/>
      <c r="I2822" s="48"/>
      <c r="J2822" s="48"/>
      <c r="K2822" s="48"/>
    </row>
    <row r="2823" spans="1:11" x14ac:dyDescent="0.25">
      <c r="A2823" s="48"/>
      <c r="B2823" s="48"/>
      <c r="C2823" s="48"/>
      <c r="D2823" s="48"/>
      <c r="E2823" s="48"/>
      <c r="F2823" s="48"/>
      <c r="G2823" s="48"/>
      <c r="H2823" s="48"/>
      <c r="I2823" s="48"/>
      <c r="J2823" s="48"/>
      <c r="K2823" s="48"/>
    </row>
    <row r="2824" spans="1:11" x14ac:dyDescent="0.25">
      <c r="A2824" s="48"/>
      <c r="B2824" s="48"/>
      <c r="C2824" s="48"/>
      <c r="D2824" s="48"/>
      <c r="E2824" s="48"/>
      <c r="F2824" s="48"/>
      <c r="G2824" s="48"/>
      <c r="H2824" s="48"/>
      <c r="I2824" s="48"/>
      <c r="J2824" s="48"/>
      <c r="K2824" s="48"/>
    </row>
    <row r="2825" spans="1:11" x14ac:dyDescent="0.25">
      <c r="A2825" s="48"/>
      <c r="B2825" s="48"/>
      <c r="C2825" s="48"/>
      <c r="D2825" s="48"/>
      <c r="E2825" s="48"/>
      <c r="F2825" s="48"/>
      <c r="G2825" s="48"/>
      <c r="H2825" s="48"/>
      <c r="I2825" s="48"/>
      <c r="J2825" s="48"/>
      <c r="K2825" s="48"/>
    </row>
    <row r="2826" spans="1:11" x14ac:dyDescent="0.25">
      <c r="A2826" s="48"/>
      <c r="B2826" s="48"/>
      <c r="C2826" s="48"/>
      <c r="D2826" s="48"/>
      <c r="E2826" s="48"/>
      <c r="F2826" s="48"/>
      <c r="G2826" s="48"/>
      <c r="H2826" s="48"/>
      <c r="I2826" s="48"/>
      <c r="J2826" s="48"/>
      <c r="K2826" s="48"/>
    </row>
    <row r="2827" spans="1:11" x14ac:dyDescent="0.25">
      <c r="A2827" s="48"/>
      <c r="B2827" s="48"/>
      <c r="C2827" s="48"/>
      <c r="D2827" s="48"/>
      <c r="E2827" s="48"/>
      <c r="F2827" s="48"/>
      <c r="G2827" s="48"/>
      <c r="H2827" s="48"/>
      <c r="I2827" s="48"/>
      <c r="J2827" s="48"/>
      <c r="K2827" s="48"/>
    </row>
    <row r="2828" spans="1:11" x14ac:dyDescent="0.25">
      <c r="A2828" s="48"/>
      <c r="B2828" s="48"/>
      <c r="C2828" s="48"/>
      <c r="D2828" s="48"/>
      <c r="E2828" s="48"/>
      <c r="F2828" s="48"/>
      <c r="G2828" s="48"/>
      <c r="H2828" s="48"/>
      <c r="I2828" s="48"/>
      <c r="J2828" s="48"/>
      <c r="K2828" s="48"/>
    </row>
    <row r="2829" spans="1:11" x14ac:dyDescent="0.25">
      <c r="A2829" s="48"/>
      <c r="B2829" s="48"/>
      <c r="C2829" s="48"/>
      <c r="D2829" s="48"/>
      <c r="E2829" s="48"/>
      <c r="F2829" s="48"/>
      <c r="G2829" s="48"/>
      <c r="H2829" s="48"/>
      <c r="I2829" s="48"/>
      <c r="J2829" s="48"/>
      <c r="K2829" s="48"/>
    </row>
    <row r="2830" spans="1:11" x14ac:dyDescent="0.25">
      <c r="A2830" s="48"/>
      <c r="B2830" s="48"/>
      <c r="C2830" s="48"/>
      <c r="D2830" s="48"/>
      <c r="E2830" s="48"/>
      <c r="F2830" s="48"/>
      <c r="G2830" s="48"/>
      <c r="H2830" s="48"/>
      <c r="I2830" s="48"/>
      <c r="J2830" s="48"/>
      <c r="K2830" s="48"/>
    </row>
    <row r="2831" spans="1:11" x14ac:dyDescent="0.25">
      <c r="A2831" s="48"/>
      <c r="B2831" s="48"/>
      <c r="C2831" s="48"/>
      <c r="D2831" s="48"/>
      <c r="E2831" s="48"/>
      <c r="F2831" s="48"/>
      <c r="G2831" s="48"/>
      <c r="H2831" s="48"/>
      <c r="I2831" s="48"/>
      <c r="J2831" s="48"/>
      <c r="K2831" s="48"/>
    </row>
    <row r="2832" spans="1:11" x14ac:dyDescent="0.25">
      <c r="A2832" s="48"/>
      <c r="B2832" s="48"/>
      <c r="C2832" s="48"/>
      <c r="D2832" s="48"/>
      <c r="E2832" s="48"/>
      <c r="F2832" s="48"/>
      <c r="G2832" s="48"/>
      <c r="H2832" s="48"/>
      <c r="I2832" s="48"/>
      <c r="J2832" s="48"/>
      <c r="K2832" s="48"/>
    </row>
    <row r="2833" spans="1:11" x14ac:dyDescent="0.25">
      <c r="A2833" s="48"/>
      <c r="B2833" s="48"/>
      <c r="C2833" s="48"/>
      <c r="D2833" s="48"/>
      <c r="E2833" s="48"/>
      <c r="F2833" s="48"/>
      <c r="G2833" s="48"/>
      <c r="H2833" s="48"/>
      <c r="I2833" s="48"/>
      <c r="J2833" s="48"/>
      <c r="K2833" s="48"/>
    </row>
    <row r="2834" spans="1:11" x14ac:dyDescent="0.25">
      <c r="A2834" s="48"/>
      <c r="B2834" s="48"/>
      <c r="C2834" s="48"/>
      <c r="D2834" s="48"/>
      <c r="E2834" s="48"/>
      <c r="F2834" s="48"/>
      <c r="G2834" s="48"/>
      <c r="H2834" s="48"/>
      <c r="I2834" s="48"/>
      <c r="J2834" s="48"/>
      <c r="K2834" s="48"/>
    </row>
    <row r="2835" spans="1:11" x14ac:dyDescent="0.25">
      <c r="A2835" s="48"/>
      <c r="B2835" s="48"/>
      <c r="C2835" s="48"/>
      <c r="D2835" s="48"/>
      <c r="E2835" s="48"/>
      <c r="F2835" s="48"/>
      <c r="G2835" s="48"/>
      <c r="H2835" s="48"/>
      <c r="I2835" s="48"/>
      <c r="J2835" s="48"/>
      <c r="K2835" s="48"/>
    </row>
    <row r="2836" spans="1:11" x14ac:dyDescent="0.25">
      <c r="A2836" s="48"/>
      <c r="B2836" s="48"/>
      <c r="C2836" s="48"/>
      <c r="D2836" s="48"/>
      <c r="E2836" s="48"/>
      <c r="F2836" s="48"/>
      <c r="G2836" s="48"/>
      <c r="H2836" s="48"/>
      <c r="I2836" s="48"/>
      <c r="J2836" s="48"/>
      <c r="K2836" s="48"/>
    </row>
    <row r="2837" spans="1:11" x14ac:dyDescent="0.25">
      <c r="A2837" s="48"/>
      <c r="B2837" s="48"/>
      <c r="C2837" s="48"/>
      <c r="D2837" s="48"/>
      <c r="E2837" s="48"/>
      <c r="F2837" s="48"/>
      <c r="G2837" s="48"/>
      <c r="H2837" s="48"/>
      <c r="I2837" s="48"/>
      <c r="J2837" s="48"/>
      <c r="K2837" s="48"/>
    </row>
    <row r="2838" spans="1:11" x14ac:dyDescent="0.25">
      <c r="A2838" s="48"/>
      <c r="B2838" s="48"/>
      <c r="C2838" s="48"/>
      <c r="D2838" s="48"/>
      <c r="E2838" s="48"/>
      <c r="F2838" s="48"/>
      <c r="G2838" s="48"/>
      <c r="H2838" s="48"/>
      <c r="I2838" s="48"/>
      <c r="J2838" s="48"/>
      <c r="K2838" s="48"/>
    </row>
    <row r="2839" spans="1:11" x14ac:dyDescent="0.25">
      <c r="A2839" s="48"/>
      <c r="B2839" s="48"/>
      <c r="C2839" s="48"/>
      <c r="D2839" s="48"/>
      <c r="E2839" s="48"/>
      <c r="F2839" s="48"/>
      <c r="G2839" s="48"/>
      <c r="H2839" s="48"/>
      <c r="I2839" s="48"/>
      <c r="J2839" s="48"/>
      <c r="K2839" s="48"/>
    </row>
    <row r="2840" spans="1:11" x14ac:dyDescent="0.25">
      <c r="A2840" s="48"/>
      <c r="B2840" s="48"/>
      <c r="C2840" s="48"/>
      <c r="D2840" s="48"/>
      <c r="E2840" s="48"/>
      <c r="F2840" s="48"/>
      <c r="G2840" s="48"/>
      <c r="H2840" s="48"/>
      <c r="I2840" s="48"/>
      <c r="J2840" s="48"/>
      <c r="K2840" s="48"/>
    </row>
    <row r="2841" spans="1:11" x14ac:dyDescent="0.25">
      <c r="A2841" s="48"/>
      <c r="B2841" s="48"/>
      <c r="C2841" s="48"/>
      <c r="D2841" s="48"/>
      <c r="E2841" s="48"/>
      <c r="F2841" s="48"/>
      <c r="G2841" s="48"/>
      <c r="H2841" s="48"/>
      <c r="I2841" s="48"/>
      <c r="J2841" s="48"/>
      <c r="K2841" s="48"/>
    </row>
    <row r="2842" spans="1:11" x14ac:dyDescent="0.25">
      <c r="A2842" s="48"/>
      <c r="B2842" s="48"/>
      <c r="C2842" s="48"/>
      <c r="D2842" s="48"/>
      <c r="E2842" s="48"/>
      <c r="F2842" s="48"/>
      <c r="G2842" s="48"/>
      <c r="H2842" s="48"/>
      <c r="I2842" s="48"/>
      <c r="J2842" s="48"/>
      <c r="K2842" s="48"/>
    </row>
    <row r="2843" spans="1:11" x14ac:dyDescent="0.25">
      <c r="A2843" s="48"/>
      <c r="B2843" s="48"/>
      <c r="C2843" s="48"/>
      <c r="D2843" s="48"/>
      <c r="E2843" s="48"/>
      <c r="F2843" s="48"/>
      <c r="G2843" s="48"/>
      <c r="H2843" s="48"/>
      <c r="I2843" s="48"/>
      <c r="J2843" s="48"/>
      <c r="K2843" s="48"/>
    </row>
    <row r="2844" spans="1:11" x14ac:dyDescent="0.25">
      <c r="A2844" s="48"/>
      <c r="B2844" s="48"/>
      <c r="C2844" s="48"/>
      <c r="D2844" s="48"/>
      <c r="E2844" s="48"/>
      <c r="F2844" s="48"/>
      <c r="G2844" s="48"/>
      <c r="H2844" s="48"/>
      <c r="I2844" s="48"/>
      <c r="J2844" s="48"/>
      <c r="K2844" s="48"/>
    </row>
    <row r="2845" spans="1:11" x14ac:dyDescent="0.25">
      <c r="A2845" s="48"/>
      <c r="B2845" s="48"/>
      <c r="C2845" s="48"/>
      <c r="D2845" s="48"/>
      <c r="E2845" s="48"/>
      <c r="F2845" s="48"/>
      <c r="G2845" s="48"/>
      <c r="H2845" s="48"/>
      <c r="I2845" s="48"/>
      <c r="J2845" s="48"/>
      <c r="K2845" s="48"/>
    </row>
    <row r="2846" spans="1:11" x14ac:dyDescent="0.25">
      <c r="A2846" s="48"/>
      <c r="B2846" s="48"/>
      <c r="C2846" s="48"/>
      <c r="D2846" s="48"/>
      <c r="E2846" s="48"/>
      <c r="F2846" s="48"/>
      <c r="G2846" s="48"/>
      <c r="H2846" s="48"/>
      <c r="I2846" s="48"/>
      <c r="J2846" s="48"/>
      <c r="K2846" s="48"/>
    </row>
    <row r="2847" spans="1:11" x14ac:dyDescent="0.25">
      <c r="A2847" s="48"/>
      <c r="B2847" s="48"/>
      <c r="C2847" s="48"/>
      <c r="D2847" s="48"/>
      <c r="E2847" s="48"/>
      <c r="F2847" s="48"/>
      <c r="G2847" s="48"/>
      <c r="H2847" s="48"/>
      <c r="I2847" s="48"/>
      <c r="J2847" s="48"/>
      <c r="K2847" s="48"/>
    </row>
    <row r="2848" spans="1:11" x14ac:dyDescent="0.25">
      <c r="A2848" s="48"/>
      <c r="B2848" s="48"/>
      <c r="C2848" s="48"/>
      <c r="D2848" s="48"/>
      <c r="E2848" s="48"/>
      <c r="F2848" s="48"/>
      <c r="G2848" s="48"/>
      <c r="H2848" s="48"/>
      <c r="I2848" s="48"/>
      <c r="J2848" s="48"/>
      <c r="K2848" s="48"/>
    </row>
    <row r="2849" spans="1:11" x14ac:dyDescent="0.25">
      <c r="A2849" s="48"/>
      <c r="B2849" s="48"/>
      <c r="C2849" s="48"/>
      <c r="D2849" s="48"/>
      <c r="E2849" s="48"/>
      <c r="F2849" s="48"/>
      <c r="G2849" s="48"/>
      <c r="H2849" s="48"/>
      <c r="I2849" s="48"/>
      <c r="J2849" s="48"/>
      <c r="K2849" s="48"/>
    </row>
    <row r="2850" spans="1:11" x14ac:dyDescent="0.25">
      <c r="A2850" s="48"/>
      <c r="B2850" s="48"/>
      <c r="C2850" s="48"/>
      <c r="D2850" s="48"/>
      <c r="E2850" s="48"/>
      <c r="F2850" s="48"/>
      <c r="G2850" s="48"/>
      <c r="H2850" s="48"/>
      <c r="I2850" s="48"/>
      <c r="J2850" s="48"/>
      <c r="K2850" s="48"/>
    </row>
    <row r="2851" spans="1:11" x14ac:dyDescent="0.25">
      <c r="A2851" s="48"/>
      <c r="B2851" s="48"/>
      <c r="C2851" s="48"/>
      <c r="D2851" s="48"/>
      <c r="E2851" s="48"/>
      <c r="F2851" s="48"/>
      <c r="G2851" s="48"/>
      <c r="H2851" s="48"/>
      <c r="I2851" s="48"/>
      <c r="J2851" s="48"/>
      <c r="K2851" s="48"/>
    </row>
    <row r="2852" spans="1:11" x14ac:dyDescent="0.25">
      <c r="A2852" s="48"/>
      <c r="B2852" s="48"/>
      <c r="C2852" s="48"/>
      <c r="D2852" s="48"/>
      <c r="E2852" s="48"/>
      <c r="F2852" s="48"/>
      <c r="G2852" s="48"/>
      <c r="H2852" s="48"/>
      <c r="I2852" s="48"/>
      <c r="J2852" s="48"/>
      <c r="K2852" s="48"/>
    </row>
    <row r="2853" spans="1:11" x14ac:dyDescent="0.25">
      <c r="A2853" s="48"/>
      <c r="B2853" s="48"/>
      <c r="C2853" s="48"/>
      <c r="D2853" s="48"/>
      <c r="E2853" s="48"/>
      <c r="F2853" s="48"/>
      <c r="G2853" s="48"/>
      <c r="H2853" s="48"/>
      <c r="I2853" s="48"/>
      <c r="J2853" s="48"/>
      <c r="K2853" s="48"/>
    </row>
    <row r="2854" spans="1:11" x14ac:dyDescent="0.25">
      <c r="A2854" s="48"/>
      <c r="B2854" s="48"/>
      <c r="C2854" s="48"/>
      <c r="D2854" s="48"/>
      <c r="E2854" s="48"/>
      <c r="F2854" s="48"/>
      <c r="G2854" s="48"/>
      <c r="H2854" s="48"/>
      <c r="I2854" s="48"/>
      <c r="J2854" s="48"/>
      <c r="K2854" s="48"/>
    </row>
    <row r="2855" spans="1:11" x14ac:dyDescent="0.25">
      <c r="A2855" s="48"/>
      <c r="B2855" s="48"/>
      <c r="C2855" s="48"/>
      <c r="D2855" s="48"/>
      <c r="E2855" s="48"/>
      <c r="F2855" s="48"/>
      <c r="G2855" s="48"/>
      <c r="H2855" s="48"/>
      <c r="I2855" s="48"/>
      <c r="J2855" s="48"/>
      <c r="K2855" s="48"/>
    </row>
    <row r="2856" spans="1:11" x14ac:dyDescent="0.25">
      <c r="A2856" s="48"/>
      <c r="B2856" s="48"/>
      <c r="C2856" s="48"/>
      <c r="D2856" s="48"/>
      <c r="E2856" s="48"/>
      <c r="F2856" s="48"/>
      <c r="G2856" s="48"/>
      <c r="H2856" s="48"/>
      <c r="I2856" s="48"/>
      <c r="J2856" s="48"/>
      <c r="K2856" s="48"/>
    </row>
    <row r="2857" spans="1:11" x14ac:dyDescent="0.25">
      <c r="A2857" s="48"/>
      <c r="B2857" s="48"/>
      <c r="C2857" s="48"/>
      <c r="D2857" s="48"/>
      <c r="E2857" s="48"/>
      <c r="F2857" s="48"/>
      <c r="G2857" s="48"/>
      <c r="H2857" s="48"/>
      <c r="I2857" s="48"/>
      <c r="J2857" s="48"/>
      <c r="K2857" s="48"/>
    </row>
    <row r="2858" spans="1:11" x14ac:dyDescent="0.25">
      <c r="A2858" s="48"/>
      <c r="B2858" s="48"/>
      <c r="C2858" s="48"/>
      <c r="D2858" s="48"/>
      <c r="E2858" s="48"/>
      <c r="F2858" s="48"/>
      <c r="G2858" s="48"/>
      <c r="H2858" s="48"/>
      <c r="I2858" s="48"/>
      <c r="J2858" s="48"/>
      <c r="K2858" s="48"/>
    </row>
    <row r="2859" spans="1:11" x14ac:dyDescent="0.25">
      <c r="A2859" s="48"/>
      <c r="B2859" s="48"/>
      <c r="C2859" s="48"/>
      <c r="D2859" s="48"/>
      <c r="E2859" s="48"/>
      <c r="F2859" s="48"/>
      <c r="G2859" s="48"/>
      <c r="H2859" s="48"/>
      <c r="I2859" s="48"/>
      <c r="J2859" s="48"/>
      <c r="K2859" s="48"/>
    </row>
    <row r="2860" spans="1:11" x14ac:dyDescent="0.25">
      <c r="A2860" s="48"/>
      <c r="B2860" s="48"/>
      <c r="C2860" s="48"/>
      <c r="D2860" s="48"/>
      <c r="E2860" s="48"/>
      <c r="F2860" s="48"/>
      <c r="G2860" s="48"/>
      <c r="H2860" s="48"/>
      <c r="I2860" s="48"/>
      <c r="J2860" s="48"/>
      <c r="K2860" s="48"/>
    </row>
    <row r="2861" spans="1:11" x14ac:dyDescent="0.25">
      <c r="A2861" s="48"/>
      <c r="B2861" s="48"/>
      <c r="C2861" s="48"/>
      <c r="D2861" s="48"/>
      <c r="E2861" s="48"/>
      <c r="F2861" s="48"/>
      <c r="G2861" s="48"/>
      <c r="H2861" s="48"/>
      <c r="I2861" s="48"/>
      <c r="J2861" s="48"/>
      <c r="K2861" s="48"/>
    </row>
    <row r="2862" spans="1:11" x14ac:dyDescent="0.25">
      <c r="A2862" s="48"/>
      <c r="B2862" s="48"/>
      <c r="C2862" s="48"/>
      <c r="D2862" s="48"/>
      <c r="E2862" s="48"/>
      <c r="F2862" s="48"/>
      <c r="G2862" s="48"/>
      <c r="H2862" s="48"/>
      <c r="I2862" s="48"/>
      <c r="J2862" s="48"/>
      <c r="K2862" s="48"/>
    </row>
    <row r="2863" spans="1:11" x14ac:dyDescent="0.25">
      <c r="A2863" s="48"/>
      <c r="B2863" s="48"/>
      <c r="C2863" s="48"/>
      <c r="D2863" s="48"/>
      <c r="E2863" s="48"/>
      <c r="F2863" s="48"/>
      <c r="G2863" s="48"/>
      <c r="H2863" s="48"/>
      <c r="I2863" s="48"/>
      <c r="J2863" s="48"/>
      <c r="K2863" s="48"/>
    </row>
    <row r="2864" spans="1:11" x14ac:dyDescent="0.25">
      <c r="A2864" s="48"/>
      <c r="B2864" s="48"/>
      <c r="C2864" s="48"/>
      <c r="D2864" s="48"/>
      <c r="E2864" s="48"/>
      <c r="F2864" s="48"/>
      <c r="G2864" s="48"/>
      <c r="H2864" s="48"/>
      <c r="I2864" s="48"/>
      <c r="J2864" s="48"/>
      <c r="K2864" s="48"/>
    </row>
    <row r="2865" spans="1:11" x14ac:dyDescent="0.25">
      <c r="A2865" s="48"/>
      <c r="B2865" s="48"/>
      <c r="C2865" s="48"/>
      <c r="D2865" s="48"/>
      <c r="E2865" s="48"/>
      <c r="F2865" s="48"/>
      <c r="G2865" s="48"/>
      <c r="H2865" s="48"/>
      <c r="I2865" s="48"/>
      <c r="J2865" s="48"/>
      <c r="K2865" s="48"/>
    </row>
    <row r="2866" spans="1:11" x14ac:dyDescent="0.25">
      <c r="A2866" s="48"/>
      <c r="B2866" s="48"/>
      <c r="C2866" s="48"/>
      <c r="D2866" s="48"/>
      <c r="E2866" s="48"/>
      <c r="F2866" s="48"/>
      <c r="G2866" s="48"/>
      <c r="H2866" s="48"/>
      <c r="I2866" s="48"/>
      <c r="J2866" s="48"/>
      <c r="K2866" s="48"/>
    </row>
    <row r="2867" spans="1:11" x14ac:dyDescent="0.25">
      <c r="A2867" s="48"/>
      <c r="B2867" s="48"/>
      <c r="C2867" s="48"/>
      <c r="D2867" s="48"/>
      <c r="E2867" s="48"/>
      <c r="F2867" s="48"/>
      <c r="G2867" s="48"/>
      <c r="H2867" s="48"/>
      <c r="I2867" s="48"/>
      <c r="J2867" s="48"/>
      <c r="K2867" s="48"/>
    </row>
    <row r="2868" spans="1:11" x14ac:dyDescent="0.25">
      <c r="A2868" s="48"/>
      <c r="B2868" s="48"/>
      <c r="C2868" s="48"/>
      <c r="D2868" s="48"/>
      <c r="E2868" s="48"/>
      <c r="F2868" s="48"/>
      <c r="G2868" s="48"/>
      <c r="H2868" s="48"/>
      <c r="I2868" s="48"/>
      <c r="J2868" s="48"/>
      <c r="K2868" s="48"/>
    </row>
    <row r="2869" spans="1:11" x14ac:dyDescent="0.25">
      <c r="A2869" s="48"/>
      <c r="B2869" s="48"/>
      <c r="C2869" s="48"/>
      <c r="D2869" s="48"/>
      <c r="E2869" s="48"/>
      <c r="F2869" s="48"/>
      <c r="G2869" s="48"/>
      <c r="H2869" s="48"/>
      <c r="I2869" s="48"/>
      <c r="J2869" s="48"/>
      <c r="K2869" s="48"/>
    </row>
    <row r="2870" spans="1:11" x14ac:dyDescent="0.25">
      <c r="A2870" s="48"/>
      <c r="B2870" s="48"/>
      <c r="C2870" s="48"/>
      <c r="D2870" s="48"/>
      <c r="E2870" s="48"/>
      <c r="F2870" s="48"/>
      <c r="G2870" s="48"/>
      <c r="H2870" s="48"/>
      <c r="I2870" s="48"/>
      <c r="J2870" s="48"/>
      <c r="K2870" s="48"/>
    </row>
    <row r="2871" spans="1:11" x14ac:dyDescent="0.25">
      <c r="A2871" s="48"/>
      <c r="B2871" s="48"/>
      <c r="C2871" s="48"/>
      <c r="D2871" s="48"/>
      <c r="E2871" s="48"/>
      <c r="F2871" s="48"/>
      <c r="G2871" s="48"/>
      <c r="H2871" s="48"/>
      <c r="I2871" s="48"/>
      <c r="J2871" s="48"/>
      <c r="K2871" s="48"/>
    </row>
    <row r="2872" spans="1:11" x14ac:dyDescent="0.25">
      <c r="A2872" s="48"/>
      <c r="B2872" s="48"/>
      <c r="C2872" s="48"/>
      <c r="D2872" s="48"/>
      <c r="E2872" s="48"/>
      <c r="F2872" s="48"/>
      <c r="G2872" s="48"/>
      <c r="H2872" s="48"/>
      <c r="I2872" s="48"/>
      <c r="J2872" s="48"/>
      <c r="K2872" s="48"/>
    </row>
    <row r="2873" spans="1:11" x14ac:dyDescent="0.25">
      <c r="A2873" s="48"/>
      <c r="B2873" s="48"/>
      <c r="C2873" s="48"/>
      <c r="D2873" s="48"/>
      <c r="E2873" s="48"/>
      <c r="F2873" s="48"/>
      <c r="G2873" s="48"/>
      <c r="H2873" s="48"/>
      <c r="I2873" s="48"/>
      <c r="J2873" s="48"/>
      <c r="K2873" s="48"/>
    </row>
    <row r="2874" spans="1:11" x14ac:dyDescent="0.25">
      <c r="A2874" s="48"/>
      <c r="B2874" s="48"/>
      <c r="C2874" s="48"/>
      <c r="D2874" s="48"/>
      <c r="E2874" s="48"/>
      <c r="F2874" s="48"/>
      <c r="G2874" s="48"/>
      <c r="H2874" s="48"/>
      <c r="I2874" s="48"/>
      <c r="J2874" s="48"/>
      <c r="K2874" s="48"/>
    </row>
    <row r="2875" spans="1:11" x14ac:dyDescent="0.25">
      <c r="A2875" s="48"/>
      <c r="B2875" s="48"/>
      <c r="C2875" s="48"/>
      <c r="D2875" s="48"/>
      <c r="E2875" s="48"/>
      <c r="F2875" s="48"/>
      <c r="G2875" s="48"/>
      <c r="H2875" s="48"/>
      <c r="I2875" s="48"/>
      <c r="J2875" s="48"/>
      <c r="K2875" s="48"/>
    </row>
    <row r="2876" spans="1:11" x14ac:dyDescent="0.25">
      <c r="A2876" s="48"/>
      <c r="B2876" s="48"/>
      <c r="C2876" s="48"/>
      <c r="D2876" s="48"/>
      <c r="E2876" s="48"/>
      <c r="F2876" s="48"/>
      <c r="G2876" s="48"/>
      <c r="H2876" s="48"/>
      <c r="I2876" s="48"/>
      <c r="J2876" s="48"/>
      <c r="K2876" s="48"/>
    </row>
    <row r="2877" spans="1:11" x14ac:dyDescent="0.25">
      <c r="A2877" s="48"/>
      <c r="B2877" s="48"/>
      <c r="C2877" s="48"/>
      <c r="D2877" s="48"/>
      <c r="E2877" s="48"/>
      <c r="F2877" s="48"/>
      <c r="G2877" s="48"/>
      <c r="H2877" s="48"/>
      <c r="I2877" s="48"/>
      <c r="J2877" s="48"/>
      <c r="K2877" s="48"/>
    </row>
    <row r="2878" spans="1:11" x14ac:dyDescent="0.25">
      <c r="A2878" s="48"/>
      <c r="B2878" s="48"/>
      <c r="C2878" s="48"/>
      <c r="D2878" s="48"/>
      <c r="E2878" s="48"/>
      <c r="F2878" s="48"/>
      <c r="G2878" s="48"/>
      <c r="H2878" s="48"/>
      <c r="I2878" s="48"/>
      <c r="J2878" s="48"/>
      <c r="K2878" s="48"/>
    </row>
    <row r="2879" spans="1:11" x14ac:dyDescent="0.25">
      <c r="A2879" s="48"/>
      <c r="B2879" s="48"/>
      <c r="C2879" s="48"/>
      <c r="D2879" s="48"/>
      <c r="E2879" s="48"/>
      <c r="F2879" s="48"/>
      <c r="G2879" s="48"/>
      <c r="H2879" s="48"/>
      <c r="I2879" s="48"/>
      <c r="J2879" s="48"/>
      <c r="K2879" s="48"/>
    </row>
    <row r="2880" spans="1:11" x14ac:dyDescent="0.25">
      <c r="A2880" s="48"/>
      <c r="B2880" s="48"/>
      <c r="C2880" s="48"/>
      <c r="D2880" s="48"/>
      <c r="E2880" s="48"/>
      <c r="F2880" s="48"/>
      <c r="G2880" s="48"/>
      <c r="H2880" s="48"/>
      <c r="I2880" s="48"/>
      <c r="J2880" s="48"/>
      <c r="K2880" s="48"/>
    </row>
    <row r="2881" spans="1:11" x14ac:dyDescent="0.25">
      <c r="A2881" s="48"/>
      <c r="B2881" s="48"/>
      <c r="C2881" s="48"/>
      <c r="D2881" s="48"/>
      <c r="E2881" s="48"/>
      <c r="F2881" s="48"/>
      <c r="G2881" s="48"/>
      <c r="H2881" s="48"/>
      <c r="I2881" s="48"/>
      <c r="J2881" s="48"/>
      <c r="K2881" s="48"/>
    </row>
    <row r="2882" spans="1:11" x14ac:dyDescent="0.25">
      <c r="A2882" s="48"/>
      <c r="B2882" s="48"/>
      <c r="C2882" s="48"/>
      <c r="D2882" s="48"/>
      <c r="E2882" s="48"/>
      <c r="F2882" s="48"/>
      <c r="G2882" s="48"/>
      <c r="H2882" s="48"/>
      <c r="I2882" s="48"/>
      <c r="J2882" s="48"/>
      <c r="K2882" s="48"/>
    </row>
    <row r="2883" spans="1:11" x14ac:dyDescent="0.25">
      <c r="A2883" s="48"/>
      <c r="B2883" s="48"/>
      <c r="C2883" s="48"/>
      <c r="D2883" s="48"/>
      <c r="E2883" s="48"/>
      <c r="F2883" s="48"/>
      <c r="G2883" s="48"/>
      <c r="H2883" s="48"/>
      <c r="I2883" s="48"/>
      <c r="J2883" s="48"/>
      <c r="K2883" s="48"/>
    </row>
    <row r="2884" spans="1:11" x14ac:dyDescent="0.25">
      <c r="A2884" s="48"/>
      <c r="B2884" s="48"/>
      <c r="C2884" s="48"/>
      <c r="D2884" s="48"/>
      <c r="E2884" s="48"/>
      <c r="F2884" s="48"/>
      <c r="G2884" s="48"/>
      <c r="H2884" s="48"/>
      <c r="I2884" s="48"/>
      <c r="J2884" s="48"/>
      <c r="K2884" s="48"/>
    </row>
    <row r="2885" spans="1:11" x14ac:dyDescent="0.25">
      <c r="A2885" s="48"/>
      <c r="B2885" s="48"/>
      <c r="C2885" s="48"/>
      <c r="D2885" s="48"/>
      <c r="E2885" s="48"/>
      <c r="F2885" s="48"/>
      <c r="G2885" s="48"/>
      <c r="H2885" s="48"/>
      <c r="I2885" s="48"/>
      <c r="J2885" s="48"/>
      <c r="K2885" s="48"/>
    </row>
    <row r="2886" spans="1:11" x14ac:dyDescent="0.25">
      <c r="A2886" s="48"/>
      <c r="B2886" s="48"/>
      <c r="C2886" s="48"/>
      <c r="D2886" s="48"/>
      <c r="E2886" s="48"/>
      <c r="F2886" s="48"/>
      <c r="G2886" s="48"/>
      <c r="H2886" s="48"/>
      <c r="I2886" s="48"/>
      <c r="J2886" s="48"/>
      <c r="K2886" s="48"/>
    </row>
    <row r="2887" spans="1:11" x14ac:dyDescent="0.25">
      <c r="A2887" s="48"/>
      <c r="B2887" s="48"/>
      <c r="C2887" s="48"/>
      <c r="D2887" s="48"/>
      <c r="E2887" s="48"/>
      <c r="F2887" s="48"/>
      <c r="G2887" s="48"/>
      <c r="H2887" s="48"/>
      <c r="I2887" s="48"/>
      <c r="J2887" s="48"/>
      <c r="K2887" s="48"/>
    </row>
    <row r="2888" spans="1:11" x14ac:dyDescent="0.25">
      <c r="A2888" s="48"/>
      <c r="B2888" s="48"/>
      <c r="C2888" s="48"/>
      <c r="D2888" s="48"/>
      <c r="E2888" s="48"/>
      <c r="F2888" s="48"/>
      <c r="G2888" s="48"/>
      <c r="H2888" s="48"/>
      <c r="I2888" s="48"/>
      <c r="J2888" s="48"/>
      <c r="K2888" s="48"/>
    </row>
    <row r="2889" spans="1:11" x14ac:dyDescent="0.25">
      <c r="A2889" s="48"/>
      <c r="B2889" s="48"/>
      <c r="C2889" s="48"/>
      <c r="D2889" s="48"/>
      <c r="E2889" s="48"/>
      <c r="F2889" s="48"/>
      <c r="G2889" s="48"/>
      <c r="H2889" s="48"/>
      <c r="I2889" s="48"/>
      <c r="J2889" s="48"/>
      <c r="K2889" s="48"/>
    </row>
    <row r="2890" spans="1:11" x14ac:dyDescent="0.25">
      <c r="A2890" s="48"/>
      <c r="B2890" s="48"/>
      <c r="C2890" s="48"/>
      <c r="D2890" s="48"/>
      <c r="E2890" s="48"/>
      <c r="F2890" s="48"/>
      <c r="G2890" s="48"/>
      <c r="H2890" s="48"/>
      <c r="I2890" s="48"/>
      <c r="J2890" s="48"/>
      <c r="K2890" s="48"/>
    </row>
    <row r="2891" spans="1:11" x14ac:dyDescent="0.25">
      <c r="A2891" s="48"/>
      <c r="B2891" s="48"/>
      <c r="C2891" s="48"/>
      <c r="D2891" s="48"/>
      <c r="E2891" s="48"/>
      <c r="F2891" s="48"/>
      <c r="G2891" s="48"/>
      <c r="H2891" s="48"/>
      <c r="I2891" s="48"/>
      <c r="J2891" s="48"/>
      <c r="K2891" s="48"/>
    </row>
    <row r="2892" spans="1:11" x14ac:dyDescent="0.25">
      <c r="A2892" s="48"/>
      <c r="B2892" s="48"/>
      <c r="C2892" s="48"/>
      <c r="D2892" s="48"/>
      <c r="E2892" s="48"/>
      <c r="F2892" s="48"/>
      <c r="G2892" s="48"/>
      <c r="H2892" s="48"/>
      <c r="I2892" s="48"/>
      <c r="J2892" s="48"/>
      <c r="K2892" s="48"/>
    </row>
    <row r="2893" spans="1:11" x14ac:dyDescent="0.25">
      <c r="A2893" s="48"/>
      <c r="B2893" s="48"/>
      <c r="C2893" s="48"/>
      <c r="D2893" s="48"/>
      <c r="E2893" s="48"/>
      <c r="F2893" s="48"/>
      <c r="G2893" s="48"/>
      <c r="H2893" s="48"/>
      <c r="I2893" s="48"/>
      <c r="J2893" s="48"/>
      <c r="K2893" s="48"/>
    </row>
    <row r="2894" spans="1:11" x14ac:dyDescent="0.25">
      <c r="A2894" s="48"/>
      <c r="B2894" s="48"/>
      <c r="C2894" s="48"/>
      <c r="D2894" s="48"/>
      <c r="E2894" s="48"/>
      <c r="F2894" s="48"/>
      <c r="G2894" s="48"/>
      <c r="H2894" s="48"/>
      <c r="I2894" s="48"/>
      <c r="J2894" s="48"/>
      <c r="K2894" s="48"/>
    </row>
    <row r="2895" spans="1:11" x14ac:dyDescent="0.25">
      <c r="A2895" s="48"/>
      <c r="B2895" s="48"/>
      <c r="C2895" s="48"/>
      <c r="D2895" s="48"/>
      <c r="E2895" s="48"/>
      <c r="F2895" s="48"/>
      <c r="G2895" s="48"/>
      <c r="H2895" s="48"/>
      <c r="I2895" s="48"/>
      <c r="J2895" s="48"/>
      <c r="K2895" s="48"/>
    </row>
    <row r="2896" spans="1:11" x14ac:dyDescent="0.25">
      <c r="A2896" s="48"/>
      <c r="B2896" s="48"/>
      <c r="C2896" s="48"/>
      <c r="D2896" s="48"/>
      <c r="E2896" s="48"/>
      <c r="F2896" s="48"/>
      <c r="G2896" s="48"/>
      <c r="H2896" s="48"/>
      <c r="I2896" s="48"/>
      <c r="J2896" s="48"/>
      <c r="K2896" s="48"/>
    </row>
    <row r="2897" spans="1:11" x14ac:dyDescent="0.25">
      <c r="A2897" s="48"/>
      <c r="B2897" s="48"/>
      <c r="C2897" s="48"/>
      <c r="D2897" s="48"/>
      <c r="E2897" s="48"/>
      <c r="F2897" s="48"/>
      <c r="G2897" s="48"/>
      <c r="H2897" s="48"/>
      <c r="I2897" s="48"/>
      <c r="J2897" s="48"/>
      <c r="K2897" s="48"/>
    </row>
    <row r="2898" spans="1:11" x14ac:dyDescent="0.25">
      <c r="A2898" s="48"/>
      <c r="B2898" s="48"/>
      <c r="C2898" s="48"/>
      <c r="D2898" s="48"/>
      <c r="E2898" s="48"/>
      <c r="F2898" s="48"/>
      <c r="G2898" s="48"/>
      <c r="H2898" s="48"/>
      <c r="I2898" s="48"/>
      <c r="J2898" s="48"/>
      <c r="K2898" s="48"/>
    </row>
    <row r="2899" spans="1:11" x14ac:dyDescent="0.25">
      <c r="A2899" s="48"/>
      <c r="B2899" s="48"/>
      <c r="C2899" s="48"/>
      <c r="D2899" s="48"/>
      <c r="E2899" s="48"/>
      <c r="F2899" s="48"/>
      <c r="G2899" s="48"/>
      <c r="H2899" s="48"/>
      <c r="I2899" s="48"/>
      <c r="J2899" s="48"/>
      <c r="K2899" s="48"/>
    </row>
    <row r="2900" spans="1:11" x14ac:dyDescent="0.25">
      <c r="A2900" s="48"/>
      <c r="B2900" s="48"/>
      <c r="C2900" s="48"/>
      <c r="D2900" s="48"/>
      <c r="E2900" s="48"/>
      <c r="F2900" s="48"/>
      <c r="G2900" s="48"/>
      <c r="H2900" s="48"/>
      <c r="I2900" s="48"/>
      <c r="J2900" s="48"/>
      <c r="K2900" s="48"/>
    </row>
    <row r="2901" spans="1:11" x14ac:dyDescent="0.25">
      <c r="A2901" s="48"/>
      <c r="B2901" s="48"/>
      <c r="C2901" s="48"/>
      <c r="D2901" s="48"/>
      <c r="E2901" s="48"/>
      <c r="F2901" s="48"/>
      <c r="G2901" s="48"/>
      <c r="H2901" s="48"/>
      <c r="I2901" s="48"/>
      <c r="J2901" s="48"/>
      <c r="K2901" s="48"/>
    </row>
    <row r="2902" spans="1:11" x14ac:dyDescent="0.25">
      <c r="A2902" s="48"/>
      <c r="B2902" s="48"/>
      <c r="C2902" s="48"/>
      <c r="D2902" s="48"/>
      <c r="E2902" s="48"/>
      <c r="F2902" s="48"/>
      <c r="G2902" s="48"/>
      <c r="H2902" s="48"/>
      <c r="I2902" s="48"/>
      <c r="J2902" s="48"/>
      <c r="K2902" s="48"/>
    </row>
    <row r="2903" spans="1:11" x14ac:dyDescent="0.25">
      <c r="A2903" s="48"/>
      <c r="B2903" s="48"/>
      <c r="C2903" s="48"/>
      <c r="D2903" s="48"/>
      <c r="E2903" s="48"/>
      <c r="F2903" s="48"/>
      <c r="G2903" s="48"/>
      <c r="H2903" s="48"/>
      <c r="I2903" s="48"/>
      <c r="J2903" s="48"/>
      <c r="K2903" s="48"/>
    </row>
    <row r="2904" spans="1:11" x14ac:dyDescent="0.25">
      <c r="A2904" s="48"/>
      <c r="B2904" s="48"/>
      <c r="C2904" s="48"/>
      <c r="D2904" s="48"/>
      <c r="E2904" s="48"/>
      <c r="F2904" s="48"/>
      <c r="G2904" s="48"/>
      <c r="H2904" s="48"/>
      <c r="I2904" s="48"/>
      <c r="J2904" s="48"/>
      <c r="K2904" s="48"/>
    </row>
    <row r="2905" spans="1:11" x14ac:dyDescent="0.25">
      <c r="A2905" s="48"/>
      <c r="B2905" s="48"/>
      <c r="C2905" s="48"/>
      <c r="D2905" s="48"/>
      <c r="E2905" s="48"/>
      <c r="F2905" s="48"/>
      <c r="G2905" s="48"/>
      <c r="H2905" s="48"/>
      <c r="I2905" s="48"/>
      <c r="J2905" s="48"/>
      <c r="K2905" s="48"/>
    </row>
    <row r="2906" spans="1:11" x14ac:dyDescent="0.25">
      <c r="A2906" s="48"/>
      <c r="B2906" s="48"/>
      <c r="C2906" s="48"/>
      <c r="D2906" s="48"/>
      <c r="E2906" s="48"/>
      <c r="F2906" s="48"/>
      <c r="G2906" s="48"/>
      <c r="H2906" s="48"/>
      <c r="I2906" s="48"/>
      <c r="J2906" s="48"/>
      <c r="K2906" s="48"/>
    </row>
    <row r="2907" spans="1:11" x14ac:dyDescent="0.25">
      <c r="A2907" s="48"/>
      <c r="B2907" s="48"/>
      <c r="C2907" s="48"/>
      <c r="D2907" s="48"/>
      <c r="E2907" s="48"/>
      <c r="F2907" s="48"/>
      <c r="G2907" s="48"/>
      <c r="H2907" s="48"/>
      <c r="I2907" s="48"/>
      <c r="J2907" s="48"/>
      <c r="K2907" s="48"/>
    </row>
    <row r="2908" spans="1:11" x14ac:dyDescent="0.25">
      <c r="A2908" s="48"/>
      <c r="B2908" s="48"/>
      <c r="C2908" s="48"/>
      <c r="D2908" s="48"/>
      <c r="E2908" s="48"/>
      <c r="F2908" s="48"/>
      <c r="G2908" s="48"/>
      <c r="H2908" s="48"/>
      <c r="I2908" s="48"/>
      <c r="J2908" s="48"/>
      <c r="K2908" s="48"/>
    </row>
    <row r="2909" spans="1:11" x14ac:dyDescent="0.25">
      <c r="A2909" s="48"/>
      <c r="B2909" s="48"/>
      <c r="C2909" s="48"/>
      <c r="D2909" s="48"/>
      <c r="E2909" s="48"/>
      <c r="F2909" s="48"/>
      <c r="G2909" s="48"/>
      <c r="H2909" s="48"/>
      <c r="I2909" s="48"/>
      <c r="J2909" s="48"/>
      <c r="K2909" s="48"/>
    </row>
    <row r="2910" spans="1:11" x14ac:dyDescent="0.25">
      <c r="A2910" s="48"/>
      <c r="B2910" s="48"/>
      <c r="C2910" s="48"/>
      <c r="D2910" s="48"/>
      <c r="E2910" s="48"/>
      <c r="F2910" s="48"/>
      <c r="G2910" s="48"/>
      <c r="H2910" s="48"/>
      <c r="I2910" s="48"/>
      <c r="J2910" s="48"/>
      <c r="K2910" s="48"/>
    </row>
    <row r="2911" spans="1:11" x14ac:dyDescent="0.25">
      <c r="A2911" s="48"/>
      <c r="B2911" s="48"/>
      <c r="C2911" s="48"/>
      <c r="D2911" s="48"/>
      <c r="E2911" s="48"/>
      <c r="F2911" s="48"/>
      <c r="G2911" s="48"/>
      <c r="H2911" s="48"/>
      <c r="I2911" s="48"/>
      <c r="J2911" s="48"/>
      <c r="K2911" s="48"/>
    </row>
    <row r="2912" spans="1:11" x14ac:dyDescent="0.25">
      <c r="A2912" s="48"/>
      <c r="B2912" s="48"/>
      <c r="C2912" s="48"/>
      <c r="D2912" s="48"/>
      <c r="E2912" s="48"/>
      <c r="F2912" s="48"/>
      <c r="G2912" s="48"/>
      <c r="H2912" s="48"/>
      <c r="I2912" s="48"/>
      <c r="J2912" s="48"/>
      <c r="K2912" s="48"/>
    </row>
    <row r="2913" spans="1:11" x14ac:dyDescent="0.25">
      <c r="A2913" s="48"/>
      <c r="B2913" s="48"/>
      <c r="C2913" s="48"/>
      <c r="D2913" s="48"/>
      <c r="E2913" s="48"/>
      <c r="F2913" s="48"/>
      <c r="G2913" s="48"/>
      <c r="H2913" s="48"/>
      <c r="I2913" s="48"/>
      <c r="J2913" s="48"/>
      <c r="K2913" s="48"/>
    </row>
    <row r="2914" spans="1:11" x14ac:dyDescent="0.25">
      <c r="A2914" s="48"/>
      <c r="B2914" s="48"/>
      <c r="C2914" s="48"/>
      <c r="D2914" s="48"/>
      <c r="E2914" s="48"/>
      <c r="F2914" s="48"/>
      <c r="G2914" s="48"/>
      <c r="H2914" s="48"/>
      <c r="I2914" s="48"/>
      <c r="J2914" s="48"/>
      <c r="K2914" s="48"/>
    </row>
    <row r="2915" spans="1:11" x14ac:dyDescent="0.25">
      <c r="A2915" s="48"/>
      <c r="B2915" s="48"/>
      <c r="C2915" s="48"/>
      <c r="D2915" s="48"/>
      <c r="E2915" s="48"/>
      <c r="F2915" s="48"/>
      <c r="G2915" s="48"/>
      <c r="H2915" s="48"/>
      <c r="I2915" s="48"/>
      <c r="J2915" s="48"/>
      <c r="K2915" s="48"/>
    </row>
    <row r="2916" spans="1:11" x14ac:dyDescent="0.25">
      <c r="A2916" s="48"/>
      <c r="B2916" s="48"/>
      <c r="C2916" s="48"/>
      <c r="D2916" s="48"/>
      <c r="E2916" s="48"/>
      <c r="F2916" s="48"/>
      <c r="G2916" s="48"/>
      <c r="H2916" s="48"/>
      <c r="I2916" s="48"/>
      <c r="J2916" s="48"/>
      <c r="K2916" s="48"/>
    </row>
    <row r="2917" spans="1:11" x14ac:dyDescent="0.25">
      <c r="A2917" s="48"/>
      <c r="B2917" s="48"/>
      <c r="C2917" s="48"/>
      <c r="D2917" s="48"/>
      <c r="E2917" s="48"/>
      <c r="F2917" s="48"/>
      <c r="G2917" s="48"/>
      <c r="H2917" s="48"/>
      <c r="I2917" s="48"/>
      <c r="J2917" s="48"/>
      <c r="K2917" s="48"/>
    </row>
    <row r="2918" spans="1:11" x14ac:dyDescent="0.25">
      <c r="A2918" s="48"/>
      <c r="B2918" s="48"/>
      <c r="C2918" s="48"/>
      <c r="D2918" s="48"/>
      <c r="E2918" s="48"/>
      <c r="F2918" s="48"/>
      <c r="G2918" s="48"/>
      <c r="H2918" s="48"/>
      <c r="I2918" s="48"/>
      <c r="J2918" s="48"/>
      <c r="K2918" s="48"/>
    </row>
    <row r="2919" spans="1:11" x14ac:dyDescent="0.25">
      <c r="A2919" s="48"/>
      <c r="B2919" s="48"/>
      <c r="C2919" s="48"/>
      <c r="D2919" s="48"/>
      <c r="E2919" s="48"/>
      <c r="F2919" s="48"/>
      <c r="G2919" s="48"/>
      <c r="H2919" s="48"/>
      <c r="I2919" s="48"/>
      <c r="J2919" s="48"/>
      <c r="K2919" s="48"/>
    </row>
    <row r="2920" spans="1:11" x14ac:dyDescent="0.25">
      <c r="A2920" s="48"/>
      <c r="B2920" s="48"/>
      <c r="C2920" s="48"/>
      <c r="D2920" s="48"/>
      <c r="E2920" s="48"/>
      <c r="F2920" s="48"/>
      <c r="G2920" s="48"/>
      <c r="H2920" s="48"/>
      <c r="I2920" s="48"/>
      <c r="J2920" s="48"/>
      <c r="K2920" s="48"/>
    </row>
    <row r="2921" spans="1:11" x14ac:dyDescent="0.25">
      <c r="A2921" s="48"/>
      <c r="B2921" s="48"/>
      <c r="C2921" s="48"/>
      <c r="D2921" s="48"/>
      <c r="E2921" s="48"/>
      <c r="F2921" s="48"/>
      <c r="G2921" s="48"/>
      <c r="H2921" s="48"/>
      <c r="I2921" s="48"/>
      <c r="J2921" s="48"/>
      <c r="K2921" s="48"/>
    </row>
    <row r="2922" spans="1:11" x14ac:dyDescent="0.25">
      <c r="A2922" s="48"/>
      <c r="B2922" s="48"/>
      <c r="C2922" s="48"/>
      <c r="D2922" s="48"/>
      <c r="E2922" s="48"/>
      <c r="F2922" s="48"/>
      <c r="G2922" s="48"/>
      <c r="H2922" s="48"/>
      <c r="I2922" s="48"/>
      <c r="J2922" s="48"/>
      <c r="K2922" s="48"/>
    </row>
    <row r="2923" spans="1:11" x14ac:dyDescent="0.25">
      <c r="A2923" s="48"/>
      <c r="B2923" s="48"/>
      <c r="C2923" s="48"/>
      <c r="D2923" s="48"/>
      <c r="E2923" s="48"/>
      <c r="F2923" s="48"/>
      <c r="G2923" s="48"/>
      <c r="H2923" s="48"/>
      <c r="I2923" s="48"/>
      <c r="J2923" s="48"/>
      <c r="K2923" s="48"/>
    </row>
    <row r="2924" spans="1:11" x14ac:dyDescent="0.25">
      <c r="A2924" s="48"/>
      <c r="B2924" s="48"/>
      <c r="C2924" s="48"/>
      <c r="D2924" s="48"/>
      <c r="E2924" s="48"/>
      <c r="F2924" s="48"/>
      <c r="G2924" s="48"/>
      <c r="H2924" s="48"/>
      <c r="I2924" s="48"/>
      <c r="J2924" s="48"/>
      <c r="K2924" s="48"/>
    </row>
    <row r="2925" spans="1:11" x14ac:dyDescent="0.25">
      <c r="A2925" s="48"/>
      <c r="B2925" s="48"/>
      <c r="C2925" s="48"/>
      <c r="D2925" s="48"/>
      <c r="E2925" s="48"/>
      <c r="F2925" s="48"/>
      <c r="G2925" s="48"/>
      <c r="H2925" s="48"/>
      <c r="I2925" s="48"/>
      <c r="J2925" s="48"/>
      <c r="K2925" s="48"/>
    </row>
    <row r="2926" spans="1:11" x14ac:dyDescent="0.25">
      <c r="A2926" s="48"/>
      <c r="B2926" s="48"/>
      <c r="C2926" s="48"/>
      <c r="D2926" s="48"/>
      <c r="E2926" s="48"/>
      <c r="F2926" s="48"/>
      <c r="G2926" s="48"/>
      <c r="H2926" s="48"/>
      <c r="I2926" s="48"/>
      <c r="J2926" s="48"/>
      <c r="K2926" s="48"/>
    </row>
    <row r="2927" spans="1:11" x14ac:dyDescent="0.25">
      <c r="A2927" s="48"/>
      <c r="B2927" s="48"/>
      <c r="C2927" s="48"/>
      <c r="D2927" s="48"/>
      <c r="E2927" s="48"/>
      <c r="F2927" s="48"/>
      <c r="G2927" s="48"/>
      <c r="H2927" s="48"/>
      <c r="I2927" s="48"/>
      <c r="J2927" s="48"/>
      <c r="K2927" s="48"/>
    </row>
    <row r="2928" spans="1:11" x14ac:dyDescent="0.25">
      <c r="A2928" s="48"/>
      <c r="B2928" s="48"/>
      <c r="C2928" s="48"/>
      <c r="D2928" s="48"/>
      <c r="E2928" s="48"/>
      <c r="F2928" s="48"/>
      <c r="G2928" s="48"/>
      <c r="H2928" s="48"/>
      <c r="I2928" s="48"/>
      <c r="J2928" s="48"/>
      <c r="K2928" s="48"/>
    </row>
    <row r="2929" spans="1:11" x14ac:dyDescent="0.25">
      <c r="A2929" s="48"/>
      <c r="B2929" s="48"/>
      <c r="C2929" s="48"/>
      <c r="D2929" s="48"/>
      <c r="E2929" s="48"/>
      <c r="F2929" s="48"/>
      <c r="G2929" s="48"/>
      <c r="H2929" s="48"/>
      <c r="I2929" s="48"/>
      <c r="J2929" s="48"/>
      <c r="K2929" s="48"/>
    </row>
    <row r="2930" spans="1:11" x14ac:dyDescent="0.25">
      <c r="A2930" s="48"/>
      <c r="B2930" s="48"/>
      <c r="C2930" s="48"/>
      <c r="D2930" s="48"/>
      <c r="E2930" s="48"/>
      <c r="F2930" s="48"/>
      <c r="G2930" s="48"/>
      <c r="H2930" s="48"/>
      <c r="I2930" s="48"/>
      <c r="J2930" s="48"/>
      <c r="K2930" s="48"/>
    </row>
    <row r="2931" spans="1:11" x14ac:dyDescent="0.25">
      <c r="A2931" s="48"/>
      <c r="B2931" s="48"/>
      <c r="C2931" s="48"/>
      <c r="D2931" s="48"/>
      <c r="E2931" s="48"/>
      <c r="F2931" s="48"/>
      <c r="G2931" s="48"/>
      <c r="H2931" s="48"/>
      <c r="I2931" s="48"/>
      <c r="J2931" s="48"/>
      <c r="K2931" s="48"/>
    </row>
    <row r="2932" spans="1:11" x14ac:dyDescent="0.25">
      <c r="A2932" s="48"/>
      <c r="B2932" s="48"/>
      <c r="C2932" s="48"/>
      <c r="D2932" s="48"/>
      <c r="E2932" s="48"/>
      <c r="F2932" s="48"/>
      <c r="G2932" s="48"/>
      <c r="H2932" s="48"/>
      <c r="I2932" s="48"/>
      <c r="J2932" s="48"/>
      <c r="K2932" s="48"/>
    </row>
    <row r="2933" spans="1:11" x14ac:dyDescent="0.25">
      <c r="A2933" s="48"/>
      <c r="B2933" s="48"/>
      <c r="C2933" s="48"/>
      <c r="D2933" s="48"/>
      <c r="E2933" s="48"/>
      <c r="F2933" s="48"/>
      <c r="G2933" s="48"/>
      <c r="H2933" s="48"/>
      <c r="I2933" s="48"/>
      <c r="J2933" s="48"/>
      <c r="K2933" s="48"/>
    </row>
    <row r="2934" spans="1:11" x14ac:dyDescent="0.25">
      <c r="A2934" s="48"/>
      <c r="B2934" s="48"/>
      <c r="C2934" s="48"/>
      <c r="D2934" s="48"/>
      <c r="E2934" s="48"/>
      <c r="F2934" s="48"/>
      <c r="G2934" s="48"/>
      <c r="H2934" s="48"/>
      <c r="I2934" s="48"/>
      <c r="J2934" s="48"/>
      <c r="K2934" s="48"/>
    </row>
    <row r="2935" spans="1:11" x14ac:dyDescent="0.25">
      <c r="A2935" s="48"/>
      <c r="B2935" s="48"/>
      <c r="C2935" s="48"/>
      <c r="D2935" s="48"/>
      <c r="E2935" s="48"/>
      <c r="F2935" s="48"/>
      <c r="G2935" s="48"/>
      <c r="H2935" s="48"/>
      <c r="I2935" s="48"/>
      <c r="J2935" s="48"/>
      <c r="K2935" s="48"/>
    </row>
    <row r="2936" spans="1:11" x14ac:dyDescent="0.25">
      <c r="A2936" s="48"/>
      <c r="B2936" s="48"/>
      <c r="C2936" s="48"/>
      <c r="D2936" s="48"/>
      <c r="E2936" s="48"/>
      <c r="F2936" s="48"/>
      <c r="G2936" s="48"/>
      <c r="H2936" s="48"/>
      <c r="I2936" s="48"/>
      <c r="J2936" s="48"/>
      <c r="K2936" s="48"/>
    </row>
    <row r="2937" spans="1:11" x14ac:dyDescent="0.25">
      <c r="A2937" s="48"/>
      <c r="B2937" s="48"/>
      <c r="C2937" s="48"/>
      <c r="D2937" s="48"/>
      <c r="E2937" s="48"/>
      <c r="F2937" s="48"/>
      <c r="G2937" s="48"/>
      <c r="H2937" s="48"/>
      <c r="I2937" s="48"/>
      <c r="J2937" s="48"/>
      <c r="K2937" s="48"/>
    </row>
    <row r="2938" spans="1:11" x14ac:dyDescent="0.25">
      <c r="A2938" s="48"/>
      <c r="B2938" s="48"/>
      <c r="C2938" s="48"/>
      <c r="D2938" s="48"/>
      <c r="E2938" s="48"/>
      <c r="F2938" s="48"/>
      <c r="G2938" s="48"/>
      <c r="H2938" s="48"/>
      <c r="I2938" s="48"/>
      <c r="J2938" s="48"/>
      <c r="K2938" s="48"/>
    </row>
    <row r="2939" spans="1:11" x14ac:dyDescent="0.25">
      <c r="A2939" s="48"/>
      <c r="B2939" s="48"/>
      <c r="C2939" s="48"/>
      <c r="D2939" s="48"/>
      <c r="E2939" s="48"/>
      <c r="F2939" s="48"/>
      <c r="G2939" s="48"/>
      <c r="H2939" s="48"/>
      <c r="I2939" s="48"/>
      <c r="J2939" s="48"/>
      <c r="K2939" s="48"/>
    </row>
    <row r="2940" spans="1:11" x14ac:dyDescent="0.25">
      <c r="A2940" s="48"/>
      <c r="B2940" s="48"/>
      <c r="C2940" s="48"/>
      <c r="D2940" s="48"/>
      <c r="E2940" s="48"/>
      <c r="F2940" s="48"/>
      <c r="G2940" s="48"/>
      <c r="H2940" s="48"/>
      <c r="I2940" s="48"/>
      <c r="J2940" s="48"/>
      <c r="K2940" s="48"/>
    </row>
    <row r="2941" spans="1:11" x14ac:dyDescent="0.25">
      <c r="A2941" s="48"/>
      <c r="B2941" s="48"/>
      <c r="C2941" s="48"/>
      <c r="D2941" s="48"/>
      <c r="E2941" s="48"/>
      <c r="F2941" s="48"/>
      <c r="G2941" s="48"/>
      <c r="H2941" s="48"/>
      <c r="I2941" s="48"/>
      <c r="J2941" s="48"/>
      <c r="K2941" s="48"/>
    </row>
    <row r="2942" spans="1:11" x14ac:dyDescent="0.25">
      <c r="A2942" s="48"/>
      <c r="B2942" s="48"/>
      <c r="C2942" s="48"/>
      <c r="D2942" s="48"/>
      <c r="E2942" s="48"/>
      <c r="F2942" s="48"/>
      <c r="G2942" s="48"/>
      <c r="H2942" s="48"/>
      <c r="I2942" s="48"/>
      <c r="J2942" s="48"/>
      <c r="K2942" s="48"/>
    </row>
    <row r="2943" spans="1:11" x14ac:dyDescent="0.25">
      <c r="A2943" s="48"/>
      <c r="B2943" s="48"/>
      <c r="C2943" s="48"/>
      <c r="D2943" s="48"/>
      <c r="E2943" s="48"/>
      <c r="F2943" s="48"/>
      <c r="G2943" s="48"/>
      <c r="H2943" s="48"/>
      <c r="I2943" s="48"/>
      <c r="J2943" s="48"/>
      <c r="K2943" s="48"/>
    </row>
    <row r="2944" spans="1:11" x14ac:dyDescent="0.25">
      <c r="A2944" s="48"/>
      <c r="B2944" s="48"/>
      <c r="C2944" s="48"/>
      <c r="D2944" s="48"/>
      <c r="E2944" s="48"/>
      <c r="F2944" s="48"/>
      <c r="G2944" s="48"/>
      <c r="H2944" s="48"/>
      <c r="I2944" s="48"/>
      <c r="J2944" s="48"/>
      <c r="K2944" s="48"/>
    </row>
    <row r="2945" spans="1:11" x14ac:dyDescent="0.25">
      <c r="A2945" s="48"/>
      <c r="B2945" s="48"/>
      <c r="C2945" s="48"/>
      <c r="D2945" s="48"/>
      <c r="E2945" s="48"/>
      <c r="F2945" s="48"/>
      <c r="G2945" s="48"/>
      <c r="H2945" s="48"/>
      <c r="I2945" s="48"/>
      <c r="J2945" s="48"/>
      <c r="K2945" s="48"/>
    </row>
    <row r="2946" spans="1:11" x14ac:dyDescent="0.25">
      <c r="A2946" s="48"/>
      <c r="B2946" s="48"/>
      <c r="C2946" s="48"/>
      <c r="D2946" s="48"/>
      <c r="E2946" s="48"/>
      <c r="F2946" s="48"/>
      <c r="G2946" s="48"/>
      <c r="H2946" s="48"/>
      <c r="I2946" s="48"/>
      <c r="J2946" s="48"/>
      <c r="K2946" s="48"/>
    </row>
    <row r="2947" spans="1:11" x14ac:dyDescent="0.25">
      <c r="A2947" s="48"/>
      <c r="B2947" s="48"/>
      <c r="C2947" s="48"/>
      <c r="D2947" s="48"/>
      <c r="E2947" s="48"/>
      <c r="F2947" s="48"/>
      <c r="G2947" s="48"/>
      <c r="H2947" s="48"/>
      <c r="I2947" s="48"/>
      <c r="J2947" s="48"/>
      <c r="K2947" s="48"/>
    </row>
    <row r="2948" spans="1:11" x14ac:dyDescent="0.25">
      <c r="A2948" s="48"/>
      <c r="B2948" s="48"/>
      <c r="C2948" s="48"/>
      <c r="D2948" s="48"/>
      <c r="E2948" s="48"/>
      <c r="F2948" s="48"/>
      <c r="G2948" s="48"/>
      <c r="H2948" s="48"/>
      <c r="I2948" s="48"/>
      <c r="J2948" s="48"/>
      <c r="K2948" s="48"/>
    </row>
    <row r="2949" spans="1:11" x14ac:dyDescent="0.25">
      <c r="A2949" s="48"/>
      <c r="B2949" s="48"/>
      <c r="C2949" s="48"/>
      <c r="D2949" s="48"/>
      <c r="E2949" s="48"/>
      <c r="F2949" s="48"/>
      <c r="G2949" s="48"/>
      <c r="H2949" s="48"/>
      <c r="I2949" s="48"/>
      <c r="J2949" s="48"/>
      <c r="K2949" s="48"/>
    </row>
    <row r="2950" spans="1:11" x14ac:dyDescent="0.25">
      <c r="A2950" s="48"/>
      <c r="B2950" s="48"/>
      <c r="C2950" s="48"/>
      <c r="D2950" s="48"/>
      <c r="E2950" s="48"/>
      <c r="F2950" s="48"/>
      <c r="G2950" s="48"/>
      <c r="H2950" s="48"/>
      <c r="I2950" s="48"/>
      <c r="J2950" s="48"/>
      <c r="K2950" s="48"/>
    </row>
    <row r="2951" spans="1:11" x14ac:dyDescent="0.25">
      <c r="A2951" s="48"/>
      <c r="B2951" s="48"/>
      <c r="C2951" s="48"/>
      <c r="D2951" s="48"/>
      <c r="E2951" s="48"/>
      <c r="F2951" s="48"/>
      <c r="G2951" s="48"/>
      <c r="H2951" s="48"/>
      <c r="I2951" s="48"/>
      <c r="J2951" s="48"/>
      <c r="K2951" s="48"/>
    </row>
    <row r="2952" spans="1:11" x14ac:dyDescent="0.25">
      <c r="A2952" s="48"/>
      <c r="B2952" s="48"/>
      <c r="C2952" s="48"/>
      <c r="D2952" s="48"/>
      <c r="E2952" s="48"/>
      <c r="F2952" s="48"/>
      <c r="G2952" s="48"/>
      <c r="H2952" s="48"/>
      <c r="I2952" s="48"/>
      <c r="J2952" s="48"/>
      <c r="K2952" s="48"/>
    </row>
    <row r="2953" spans="1:11" x14ac:dyDescent="0.25">
      <c r="A2953" s="48"/>
      <c r="B2953" s="48"/>
      <c r="C2953" s="48"/>
      <c r="D2953" s="48"/>
      <c r="E2953" s="48"/>
      <c r="F2953" s="48"/>
      <c r="G2953" s="48"/>
      <c r="H2953" s="48"/>
      <c r="I2953" s="48"/>
      <c r="J2953" s="48"/>
      <c r="K2953" s="48"/>
    </row>
    <row r="2954" spans="1:11" x14ac:dyDescent="0.25">
      <c r="A2954" s="48"/>
      <c r="B2954" s="48"/>
      <c r="C2954" s="48"/>
      <c r="D2954" s="48"/>
      <c r="E2954" s="48"/>
      <c r="F2954" s="48"/>
      <c r="G2954" s="48"/>
      <c r="H2954" s="48"/>
      <c r="I2954" s="48"/>
      <c r="J2954" s="48"/>
      <c r="K2954" s="48"/>
    </row>
    <row r="2955" spans="1:11" x14ac:dyDescent="0.25">
      <c r="A2955" s="48"/>
      <c r="B2955" s="48"/>
      <c r="C2955" s="48"/>
      <c r="D2955" s="48"/>
      <c r="E2955" s="48"/>
      <c r="F2955" s="48"/>
      <c r="G2955" s="48"/>
      <c r="H2955" s="48"/>
      <c r="I2955" s="48"/>
      <c r="J2955" s="48"/>
      <c r="K2955" s="48"/>
    </row>
    <row r="2956" spans="1:11" x14ac:dyDescent="0.25">
      <c r="A2956" s="48"/>
      <c r="B2956" s="48"/>
      <c r="C2956" s="48"/>
      <c r="D2956" s="48"/>
      <c r="E2956" s="48"/>
      <c r="F2956" s="48"/>
      <c r="G2956" s="48"/>
      <c r="H2956" s="48"/>
      <c r="I2956" s="48"/>
      <c r="J2956" s="48"/>
      <c r="K2956" s="48"/>
    </row>
    <row r="2957" spans="1:11" x14ac:dyDescent="0.25">
      <c r="A2957" s="48"/>
      <c r="B2957" s="48"/>
      <c r="C2957" s="48"/>
      <c r="D2957" s="48"/>
      <c r="E2957" s="48"/>
      <c r="F2957" s="48"/>
      <c r="G2957" s="48"/>
      <c r="H2957" s="48"/>
      <c r="I2957" s="48"/>
      <c r="J2957" s="48"/>
      <c r="K2957" s="48"/>
    </row>
    <row r="2958" spans="1:11" x14ac:dyDescent="0.25">
      <c r="A2958" s="48"/>
      <c r="B2958" s="48"/>
      <c r="C2958" s="48"/>
      <c r="D2958" s="48"/>
      <c r="E2958" s="48"/>
      <c r="F2958" s="48"/>
      <c r="G2958" s="48"/>
      <c r="H2958" s="48"/>
      <c r="I2958" s="48"/>
      <c r="J2958" s="48"/>
      <c r="K2958" s="48"/>
    </row>
    <row r="2959" spans="1:11" x14ac:dyDescent="0.25">
      <c r="A2959" s="48"/>
      <c r="B2959" s="48"/>
      <c r="C2959" s="48"/>
      <c r="D2959" s="48"/>
      <c r="E2959" s="48"/>
      <c r="F2959" s="48"/>
      <c r="G2959" s="48"/>
      <c r="H2959" s="48"/>
      <c r="I2959" s="48"/>
      <c r="J2959" s="48"/>
      <c r="K2959" s="48"/>
    </row>
    <row r="2960" spans="1:11" x14ac:dyDescent="0.25">
      <c r="A2960" s="48"/>
      <c r="B2960" s="48"/>
      <c r="C2960" s="48"/>
      <c r="D2960" s="48"/>
      <c r="E2960" s="48"/>
      <c r="F2960" s="48"/>
      <c r="G2960" s="48"/>
      <c r="H2960" s="48"/>
      <c r="I2960" s="48"/>
      <c r="J2960" s="48"/>
      <c r="K2960" s="48"/>
    </row>
    <row r="2961" spans="1:11" x14ac:dyDescent="0.25">
      <c r="A2961" s="48"/>
      <c r="B2961" s="48"/>
      <c r="C2961" s="48"/>
      <c r="D2961" s="48"/>
      <c r="E2961" s="48"/>
      <c r="F2961" s="48"/>
      <c r="G2961" s="48"/>
      <c r="H2961" s="48"/>
      <c r="I2961" s="48"/>
      <c r="J2961" s="48"/>
      <c r="K2961" s="48"/>
    </row>
    <row r="2962" spans="1:11" x14ac:dyDescent="0.25">
      <c r="A2962" s="48"/>
      <c r="B2962" s="48"/>
      <c r="C2962" s="48"/>
      <c r="D2962" s="48"/>
      <c r="E2962" s="48"/>
      <c r="F2962" s="48"/>
      <c r="G2962" s="48"/>
      <c r="H2962" s="48"/>
      <c r="I2962" s="48"/>
      <c r="J2962" s="48"/>
      <c r="K2962" s="48"/>
    </row>
    <row r="2963" spans="1:11" x14ac:dyDescent="0.25">
      <c r="A2963" s="48"/>
      <c r="B2963" s="48"/>
      <c r="C2963" s="48"/>
      <c r="D2963" s="48"/>
      <c r="E2963" s="48"/>
      <c r="F2963" s="48"/>
      <c r="G2963" s="48"/>
      <c r="H2963" s="48"/>
      <c r="I2963" s="48"/>
      <c r="J2963" s="48"/>
      <c r="K2963" s="48"/>
    </row>
    <row r="2964" spans="1:11" x14ac:dyDescent="0.25">
      <c r="A2964" s="48"/>
      <c r="B2964" s="48"/>
      <c r="C2964" s="48"/>
      <c r="D2964" s="48"/>
      <c r="E2964" s="48"/>
      <c r="F2964" s="48"/>
      <c r="G2964" s="48"/>
      <c r="H2964" s="48"/>
      <c r="I2964" s="48"/>
      <c r="J2964" s="48"/>
      <c r="K2964" s="48"/>
    </row>
    <row r="2965" spans="1:11" x14ac:dyDescent="0.25">
      <c r="A2965" s="48"/>
      <c r="B2965" s="48"/>
      <c r="C2965" s="48"/>
      <c r="D2965" s="48"/>
      <c r="E2965" s="48"/>
      <c r="F2965" s="48"/>
      <c r="G2965" s="48"/>
      <c r="H2965" s="48"/>
      <c r="I2965" s="48"/>
      <c r="J2965" s="48"/>
      <c r="K2965" s="48"/>
    </row>
    <row r="2966" spans="1:11" x14ac:dyDescent="0.25">
      <c r="A2966" s="48"/>
      <c r="B2966" s="48"/>
      <c r="C2966" s="48"/>
      <c r="D2966" s="48"/>
      <c r="E2966" s="48"/>
      <c r="F2966" s="48"/>
      <c r="G2966" s="48"/>
      <c r="H2966" s="48"/>
      <c r="I2966" s="48"/>
      <c r="J2966" s="48"/>
      <c r="K2966" s="48"/>
    </row>
    <row r="2967" spans="1:11" x14ac:dyDescent="0.25">
      <c r="A2967" s="48"/>
      <c r="B2967" s="48"/>
      <c r="C2967" s="48"/>
      <c r="D2967" s="48"/>
      <c r="E2967" s="48"/>
      <c r="F2967" s="48"/>
      <c r="G2967" s="48"/>
      <c r="H2967" s="48"/>
      <c r="I2967" s="48"/>
      <c r="J2967" s="48"/>
      <c r="K2967" s="48"/>
    </row>
    <row r="2968" spans="1:11" x14ac:dyDescent="0.25">
      <c r="A2968" s="48"/>
      <c r="B2968" s="48"/>
      <c r="C2968" s="48"/>
      <c r="D2968" s="48"/>
      <c r="E2968" s="48"/>
      <c r="F2968" s="48"/>
      <c r="G2968" s="48"/>
      <c r="H2968" s="48"/>
      <c r="I2968" s="48"/>
      <c r="J2968" s="48"/>
      <c r="K2968" s="48"/>
    </row>
    <row r="2969" spans="1:11" x14ac:dyDescent="0.25">
      <c r="A2969" s="48"/>
      <c r="B2969" s="48"/>
      <c r="C2969" s="48"/>
      <c r="D2969" s="48"/>
      <c r="E2969" s="48"/>
      <c r="F2969" s="48"/>
      <c r="G2969" s="48"/>
      <c r="H2969" s="48"/>
      <c r="I2969" s="48"/>
      <c r="J2969" s="48"/>
      <c r="K2969" s="48"/>
    </row>
    <row r="2970" spans="1:11" x14ac:dyDescent="0.25">
      <c r="A2970" s="48"/>
      <c r="B2970" s="48"/>
      <c r="C2970" s="48"/>
      <c r="D2970" s="48"/>
      <c r="E2970" s="48"/>
      <c r="F2970" s="48"/>
      <c r="G2970" s="48"/>
      <c r="H2970" s="48"/>
      <c r="I2970" s="48"/>
      <c r="J2970" s="48"/>
      <c r="K2970" s="48"/>
    </row>
    <row r="2971" spans="1:11" x14ac:dyDescent="0.25">
      <c r="A2971" s="48"/>
      <c r="B2971" s="48"/>
      <c r="C2971" s="48"/>
      <c r="D2971" s="48"/>
      <c r="E2971" s="48"/>
      <c r="F2971" s="48"/>
      <c r="G2971" s="48"/>
      <c r="H2971" s="48"/>
      <c r="I2971" s="48"/>
      <c r="J2971" s="48"/>
      <c r="K2971" s="48"/>
    </row>
    <row r="2972" spans="1:11" x14ac:dyDescent="0.25">
      <c r="A2972" s="48"/>
      <c r="B2972" s="48"/>
      <c r="C2972" s="48"/>
      <c r="D2972" s="48"/>
      <c r="E2972" s="48"/>
      <c r="F2972" s="48"/>
      <c r="G2972" s="48"/>
      <c r="H2972" s="48"/>
      <c r="I2972" s="48"/>
      <c r="J2972" s="48"/>
      <c r="K2972" s="48"/>
    </row>
    <row r="2973" spans="1:11" x14ac:dyDescent="0.25">
      <c r="A2973" s="48"/>
      <c r="B2973" s="48"/>
      <c r="C2973" s="48"/>
      <c r="D2973" s="48"/>
      <c r="E2973" s="48"/>
      <c r="F2973" s="48"/>
      <c r="G2973" s="48"/>
      <c r="H2973" s="48"/>
      <c r="I2973" s="48"/>
      <c r="J2973" s="48"/>
      <c r="K2973" s="48"/>
    </row>
    <row r="2974" spans="1:11" x14ac:dyDescent="0.25">
      <c r="A2974" s="48"/>
      <c r="B2974" s="48"/>
      <c r="C2974" s="48"/>
      <c r="D2974" s="48"/>
      <c r="E2974" s="48"/>
      <c r="F2974" s="48"/>
      <c r="G2974" s="48"/>
      <c r="H2974" s="48"/>
      <c r="I2974" s="48"/>
      <c r="J2974" s="48"/>
      <c r="K2974" s="48"/>
    </row>
    <row r="2975" spans="1:11" x14ac:dyDescent="0.25">
      <c r="A2975" s="48"/>
      <c r="B2975" s="48"/>
      <c r="C2975" s="48"/>
      <c r="D2975" s="48"/>
      <c r="E2975" s="48"/>
      <c r="F2975" s="48"/>
      <c r="G2975" s="48"/>
      <c r="H2975" s="48"/>
      <c r="I2975" s="48"/>
      <c r="J2975" s="48"/>
      <c r="K2975" s="48"/>
    </row>
    <row r="2976" spans="1:11" x14ac:dyDescent="0.25">
      <c r="A2976" s="48"/>
      <c r="B2976" s="48"/>
      <c r="C2976" s="48"/>
      <c r="D2976" s="48"/>
      <c r="E2976" s="48"/>
      <c r="F2976" s="48"/>
      <c r="G2976" s="48"/>
      <c r="H2976" s="48"/>
      <c r="I2976" s="48"/>
      <c r="J2976" s="48"/>
      <c r="K2976" s="48"/>
    </row>
    <row r="2977" spans="1:11" x14ac:dyDescent="0.25">
      <c r="A2977" s="48"/>
      <c r="B2977" s="48"/>
      <c r="C2977" s="48"/>
      <c r="D2977" s="48"/>
      <c r="E2977" s="48"/>
      <c r="F2977" s="48"/>
      <c r="G2977" s="48"/>
      <c r="H2977" s="48"/>
      <c r="I2977" s="48"/>
      <c r="J2977" s="48"/>
      <c r="K2977" s="48"/>
    </row>
    <row r="2978" spans="1:11" x14ac:dyDescent="0.25">
      <c r="A2978" s="48"/>
      <c r="B2978" s="48"/>
      <c r="C2978" s="48"/>
      <c r="D2978" s="48"/>
      <c r="E2978" s="48"/>
      <c r="F2978" s="48"/>
      <c r="G2978" s="48"/>
      <c r="H2978" s="48"/>
      <c r="I2978" s="48"/>
      <c r="J2978" s="48"/>
      <c r="K2978" s="48"/>
    </row>
    <row r="2979" spans="1:11" x14ac:dyDescent="0.25">
      <c r="A2979" s="48"/>
      <c r="B2979" s="48"/>
      <c r="C2979" s="48"/>
      <c r="D2979" s="48"/>
      <c r="E2979" s="48"/>
      <c r="F2979" s="48"/>
      <c r="G2979" s="48"/>
      <c r="H2979" s="48"/>
      <c r="I2979" s="48"/>
      <c r="J2979" s="48"/>
      <c r="K2979" s="48"/>
    </row>
    <row r="2980" spans="1:11" x14ac:dyDescent="0.25">
      <c r="A2980" s="48"/>
      <c r="B2980" s="48"/>
      <c r="C2980" s="48"/>
      <c r="D2980" s="48"/>
      <c r="E2980" s="48"/>
      <c r="F2980" s="48"/>
      <c r="G2980" s="48"/>
      <c r="H2980" s="48"/>
      <c r="I2980" s="48"/>
      <c r="J2980" s="48"/>
      <c r="K2980" s="48"/>
    </row>
    <row r="2981" spans="1:11" x14ac:dyDescent="0.25">
      <c r="A2981" s="48"/>
      <c r="B2981" s="48"/>
      <c r="C2981" s="48"/>
      <c r="D2981" s="48"/>
      <c r="E2981" s="48"/>
      <c r="F2981" s="48"/>
      <c r="G2981" s="48"/>
      <c r="H2981" s="48"/>
      <c r="I2981" s="48"/>
      <c r="J2981" s="48"/>
      <c r="K2981" s="48"/>
    </row>
    <row r="2982" spans="1:11" x14ac:dyDescent="0.25">
      <c r="A2982" s="48"/>
      <c r="B2982" s="48"/>
      <c r="C2982" s="48"/>
      <c r="D2982" s="48"/>
      <c r="E2982" s="48"/>
      <c r="F2982" s="48"/>
      <c r="G2982" s="48"/>
      <c r="H2982" s="48"/>
      <c r="I2982" s="48"/>
      <c r="J2982" s="48"/>
      <c r="K2982" s="48"/>
    </row>
    <row r="2983" spans="1:11" x14ac:dyDescent="0.25">
      <c r="A2983" s="48"/>
      <c r="B2983" s="48"/>
      <c r="C2983" s="48"/>
      <c r="D2983" s="48"/>
      <c r="E2983" s="48"/>
      <c r="F2983" s="48"/>
      <c r="G2983" s="48"/>
      <c r="H2983" s="48"/>
      <c r="I2983" s="48"/>
      <c r="J2983" s="48"/>
      <c r="K2983" s="48"/>
    </row>
    <row r="2984" spans="1:11" x14ac:dyDescent="0.25">
      <c r="A2984" s="48"/>
      <c r="B2984" s="48"/>
      <c r="C2984" s="48"/>
      <c r="D2984" s="48"/>
      <c r="E2984" s="48"/>
      <c r="F2984" s="48"/>
      <c r="G2984" s="48"/>
      <c r="H2984" s="48"/>
      <c r="I2984" s="48"/>
      <c r="J2984" s="48"/>
      <c r="K2984" s="48"/>
    </row>
    <row r="2985" spans="1:11" x14ac:dyDescent="0.25">
      <c r="A2985" s="48"/>
      <c r="B2985" s="48"/>
      <c r="C2985" s="48"/>
      <c r="D2985" s="48"/>
      <c r="E2985" s="48"/>
      <c r="F2985" s="48"/>
      <c r="G2985" s="48"/>
      <c r="H2985" s="48"/>
      <c r="I2985" s="48"/>
      <c r="J2985" s="48"/>
      <c r="K2985" s="48"/>
    </row>
    <row r="2986" spans="1:11" x14ac:dyDescent="0.25">
      <c r="A2986" s="48"/>
      <c r="B2986" s="48"/>
      <c r="C2986" s="48"/>
      <c r="D2986" s="48"/>
      <c r="E2986" s="48"/>
      <c r="F2986" s="48"/>
      <c r="G2986" s="48"/>
      <c r="H2986" s="48"/>
      <c r="I2986" s="48"/>
      <c r="J2986" s="48"/>
      <c r="K2986" s="48"/>
    </row>
    <row r="2987" spans="1:11" x14ac:dyDescent="0.25">
      <c r="A2987" s="48"/>
      <c r="B2987" s="48"/>
      <c r="C2987" s="48"/>
      <c r="D2987" s="48"/>
      <c r="E2987" s="48"/>
      <c r="F2987" s="48"/>
      <c r="G2987" s="48"/>
      <c r="H2987" s="48"/>
      <c r="I2987" s="48"/>
      <c r="J2987" s="48"/>
      <c r="K2987" s="48"/>
    </row>
    <row r="2988" spans="1:11" x14ac:dyDescent="0.25">
      <c r="A2988" s="48"/>
      <c r="B2988" s="48"/>
      <c r="C2988" s="48"/>
      <c r="D2988" s="48"/>
      <c r="E2988" s="48"/>
      <c r="F2988" s="48"/>
      <c r="G2988" s="48"/>
      <c r="H2988" s="48"/>
      <c r="I2988" s="48"/>
      <c r="J2988" s="48"/>
      <c r="K2988" s="48"/>
    </row>
    <row r="2989" spans="1:11" x14ac:dyDescent="0.25">
      <c r="A2989" s="48"/>
      <c r="B2989" s="48"/>
      <c r="C2989" s="48"/>
      <c r="D2989" s="48"/>
      <c r="E2989" s="48"/>
      <c r="F2989" s="48"/>
      <c r="G2989" s="48"/>
      <c r="H2989" s="48"/>
      <c r="I2989" s="48"/>
      <c r="J2989" s="48"/>
      <c r="K2989" s="48"/>
    </row>
    <row r="2990" spans="1:11" x14ac:dyDescent="0.25">
      <c r="A2990" s="48"/>
      <c r="B2990" s="48"/>
      <c r="C2990" s="48"/>
      <c r="D2990" s="48"/>
      <c r="E2990" s="48"/>
      <c r="F2990" s="48"/>
      <c r="G2990" s="48"/>
      <c r="H2990" s="48"/>
      <c r="I2990" s="48"/>
      <c r="J2990" s="48"/>
      <c r="K2990" s="48"/>
    </row>
    <row r="2991" spans="1:11" x14ac:dyDescent="0.25">
      <c r="A2991" s="48"/>
      <c r="B2991" s="48"/>
      <c r="C2991" s="48"/>
      <c r="D2991" s="48"/>
      <c r="E2991" s="48"/>
      <c r="F2991" s="48"/>
      <c r="G2991" s="48"/>
      <c r="H2991" s="48"/>
      <c r="I2991" s="48"/>
      <c r="J2991" s="48"/>
      <c r="K2991" s="48"/>
    </row>
    <row r="2992" spans="1:11" x14ac:dyDescent="0.25">
      <c r="A2992" s="48"/>
      <c r="B2992" s="48"/>
      <c r="C2992" s="48"/>
      <c r="D2992" s="48"/>
      <c r="E2992" s="48"/>
      <c r="F2992" s="48"/>
      <c r="G2992" s="48"/>
      <c r="H2992" s="48"/>
      <c r="I2992" s="48"/>
      <c r="J2992" s="48"/>
      <c r="K2992" s="48"/>
    </row>
    <row r="2993" spans="1:11" x14ac:dyDescent="0.25">
      <c r="A2993" s="48"/>
      <c r="B2993" s="48"/>
      <c r="C2993" s="48"/>
      <c r="D2993" s="48"/>
      <c r="E2993" s="48"/>
      <c r="F2993" s="48"/>
      <c r="G2993" s="48"/>
      <c r="H2993" s="48"/>
      <c r="I2993" s="48"/>
      <c r="J2993" s="48"/>
      <c r="K2993" s="48"/>
    </row>
    <row r="2994" spans="1:11" x14ac:dyDescent="0.25">
      <c r="A2994" s="48"/>
      <c r="B2994" s="48"/>
      <c r="C2994" s="48"/>
      <c r="D2994" s="48"/>
      <c r="E2994" s="48"/>
      <c r="F2994" s="48"/>
      <c r="G2994" s="48"/>
      <c r="H2994" s="48"/>
      <c r="I2994" s="48"/>
      <c r="J2994" s="48"/>
      <c r="K2994" s="48"/>
    </row>
    <row r="2995" spans="1:11" x14ac:dyDescent="0.25">
      <c r="A2995" s="48"/>
      <c r="B2995" s="48"/>
      <c r="C2995" s="48"/>
      <c r="D2995" s="48"/>
      <c r="E2995" s="48"/>
      <c r="F2995" s="48"/>
      <c r="G2995" s="48"/>
      <c r="H2995" s="48"/>
      <c r="I2995" s="48"/>
      <c r="J2995" s="48"/>
      <c r="K2995" s="48"/>
    </row>
    <row r="2996" spans="1:11" x14ac:dyDescent="0.25">
      <c r="A2996" s="48"/>
      <c r="B2996" s="48"/>
      <c r="C2996" s="48"/>
      <c r="D2996" s="48"/>
      <c r="E2996" s="48"/>
      <c r="F2996" s="48"/>
      <c r="G2996" s="48"/>
      <c r="H2996" s="48"/>
      <c r="I2996" s="48"/>
      <c r="J2996" s="48"/>
      <c r="K2996" s="48"/>
    </row>
    <row r="2997" spans="1:11" x14ac:dyDescent="0.25">
      <c r="A2997" s="48"/>
      <c r="B2997" s="48"/>
      <c r="C2997" s="48"/>
      <c r="D2997" s="48"/>
      <c r="E2997" s="48"/>
      <c r="F2997" s="48"/>
      <c r="G2997" s="48"/>
      <c r="H2997" s="48"/>
      <c r="I2997" s="48"/>
      <c r="J2997" s="48"/>
      <c r="K2997" s="48"/>
    </row>
    <row r="2998" spans="1:11" x14ac:dyDescent="0.25">
      <c r="A2998" s="48"/>
      <c r="B2998" s="48"/>
      <c r="C2998" s="48"/>
      <c r="D2998" s="48"/>
      <c r="E2998" s="48"/>
      <c r="F2998" s="48"/>
      <c r="G2998" s="48"/>
      <c r="H2998" s="48"/>
      <c r="I2998" s="48"/>
      <c r="J2998" s="48"/>
      <c r="K2998" s="48"/>
    </row>
    <row r="2999" spans="1:11" x14ac:dyDescent="0.25">
      <c r="A2999" s="48"/>
      <c r="B2999" s="48"/>
      <c r="C2999" s="48"/>
      <c r="D2999" s="48"/>
      <c r="E2999" s="48"/>
      <c r="F2999" s="48"/>
      <c r="G2999" s="48"/>
      <c r="H2999" s="48"/>
      <c r="I2999" s="48"/>
      <c r="J2999" s="48"/>
      <c r="K2999" s="48"/>
    </row>
    <row r="3000" spans="1:11" x14ac:dyDescent="0.25">
      <c r="A3000" s="48"/>
      <c r="B3000" s="48"/>
      <c r="C3000" s="48"/>
      <c r="D3000" s="48"/>
      <c r="E3000" s="48"/>
      <c r="F3000" s="48"/>
      <c r="G3000" s="48"/>
      <c r="H3000" s="48"/>
      <c r="I3000" s="48"/>
      <c r="J3000" s="48"/>
      <c r="K3000" s="48"/>
    </row>
    <row r="3001" spans="1:11" x14ac:dyDescent="0.25">
      <c r="A3001" s="48"/>
      <c r="B3001" s="48"/>
      <c r="C3001" s="48"/>
      <c r="D3001" s="48"/>
      <c r="E3001" s="48"/>
      <c r="F3001" s="48"/>
      <c r="G3001" s="48"/>
      <c r="H3001" s="48"/>
      <c r="I3001" s="48"/>
      <c r="J3001" s="48"/>
      <c r="K3001" s="48"/>
    </row>
    <row r="3002" spans="1:11" x14ac:dyDescent="0.25">
      <c r="A3002" s="48"/>
      <c r="B3002" s="48"/>
      <c r="C3002" s="48"/>
      <c r="D3002" s="48"/>
      <c r="E3002" s="48"/>
      <c r="F3002" s="48"/>
      <c r="G3002" s="48"/>
      <c r="H3002" s="48"/>
      <c r="I3002" s="48"/>
      <c r="J3002" s="48"/>
      <c r="K3002" s="48"/>
    </row>
    <row r="3003" spans="1:11" x14ac:dyDescent="0.25">
      <c r="A3003" s="48"/>
      <c r="B3003" s="48"/>
      <c r="C3003" s="48"/>
      <c r="D3003" s="48"/>
      <c r="E3003" s="48"/>
      <c r="F3003" s="48"/>
      <c r="G3003" s="48"/>
      <c r="H3003" s="48"/>
      <c r="I3003" s="48"/>
      <c r="J3003" s="48"/>
      <c r="K3003" s="48"/>
    </row>
    <row r="3004" spans="1:11" x14ac:dyDescent="0.25">
      <c r="A3004" s="48"/>
      <c r="B3004" s="48"/>
      <c r="C3004" s="48"/>
      <c r="D3004" s="48"/>
      <c r="E3004" s="48"/>
      <c r="F3004" s="48"/>
      <c r="G3004" s="48"/>
      <c r="H3004" s="48"/>
      <c r="I3004" s="48"/>
      <c r="J3004" s="48"/>
      <c r="K3004" s="48"/>
    </row>
    <row r="3005" spans="1:11" x14ac:dyDescent="0.25">
      <c r="A3005" s="48"/>
      <c r="B3005" s="48"/>
      <c r="C3005" s="48"/>
      <c r="D3005" s="48"/>
      <c r="E3005" s="48"/>
      <c r="F3005" s="48"/>
      <c r="G3005" s="48"/>
      <c r="H3005" s="48"/>
      <c r="I3005" s="48"/>
      <c r="J3005" s="48"/>
      <c r="K3005" s="48"/>
    </row>
    <row r="3006" spans="1:11" x14ac:dyDescent="0.25">
      <c r="A3006" s="48"/>
      <c r="B3006" s="48"/>
      <c r="C3006" s="48"/>
      <c r="D3006" s="48"/>
      <c r="E3006" s="48"/>
      <c r="F3006" s="48"/>
      <c r="G3006" s="48"/>
      <c r="H3006" s="48"/>
      <c r="I3006" s="48"/>
      <c r="J3006" s="48"/>
      <c r="K3006" s="48"/>
    </row>
    <row r="3007" spans="1:11" x14ac:dyDescent="0.25">
      <c r="A3007" s="48"/>
      <c r="B3007" s="48"/>
      <c r="C3007" s="48"/>
      <c r="D3007" s="48"/>
      <c r="E3007" s="48"/>
      <c r="F3007" s="48"/>
      <c r="G3007" s="48"/>
      <c r="H3007" s="48"/>
      <c r="I3007" s="48"/>
      <c r="J3007" s="48"/>
      <c r="K3007" s="48"/>
    </row>
    <row r="3008" spans="1:11" x14ac:dyDescent="0.25">
      <c r="A3008" s="48"/>
      <c r="B3008" s="48"/>
      <c r="C3008" s="48"/>
      <c r="D3008" s="48"/>
      <c r="E3008" s="48"/>
      <c r="F3008" s="48"/>
      <c r="G3008" s="48"/>
      <c r="H3008" s="48"/>
      <c r="I3008" s="48"/>
      <c r="J3008" s="48"/>
      <c r="K3008" s="48"/>
    </row>
    <row r="3009" spans="1:11" x14ac:dyDescent="0.25">
      <c r="A3009" s="48"/>
      <c r="B3009" s="48"/>
      <c r="C3009" s="48"/>
      <c r="D3009" s="48"/>
      <c r="E3009" s="48"/>
      <c r="F3009" s="48"/>
      <c r="G3009" s="48"/>
      <c r="H3009" s="48"/>
      <c r="I3009" s="48"/>
      <c r="J3009" s="48"/>
      <c r="K3009" s="48"/>
    </row>
    <row r="3010" spans="1:11" x14ac:dyDescent="0.25">
      <c r="A3010" s="48"/>
      <c r="B3010" s="48"/>
      <c r="C3010" s="48"/>
      <c r="D3010" s="48"/>
      <c r="E3010" s="48"/>
      <c r="F3010" s="48"/>
      <c r="G3010" s="48"/>
      <c r="H3010" s="48"/>
      <c r="I3010" s="48"/>
      <c r="J3010" s="48"/>
      <c r="K3010" s="48"/>
    </row>
    <row r="3011" spans="1:11" x14ac:dyDescent="0.25">
      <c r="A3011" s="48"/>
      <c r="B3011" s="48"/>
      <c r="C3011" s="48"/>
      <c r="D3011" s="48"/>
      <c r="E3011" s="48"/>
      <c r="F3011" s="48"/>
      <c r="G3011" s="48"/>
      <c r="H3011" s="48"/>
      <c r="I3011" s="48"/>
      <c r="J3011" s="48"/>
      <c r="K3011" s="48"/>
    </row>
    <row r="3012" spans="1:11" x14ac:dyDescent="0.25">
      <c r="A3012" s="48"/>
      <c r="B3012" s="48"/>
      <c r="C3012" s="48"/>
      <c r="D3012" s="48"/>
      <c r="E3012" s="48"/>
      <c r="F3012" s="48"/>
      <c r="G3012" s="48"/>
      <c r="H3012" s="48"/>
      <c r="I3012" s="48"/>
      <c r="J3012" s="48"/>
      <c r="K3012" s="48"/>
    </row>
    <row r="3013" spans="1:11" x14ac:dyDescent="0.25">
      <c r="A3013" s="48"/>
      <c r="B3013" s="48"/>
      <c r="C3013" s="48"/>
      <c r="D3013" s="48"/>
      <c r="E3013" s="48"/>
      <c r="F3013" s="48"/>
      <c r="G3013" s="48"/>
      <c r="H3013" s="48"/>
      <c r="I3013" s="48"/>
      <c r="J3013" s="48"/>
      <c r="K3013" s="48"/>
    </row>
    <row r="3014" spans="1:11" x14ac:dyDescent="0.25">
      <c r="A3014" s="48"/>
      <c r="B3014" s="48"/>
      <c r="C3014" s="48"/>
      <c r="D3014" s="48"/>
      <c r="E3014" s="48"/>
      <c r="F3014" s="48"/>
      <c r="G3014" s="48"/>
      <c r="H3014" s="48"/>
      <c r="I3014" s="48"/>
      <c r="J3014" s="48"/>
      <c r="K3014" s="48"/>
    </row>
    <row r="3015" spans="1:11" x14ac:dyDescent="0.25">
      <c r="A3015" s="48"/>
      <c r="B3015" s="48"/>
      <c r="C3015" s="48"/>
      <c r="D3015" s="48"/>
      <c r="E3015" s="48"/>
      <c r="F3015" s="48"/>
      <c r="G3015" s="48"/>
      <c r="H3015" s="48"/>
      <c r="I3015" s="48"/>
      <c r="J3015" s="48"/>
      <c r="K3015" s="48"/>
    </row>
    <row r="3016" spans="1:11" x14ac:dyDescent="0.25">
      <c r="A3016" s="48"/>
      <c r="B3016" s="48"/>
      <c r="C3016" s="48"/>
      <c r="D3016" s="48"/>
      <c r="E3016" s="48"/>
      <c r="F3016" s="48"/>
      <c r="G3016" s="48"/>
      <c r="H3016" s="48"/>
      <c r="I3016" s="48"/>
      <c r="J3016" s="48"/>
      <c r="K3016" s="48"/>
    </row>
    <row r="3017" spans="1:11" x14ac:dyDescent="0.25">
      <c r="A3017" s="48"/>
      <c r="B3017" s="48"/>
      <c r="C3017" s="48"/>
      <c r="D3017" s="48"/>
      <c r="E3017" s="48"/>
      <c r="F3017" s="48"/>
      <c r="G3017" s="48"/>
      <c r="H3017" s="48"/>
      <c r="I3017" s="48"/>
      <c r="J3017" s="48"/>
      <c r="K3017" s="48"/>
    </row>
    <row r="3018" spans="1:11" x14ac:dyDescent="0.25">
      <c r="A3018" s="48"/>
      <c r="B3018" s="48"/>
      <c r="C3018" s="48"/>
      <c r="D3018" s="48"/>
      <c r="E3018" s="48"/>
      <c r="F3018" s="48"/>
      <c r="G3018" s="48"/>
      <c r="H3018" s="48"/>
      <c r="I3018" s="48"/>
      <c r="J3018" s="48"/>
      <c r="K3018" s="48"/>
    </row>
    <row r="3019" spans="1:11" x14ac:dyDescent="0.25">
      <c r="A3019" s="48"/>
      <c r="B3019" s="48"/>
      <c r="C3019" s="48"/>
      <c r="D3019" s="48"/>
      <c r="E3019" s="48"/>
      <c r="F3019" s="48"/>
      <c r="G3019" s="48"/>
      <c r="H3019" s="48"/>
      <c r="I3019" s="48"/>
      <c r="J3019" s="48"/>
      <c r="K3019" s="48"/>
    </row>
    <row r="3020" spans="1:11" x14ac:dyDescent="0.25">
      <c r="A3020" s="48"/>
      <c r="B3020" s="48"/>
      <c r="C3020" s="48"/>
      <c r="D3020" s="48"/>
      <c r="E3020" s="48"/>
      <c r="F3020" s="48"/>
      <c r="G3020" s="48"/>
      <c r="H3020" s="48"/>
      <c r="I3020" s="48"/>
      <c r="J3020" s="48"/>
      <c r="K3020" s="48"/>
    </row>
    <row r="3021" spans="1:11" x14ac:dyDescent="0.25">
      <c r="A3021" s="48"/>
      <c r="B3021" s="48"/>
      <c r="C3021" s="48"/>
      <c r="D3021" s="48"/>
      <c r="E3021" s="48"/>
      <c r="F3021" s="48"/>
      <c r="G3021" s="48"/>
      <c r="H3021" s="48"/>
      <c r="I3021" s="48"/>
      <c r="J3021" s="48"/>
      <c r="K3021" s="48"/>
    </row>
    <row r="3022" spans="1:11" x14ac:dyDescent="0.25">
      <c r="A3022" s="48"/>
      <c r="B3022" s="48"/>
      <c r="C3022" s="48"/>
      <c r="D3022" s="48"/>
      <c r="E3022" s="48"/>
      <c r="F3022" s="48"/>
      <c r="G3022" s="48"/>
      <c r="H3022" s="48"/>
      <c r="I3022" s="48"/>
      <c r="J3022" s="48"/>
      <c r="K3022" s="48"/>
    </row>
    <row r="3023" spans="1:11" x14ac:dyDescent="0.25">
      <c r="A3023" s="48"/>
      <c r="B3023" s="48"/>
      <c r="C3023" s="48"/>
      <c r="D3023" s="48"/>
      <c r="E3023" s="48"/>
      <c r="F3023" s="48"/>
      <c r="G3023" s="48"/>
      <c r="H3023" s="48"/>
      <c r="I3023" s="48"/>
      <c r="J3023" s="48"/>
      <c r="K3023" s="48"/>
    </row>
    <row r="3024" spans="1:11" x14ac:dyDescent="0.25">
      <c r="A3024" s="48"/>
      <c r="B3024" s="48"/>
      <c r="C3024" s="48"/>
      <c r="D3024" s="48"/>
      <c r="E3024" s="48"/>
      <c r="F3024" s="48"/>
      <c r="G3024" s="48"/>
      <c r="H3024" s="48"/>
      <c r="I3024" s="48"/>
      <c r="J3024" s="48"/>
      <c r="K3024" s="48"/>
    </row>
    <row r="3025" spans="1:11" x14ac:dyDescent="0.25">
      <c r="A3025" s="48"/>
      <c r="B3025" s="48"/>
      <c r="C3025" s="48"/>
      <c r="D3025" s="48"/>
      <c r="E3025" s="48"/>
      <c r="F3025" s="48"/>
      <c r="G3025" s="48"/>
      <c r="H3025" s="48"/>
      <c r="I3025" s="48"/>
      <c r="J3025" s="48"/>
      <c r="K3025" s="48"/>
    </row>
    <row r="3026" spans="1:11" x14ac:dyDescent="0.25">
      <c r="A3026" s="48"/>
      <c r="B3026" s="48"/>
      <c r="C3026" s="48"/>
      <c r="D3026" s="48"/>
      <c r="E3026" s="48"/>
      <c r="F3026" s="48"/>
      <c r="G3026" s="48"/>
      <c r="H3026" s="48"/>
      <c r="I3026" s="48"/>
      <c r="J3026" s="48"/>
      <c r="K3026" s="48"/>
    </row>
    <row r="3027" spans="1:11" x14ac:dyDescent="0.25">
      <c r="A3027" s="48"/>
      <c r="B3027" s="48"/>
      <c r="C3027" s="48"/>
      <c r="D3027" s="48"/>
      <c r="E3027" s="48"/>
      <c r="F3027" s="48"/>
      <c r="G3027" s="48"/>
      <c r="H3027" s="48"/>
      <c r="I3027" s="48"/>
      <c r="J3027" s="48"/>
      <c r="K3027" s="48"/>
    </row>
    <row r="3028" spans="1:11" x14ac:dyDescent="0.25">
      <c r="A3028" s="48"/>
      <c r="B3028" s="48"/>
      <c r="C3028" s="48"/>
      <c r="D3028" s="48"/>
      <c r="E3028" s="48"/>
      <c r="F3028" s="48"/>
      <c r="G3028" s="48"/>
      <c r="H3028" s="48"/>
      <c r="I3028" s="48"/>
      <c r="J3028" s="48"/>
      <c r="K3028" s="48"/>
    </row>
    <row r="3029" spans="1:11" x14ac:dyDescent="0.25">
      <c r="A3029" s="48"/>
      <c r="B3029" s="48"/>
      <c r="C3029" s="48"/>
      <c r="D3029" s="48"/>
      <c r="E3029" s="48"/>
      <c r="F3029" s="48"/>
      <c r="G3029" s="48"/>
      <c r="H3029" s="48"/>
      <c r="I3029" s="48"/>
      <c r="J3029" s="48"/>
      <c r="K3029" s="48"/>
    </row>
    <row r="3030" spans="1:11" x14ac:dyDescent="0.25">
      <c r="A3030" s="48"/>
      <c r="B3030" s="48"/>
      <c r="C3030" s="48"/>
      <c r="D3030" s="48"/>
      <c r="E3030" s="48"/>
      <c r="F3030" s="48"/>
      <c r="G3030" s="48"/>
      <c r="H3030" s="48"/>
      <c r="I3030" s="48"/>
      <c r="J3030" s="48"/>
      <c r="K3030" s="48"/>
    </row>
    <row r="3031" spans="1:11" x14ac:dyDescent="0.25">
      <c r="A3031" s="48"/>
      <c r="B3031" s="48"/>
      <c r="C3031" s="48"/>
      <c r="D3031" s="48"/>
      <c r="E3031" s="48"/>
      <c r="F3031" s="48"/>
      <c r="G3031" s="48"/>
      <c r="H3031" s="48"/>
      <c r="I3031" s="48"/>
      <c r="J3031" s="48"/>
      <c r="K3031" s="48"/>
    </row>
    <row r="3032" spans="1:11" x14ac:dyDescent="0.25">
      <c r="A3032" s="48"/>
      <c r="B3032" s="48"/>
      <c r="C3032" s="48"/>
      <c r="D3032" s="48"/>
      <c r="E3032" s="48"/>
      <c r="F3032" s="48"/>
      <c r="G3032" s="48"/>
      <c r="H3032" s="48"/>
      <c r="I3032" s="48"/>
      <c r="J3032" s="48"/>
      <c r="K3032" s="48"/>
    </row>
    <row r="3033" spans="1:11" x14ac:dyDescent="0.25">
      <c r="A3033" s="48"/>
      <c r="B3033" s="48"/>
      <c r="C3033" s="48"/>
      <c r="D3033" s="48"/>
      <c r="E3033" s="48"/>
      <c r="F3033" s="48"/>
      <c r="G3033" s="48"/>
      <c r="H3033" s="48"/>
      <c r="I3033" s="48"/>
      <c r="J3033" s="48"/>
      <c r="K3033" s="48"/>
    </row>
    <row r="3034" spans="1:11" x14ac:dyDescent="0.25">
      <c r="A3034" s="48"/>
      <c r="B3034" s="48"/>
      <c r="C3034" s="48"/>
      <c r="D3034" s="48"/>
      <c r="E3034" s="48"/>
      <c r="F3034" s="48"/>
      <c r="G3034" s="48"/>
      <c r="H3034" s="48"/>
      <c r="I3034" s="48"/>
      <c r="J3034" s="48"/>
      <c r="K3034" s="48"/>
    </row>
    <row r="3035" spans="1:11" x14ac:dyDescent="0.25">
      <c r="A3035" s="48"/>
      <c r="B3035" s="48"/>
      <c r="C3035" s="48"/>
      <c r="D3035" s="48"/>
      <c r="E3035" s="48"/>
      <c r="F3035" s="48"/>
      <c r="G3035" s="48"/>
      <c r="H3035" s="48"/>
      <c r="I3035" s="48"/>
      <c r="J3035" s="48"/>
      <c r="K3035" s="48"/>
    </row>
    <row r="3036" spans="1:11" x14ac:dyDescent="0.25">
      <c r="A3036" s="48"/>
      <c r="B3036" s="48"/>
      <c r="C3036" s="48"/>
      <c r="D3036" s="48"/>
      <c r="E3036" s="48"/>
      <c r="F3036" s="48"/>
      <c r="G3036" s="48"/>
      <c r="H3036" s="48"/>
      <c r="I3036" s="48"/>
      <c r="J3036" s="48"/>
      <c r="K3036" s="48"/>
    </row>
    <row r="3037" spans="1:11" x14ac:dyDescent="0.25">
      <c r="A3037" s="48"/>
      <c r="B3037" s="48"/>
      <c r="C3037" s="48"/>
      <c r="D3037" s="48"/>
      <c r="E3037" s="48"/>
      <c r="F3037" s="48"/>
      <c r="G3037" s="48"/>
      <c r="H3037" s="48"/>
      <c r="I3037" s="48"/>
      <c r="J3037" s="48"/>
      <c r="K3037" s="48"/>
    </row>
    <row r="3038" spans="1:11" x14ac:dyDescent="0.25">
      <c r="A3038" s="48"/>
      <c r="B3038" s="48"/>
      <c r="C3038" s="48"/>
      <c r="D3038" s="48"/>
      <c r="E3038" s="48"/>
      <c r="F3038" s="48"/>
      <c r="G3038" s="48"/>
      <c r="H3038" s="48"/>
      <c r="I3038" s="48"/>
      <c r="J3038" s="48"/>
      <c r="K3038" s="48"/>
    </row>
    <row r="3039" spans="1:11" x14ac:dyDescent="0.25">
      <c r="A3039" s="48"/>
      <c r="B3039" s="48"/>
      <c r="C3039" s="48"/>
      <c r="D3039" s="48"/>
      <c r="E3039" s="48"/>
      <c r="F3039" s="48"/>
      <c r="G3039" s="48"/>
      <c r="H3039" s="48"/>
      <c r="I3039" s="48"/>
      <c r="J3039" s="48"/>
      <c r="K3039" s="48"/>
    </row>
    <row r="3040" spans="1:11" x14ac:dyDescent="0.25">
      <c r="A3040" s="48"/>
      <c r="B3040" s="48"/>
      <c r="C3040" s="48"/>
      <c r="D3040" s="48"/>
      <c r="E3040" s="48"/>
      <c r="F3040" s="48"/>
      <c r="G3040" s="48"/>
      <c r="H3040" s="48"/>
      <c r="I3040" s="48"/>
      <c r="J3040" s="48"/>
      <c r="K3040" s="48"/>
    </row>
    <row r="3041" spans="1:11" x14ac:dyDescent="0.25">
      <c r="A3041" s="48"/>
      <c r="B3041" s="48"/>
      <c r="C3041" s="48"/>
      <c r="D3041" s="48"/>
      <c r="E3041" s="48"/>
      <c r="F3041" s="48"/>
      <c r="G3041" s="48"/>
      <c r="H3041" s="48"/>
      <c r="I3041" s="48"/>
      <c r="J3041" s="48"/>
      <c r="K3041" s="48"/>
    </row>
    <row r="3042" spans="1:11" x14ac:dyDescent="0.25">
      <c r="A3042" s="48"/>
      <c r="B3042" s="48"/>
      <c r="C3042" s="48"/>
      <c r="D3042" s="48"/>
      <c r="E3042" s="48"/>
      <c r="F3042" s="48"/>
      <c r="G3042" s="48"/>
      <c r="H3042" s="48"/>
      <c r="I3042" s="48"/>
      <c r="J3042" s="48"/>
      <c r="K3042" s="48"/>
    </row>
    <row r="3043" spans="1:11" x14ac:dyDescent="0.25">
      <c r="A3043" s="48"/>
      <c r="B3043" s="48"/>
      <c r="C3043" s="48"/>
      <c r="D3043" s="48"/>
      <c r="E3043" s="48"/>
      <c r="F3043" s="48"/>
      <c r="G3043" s="48"/>
      <c r="H3043" s="48"/>
      <c r="I3043" s="48"/>
      <c r="J3043" s="48"/>
      <c r="K3043" s="48"/>
    </row>
    <row r="3044" spans="1:11" x14ac:dyDescent="0.25">
      <c r="A3044" s="48"/>
      <c r="B3044" s="48"/>
      <c r="C3044" s="48"/>
      <c r="D3044" s="48"/>
      <c r="E3044" s="48"/>
      <c r="F3044" s="48"/>
      <c r="G3044" s="48"/>
      <c r="H3044" s="48"/>
      <c r="I3044" s="48"/>
      <c r="J3044" s="48"/>
      <c r="K3044" s="48"/>
    </row>
    <row r="3045" spans="1:11" x14ac:dyDescent="0.25">
      <c r="A3045" s="48"/>
      <c r="B3045" s="48"/>
      <c r="C3045" s="48"/>
      <c r="D3045" s="48"/>
      <c r="E3045" s="48"/>
      <c r="F3045" s="48"/>
      <c r="G3045" s="48"/>
      <c r="H3045" s="48"/>
      <c r="I3045" s="48"/>
      <c r="J3045" s="48"/>
      <c r="K3045" s="48"/>
    </row>
    <row r="3046" spans="1:11" x14ac:dyDescent="0.25">
      <c r="A3046" s="48"/>
      <c r="B3046" s="48"/>
      <c r="C3046" s="48"/>
      <c r="D3046" s="48"/>
      <c r="E3046" s="48"/>
      <c r="F3046" s="48"/>
      <c r="G3046" s="48"/>
      <c r="H3046" s="48"/>
      <c r="I3046" s="48"/>
      <c r="J3046" s="48"/>
      <c r="K3046" s="48"/>
    </row>
    <row r="3047" spans="1:11" x14ac:dyDescent="0.25">
      <c r="A3047" s="48"/>
      <c r="B3047" s="48"/>
      <c r="C3047" s="48"/>
      <c r="D3047" s="48"/>
      <c r="E3047" s="48"/>
      <c r="F3047" s="48"/>
      <c r="G3047" s="48"/>
      <c r="H3047" s="48"/>
      <c r="I3047" s="48"/>
      <c r="J3047" s="48"/>
      <c r="K3047" s="48"/>
    </row>
    <row r="3048" spans="1:11" x14ac:dyDescent="0.25">
      <c r="A3048" s="48"/>
      <c r="B3048" s="48"/>
      <c r="C3048" s="48"/>
      <c r="D3048" s="48"/>
      <c r="E3048" s="48"/>
      <c r="F3048" s="48"/>
      <c r="G3048" s="48"/>
      <c r="H3048" s="48"/>
      <c r="I3048" s="48"/>
      <c r="J3048" s="48"/>
      <c r="K3048" s="48"/>
    </row>
    <row r="3049" spans="1:11" x14ac:dyDescent="0.25">
      <c r="A3049" s="48"/>
      <c r="B3049" s="48"/>
      <c r="C3049" s="48"/>
      <c r="D3049" s="48"/>
      <c r="E3049" s="48"/>
      <c r="F3049" s="48"/>
      <c r="G3049" s="48"/>
      <c r="H3049" s="48"/>
      <c r="I3049" s="48"/>
      <c r="J3049" s="48"/>
      <c r="K3049" s="48"/>
    </row>
    <row r="3050" spans="1:11" x14ac:dyDescent="0.25">
      <c r="A3050" s="48"/>
      <c r="B3050" s="48"/>
      <c r="C3050" s="48"/>
      <c r="D3050" s="48"/>
      <c r="E3050" s="48"/>
      <c r="F3050" s="48"/>
      <c r="G3050" s="48"/>
      <c r="H3050" s="48"/>
      <c r="I3050" s="48"/>
      <c r="J3050" s="48"/>
      <c r="K3050" s="48"/>
    </row>
    <row r="3051" spans="1:11" x14ac:dyDescent="0.25">
      <c r="A3051" s="48"/>
      <c r="B3051" s="48"/>
      <c r="C3051" s="48"/>
      <c r="D3051" s="48"/>
      <c r="E3051" s="48"/>
      <c r="F3051" s="48"/>
      <c r="G3051" s="48"/>
      <c r="H3051" s="48"/>
      <c r="I3051" s="48"/>
      <c r="J3051" s="48"/>
      <c r="K3051" s="48"/>
    </row>
    <row r="3052" spans="1:11" x14ac:dyDescent="0.25">
      <c r="A3052" s="48"/>
      <c r="B3052" s="48"/>
      <c r="C3052" s="48"/>
      <c r="D3052" s="48"/>
      <c r="E3052" s="48"/>
      <c r="F3052" s="48"/>
      <c r="G3052" s="48"/>
      <c r="H3052" s="48"/>
      <c r="I3052" s="48"/>
      <c r="J3052" s="48"/>
      <c r="K3052" s="48"/>
    </row>
    <row r="3053" spans="1:11" x14ac:dyDescent="0.25">
      <c r="A3053" s="48"/>
      <c r="B3053" s="48"/>
      <c r="C3053" s="48"/>
      <c r="D3053" s="48"/>
      <c r="E3053" s="48"/>
      <c r="F3053" s="48"/>
      <c r="G3053" s="48"/>
      <c r="H3053" s="48"/>
      <c r="I3053" s="48"/>
      <c r="J3053" s="48"/>
      <c r="K3053" s="48"/>
    </row>
    <row r="3054" spans="1:11" x14ac:dyDescent="0.25">
      <c r="A3054" s="48"/>
      <c r="B3054" s="48"/>
      <c r="C3054" s="48"/>
      <c r="D3054" s="48"/>
      <c r="E3054" s="48"/>
      <c r="F3054" s="48"/>
      <c r="G3054" s="48"/>
      <c r="H3054" s="48"/>
      <c r="I3054" s="48"/>
      <c r="J3054" s="48"/>
      <c r="K3054" s="48"/>
    </row>
    <row r="3055" spans="1:11" x14ac:dyDescent="0.25">
      <c r="A3055" s="48"/>
      <c r="B3055" s="48"/>
      <c r="C3055" s="48"/>
      <c r="D3055" s="48"/>
      <c r="E3055" s="48"/>
      <c r="F3055" s="48"/>
      <c r="G3055" s="48"/>
      <c r="H3055" s="48"/>
      <c r="I3055" s="48"/>
      <c r="J3055" s="48"/>
      <c r="K3055" s="48"/>
    </row>
    <row r="3056" spans="1:11" x14ac:dyDescent="0.25">
      <c r="A3056" s="48"/>
      <c r="B3056" s="48"/>
      <c r="C3056" s="48"/>
      <c r="D3056" s="48"/>
      <c r="E3056" s="48"/>
      <c r="F3056" s="48"/>
      <c r="G3056" s="48"/>
      <c r="H3056" s="48"/>
      <c r="I3056" s="48"/>
      <c r="J3056" s="48"/>
      <c r="K3056" s="48"/>
    </row>
    <row r="3057" spans="1:11" x14ac:dyDescent="0.25">
      <c r="A3057" s="48"/>
      <c r="B3057" s="48"/>
      <c r="C3057" s="48"/>
      <c r="D3057" s="48"/>
      <c r="E3057" s="48"/>
      <c r="F3057" s="48"/>
      <c r="G3057" s="48"/>
      <c r="H3057" s="48"/>
      <c r="I3057" s="48"/>
      <c r="J3057" s="48"/>
      <c r="K3057" s="48"/>
    </row>
    <row r="3058" spans="1:11" x14ac:dyDescent="0.25">
      <c r="A3058" s="48"/>
      <c r="B3058" s="48"/>
      <c r="C3058" s="48"/>
      <c r="D3058" s="48"/>
      <c r="E3058" s="48"/>
      <c r="F3058" s="48"/>
      <c r="G3058" s="48"/>
      <c r="H3058" s="48"/>
      <c r="I3058" s="48"/>
      <c r="J3058" s="48"/>
      <c r="K3058" s="48"/>
    </row>
    <row r="3059" spans="1:11" x14ac:dyDescent="0.25">
      <c r="A3059" s="48"/>
      <c r="B3059" s="48"/>
      <c r="C3059" s="48"/>
      <c r="D3059" s="48"/>
      <c r="E3059" s="48"/>
      <c r="F3059" s="48"/>
      <c r="G3059" s="48"/>
      <c r="H3059" s="48"/>
      <c r="I3059" s="48"/>
      <c r="J3059" s="48"/>
      <c r="K3059" s="48"/>
    </row>
    <row r="3060" spans="1:11" x14ac:dyDescent="0.25">
      <c r="A3060" s="48"/>
      <c r="B3060" s="48"/>
      <c r="C3060" s="48"/>
      <c r="D3060" s="48"/>
      <c r="E3060" s="48"/>
      <c r="F3060" s="48"/>
      <c r="G3060" s="48"/>
      <c r="H3060" s="48"/>
      <c r="I3060" s="48"/>
      <c r="J3060" s="48"/>
      <c r="K3060" s="48"/>
    </row>
    <row r="3061" spans="1:11" x14ac:dyDescent="0.25">
      <c r="A3061" s="48"/>
      <c r="B3061" s="48"/>
      <c r="C3061" s="48"/>
      <c r="D3061" s="48"/>
      <c r="E3061" s="48"/>
      <c r="F3061" s="48"/>
      <c r="G3061" s="48"/>
      <c r="H3061" s="48"/>
      <c r="I3061" s="48"/>
      <c r="J3061" s="48"/>
      <c r="K3061" s="48"/>
    </row>
    <row r="3062" spans="1:11" x14ac:dyDescent="0.25">
      <c r="A3062" s="48"/>
      <c r="B3062" s="48"/>
      <c r="C3062" s="48"/>
      <c r="D3062" s="48"/>
      <c r="E3062" s="48"/>
      <c r="F3062" s="48"/>
      <c r="G3062" s="48"/>
      <c r="H3062" s="48"/>
      <c r="I3062" s="48"/>
      <c r="J3062" s="48"/>
      <c r="K3062" s="48"/>
    </row>
    <row r="3063" spans="1:11" x14ac:dyDescent="0.25">
      <c r="A3063" s="48"/>
      <c r="B3063" s="48"/>
      <c r="C3063" s="48"/>
      <c r="D3063" s="48"/>
      <c r="E3063" s="48"/>
      <c r="F3063" s="48"/>
      <c r="G3063" s="48"/>
      <c r="H3063" s="48"/>
      <c r="I3063" s="48"/>
      <c r="J3063" s="48"/>
      <c r="K3063" s="48"/>
    </row>
    <row r="3064" spans="1:11" x14ac:dyDescent="0.25">
      <c r="A3064" s="48"/>
      <c r="B3064" s="48"/>
      <c r="C3064" s="48"/>
      <c r="D3064" s="48"/>
      <c r="E3064" s="48"/>
      <c r="F3064" s="48"/>
      <c r="G3064" s="48"/>
      <c r="H3064" s="48"/>
      <c r="I3064" s="48"/>
      <c r="J3064" s="48"/>
      <c r="K3064" s="48"/>
    </row>
    <row r="3065" spans="1:11" x14ac:dyDescent="0.25">
      <c r="A3065" s="48"/>
      <c r="B3065" s="48"/>
      <c r="C3065" s="48"/>
      <c r="D3065" s="48"/>
      <c r="E3065" s="48"/>
      <c r="F3065" s="48"/>
      <c r="G3065" s="48"/>
      <c r="H3065" s="48"/>
      <c r="I3065" s="48"/>
      <c r="J3065" s="48"/>
      <c r="K3065" s="48"/>
    </row>
    <row r="3066" spans="1:11" x14ac:dyDescent="0.25">
      <c r="A3066" s="48"/>
      <c r="B3066" s="48"/>
      <c r="C3066" s="48"/>
      <c r="D3066" s="48"/>
      <c r="E3066" s="48"/>
      <c r="F3066" s="48"/>
      <c r="G3066" s="48"/>
      <c r="H3066" s="48"/>
      <c r="I3066" s="48"/>
      <c r="J3066" s="48"/>
      <c r="K3066" s="48"/>
    </row>
    <row r="3067" spans="1:11" x14ac:dyDescent="0.25">
      <c r="A3067" s="48"/>
      <c r="B3067" s="48"/>
      <c r="C3067" s="48"/>
      <c r="D3067" s="48"/>
      <c r="E3067" s="48"/>
      <c r="F3067" s="48"/>
      <c r="G3067" s="48"/>
      <c r="H3067" s="48"/>
      <c r="I3067" s="48"/>
      <c r="J3067" s="48"/>
      <c r="K3067" s="48"/>
    </row>
    <row r="3068" spans="1:11" x14ac:dyDescent="0.25">
      <c r="A3068" s="48"/>
      <c r="B3068" s="48"/>
      <c r="C3068" s="48"/>
      <c r="D3068" s="48"/>
      <c r="E3068" s="48"/>
      <c r="F3068" s="48"/>
      <c r="G3068" s="48"/>
      <c r="H3068" s="48"/>
      <c r="I3068" s="48"/>
      <c r="J3068" s="48"/>
      <c r="K3068" s="48"/>
    </row>
    <row r="3069" spans="1:11" x14ac:dyDescent="0.25">
      <c r="A3069" s="48"/>
      <c r="B3069" s="48"/>
      <c r="C3069" s="48"/>
      <c r="D3069" s="48"/>
      <c r="E3069" s="48"/>
      <c r="F3069" s="48"/>
      <c r="G3069" s="48"/>
      <c r="H3069" s="48"/>
      <c r="I3069" s="48"/>
      <c r="J3069" s="48"/>
      <c r="K3069" s="48"/>
    </row>
    <row r="3070" spans="1:11" x14ac:dyDescent="0.25">
      <c r="A3070" s="48"/>
      <c r="B3070" s="48"/>
      <c r="C3070" s="48"/>
      <c r="D3070" s="48"/>
      <c r="E3070" s="48"/>
      <c r="F3070" s="48"/>
      <c r="G3070" s="48"/>
      <c r="H3070" s="48"/>
      <c r="I3070" s="48"/>
      <c r="J3070" s="48"/>
      <c r="K3070" s="48"/>
    </row>
    <row r="3071" spans="1:11" x14ac:dyDescent="0.25">
      <c r="A3071" s="48"/>
      <c r="B3071" s="48"/>
      <c r="C3071" s="48"/>
      <c r="D3071" s="48"/>
      <c r="E3071" s="48"/>
      <c r="F3071" s="48"/>
      <c r="G3071" s="48"/>
      <c r="H3071" s="48"/>
      <c r="I3071" s="48"/>
      <c r="J3071" s="48"/>
      <c r="K3071" s="48"/>
    </row>
    <row r="3072" spans="1:11" x14ac:dyDescent="0.25">
      <c r="A3072" s="48"/>
      <c r="B3072" s="48"/>
      <c r="C3072" s="48"/>
      <c r="D3072" s="48"/>
      <c r="E3072" s="48"/>
      <c r="F3072" s="48"/>
      <c r="G3072" s="48"/>
      <c r="H3072" s="48"/>
      <c r="I3072" s="48"/>
      <c r="J3072" s="48"/>
      <c r="K3072" s="48"/>
    </row>
    <row r="3073" spans="1:11" x14ac:dyDescent="0.25">
      <c r="A3073" s="48"/>
      <c r="B3073" s="48"/>
      <c r="C3073" s="48"/>
      <c r="D3073" s="48"/>
      <c r="E3073" s="48"/>
      <c r="F3073" s="48"/>
      <c r="G3073" s="48"/>
      <c r="H3073" s="48"/>
      <c r="I3073" s="48"/>
      <c r="J3073" s="48"/>
      <c r="K3073" s="48"/>
    </row>
    <row r="3074" spans="1:11" x14ac:dyDescent="0.25">
      <c r="A3074" s="48"/>
      <c r="B3074" s="48"/>
      <c r="C3074" s="48"/>
      <c r="D3074" s="48"/>
      <c r="E3074" s="48"/>
      <c r="F3074" s="48"/>
      <c r="G3074" s="48"/>
      <c r="H3074" s="48"/>
      <c r="I3074" s="48"/>
      <c r="J3074" s="48"/>
      <c r="K3074" s="48"/>
    </row>
    <row r="3075" spans="1:11" x14ac:dyDescent="0.25">
      <c r="A3075" s="48"/>
      <c r="B3075" s="48"/>
      <c r="C3075" s="48"/>
      <c r="D3075" s="48"/>
      <c r="E3075" s="48"/>
      <c r="F3075" s="48"/>
      <c r="G3075" s="48"/>
      <c r="H3075" s="48"/>
      <c r="I3075" s="48"/>
      <c r="J3075" s="48"/>
      <c r="K3075" s="48"/>
    </row>
    <row r="3076" spans="1:11" x14ac:dyDescent="0.25">
      <c r="A3076" s="48"/>
      <c r="B3076" s="48"/>
      <c r="C3076" s="48"/>
      <c r="D3076" s="48"/>
      <c r="E3076" s="48"/>
      <c r="F3076" s="48"/>
      <c r="G3076" s="48"/>
      <c r="H3076" s="48"/>
      <c r="I3076" s="48"/>
      <c r="J3076" s="48"/>
      <c r="K3076" s="48"/>
    </row>
    <row r="3077" spans="1:11" x14ac:dyDescent="0.25">
      <c r="A3077" s="48"/>
      <c r="B3077" s="48"/>
      <c r="C3077" s="48"/>
      <c r="D3077" s="48"/>
      <c r="E3077" s="48"/>
      <c r="F3077" s="48"/>
      <c r="G3077" s="48"/>
      <c r="H3077" s="48"/>
      <c r="I3077" s="48"/>
      <c r="J3077" s="48"/>
      <c r="K3077" s="48"/>
    </row>
    <row r="3078" spans="1:11" x14ac:dyDescent="0.25">
      <c r="A3078" s="48"/>
      <c r="B3078" s="48"/>
      <c r="C3078" s="48"/>
      <c r="D3078" s="48"/>
      <c r="E3078" s="48"/>
      <c r="F3078" s="48"/>
      <c r="G3078" s="48"/>
      <c r="H3078" s="48"/>
      <c r="I3078" s="48"/>
      <c r="J3078" s="48"/>
      <c r="K3078" s="48"/>
    </row>
    <row r="3079" spans="1:11" x14ac:dyDescent="0.25">
      <c r="A3079" s="48"/>
      <c r="B3079" s="48"/>
      <c r="C3079" s="48"/>
      <c r="D3079" s="48"/>
      <c r="E3079" s="48"/>
      <c r="F3079" s="48"/>
      <c r="G3079" s="48"/>
      <c r="H3079" s="48"/>
      <c r="I3079" s="48"/>
      <c r="J3079" s="48"/>
      <c r="K3079" s="48"/>
    </row>
    <row r="3080" spans="1:11" x14ac:dyDescent="0.25">
      <c r="A3080" s="48"/>
      <c r="B3080" s="48"/>
      <c r="C3080" s="48"/>
      <c r="D3080" s="48"/>
      <c r="E3080" s="48"/>
      <c r="F3080" s="48"/>
      <c r="G3080" s="48"/>
      <c r="H3080" s="48"/>
      <c r="I3080" s="48"/>
      <c r="J3080" s="48"/>
      <c r="K3080" s="48"/>
    </row>
    <row r="3081" spans="1:11" x14ac:dyDescent="0.25">
      <c r="A3081" s="48"/>
      <c r="B3081" s="48"/>
      <c r="C3081" s="48"/>
      <c r="D3081" s="48"/>
      <c r="E3081" s="48"/>
      <c r="F3081" s="48"/>
      <c r="G3081" s="48"/>
      <c r="H3081" s="48"/>
      <c r="I3081" s="48"/>
      <c r="J3081" s="48"/>
      <c r="K3081" s="48"/>
    </row>
    <row r="3082" spans="1:11" x14ac:dyDescent="0.25">
      <c r="A3082" s="48"/>
      <c r="B3082" s="48"/>
      <c r="C3082" s="48"/>
      <c r="D3082" s="48"/>
      <c r="E3082" s="48"/>
      <c r="F3082" s="48"/>
      <c r="G3082" s="48"/>
      <c r="H3082" s="48"/>
      <c r="I3082" s="48"/>
      <c r="J3082" s="48"/>
      <c r="K3082" s="48"/>
    </row>
    <row r="3083" spans="1:11" x14ac:dyDescent="0.25">
      <c r="A3083" s="48"/>
      <c r="B3083" s="48"/>
      <c r="C3083" s="48"/>
      <c r="D3083" s="48"/>
      <c r="E3083" s="48"/>
      <c r="F3083" s="48"/>
      <c r="G3083" s="48"/>
      <c r="H3083" s="48"/>
      <c r="I3083" s="48"/>
      <c r="J3083" s="48"/>
      <c r="K3083" s="48"/>
    </row>
    <row r="3084" spans="1:11" x14ac:dyDescent="0.25">
      <c r="A3084" s="48"/>
      <c r="B3084" s="48"/>
      <c r="C3084" s="48"/>
      <c r="D3084" s="48"/>
      <c r="E3084" s="48"/>
      <c r="F3084" s="48"/>
      <c r="G3084" s="48"/>
      <c r="H3084" s="48"/>
      <c r="I3084" s="48"/>
      <c r="J3084" s="48"/>
      <c r="K3084" s="48"/>
    </row>
    <row r="3085" spans="1:11" x14ac:dyDescent="0.25">
      <c r="A3085" s="48"/>
      <c r="B3085" s="48"/>
      <c r="C3085" s="48"/>
      <c r="D3085" s="48"/>
      <c r="E3085" s="48"/>
      <c r="F3085" s="48"/>
      <c r="G3085" s="48"/>
      <c r="H3085" s="48"/>
      <c r="I3085" s="48"/>
      <c r="J3085" s="48"/>
      <c r="K3085" s="48"/>
    </row>
    <row r="3086" spans="1:11" x14ac:dyDescent="0.25">
      <c r="A3086" s="48"/>
      <c r="B3086" s="48"/>
      <c r="C3086" s="48"/>
      <c r="D3086" s="48"/>
      <c r="E3086" s="48"/>
      <c r="F3086" s="48"/>
      <c r="G3086" s="48"/>
      <c r="H3086" s="48"/>
      <c r="I3086" s="48"/>
      <c r="J3086" s="48"/>
      <c r="K3086" s="48"/>
    </row>
    <row r="3087" spans="1:11" x14ac:dyDescent="0.25">
      <c r="A3087" s="48"/>
      <c r="B3087" s="48"/>
      <c r="C3087" s="48"/>
      <c r="D3087" s="48"/>
      <c r="E3087" s="48"/>
      <c r="F3087" s="48"/>
      <c r="G3087" s="48"/>
      <c r="H3087" s="48"/>
      <c r="I3087" s="48"/>
      <c r="J3087" s="48"/>
      <c r="K3087" s="48"/>
    </row>
    <row r="3088" spans="1:11" x14ac:dyDescent="0.25">
      <c r="A3088" s="48"/>
      <c r="B3088" s="48"/>
      <c r="C3088" s="48"/>
      <c r="D3088" s="48"/>
      <c r="E3088" s="48"/>
      <c r="F3088" s="48"/>
      <c r="G3088" s="48"/>
      <c r="H3088" s="48"/>
      <c r="I3088" s="48"/>
      <c r="J3088" s="48"/>
      <c r="K3088" s="48"/>
    </row>
    <row r="3089" spans="1:11" x14ac:dyDescent="0.25">
      <c r="A3089" s="48"/>
      <c r="B3089" s="48"/>
      <c r="C3089" s="48"/>
      <c r="D3089" s="48"/>
      <c r="E3089" s="48"/>
      <c r="F3089" s="48"/>
      <c r="G3089" s="48"/>
      <c r="H3089" s="48"/>
      <c r="I3089" s="48"/>
      <c r="J3089" s="48"/>
      <c r="K3089" s="48"/>
    </row>
    <row r="3090" spans="1:11" x14ac:dyDescent="0.25">
      <c r="A3090" s="48"/>
      <c r="B3090" s="48"/>
      <c r="C3090" s="48"/>
      <c r="D3090" s="48"/>
      <c r="E3090" s="48"/>
      <c r="F3090" s="48"/>
      <c r="G3090" s="48"/>
      <c r="H3090" s="48"/>
      <c r="I3090" s="48"/>
      <c r="J3090" s="48"/>
      <c r="K3090" s="48"/>
    </row>
    <row r="3091" spans="1:11" x14ac:dyDescent="0.25">
      <c r="A3091" s="48"/>
      <c r="B3091" s="48"/>
      <c r="C3091" s="48"/>
      <c r="D3091" s="48"/>
      <c r="E3091" s="48"/>
      <c r="F3091" s="48"/>
      <c r="G3091" s="48"/>
      <c r="H3091" s="48"/>
      <c r="I3091" s="48"/>
      <c r="J3091" s="48"/>
      <c r="K3091" s="48"/>
    </row>
    <row r="3092" spans="1:11" x14ac:dyDescent="0.25">
      <c r="A3092" s="48"/>
      <c r="B3092" s="48"/>
      <c r="C3092" s="48"/>
      <c r="D3092" s="48"/>
      <c r="E3092" s="48"/>
      <c r="F3092" s="48"/>
      <c r="G3092" s="48"/>
      <c r="H3092" s="48"/>
      <c r="I3092" s="48"/>
      <c r="J3092" s="48"/>
      <c r="K3092" s="48"/>
    </row>
    <row r="3093" spans="1:11" x14ac:dyDescent="0.25">
      <c r="A3093" s="48"/>
      <c r="B3093" s="48"/>
      <c r="C3093" s="48"/>
      <c r="D3093" s="48"/>
      <c r="E3093" s="48"/>
      <c r="F3093" s="48"/>
      <c r="G3093" s="48"/>
      <c r="H3093" s="48"/>
      <c r="I3093" s="48"/>
      <c r="J3093" s="48"/>
      <c r="K3093" s="48"/>
    </row>
    <row r="3094" spans="1:11" x14ac:dyDescent="0.25">
      <c r="A3094" s="48"/>
      <c r="B3094" s="48"/>
      <c r="C3094" s="48"/>
      <c r="D3094" s="48"/>
      <c r="E3094" s="48"/>
      <c r="F3094" s="48"/>
      <c r="G3094" s="48"/>
      <c r="H3094" s="48"/>
      <c r="I3094" s="48"/>
      <c r="J3094" s="48"/>
      <c r="K3094" s="48"/>
    </row>
    <row r="3095" spans="1:11" x14ac:dyDescent="0.25">
      <c r="A3095" s="48"/>
      <c r="B3095" s="48"/>
      <c r="C3095" s="48"/>
      <c r="D3095" s="48"/>
      <c r="E3095" s="48"/>
      <c r="F3095" s="48"/>
      <c r="G3095" s="48"/>
      <c r="H3095" s="48"/>
      <c r="I3095" s="48"/>
      <c r="J3095" s="48"/>
      <c r="K3095" s="48"/>
    </row>
    <row r="3096" spans="1:11" x14ac:dyDescent="0.25">
      <c r="A3096" s="48"/>
      <c r="B3096" s="48"/>
      <c r="C3096" s="48"/>
      <c r="D3096" s="48"/>
      <c r="E3096" s="48"/>
      <c r="F3096" s="48"/>
      <c r="G3096" s="48"/>
      <c r="H3096" s="48"/>
      <c r="I3096" s="48"/>
      <c r="J3096" s="48"/>
      <c r="K3096" s="48"/>
    </row>
    <row r="3097" spans="1:11" x14ac:dyDescent="0.25">
      <c r="A3097" s="48"/>
      <c r="B3097" s="48"/>
      <c r="C3097" s="48"/>
      <c r="D3097" s="48"/>
      <c r="E3097" s="48"/>
      <c r="F3097" s="48"/>
      <c r="G3097" s="48"/>
      <c r="H3097" s="48"/>
      <c r="I3097" s="48"/>
      <c r="J3097" s="48"/>
      <c r="K3097" s="48"/>
    </row>
    <row r="3098" spans="1:11" x14ac:dyDescent="0.25">
      <c r="A3098" s="48"/>
      <c r="B3098" s="48"/>
      <c r="C3098" s="48"/>
      <c r="D3098" s="48"/>
      <c r="E3098" s="48"/>
      <c r="F3098" s="48"/>
      <c r="G3098" s="48"/>
      <c r="H3098" s="48"/>
      <c r="I3098" s="48"/>
      <c r="J3098" s="48"/>
      <c r="K3098" s="48"/>
    </row>
    <row r="3099" spans="1:11" x14ac:dyDescent="0.25">
      <c r="A3099" s="48"/>
      <c r="B3099" s="48"/>
      <c r="C3099" s="48"/>
      <c r="D3099" s="48"/>
      <c r="E3099" s="48"/>
      <c r="F3099" s="48"/>
      <c r="G3099" s="48"/>
      <c r="H3099" s="48"/>
      <c r="I3099" s="48"/>
      <c r="J3099" s="48"/>
      <c r="K3099" s="48"/>
    </row>
    <row r="3100" spans="1:11" x14ac:dyDescent="0.25">
      <c r="A3100" s="48"/>
      <c r="B3100" s="48"/>
      <c r="C3100" s="48"/>
      <c r="D3100" s="48"/>
      <c r="E3100" s="48"/>
      <c r="F3100" s="48"/>
      <c r="G3100" s="48"/>
      <c r="H3100" s="48"/>
      <c r="I3100" s="48"/>
      <c r="J3100" s="48"/>
      <c r="K3100" s="48"/>
    </row>
    <row r="3101" spans="1:11" x14ac:dyDescent="0.25">
      <c r="A3101" s="48"/>
      <c r="B3101" s="48"/>
      <c r="C3101" s="48"/>
      <c r="D3101" s="48"/>
      <c r="E3101" s="48"/>
      <c r="F3101" s="48"/>
      <c r="G3101" s="48"/>
      <c r="H3101" s="48"/>
      <c r="I3101" s="48"/>
      <c r="J3101" s="48"/>
      <c r="K3101" s="48"/>
    </row>
    <row r="3102" spans="1:11" x14ac:dyDescent="0.25">
      <c r="A3102" s="48"/>
      <c r="B3102" s="48"/>
      <c r="C3102" s="48"/>
      <c r="D3102" s="48"/>
      <c r="E3102" s="48"/>
      <c r="F3102" s="48"/>
      <c r="G3102" s="48"/>
      <c r="H3102" s="48"/>
      <c r="I3102" s="48"/>
      <c r="J3102" s="48"/>
      <c r="K3102" s="48"/>
    </row>
    <row r="3103" spans="1:11" x14ac:dyDescent="0.25">
      <c r="A3103" s="48"/>
      <c r="B3103" s="48"/>
      <c r="C3103" s="48"/>
      <c r="D3103" s="48"/>
      <c r="E3103" s="48"/>
      <c r="F3103" s="48"/>
      <c r="G3103" s="48"/>
      <c r="H3103" s="48"/>
      <c r="I3103" s="48"/>
      <c r="J3103" s="48"/>
      <c r="K3103" s="48"/>
    </row>
    <row r="3104" spans="1:11" x14ac:dyDescent="0.25">
      <c r="A3104" s="48"/>
      <c r="B3104" s="48"/>
      <c r="C3104" s="48"/>
      <c r="D3104" s="48"/>
      <c r="E3104" s="48"/>
      <c r="F3104" s="48"/>
      <c r="G3104" s="48"/>
      <c r="H3104" s="48"/>
      <c r="I3104" s="48"/>
      <c r="J3104" s="48"/>
      <c r="K3104" s="48"/>
    </row>
    <row r="3105" spans="1:11" x14ac:dyDescent="0.25">
      <c r="A3105" s="48"/>
      <c r="B3105" s="48"/>
      <c r="C3105" s="48"/>
      <c r="D3105" s="48"/>
      <c r="E3105" s="48"/>
      <c r="F3105" s="48"/>
      <c r="G3105" s="48"/>
      <c r="H3105" s="48"/>
      <c r="I3105" s="48"/>
      <c r="J3105" s="48"/>
      <c r="K3105" s="48"/>
    </row>
    <row r="3106" spans="1:11" x14ac:dyDescent="0.25">
      <c r="A3106" s="48"/>
      <c r="B3106" s="48"/>
      <c r="C3106" s="48"/>
      <c r="D3106" s="48"/>
      <c r="E3106" s="48"/>
      <c r="F3106" s="48"/>
      <c r="G3106" s="48"/>
      <c r="H3106" s="48"/>
      <c r="I3106" s="48"/>
      <c r="J3106" s="48"/>
      <c r="K3106" s="48"/>
    </row>
    <row r="3107" spans="1:11" x14ac:dyDescent="0.25">
      <c r="A3107" s="48"/>
      <c r="B3107" s="48"/>
      <c r="C3107" s="48"/>
      <c r="D3107" s="48"/>
      <c r="E3107" s="48"/>
      <c r="F3107" s="48"/>
      <c r="G3107" s="48"/>
      <c r="H3107" s="48"/>
      <c r="I3107" s="48"/>
      <c r="J3107" s="48"/>
      <c r="K3107" s="48"/>
    </row>
    <row r="3108" spans="1:11" x14ac:dyDescent="0.25">
      <c r="A3108" s="48"/>
      <c r="B3108" s="48"/>
      <c r="C3108" s="48"/>
      <c r="D3108" s="48"/>
      <c r="E3108" s="48"/>
      <c r="F3108" s="48"/>
      <c r="G3108" s="48"/>
      <c r="H3108" s="48"/>
      <c r="I3108" s="48"/>
      <c r="J3108" s="48"/>
      <c r="K3108" s="48"/>
    </row>
    <row r="3109" spans="1:11" x14ac:dyDescent="0.25">
      <c r="A3109" s="48"/>
      <c r="B3109" s="48"/>
      <c r="C3109" s="48"/>
      <c r="D3109" s="48"/>
      <c r="E3109" s="48"/>
      <c r="F3109" s="48"/>
      <c r="G3109" s="48"/>
      <c r="H3109" s="48"/>
      <c r="I3109" s="48"/>
      <c r="J3109" s="48"/>
      <c r="K3109" s="48"/>
    </row>
    <row r="3110" spans="1:11" x14ac:dyDescent="0.25">
      <c r="A3110" s="48"/>
      <c r="B3110" s="48"/>
      <c r="C3110" s="48"/>
      <c r="D3110" s="48"/>
      <c r="E3110" s="48"/>
      <c r="F3110" s="48"/>
      <c r="G3110" s="48"/>
      <c r="H3110" s="48"/>
      <c r="I3110" s="48"/>
      <c r="J3110" s="48"/>
      <c r="K3110" s="48"/>
    </row>
    <row r="3111" spans="1:11" x14ac:dyDescent="0.25">
      <c r="A3111" s="48"/>
      <c r="B3111" s="48"/>
      <c r="C3111" s="48"/>
      <c r="D3111" s="48"/>
      <c r="E3111" s="48"/>
      <c r="F3111" s="48"/>
      <c r="G3111" s="48"/>
      <c r="H3111" s="48"/>
      <c r="I3111" s="48"/>
      <c r="J3111" s="48"/>
      <c r="K3111" s="48"/>
    </row>
    <row r="3112" spans="1:11" x14ac:dyDescent="0.25">
      <c r="A3112" s="48"/>
      <c r="B3112" s="48"/>
      <c r="C3112" s="48"/>
      <c r="D3112" s="48"/>
      <c r="E3112" s="48"/>
      <c r="F3112" s="48"/>
      <c r="G3112" s="48"/>
      <c r="H3112" s="48"/>
      <c r="I3112" s="48"/>
      <c r="J3112" s="48"/>
      <c r="K3112" s="48"/>
    </row>
    <row r="3113" spans="1:11" x14ac:dyDescent="0.25">
      <c r="A3113" s="48"/>
      <c r="B3113" s="48"/>
      <c r="C3113" s="48"/>
      <c r="D3113" s="48"/>
      <c r="E3113" s="48"/>
      <c r="F3113" s="48"/>
      <c r="G3113" s="48"/>
      <c r="H3113" s="48"/>
      <c r="I3113" s="48"/>
      <c r="J3113" s="48"/>
      <c r="K3113" s="48"/>
    </row>
    <row r="3114" spans="1:11" x14ac:dyDescent="0.25">
      <c r="A3114" s="48"/>
      <c r="B3114" s="48"/>
      <c r="C3114" s="48"/>
      <c r="D3114" s="48"/>
      <c r="E3114" s="48"/>
      <c r="F3114" s="48"/>
      <c r="G3114" s="48"/>
      <c r="H3114" s="48"/>
      <c r="I3114" s="48"/>
      <c r="J3114" s="48"/>
      <c r="K3114" s="48"/>
    </row>
    <row r="3115" spans="1:11" x14ac:dyDescent="0.25">
      <c r="A3115" s="48"/>
      <c r="B3115" s="48"/>
      <c r="C3115" s="48"/>
      <c r="D3115" s="48"/>
      <c r="E3115" s="48"/>
      <c r="F3115" s="48"/>
      <c r="G3115" s="48"/>
      <c r="H3115" s="48"/>
      <c r="I3115" s="48"/>
      <c r="J3115" s="48"/>
      <c r="K3115" s="48"/>
    </row>
    <row r="3116" spans="1:11" x14ac:dyDescent="0.25">
      <c r="A3116" s="48"/>
      <c r="B3116" s="48"/>
      <c r="C3116" s="48"/>
      <c r="D3116" s="48"/>
      <c r="E3116" s="48"/>
      <c r="F3116" s="48"/>
      <c r="G3116" s="48"/>
      <c r="H3116" s="48"/>
      <c r="I3116" s="48"/>
      <c r="J3116" s="48"/>
      <c r="K3116" s="48"/>
    </row>
    <row r="3117" spans="1:11" x14ac:dyDescent="0.25">
      <c r="A3117" s="48"/>
      <c r="B3117" s="48"/>
      <c r="C3117" s="48"/>
      <c r="D3117" s="48"/>
      <c r="E3117" s="48"/>
      <c r="F3117" s="48"/>
      <c r="G3117" s="48"/>
      <c r="H3117" s="48"/>
      <c r="I3117" s="48"/>
      <c r="J3117" s="48"/>
      <c r="K3117" s="48"/>
    </row>
    <row r="3118" spans="1:11" x14ac:dyDescent="0.25">
      <c r="A3118" s="48"/>
      <c r="B3118" s="48"/>
      <c r="C3118" s="48"/>
      <c r="D3118" s="48"/>
      <c r="E3118" s="48"/>
      <c r="F3118" s="48"/>
      <c r="G3118" s="48"/>
      <c r="H3118" s="48"/>
      <c r="I3118" s="48"/>
      <c r="J3118" s="48"/>
      <c r="K3118" s="48"/>
    </row>
    <row r="3119" spans="1:11" x14ac:dyDescent="0.25">
      <c r="A3119" s="48"/>
      <c r="B3119" s="48"/>
      <c r="C3119" s="48"/>
      <c r="D3119" s="48"/>
      <c r="E3119" s="48"/>
      <c r="F3119" s="48"/>
      <c r="G3119" s="48"/>
      <c r="H3119" s="48"/>
      <c r="I3119" s="48"/>
      <c r="J3119" s="48"/>
      <c r="K3119" s="48"/>
    </row>
    <row r="3120" spans="1:11" x14ac:dyDescent="0.25">
      <c r="A3120" s="48"/>
      <c r="B3120" s="48"/>
      <c r="C3120" s="48"/>
      <c r="D3120" s="48"/>
      <c r="E3120" s="48"/>
      <c r="F3120" s="48"/>
      <c r="G3120" s="48"/>
      <c r="H3120" s="48"/>
      <c r="I3120" s="48"/>
      <c r="J3120" s="48"/>
      <c r="K3120" s="48"/>
    </row>
    <row r="3121" spans="1:11" x14ac:dyDescent="0.25">
      <c r="A3121" s="48"/>
      <c r="B3121" s="48"/>
      <c r="C3121" s="48"/>
      <c r="D3121" s="48"/>
      <c r="E3121" s="48"/>
      <c r="F3121" s="48"/>
      <c r="G3121" s="48"/>
      <c r="H3121" s="48"/>
      <c r="I3121" s="48"/>
      <c r="J3121" s="48"/>
      <c r="K3121" s="48"/>
    </row>
    <row r="3122" spans="1:11" x14ac:dyDescent="0.25">
      <c r="A3122" s="48"/>
      <c r="B3122" s="48"/>
      <c r="C3122" s="48"/>
      <c r="D3122" s="48"/>
      <c r="E3122" s="48"/>
      <c r="F3122" s="48"/>
      <c r="G3122" s="48"/>
      <c r="H3122" s="48"/>
      <c r="I3122" s="48"/>
      <c r="J3122" s="48"/>
      <c r="K3122" s="48"/>
    </row>
    <row r="3123" spans="1:11" x14ac:dyDescent="0.25">
      <c r="A3123" s="48"/>
      <c r="B3123" s="48"/>
      <c r="C3123" s="48"/>
      <c r="D3123" s="48"/>
      <c r="E3123" s="48"/>
      <c r="F3123" s="48"/>
      <c r="G3123" s="48"/>
      <c r="H3123" s="48"/>
      <c r="I3123" s="48"/>
      <c r="J3123" s="48"/>
      <c r="K3123" s="48"/>
    </row>
    <row r="3124" spans="1:11" x14ac:dyDescent="0.25">
      <c r="A3124" s="48"/>
      <c r="B3124" s="48"/>
      <c r="C3124" s="48"/>
      <c r="D3124" s="48"/>
      <c r="E3124" s="48"/>
      <c r="F3124" s="48"/>
      <c r="G3124" s="48"/>
      <c r="H3124" s="48"/>
      <c r="I3124" s="48"/>
      <c r="J3124" s="48"/>
      <c r="K3124" s="48"/>
    </row>
    <row r="3125" spans="1:11" x14ac:dyDescent="0.25">
      <c r="A3125" s="48"/>
      <c r="B3125" s="48"/>
      <c r="C3125" s="48"/>
      <c r="D3125" s="48"/>
      <c r="E3125" s="48"/>
      <c r="F3125" s="48"/>
      <c r="G3125" s="48"/>
      <c r="H3125" s="48"/>
      <c r="I3125" s="48"/>
      <c r="J3125" s="48"/>
      <c r="K3125" s="48"/>
    </row>
    <row r="3126" spans="1:11" x14ac:dyDescent="0.25">
      <c r="A3126" s="48"/>
      <c r="B3126" s="48"/>
      <c r="C3126" s="48"/>
      <c r="D3126" s="48"/>
      <c r="E3126" s="48"/>
      <c r="F3126" s="48"/>
      <c r="G3126" s="48"/>
      <c r="H3126" s="48"/>
      <c r="I3126" s="48"/>
      <c r="J3126" s="48"/>
      <c r="K3126" s="48"/>
    </row>
    <row r="3127" spans="1:11" x14ac:dyDescent="0.25">
      <c r="A3127" s="48"/>
      <c r="B3127" s="48"/>
      <c r="C3127" s="48"/>
      <c r="D3127" s="48"/>
      <c r="E3127" s="48"/>
      <c r="F3127" s="48"/>
      <c r="G3127" s="48"/>
      <c r="H3127" s="48"/>
      <c r="I3127" s="48"/>
      <c r="J3127" s="48"/>
      <c r="K3127" s="48"/>
    </row>
    <row r="3128" spans="1:11" x14ac:dyDescent="0.25">
      <c r="A3128" s="48"/>
      <c r="B3128" s="48"/>
      <c r="C3128" s="48"/>
      <c r="D3128" s="48"/>
      <c r="E3128" s="48"/>
      <c r="F3128" s="48"/>
      <c r="G3128" s="48"/>
      <c r="H3128" s="48"/>
      <c r="I3128" s="48"/>
      <c r="J3128" s="48"/>
      <c r="K3128" s="48"/>
    </row>
    <row r="3129" spans="1:11" x14ac:dyDescent="0.25">
      <c r="A3129" s="48"/>
      <c r="B3129" s="48"/>
      <c r="C3129" s="48"/>
      <c r="D3129" s="48"/>
      <c r="E3129" s="48"/>
      <c r="F3129" s="48"/>
      <c r="G3129" s="48"/>
      <c r="H3129" s="48"/>
      <c r="I3129" s="48"/>
      <c r="J3129" s="48"/>
      <c r="K3129" s="48"/>
    </row>
    <row r="3130" spans="1:11" x14ac:dyDescent="0.25">
      <c r="A3130" s="48"/>
      <c r="B3130" s="48"/>
      <c r="C3130" s="48"/>
      <c r="D3130" s="48"/>
      <c r="E3130" s="48"/>
      <c r="F3130" s="48"/>
      <c r="G3130" s="48"/>
      <c r="H3130" s="48"/>
      <c r="I3130" s="48"/>
      <c r="J3130" s="48"/>
      <c r="K3130" s="48"/>
    </row>
    <row r="3131" spans="1:11" x14ac:dyDescent="0.25">
      <c r="A3131" s="48"/>
      <c r="B3131" s="48"/>
      <c r="C3131" s="48"/>
      <c r="D3131" s="48"/>
      <c r="E3131" s="48"/>
      <c r="F3131" s="48"/>
      <c r="G3131" s="48"/>
      <c r="H3131" s="48"/>
      <c r="I3131" s="48"/>
      <c r="J3131" s="48"/>
      <c r="K3131" s="48"/>
    </row>
    <row r="3132" spans="1:11" x14ac:dyDescent="0.25">
      <c r="A3132" s="48"/>
      <c r="B3132" s="48"/>
      <c r="C3132" s="48"/>
      <c r="D3132" s="48"/>
      <c r="E3132" s="48"/>
      <c r="F3132" s="48"/>
      <c r="G3132" s="48"/>
      <c r="H3132" s="48"/>
      <c r="I3132" s="48"/>
      <c r="J3132" s="48"/>
      <c r="K3132" s="48"/>
    </row>
    <row r="3133" spans="1:11" x14ac:dyDescent="0.25">
      <c r="A3133" s="48"/>
      <c r="B3133" s="48"/>
      <c r="C3133" s="48"/>
      <c r="D3133" s="48"/>
      <c r="E3133" s="48"/>
      <c r="F3133" s="48"/>
      <c r="G3133" s="48"/>
      <c r="H3133" s="48"/>
      <c r="I3133" s="48"/>
      <c r="J3133" s="48"/>
      <c r="K3133" s="48"/>
    </row>
    <row r="3134" spans="1:11" x14ac:dyDescent="0.25">
      <c r="A3134" s="48"/>
      <c r="B3134" s="48"/>
      <c r="C3134" s="48"/>
      <c r="D3134" s="48"/>
      <c r="E3134" s="48"/>
      <c r="F3134" s="48"/>
      <c r="G3134" s="48"/>
      <c r="H3134" s="48"/>
      <c r="I3134" s="48"/>
      <c r="J3134" s="48"/>
      <c r="K3134" s="48"/>
    </row>
    <row r="3135" spans="1:11" x14ac:dyDescent="0.25">
      <c r="A3135" s="48"/>
      <c r="B3135" s="48"/>
      <c r="C3135" s="48"/>
      <c r="D3135" s="48"/>
      <c r="E3135" s="48"/>
      <c r="F3135" s="48"/>
      <c r="G3135" s="48"/>
      <c r="H3135" s="48"/>
      <c r="I3135" s="48"/>
      <c r="J3135" s="48"/>
      <c r="K3135" s="48"/>
    </row>
    <row r="3136" spans="1:11" x14ac:dyDescent="0.25">
      <c r="A3136" s="48"/>
      <c r="B3136" s="48"/>
      <c r="C3136" s="48"/>
      <c r="D3136" s="48"/>
      <c r="E3136" s="48"/>
      <c r="F3136" s="48"/>
      <c r="G3136" s="48"/>
      <c r="H3136" s="48"/>
      <c r="I3136" s="48"/>
      <c r="J3136" s="48"/>
      <c r="K3136" s="48"/>
    </row>
    <row r="3137" spans="1:11" x14ac:dyDescent="0.25">
      <c r="A3137" s="48"/>
      <c r="B3137" s="48"/>
      <c r="C3137" s="48"/>
      <c r="D3137" s="48"/>
      <c r="E3137" s="48"/>
      <c r="F3137" s="48"/>
      <c r="G3137" s="48"/>
      <c r="H3137" s="48"/>
      <c r="I3137" s="48"/>
      <c r="J3137" s="48"/>
      <c r="K3137" s="48"/>
    </row>
    <row r="3138" spans="1:11" x14ac:dyDescent="0.25">
      <c r="A3138" s="48"/>
      <c r="B3138" s="48"/>
      <c r="C3138" s="48"/>
      <c r="D3138" s="48"/>
      <c r="E3138" s="48"/>
      <c r="F3138" s="48"/>
      <c r="G3138" s="48"/>
      <c r="H3138" s="48"/>
      <c r="I3138" s="48"/>
      <c r="J3138" s="48"/>
      <c r="K3138" s="48"/>
    </row>
    <row r="3139" spans="1:11" x14ac:dyDescent="0.25">
      <c r="A3139" s="48"/>
      <c r="B3139" s="48"/>
      <c r="C3139" s="48"/>
      <c r="D3139" s="48"/>
      <c r="E3139" s="48"/>
      <c r="F3139" s="48"/>
      <c r="G3139" s="48"/>
      <c r="H3139" s="48"/>
      <c r="I3139" s="48"/>
      <c r="J3139" s="48"/>
      <c r="K3139" s="48"/>
    </row>
    <row r="3140" spans="1:11" x14ac:dyDescent="0.25">
      <c r="A3140" s="48"/>
      <c r="B3140" s="48"/>
      <c r="C3140" s="48"/>
      <c r="D3140" s="48"/>
      <c r="E3140" s="48"/>
      <c r="F3140" s="48"/>
      <c r="G3140" s="48"/>
      <c r="H3140" s="48"/>
      <c r="I3140" s="48"/>
      <c r="J3140" s="48"/>
      <c r="K3140" s="48"/>
    </row>
    <row r="3141" spans="1:11" x14ac:dyDescent="0.25">
      <c r="A3141" s="48"/>
      <c r="B3141" s="48"/>
      <c r="C3141" s="48"/>
      <c r="D3141" s="48"/>
      <c r="E3141" s="48"/>
      <c r="F3141" s="48"/>
      <c r="G3141" s="48"/>
      <c r="H3141" s="48"/>
      <c r="I3141" s="48"/>
      <c r="J3141" s="48"/>
      <c r="K3141" s="48"/>
    </row>
    <row r="3142" spans="1:11" x14ac:dyDescent="0.25">
      <c r="A3142" s="48"/>
      <c r="B3142" s="48"/>
      <c r="C3142" s="48"/>
      <c r="D3142" s="48"/>
      <c r="E3142" s="48"/>
      <c r="F3142" s="48"/>
      <c r="G3142" s="48"/>
      <c r="H3142" s="48"/>
      <c r="I3142" s="48"/>
      <c r="J3142" s="48"/>
      <c r="K3142" s="48"/>
    </row>
    <row r="3143" spans="1:11" x14ac:dyDescent="0.25">
      <c r="A3143" s="48"/>
      <c r="B3143" s="48"/>
      <c r="C3143" s="48"/>
      <c r="D3143" s="48"/>
      <c r="E3143" s="48"/>
      <c r="F3143" s="48"/>
      <c r="G3143" s="48"/>
      <c r="H3143" s="48"/>
      <c r="I3143" s="48"/>
      <c r="J3143" s="48"/>
      <c r="K3143" s="48"/>
    </row>
    <row r="3144" spans="1:11" x14ac:dyDescent="0.25">
      <c r="A3144" s="48"/>
      <c r="B3144" s="48"/>
      <c r="C3144" s="48"/>
      <c r="D3144" s="48"/>
      <c r="E3144" s="48"/>
      <c r="F3144" s="48"/>
      <c r="G3144" s="48"/>
      <c r="H3144" s="48"/>
      <c r="I3144" s="48"/>
      <c r="J3144" s="48"/>
      <c r="K3144" s="48"/>
    </row>
    <row r="3145" spans="1:11" x14ac:dyDescent="0.25">
      <c r="A3145" s="48"/>
      <c r="B3145" s="48"/>
      <c r="C3145" s="48"/>
      <c r="D3145" s="48"/>
      <c r="E3145" s="48"/>
      <c r="F3145" s="48"/>
      <c r="G3145" s="48"/>
      <c r="H3145" s="48"/>
      <c r="I3145" s="48"/>
      <c r="J3145" s="48"/>
      <c r="K3145" s="48"/>
    </row>
    <row r="3146" spans="1:11" x14ac:dyDescent="0.25">
      <c r="A3146" s="48"/>
      <c r="B3146" s="48"/>
      <c r="C3146" s="48"/>
      <c r="D3146" s="48"/>
      <c r="E3146" s="48"/>
      <c r="F3146" s="48"/>
      <c r="G3146" s="48"/>
      <c r="H3146" s="48"/>
      <c r="I3146" s="48"/>
      <c r="J3146" s="48"/>
      <c r="K3146" s="48"/>
    </row>
    <row r="3147" spans="1:11" x14ac:dyDescent="0.25">
      <c r="A3147" s="48"/>
      <c r="B3147" s="48"/>
      <c r="C3147" s="48"/>
      <c r="D3147" s="48"/>
      <c r="E3147" s="48"/>
      <c r="F3147" s="48"/>
      <c r="G3147" s="48"/>
      <c r="H3147" s="48"/>
      <c r="I3147" s="48"/>
      <c r="J3147" s="48"/>
      <c r="K3147" s="48"/>
    </row>
    <row r="3148" spans="1:11" x14ac:dyDescent="0.25">
      <c r="A3148" s="48"/>
      <c r="B3148" s="48"/>
      <c r="C3148" s="48"/>
      <c r="D3148" s="48"/>
      <c r="E3148" s="48"/>
      <c r="F3148" s="48"/>
      <c r="G3148" s="48"/>
      <c r="H3148" s="48"/>
      <c r="I3148" s="48"/>
      <c r="J3148" s="48"/>
      <c r="K3148" s="48"/>
    </row>
    <row r="3149" spans="1:11" x14ac:dyDescent="0.25">
      <c r="A3149" s="48"/>
      <c r="B3149" s="48"/>
      <c r="C3149" s="48"/>
      <c r="D3149" s="48"/>
      <c r="E3149" s="48"/>
      <c r="F3149" s="48"/>
      <c r="G3149" s="48"/>
      <c r="H3149" s="48"/>
      <c r="I3149" s="48"/>
      <c r="J3149" s="48"/>
      <c r="K3149" s="48"/>
    </row>
    <row r="3150" spans="1:11" x14ac:dyDescent="0.25">
      <c r="A3150" s="48"/>
      <c r="B3150" s="48"/>
      <c r="C3150" s="48"/>
      <c r="D3150" s="48"/>
      <c r="E3150" s="48"/>
      <c r="F3150" s="48"/>
      <c r="G3150" s="48"/>
      <c r="H3150" s="48"/>
      <c r="I3150" s="48"/>
      <c r="J3150" s="48"/>
      <c r="K3150" s="48"/>
    </row>
    <row r="3151" spans="1:11" x14ac:dyDescent="0.25">
      <c r="A3151" s="48"/>
      <c r="B3151" s="48"/>
      <c r="C3151" s="48"/>
      <c r="D3151" s="48"/>
      <c r="E3151" s="48"/>
      <c r="F3151" s="48"/>
      <c r="G3151" s="48"/>
      <c r="H3151" s="48"/>
      <c r="I3151" s="48"/>
      <c r="J3151" s="48"/>
      <c r="K3151" s="48"/>
    </row>
    <row r="3152" spans="1:11" x14ac:dyDescent="0.25">
      <c r="A3152" s="48"/>
      <c r="B3152" s="48"/>
      <c r="C3152" s="48"/>
      <c r="D3152" s="48"/>
      <c r="E3152" s="48"/>
      <c r="F3152" s="48"/>
      <c r="G3152" s="48"/>
      <c r="H3152" s="48"/>
      <c r="I3152" s="48"/>
      <c r="J3152" s="48"/>
      <c r="K3152" s="48"/>
    </row>
    <row r="3153" spans="1:11" x14ac:dyDescent="0.25">
      <c r="A3153" s="48"/>
      <c r="B3153" s="48"/>
      <c r="C3153" s="48"/>
      <c r="D3153" s="48"/>
      <c r="E3153" s="48"/>
      <c r="F3153" s="48"/>
      <c r="G3153" s="48"/>
      <c r="H3153" s="48"/>
      <c r="I3153" s="48"/>
      <c r="J3153" s="48"/>
      <c r="K3153" s="48"/>
    </row>
    <row r="3154" spans="1:11" x14ac:dyDescent="0.25">
      <c r="A3154" s="48"/>
      <c r="B3154" s="48"/>
      <c r="C3154" s="48"/>
      <c r="D3154" s="48"/>
      <c r="E3154" s="48"/>
      <c r="F3154" s="48"/>
      <c r="G3154" s="48"/>
      <c r="H3154" s="48"/>
      <c r="I3154" s="48"/>
      <c r="J3154" s="48"/>
      <c r="K3154" s="48"/>
    </row>
    <row r="3155" spans="1:11" x14ac:dyDescent="0.25">
      <c r="A3155" s="48"/>
      <c r="B3155" s="48"/>
      <c r="C3155" s="48"/>
      <c r="D3155" s="48"/>
      <c r="E3155" s="48"/>
      <c r="F3155" s="48"/>
      <c r="G3155" s="48"/>
      <c r="H3155" s="48"/>
      <c r="I3155" s="48"/>
      <c r="J3155" s="48"/>
      <c r="K3155" s="48"/>
    </row>
    <row r="3156" spans="1:11" x14ac:dyDescent="0.25">
      <c r="A3156" s="48"/>
      <c r="B3156" s="48"/>
      <c r="C3156" s="48"/>
      <c r="D3156" s="48"/>
      <c r="E3156" s="48"/>
      <c r="F3156" s="48"/>
      <c r="G3156" s="48"/>
      <c r="H3156" s="48"/>
      <c r="I3156" s="48"/>
      <c r="J3156" s="48"/>
      <c r="K3156" s="48"/>
    </row>
    <row r="3157" spans="1:11" x14ac:dyDescent="0.25">
      <c r="A3157" s="48"/>
      <c r="B3157" s="48"/>
      <c r="C3157" s="48"/>
      <c r="D3157" s="48"/>
      <c r="E3157" s="48"/>
      <c r="F3157" s="48"/>
      <c r="G3157" s="48"/>
      <c r="H3157" s="48"/>
      <c r="I3157" s="48"/>
      <c r="J3157" s="48"/>
      <c r="K3157" s="48"/>
    </row>
    <row r="3158" spans="1:11" x14ac:dyDescent="0.25">
      <c r="A3158" s="48"/>
      <c r="B3158" s="48"/>
      <c r="C3158" s="48"/>
      <c r="D3158" s="48"/>
      <c r="E3158" s="48"/>
      <c r="F3158" s="48"/>
      <c r="G3158" s="48"/>
      <c r="H3158" s="48"/>
      <c r="I3158" s="48"/>
      <c r="J3158" s="48"/>
      <c r="K3158" s="48"/>
    </row>
    <row r="3159" spans="1:11" x14ac:dyDescent="0.25">
      <c r="A3159" s="48"/>
      <c r="B3159" s="48"/>
      <c r="C3159" s="48"/>
      <c r="D3159" s="48"/>
      <c r="E3159" s="48"/>
      <c r="F3159" s="48"/>
      <c r="G3159" s="48"/>
      <c r="H3159" s="48"/>
      <c r="I3159" s="48"/>
      <c r="J3159" s="48"/>
      <c r="K3159" s="48"/>
    </row>
    <row r="3160" spans="1:11" x14ac:dyDescent="0.25">
      <c r="A3160" s="48"/>
      <c r="B3160" s="48"/>
      <c r="C3160" s="48"/>
      <c r="D3160" s="48"/>
      <c r="E3160" s="48"/>
      <c r="F3160" s="48"/>
      <c r="G3160" s="48"/>
      <c r="H3160" s="48"/>
      <c r="I3160" s="48"/>
      <c r="J3160" s="48"/>
      <c r="K3160" s="48"/>
    </row>
    <row r="3161" spans="1:11" x14ac:dyDescent="0.25">
      <c r="A3161" s="48"/>
      <c r="B3161" s="48"/>
      <c r="C3161" s="48"/>
      <c r="D3161" s="48"/>
      <c r="E3161" s="48"/>
      <c r="F3161" s="48"/>
      <c r="G3161" s="48"/>
      <c r="H3161" s="48"/>
      <c r="I3161" s="48"/>
      <c r="J3161" s="48"/>
      <c r="K3161" s="48"/>
    </row>
    <row r="3162" spans="1:11" x14ac:dyDescent="0.25">
      <c r="A3162" s="48"/>
      <c r="B3162" s="48"/>
      <c r="C3162" s="48"/>
      <c r="D3162" s="48"/>
      <c r="E3162" s="48"/>
      <c r="F3162" s="48"/>
      <c r="G3162" s="48"/>
      <c r="H3162" s="48"/>
      <c r="I3162" s="48"/>
      <c r="J3162" s="48"/>
      <c r="K3162" s="48"/>
    </row>
    <row r="3163" spans="1:11" x14ac:dyDescent="0.25">
      <c r="A3163" s="48"/>
      <c r="B3163" s="48"/>
      <c r="C3163" s="48"/>
      <c r="D3163" s="48"/>
      <c r="E3163" s="48"/>
      <c r="F3163" s="48"/>
      <c r="G3163" s="48"/>
      <c r="H3163" s="48"/>
      <c r="I3163" s="48"/>
      <c r="J3163" s="48"/>
      <c r="K3163" s="48"/>
    </row>
    <row r="3164" spans="1:11" x14ac:dyDescent="0.25">
      <c r="A3164" s="48"/>
      <c r="B3164" s="48"/>
      <c r="C3164" s="48"/>
      <c r="D3164" s="48"/>
      <c r="E3164" s="48"/>
      <c r="F3164" s="48"/>
      <c r="G3164" s="48"/>
      <c r="H3164" s="48"/>
      <c r="I3164" s="48"/>
      <c r="J3164" s="48"/>
      <c r="K3164" s="48"/>
    </row>
    <row r="3165" spans="1:11" x14ac:dyDescent="0.25">
      <c r="A3165" s="48"/>
      <c r="B3165" s="48"/>
      <c r="C3165" s="48"/>
      <c r="D3165" s="48"/>
      <c r="E3165" s="48"/>
      <c r="F3165" s="48"/>
      <c r="G3165" s="48"/>
      <c r="H3165" s="48"/>
      <c r="I3165" s="48"/>
      <c r="J3165" s="48"/>
      <c r="K3165" s="48"/>
    </row>
    <row r="3166" spans="1:11" x14ac:dyDescent="0.25">
      <c r="A3166" s="48"/>
      <c r="B3166" s="48"/>
      <c r="C3166" s="48"/>
      <c r="D3166" s="48"/>
      <c r="E3166" s="48"/>
      <c r="F3166" s="48"/>
      <c r="G3166" s="48"/>
      <c r="H3166" s="48"/>
      <c r="I3166" s="48"/>
      <c r="J3166" s="48"/>
      <c r="K3166" s="48"/>
    </row>
    <row r="3167" spans="1:11" x14ac:dyDescent="0.25">
      <c r="A3167" s="48"/>
      <c r="B3167" s="48"/>
      <c r="C3167" s="48"/>
      <c r="D3167" s="48"/>
      <c r="E3167" s="48"/>
      <c r="F3167" s="48"/>
      <c r="G3167" s="48"/>
      <c r="H3167" s="48"/>
      <c r="I3167" s="48"/>
      <c r="J3167" s="48"/>
      <c r="K3167" s="48"/>
    </row>
    <row r="3168" spans="1:11" x14ac:dyDescent="0.25">
      <c r="A3168" s="48"/>
      <c r="B3168" s="48"/>
      <c r="C3168" s="48"/>
      <c r="D3168" s="48"/>
      <c r="E3168" s="48"/>
      <c r="F3168" s="48"/>
      <c r="G3168" s="48"/>
      <c r="H3168" s="48"/>
      <c r="I3168" s="48"/>
      <c r="J3168" s="48"/>
      <c r="K3168" s="48"/>
    </row>
    <row r="3169" spans="1:11" x14ac:dyDescent="0.25">
      <c r="A3169" s="48"/>
      <c r="B3169" s="48"/>
      <c r="C3169" s="48"/>
      <c r="D3169" s="48"/>
      <c r="E3169" s="48"/>
      <c r="F3169" s="48"/>
      <c r="G3169" s="48"/>
      <c r="H3169" s="48"/>
      <c r="I3169" s="48"/>
      <c r="J3169" s="48"/>
      <c r="K3169" s="48"/>
    </row>
    <row r="3170" spans="1:11" x14ac:dyDescent="0.25">
      <c r="A3170" s="48"/>
      <c r="B3170" s="48"/>
      <c r="C3170" s="48"/>
      <c r="D3170" s="48"/>
      <c r="E3170" s="48"/>
      <c r="F3170" s="48"/>
      <c r="G3170" s="48"/>
      <c r="H3170" s="48"/>
      <c r="I3170" s="48"/>
      <c r="J3170" s="48"/>
      <c r="K3170" s="48"/>
    </row>
    <row r="3171" spans="1:11" x14ac:dyDescent="0.25">
      <c r="A3171" s="48"/>
      <c r="B3171" s="48"/>
      <c r="C3171" s="48"/>
      <c r="D3171" s="48"/>
      <c r="E3171" s="48"/>
      <c r="F3171" s="48"/>
      <c r="G3171" s="48"/>
      <c r="H3171" s="48"/>
      <c r="I3171" s="48"/>
      <c r="J3171" s="48"/>
      <c r="K3171" s="48"/>
    </row>
    <row r="3172" spans="1:11" x14ac:dyDescent="0.25">
      <c r="A3172" s="48"/>
      <c r="B3172" s="48"/>
      <c r="C3172" s="48"/>
      <c r="D3172" s="48"/>
      <c r="E3172" s="48"/>
      <c r="F3172" s="48"/>
      <c r="G3172" s="48"/>
      <c r="H3172" s="48"/>
      <c r="I3172" s="48"/>
      <c r="J3172" s="48"/>
      <c r="K3172" s="48"/>
    </row>
    <row r="3173" spans="1:11" x14ac:dyDescent="0.25">
      <c r="A3173" s="48"/>
      <c r="B3173" s="48"/>
      <c r="C3173" s="48"/>
      <c r="D3173" s="48"/>
      <c r="E3173" s="48"/>
      <c r="F3173" s="48"/>
      <c r="G3173" s="48"/>
      <c r="H3173" s="48"/>
      <c r="I3173" s="48"/>
      <c r="J3173" s="48"/>
      <c r="K3173" s="48"/>
    </row>
    <row r="3174" spans="1:11" x14ac:dyDescent="0.25">
      <c r="A3174" s="48"/>
      <c r="B3174" s="48"/>
      <c r="C3174" s="48"/>
      <c r="D3174" s="48"/>
      <c r="E3174" s="48"/>
      <c r="F3174" s="48"/>
      <c r="G3174" s="48"/>
      <c r="H3174" s="48"/>
      <c r="I3174" s="48"/>
      <c r="J3174" s="48"/>
      <c r="K3174" s="48"/>
    </row>
    <row r="3175" spans="1:11" x14ac:dyDescent="0.25">
      <c r="A3175" s="48"/>
      <c r="B3175" s="48"/>
      <c r="C3175" s="48"/>
      <c r="D3175" s="48"/>
      <c r="E3175" s="48"/>
      <c r="F3175" s="48"/>
      <c r="G3175" s="48"/>
      <c r="H3175" s="48"/>
      <c r="I3175" s="48"/>
      <c r="J3175" s="48"/>
      <c r="K3175" s="48"/>
    </row>
    <row r="3176" spans="1:11" x14ac:dyDescent="0.25">
      <c r="A3176" s="48"/>
      <c r="B3176" s="48"/>
      <c r="C3176" s="48"/>
      <c r="D3176" s="48"/>
      <c r="E3176" s="48"/>
      <c r="F3176" s="48"/>
      <c r="G3176" s="48"/>
      <c r="H3176" s="48"/>
      <c r="I3176" s="48"/>
      <c r="J3176" s="48"/>
      <c r="K3176" s="48"/>
    </row>
    <row r="3177" spans="1:11" x14ac:dyDescent="0.25">
      <c r="A3177" s="48"/>
      <c r="B3177" s="48"/>
      <c r="C3177" s="48"/>
      <c r="D3177" s="48"/>
      <c r="E3177" s="48"/>
      <c r="F3177" s="48"/>
      <c r="G3177" s="48"/>
      <c r="H3177" s="48"/>
      <c r="I3177" s="48"/>
      <c r="J3177" s="48"/>
      <c r="K3177" s="48"/>
    </row>
    <row r="3178" spans="1:11" x14ac:dyDescent="0.25">
      <c r="A3178" s="48"/>
      <c r="B3178" s="48"/>
      <c r="C3178" s="48"/>
      <c r="D3178" s="48"/>
      <c r="E3178" s="48"/>
      <c r="F3178" s="48"/>
      <c r="G3178" s="48"/>
      <c r="H3178" s="48"/>
      <c r="I3178" s="48"/>
      <c r="J3178" s="48"/>
      <c r="K3178" s="48"/>
    </row>
    <row r="3179" spans="1:11" x14ac:dyDescent="0.25">
      <c r="A3179" s="48"/>
      <c r="B3179" s="48"/>
      <c r="C3179" s="48"/>
      <c r="D3179" s="48"/>
      <c r="E3179" s="48"/>
      <c r="F3179" s="48"/>
      <c r="G3179" s="48"/>
      <c r="H3179" s="48"/>
      <c r="I3179" s="48"/>
      <c r="J3179" s="48"/>
      <c r="K3179" s="48"/>
    </row>
    <row r="3180" spans="1:11" x14ac:dyDescent="0.25">
      <c r="A3180" s="48"/>
      <c r="B3180" s="48"/>
      <c r="C3180" s="48"/>
      <c r="D3180" s="48"/>
      <c r="E3180" s="48"/>
      <c r="F3180" s="48"/>
      <c r="G3180" s="48"/>
      <c r="H3180" s="48"/>
      <c r="I3180" s="48"/>
      <c r="J3180" s="48"/>
      <c r="K3180" s="48"/>
    </row>
    <row r="3181" spans="1:11" x14ac:dyDescent="0.25">
      <c r="A3181" s="48"/>
      <c r="B3181" s="48"/>
      <c r="C3181" s="48"/>
      <c r="D3181" s="48"/>
      <c r="E3181" s="48"/>
      <c r="F3181" s="48"/>
      <c r="G3181" s="48"/>
      <c r="H3181" s="48"/>
      <c r="I3181" s="48"/>
      <c r="J3181" s="48"/>
      <c r="K3181" s="48"/>
    </row>
    <row r="3182" spans="1:11" x14ac:dyDescent="0.25">
      <c r="A3182" s="48"/>
      <c r="B3182" s="48"/>
      <c r="C3182" s="48"/>
      <c r="D3182" s="48"/>
      <c r="E3182" s="48"/>
      <c r="F3182" s="48"/>
      <c r="G3182" s="48"/>
      <c r="H3182" s="48"/>
      <c r="I3182" s="48"/>
      <c r="J3182" s="48"/>
      <c r="K3182" s="48"/>
    </row>
    <row r="3183" spans="1:11" x14ac:dyDescent="0.25">
      <c r="A3183" s="48"/>
      <c r="B3183" s="48"/>
      <c r="C3183" s="48"/>
      <c r="D3183" s="48"/>
      <c r="E3183" s="48"/>
      <c r="F3183" s="48"/>
      <c r="G3183" s="48"/>
      <c r="H3183" s="48"/>
      <c r="I3183" s="48"/>
      <c r="J3183" s="48"/>
      <c r="K3183" s="48"/>
    </row>
    <row r="3184" spans="1:11" x14ac:dyDescent="0.25">
      <c r="A3184" s="48"/>
      <c r="B3184" s="48"/>
      <c r="C3184" s="48"/>
      <c r="D3184" s="48"/>
      <c r="E3184" s="48"/>
      <c r="F3184" s="48"/>
      <c r="G3184" s="48"/>
      <c r="H3184" s="48"/>
      <c r="I3184" s="48"/>
      <c r="J3184" s="48"/>
      <c r="K3184" s="48"/>
    </row>
    <row r="3185" spans="1:11" x14ac:dyDescent="0.25">
      <c r="A3185" s="48"/>
      <c r="B3185" s="48"/>
      <c r="C3185" s="48"/>
      <c r="D3185" s="48"/>
      <c r="E3185" s="48"/>
      <c r="F3185" s="48"/>
      <c r="G3185" s="48"/>
      <c r="H3185" s="48"/>
      <c r="I3185" s="48"/>
      <c r="J3185" s="48"/>
      <c r="K3185" s="48"/>
    </row>
    <row r="3186" spans="1:11" x14ac:dyDescent="0.25">
      <c r="A3186" s="48"/>
      <c r="B3186" s="48"/>
      <c r="C3186" s="48"/>
      <c r="D3186" s="48"/>
      <c r="E3186" s="48"/>
      <c r="F3186" s="48"/>
      <c r="G3186" s="48"/>
      <c r="H3186" s="48"/>
      <c r="I3186" s="48"/>
      <c r="J3186" s="48"/>
      <c r="K3186" s="48"/>
    </row>
    <row r="3187" spans="1:11" x14ac:dyDescent="0.25">
      <c r="A3187" s="48"/>
      <c r="B3187" s="48"/>
      <c r="C3187" s="48"/>
      <c r="D3187" s="48"/>
      <c r="E3187" s="48"/>
      <c r="F3187" s="48"/>
      <c r="G3187" s="48"/>
      <c r="H3187" s="48"/>
      <c r="I3187" s="48"/>
      <c r="J3187" s="48"/>
      <c r="K3187" s="48"/>
    </row>
    <row r="3188" spans="1:11" x14ac:dyDescent="0.25">
      <c r="A3188" s="48"/>
      <c r="B3188" s="48"/>
      <c r="C3188" s="48"/>
      <c r="D3188" s="48"/>
      <c r="E3188" s="48"/>
      <c r="F3188" s="48"/>
      <c r="G3188" s="48"/>
      <c r="H3188" s="48"/>
      <c r="I3188" s="48"/>
      <c r="J3188" s="48"/>
      <c r="K3188" s="48"/>
    </row>
    <row r="3189" spans="1:11" x14ac:dyDescent="0.25">
      <c r="A3189" s="48"/>
      <c r="B3189" s="48"/>
      <c r="C3189" s="48"/>
      <c r="D3189" s="48"/>
      <c r="E3189" s="48"/>
      <c r="F3189" s="48"/>
      <c r="G3189" s="48"/>
      <c r="H3189" s="48"/>
      <c r="I3189" s="48"/>
      <c r="J3189" s="48"/>
      <c r="K3189" s="48"/>
    </row>
    <row r="3190" spans="1:11" x14ac:dyDescent="0.25">
      <c r="A3190" s="48"/>
      <c r="B3190" s="48"/>
      <c r="C3190" s="48"/>
      <c r="D3190" s="48"/>
      <c r="E3190" s="48"/>
      <c r="F3190" s="48"/>
      <c r="G3190" s="48"/>
      <c r="H3190" s="48"/>
      <c r="I3190" s="48"/>
      <c r="J3190" s="48"/>
      <c r="K3190" s="48"/>
    </row>
    <row r="3191" spans="1:11" x14ac:dyDescent="0.25">
      <c r="A3191" s="48"/>
      <c r="B3191" s="48"/>
      <c r="C3191" s="48"/>
      <c r="D3191" s="48"/>
      <c r="E3191" s="48"/>
      <c r="F3191" s="48"/>
      <c r="G3191" s="48"/>
      <c r="H3191" s="48"/>
      <c r="I3191" s="48"/>
      <c r="J3191" s="48"/>
      <c r="K3191" s="48"/>
    </row>
    <row r="3192" spans="1:11" x14ac:dyDescent="0.25">
      <c r="A3192" s="48"/>
      <c r="B3192" s="48"/>
      <c r="C3192" s="48"/>
      <c r="D3192" s="48"/>
      <c r="E3192" s="48"/>
      <c r="F3192" s="48"/>
      <c r="G3192" s="48"/>
      <c r="H3192" s="48"/>
      <c r="I3192" s="48"/>
      <c r="J3192" s="48"/>
      <c r="K3192" s="48"/>
    </row>
    <row r="3193" spans="1:11" x14ac:dyDescent="0.25">
      <c r="A3193" s="48"/>
      <c r="B3193" s="48"/>
      <c r="C3193" s="48"/>
      <c r="D3193" s="48"/>
      <c r="E3193" s="48"/>
      <c r="F3193" s="48"/>
      <c r="G3193" s="48"/>
      <c r="H3193" s="48"/>
      <c r="I3193" s="48"/>
      <c r="J3193" s="48"/>
      <c r="K3193" s="48"/>
    </row>
    <row r="3194" spans="1:11" x14ac:dyDescent="0.25">
      <c r="A3194" s="48"/>
      <c r="B3194" s="48"/>
      <c r="C3194" s="48"/>
      <c r="D3194" s="48"/>
      <c r="E3194" s="48"/>
      <c r="F3194" s="48"/>
      <c r="G3194" s="48"/>
      <c r="H3194" s="48"/>
      <c r="I3194" s="48"/>
      <c r="J3194" s="48"/>
      <c r="K3194" s="48"/>
    </row>
    <row r="3195" spans="1:11" x14ac:dyDescent="0.25">
      <c r="A3195" s="48"/>
      <c r="B3195" s="48"/>
      <c r="C3195" s="48"/>
      <c r="D3195" s="48"/>
      <c r="E3195" s="48"/>
      <c r="F3195" s="48"/>
      <c r="G3195" s="48"/>
      <c r="H3195" s="48"/>
      <c r="I3195" s="48"/>
      <c r="J3195" s="48"/>
      <c r="K3195" s="48"/>
    </row>
    <row r="3196" spans="1:11" x14ac:dyDescent="0.25">
      <c r="A3196" s="48"/>
      <c r="B3196" s="48"/>
      <c r="C3196" s="48"/>
      <c r="D3196" s="48"/>
      <c r="E3196" s="48"/>
      <c r="F3196" s="48"/>
      <c r="G3196" s="48"/>
      <c r="H3196" s="48"/>
      <c r="I3196" s="48"/>
      <c r="J3196" s="48"/>
      <c r="K3196" s="48"/>
    </row>
    <row r="3197" spans="1:11" x14ac:dyDescent="0.25">
      <c r="A3197" s="48"/>
      <c r="B3197" s="48"/>
      <c r="C3197" s="48"/>
      <c r="D3197" s="48"/>
      <c r="E3197" s="48"/>
      <c r="F3197" s="48"/>
      <c r="G3197" s="48"/>
      <c r="H3197" s="48"/>
      <c r="I3197" s="48"/>
      <c r="J3197" s="48"/>
      <c r="K3197" s="48"/>
    </row>
    <row r="3198" spans="1:11" x14ac:dyDescent="0.25">
      <c r="A3198" s="48"/>
      <c r="B3198" s="48"/>
      <c r="C3198" s="48"/>
      <c r="D3198" s="48"/>
      <c r="E3198" s="48"/>
      <c r="F3198" s="48"/>
      <c r="G3198" s="48"/>
      <c r="H3198" s="48"/>
      <c r="I3198" s="48"/>
      <c r="J3198" s="48"/>
      <c r="K3198" s="48"/>
    </row>
    <row r="3199" spans="1:11" x14ac:dyDescent="0.25">
      <c r="A3199" s="48"/>
      <c r="B3199" s="48"/>
      <c r="C3199" s="48"/>
      <c r="D3199" s="48"/>
      <c r="E3199" s="48"/>
      <c r="F3199" s="48"/>
      <c r="G3199" s="48"/>
      <c r="H3199" s="48"/>
      <c r="I3199" s="48"/>
      <c r="J3199" s="48"/>
      <c r="K3199" s="48"/>
    </row>
  </sheetData>
  <pageMargins left="0.75" right="0.75" top="1" bottom="1" header="0.5" footer="0.5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8"/>
  <sheetViews>
    <sheetView zoomScale="70" zoomScaleNormal="70" workbookViewId="0">
      <selection activeCell="C3" sqref="C3:C27"/>
    </sheetView>
  </sheetViews>
  <sheetFormatPr defaultRowHeight="15" x14ac:dyDescent="0.25"/>
  <cols>
    <col min="1" max="2" width="9.140625" style="46"/>
    <col min="3" max="3" width="19.140625" style="46" bestFit="1" customWidth="1"/>
    <col min="4" max="4" width="19.28515625" style="46" bestFit="1" customWidth="1"/>
    <col min="5" max="5" width="9.140625" style="46"/>
    <col min="6" max="6" width="10" style="46" bestFit="1" customWidth="1"/>
    <col min="7" max="7" width="18.5703125" style="46" bestFit="1" customWidth="1"/>
    <col min="8" max="8" width="9.140625" style="46"/>
    <col min="9" max="10" width="10.140625" style="46" bestFit="1" customWidth="1"/>
    <col min="11" max="11" width="9.28515625" style="46" bestFit="1" customWidth="1"/>
    <col min="12" max="17" width="9.140625" style="46"/>
    <col min="18" max="18" width="11.140625" style="46" bestFit="1" customWidth="1"/>
    <col min="19" max="20" width="13.140625" style="46" bestFit="1" customWidth="1"/>
    <col min="21" max="21" width="11.7109375" style="46" bestFit="1" customWidth="1"/>
    <col min="22" max="23" width="11" style="46" bestFit="1" customWidth="1"/>
    <col min="24" max="24" width="9.140625" style="46"/>
    <col min="25" max="25" width="18.28515625" style="46" bestFit="1" customWidth="1"/>
    <col min="26" max="27" width="9.140625" style="46"/>
    <col min="28" max="28" width="6.28515625" style="46" bestFit="1" customWidth="1"/>
    <col min="29" max="40" width="18.7109375" style="46" customWidth="1"/>
    <col min="41" max="16384" width="9.140625" style="46"/>
  </cols>
  <sheetData>
    <row r="1" spans="2:28" ht="19.5" thickBot="1" x14ac:dyDescent="0.35">
      <c r="H1" s="55" t="s">
        <v>0</v>
      </c>
      <c r="I1" s="56"/>
      <c r="J1" s="56"/>
      <c r="K1" s="56"/>
      <c r="L1" s="56"/>
      <c r="M1" s="56"/>
      <c r="N1" s="56"/>
      <c r="Q1" s="55" t="s">
        <v>1</v>
      </c>
      <c r="R1" s="56"/>
      <c r="S1" s="56"/>
      <c r="T1" s="56"/>
      <c r="U1" s="56"/>
      <c r="V1" s="56"/>
      <c r="W1" s="56"/>
      <c r="X1" s="42"/>
    </row>
    <row r="2" spans="2:28" x14ac:dyDescent="0.25">
      <c r="B2" s="42" t="s">
        <v>2</v>
      </c>
      <c r="C2" s="42" t="s">
        <v>3840</v>
      </c>
      <c r="D2" s="42" t="s">
        <v>3</v>
      </c>
      <c r="F2" s="42" t="s">
        <v>4</v>
      </c>
      <c r="G2" s="42" t="s">
        <v>5</v>
      </c>
      <c r="I2" s="42" t="s">
        <v>2</v>
      </c>
      <c r="J2" s="42" t="s">
        <v>6</v>
      </c>
      <c r="K2" s="42" t="s">
        <v>7</v>
      </c>
      <c r="L2" s="42" t="s">
        <v>8</v>
      </c>
      <c r="M2" s="42" t="s">
        <v>6</v>
      </c>
      <c r="N2" s="42" t="s">
        <v>7</v>
      </c>
      <c r="O2" s="42" t="s">
        <v>8</v>
      </c>
      <c r="R2" s="42" t="s">
        <v>2</v>
      </c>
      <c r="S2" s="42" t="s">
        <v>6</v>
      </c>
      <c r="T2" s="42" t="s">
        <v>7</v>
      </c>
      <c r="U2" s="42" t="s">
        <v>8</v>
      </c>
      <c r="V2" s="30" t="s">
        <v>6</v>
      </c>
      <c r="W2" s="31" t="s">
        <v>7</v>
      </c>
      <c r="X2" s="32" t="s">
        <v>8</v>
      </c>
      <c r="AB2" s="46">
        <f>SUM(J3:L3)</f>
        <v>4865</v>
      </c>
    </row>
    <row r="3" spans="2:28" x14ac:dyDescent="0.25">
      <c r="B3" s="46">
        <v>2020</v>
      </c>
      <c r="C3" s="44">
        <v>51622910</v>
      </c>
      <c r="D3" s="1">
        <f>SUMIF(Hybrid_CV19[Year],B3,Hybrid_CV19[Cost])</f>
        <v>51622910</v>
      </c>
      <c r="F3" s="42">
        <v>2019</v>
      </c>
      <c r="G3" s="2">
        <v>83.566630000000004</v>
      </c>
      <c r="I3" s="42">
        <v>2020</v>
      </c>
      <c r="J3" s="42">
        <v>3586</v>
      </c>
      <c r="K3" s="42">
        <v>1239</v>
      </c>
      <c r="L3" s="42">
        <v>40</v>
      </c>
      <c r="M3" s="3">
        <f t="shared" ref="M3:M27" si="0">J3/SUM($J3:$L3)</f>
        <v>0.73710174717368959</v>
      </c>
      <c r="N3" s="3">
        <f t="shared" ref="N3:N27" si="1">K3/SUM($J3:$L3)</f>
        <v>0.25467625899280577</v>
      </c>
      <c r="O3" s="3">
        <f t="shared" ref="O3:O27" si="2">L3/SUM($J3:$L3)</f>
        <v>8.2219938335046251E-3</v>
      </c>
      <c r="R3" s="42">
        <v>2020</v>
      </c>
      <c r="S3" s="42">
        <v>27900062</v>
      </c>
      <c r="T3" s="42">
        <v>16017148</v>
      </c>
      <c r="U3" s="42">
        <v>427505</v>
      </c>
      <c r="V3" s="33">
        <f t="shared" ref="V3:V27" si="3">S3/SUM($S3:$U3)</f>
        <v>0.62916318212891886</v>
      </c>
      <c r="W3" s="28">
        <f t="shared" ref="W3:W27" si="4">T3/SUM($S3:$U3)</f>
        <v>0.36119632294400811</v>
      </c>
      <c r="X3" s="34">
        <f t="shared" ref="X3:X27" si="5">U3/SUM($S3:$U3)</f>
        <v>9.6404949270730463E-3</v>
      </c>
    </row>
    <row r="4" spans="2:28" x14ac:dyDescent="0.25">
      <c r="B4" s="46">
        <v>2021</v>
      </c>
      <c r="C4" s="44">
        <v>89643000</v>
      </c>
      <c r="D4" s="1">
        <f>SUMIF(Hybrid_CV19[Year],B4,Hybrid_CV19[Cost])</f>
        <v>89643018</v>
      </c>
      <c r="F4" s="42">
        <v>2020</v>
      </c>
      <c r="G4" s="2">
        <v>83.636311000000006</v>
      </c>
      <c r="I4" s="42">
        <v>2021</v>
      </c>
      <c r="J4" s="42">
        <v>3551</v>
      </c>
      <c r="K4" s="42">
        <v>1276</v>
      </c>
      <c r="L4" s="42">
        <v>38</v>
      </c>
      <c r="M4" s="3">
        <f t="shared" si="0"/>
        <v>0.72990750256937309</v>
      </c>
      <c r="N4" s="3">
        <f t="shared" si="1"/>
        <v>0.26228160328879752</v>
      </c>
      <c r="O4" s="3">
        <f t="shared" si="2"/>
        <v>7.8108941418293934E-3</v>
      </c>
      <c r="R4" s="42">
        <v>2021</v>
      </c>
      <c r="S4" s="42">
        <v>27675514</v>
      </c>
      <c r="T4" s="42">
        <v>16262062</v>
      </c>
      <c r="U4" s="42">
        <v>407139</v>
      </c>
      <c r="V4" s="33">
        <f t="shared" si="3"/>
        <v>0.62409948964606043</v>
      </c>
      <c r="W4" s="28">
        <f t="shared" si="4"/>
        <v>0.36671928097857887</v>
      </c>
      <c r="X4" s="34">
        <f t="shared" si="5"/>
        <v>9.1812293753607398E-3</v>
      </c>
    </row>
    <row r="5" spans="2:28" x14ac:dyDescent="0.25">
      <c r="B5" s="46">
        <v>2022</v>
      </c>
      <c r="C5" s="44">
        <v>91701000</v>
      </c>
      <c r="D5" s="1">
        <f>SUMIF(Hybrid_CV19[Year],B5,Hybrid_CV19[Cost])</f>
        <v>91701000</v>
      </c>
      <c r="F5" s="42">
        <v>2021</v>
      </c>
      <c r="G5" s="2">
        <v>83.253585000000001</v>
      </c>
      <c r="I5" s="42">
        <v>2022</v>
      </c>
      <c r="J5" s="42">
        <v>3518</v>
      </c>
      <c r="K5" s="42">
        <v>1313</v>
      </c>
      <c r="L5" s="42">
        <v>34</v>
      </c>
      <c r="M5" s="3">
        <f t="shared" si="0"/>
        <v>0.72312435765673178</v>
      </c>
      <c r="N5" s="3">
        <f t="shared" si="1"/>
        <v>0.26988694758478932</v>
      </c>
      <c r="O5" s="3">
        <f t="shared" si="2"/>
        <v>6.9886947584789309E-3</v>
      </c>
      <c r="R5" s="42">
        <v>2022</v>
      </c>
      <c r="S5" s="42">
        <v>27350787</v>
      </c>
      <c r="T5" s="42">
        <v>16614711</v>
      </c>
      <c r="U5" s="42">
        <v>379217</v>
      </c>
      <c r="V5" s="33">
        <f t="shared" si="3"/>
        <v>0.61677670044784372</v>
      </c>
      <c r="W5" s="28">
        <f t="shared" si="4"/>
        <v>0.37467172807402188</v>
      </c>
      <c r="X5" s="34">
        <f t="shared" si="5"/>
        <v>8.5515714781344287E-3</v>
      </c>
    </row>
    <row r="6" spans="2:28" x14ac:dyDescent="0.25">
      <c r="B6" s="46">
        <v>2023</v>
      </c>
      <c r="C6" s="44">
        <v>63750000</v>
      </c>
      <c r="D6" s="1">
        <f>SUMIF(Hybrid_CV19[Year],B6,Hybrid_CV19[Cost])</f>
        <v>63673490</v>
      </c>
      <c r="F6" s="42">
        <v>2022</v>
      </c>
      <c r="G6" s="2">
        <v>82.930843999999993</v>
      </c>
      <c r="I6" s="42">
        <v>2023</v>
      </c>
      <c r="J6" s="42">
        <v>3540</v>
      </c>
      <c r="K6" s="42">
        <v>1289</v>
      </c>
      <c r="L6" s="42">
        <v>36</v>
      </c>
      <c r="M6" s="3">
        <f t="shared" si="0"/>
        <v>0.72764645426515928</v>
      </c>
      <c r="N6" s="3">
        <f t="shared" si="1"/>
        <v>0.26495375128468651</v>
      </c>
      <c r="O6" s="3">
        <f t="shared" si="2"/>
        <v>7.3997944501541625E-3</v>
      </c>
      <c r="R6" s="42">
        <v>2023</v>
      </c>
      <c r="S6" s="42">
        <v>27240124</v>
      </c>
      <c r="T6" s="42">
        <v>16665254</v>
      </c>
      <c r="U6" s="42">
        <v>439337</v>
      </c>
      <c r="V6" s="33">
        <f t="shared" si="3"/>
        <v>0.61428118322555458</v>
      </c>
      <c r="W6" s="28">
        <f t="shared" si="4"/>
        <v>0.37581150312951611</v>
      </c>
      <c r="X6" s="34">
        <f t="shared" si="5"/>
        <v>9.9073136449292776E-3</v>
      </c>
    </row>
    <row r="7" spans="2:28" x14ac:dyDescent="0.25">
      <c r="B7" s="46">
        <v>2024</v>
      </c>
      <c r="C7" s="44">
        <v>53000000</v>
      </c>
      <c r="D7" s="1">
        <f>SUMIF(Hybrid_CV19[Year],B7,Hybrid_CV19[Cost])</f>
        <v>52976314</v>
      </c>
      <c r="F7" s="42">
        <v>2023</v>
      </c>
      <c r="G7" s="2">
        <v>82.833371</v>
      </c>
      <c r="I7" s="42">
        <v>2024</v>
      </c>
      <c r="J7" s="42">
        <v>3571</v>
      </c>
      <c r="K7" s="42">
        <v>1259</v>
      </c>
      <c r="L7" s="42">
        <v>35</v>
      </c>
      <c r="M7" s="3">
        <f t="shared" si="0"/>
        <v>0.73401849948612541</v>
      </c>
      <c r="N7" s="3">
        <f t="shared" si="1"/>
        <v>0.25878725590955809</v>
      </c>
      <c r="O7" s="3">
        <f t="shared" si="2"/>
        <v>7.1942446043165471E-3</v>
      </c>
      <c r="R7" s="42">
        <v>2024</v>
      </c>
      <c r="S7" s="42">
        <v>27237708</v>
      </c>
      <c r="T7" s="42">
        <v>16664418</v>
      </c>
      <c r="U7" s="42">
        <v>442589</v>
      </c>
      <c r="V7" s="33">
        <f t="shared" si="3"/>
        <v>0.61422670097214516</v>
      </c>
      <c r="W7" s="28">
        <f t="shared" si="4"/>
        <v>0.37579265082659796</v>
      </c>
      <c r="X7" s="34">
        <f t="shared" si="5"/>
        <v>9.9806482012569035E-3</v>
      </c>
    </row>
    <row r="8" spans="2:28" x14ac:dyDescent="0.25">
      <c r="B8" s="46">
        <v>2025</v>
      </c>
      <c r="C8" s="44">
        <v>90000000</v>
      </c>
      <c r="D8" s="1">
        <f>SUMIF(Hybrid_CV19[Year],B8,Hybrid_CV19[Cost])</f>
        <v>89976177</v>
      </c>
      <c r="F8" s="42">
        <v>2024</v>
      </c>
      <c r="G8" s="2">
        <v>82.704038999999995</v>
      </c>
      <c r="I8" s="42">
        <v>2025</v>
      </c>
      <c r="J8" s="42">
        <v>3542</v>
      </c>
      <c r="K8" s="42">
        <v>1288</v>
      </c>
      <c r="L8" s="42">
        <v>35</v>
      </c>
      <c r="M8" s="3">
        <f t="shared" si="0"/>
        <v>0.72805755395683458</v>
      </c>
      <c r="N8" s="3">
        <f t="shared" si="1"/>
        <v>0.26474820143884892</v>
      </c>
      <c r="O8" s="3">
        <f t="shared" si="2"/>
        <v>7.1942446043165471E-3</v>
      </c>
      <c r="R8" s="42">
        <v>2025</v>
      </c>
      <c r="S8" s="42">
        <v>27021386</v>
      </c>
      <c r="T8" s="42">
        <v>16853451</v>
      </c>
      <c r="U8" s="42">
        <v>469878</v>
      </c>
      <c r="V8" s="33">
        <f t="shared" si="3"/>
        <v>0.60934850973785715</v>
      </c>
      <c r="W8" s="28">
        <f t="shared" si="4"/>
        <v>0.38005545869445773</v>
      </c>
      <c r="X8" s="34">
        <f t="shared" si="5"/>
        <v>1.0596031567685123E-2</v>
      </c>
    </row>
    <row r="9" spans="2:28" x14ac:dyDescent="0.25">
      <c r="B9" s="46">
        <v>2026</v>
      </c>
      <c r="C9" s="44">
        <v>103500000</v>
      </c>
      <c r="D9" s="1">
        <f>SUMIF(Hybrid_CV19[Year],B9,Hybrid_CV19[Cost])</f>
        <v>103498705</v>
      </c>
      <c r="F9" s="42">
        <v>2025</v>
      </c>
      <c r="G9" s="2">
        <v>82.434374000000005</v>
      </c>
      <c r="I9" s="42">
        <v>2026</v>
      </c>
      <c r="J9" s="42">
        <v>3488</v>
      </c>
      <c r="K9" s="42">
        <v>1345</v>
      </c>
      <c r="L9" s="42">
        <v>32</v>
      </c>
      <c r="M9" s="3">
        <f t="shared" si="0"/>
        <v>0.7169578622816033</v>
      </c>
      <c r="N9" s="3">
        <f t="shared" si="1"/>
        <v>0.27646454265159304</v>
      </c>
      <c r="O9" s="3">
        <f t="shared" si="2"/>
        <v>6.5775950668037E-3</v>
      </c>
      <c r="R9" s="42">
        <v>2026</v>
      </c>
      <c r="S9" s="42">
        <v>26704803</v>
      </c>
      <c r="T9" s="42">
        <v>17182328</v>
      </c>
      <c r="U9" s="42">
        <v>457584</v>
      </c>
      <c r="V9" s="33">
        <f t="shared" si="3"/>
        <v>0.60220937263888152</v>
      </c>
      <c r="W9" s="28">
        <f t="shared" si="4"/>
        <v>0.38747183288921805</v>
      </c>
      <c r="X9" s="34">
        <f t="shared" si="5"/>
        <v>1.0318794471900428E-2</v>
      </c>
    </row>
    <row r="10" spans="2:28" x14ac:dyDescent="0.25">
      <c r="B10" s="46">
        <v>2027</v>
      </c>
      <c r="C10" s="44">
        <v>47000000</v>
      </c>
      <c r="D10" s="1">
        <f>SUMIF(Hybrid_CV19[Year],B10,Hybrid_CV19[Cost])</f>
        <v>46934159</v>
      </c>
      <c r="F10" s="42">
        <v>2026</v>
      </c>
      <c r="G10" s="2">
        <v>82.127707000000001</v>
      </c>
      <c r="I10" s="42">
        <v>2027</v>
      </c>
      <c r="J10" s="42">
        <v>3445</v>
      </c>
      <c r="K10" s="42">
        <v>1391</v>
      </c>
      <c r="L10" s="42">
        <v>29</v>
      </c>
      <c r="M10" s="3">
        <f t="shared" si="0"/>
        <v>0.70811921891058582</v>
      </c>
      <c r="N10" s="3">
        <f t="shared" si="1"/>
        <v>0.28591983556012335</v>
      </c>
      <c r="O10" s="3">
        <f t="shared" si="2"/>
        <v>5.9609455292908529E-3</v>
      </c>
      <c r="R10" s="42">
        <v>2027</v>
      </c>
      <c r="S10" s="42">
        <v>26259894</v>
      </c>
      <c r="T10" s="42">
        <v>17652351</v>
      </c>
      <c r="U10" s="42">
        <v>432470</v>
      </c>
      <c r="V10" s="33">
        <f t="shared" si="3"/>
        <v>0.5921764070419665</v>
      </c>
      <c r="W10" s="28">
        <f t="shared" si="4"/>
        <v>0.39807113429413177</v>
      </c>
      <c r="X10" s="34">
        <f t="shared" si="5"/>
        <v>9.7524586639016614E-3</v>
      </c>
    </row>
    <row r="11" spans="2:28" x14ac:dyDescent="0.25">
      <c r="B11" s="46">
        <v>2028</v>
      </c>
      <c r="C11" s="44">
        <v>47000000</v>
      </c>
      <c r="D11" s="1">
        <f>SUMIF(Hybrid_CV19[Year],B11,Hybrid_CV19[Cost])</f>
        <v>46836146</v>
      </c>
      <c r="F11" s="42">
        <v>2027</v>
      </c>
      <c r="G11" s="2">
        <v>81.800872999999996</v>
      </c>
      <c r="I11" s="42">
        <v>2028</v>
      </c>
      <c r="J11" s="42">
        <v>3342</v>
      </c>
      <c r="K11" s="42">
        <v>1493</v>
      </c>
      <c r="L11" s="42">
        <v>30</v>
      </c>
      <c r="M11" s="3">
        <f t="shared" si="0"/>
        <v>0.68694758478931139</v>
      </c>
      <c r="N11" s="3">
        <f t="shared" si="1"/>
        <v>0.30688591983556013</v>
      </c>
      <c r="O11" s="3">
        <f t="shared" si="2"/>
        <v>6.1664953751284684E-3</v>
      </c>
      <c r="R11" s="42">
        <v>2028</v>
      </c>
      <c r="S11" s="42">
        <v>25301609</v>
      </c>
      <c r="T11" s="42">
        <v>18608676</v>
      </c>
      <c r="U11" s="42">
        <v>434430</v>
      </c>
      <c r="V11" s="33">
        <f t="shared" si="3"/>
        <v>0.57056650380998053</v>
      </c>
      <c r="W11" s="28">
        <f t="shared" si="4"/>
        <v>0.41963683834702736</v>
      </c>
      <c r="X11" s="34">
        <f t="shared" si="5"/>
        <v>9.7966578429921139E-3</v>
      </c>
    </row>
    <row r="12" spans="2:28" x14ac:dyDescent="0.25">
      <c r="B12" s="46">
        <v>2029</v>
      </c>
      <c r="C12" s="44">
        <v>47000000</v>
      </c>
      <c r="D12" s="1">
        <f>SUMIF(Hybrid_CV19[Year],B12,Hybrid_CV19[Cost])</f>
        <v>46720064</v>
      </c>
      <c r="F12" s="42">
        <v>2028</v>
      </c>
      <c r="G12" s="2">
        <v>81.387949000000006</v>
      </c>
      <c r="I12" s="27">
        <v>2029</v>
      </c>
      <c r="J12" s="27">
        <v>3284</v>
      </c>
      <c r="K12" s="27">
        <v>1549</v>
      </c>
      <c r="L12" s="27">
        <v>32</v>
      </c>
      <c r="M12" s="45">
        <f t="shared" si="0"/>
        <v>0.67502569373072974</v>
      </c>
      <c r="N12" s="45">
        <f t="shared" si="1"/>
        <v>0.3183967112024666</v>
      </c>
      <c r="O12" s="45">
        <f t="shared" si="2"/>
        <v>6.5775950668037E-3</v>
      </c>
      <c r="R12" s="27">
        <v>2029</v>
      </c>
      <c r="S12" s="27">
        <v>24404680</v>
      </c>
      <c r="T12" s="27">
        <v>19448602</v>
      </c>
      <c r="U12" s="27">
        <v>491433</v>
      </c>
      <c r="V12" s="35">
        <f t="shared" si="3"/>
        <v>0.55034021528833821</v>
      </c>
      <c r="W12" s="29">
        <f t="shared" si="4"/>
        <v>0.43857767492698962</v>
      </c>
      <c r="X12" s="36">
        <f t="shared" si="5"/>
        <v>1.1082109784672198E-2</v>
      </c>
      <c r="Y12" s="26">
        <f>SUM(S12:U12)</f>
        <v>44344715</v>
      </c>
    </row>
    <row r="13" spans="2:28" x14ac:dyDescent="0.25">
      <c r="B13" s="46">
        <v>2030</v>
      </c>
      <c r="C13" s="44">
        <v>47000000</v>
      </c>
      <c r="D13" s="1">
        <f>SUMIF(Hybrid_CV19[Year],B13,Hybrid_CV19[Cost])</f>
        <v>46950775</v>
      </c>
      <c r="F13" s="42">
        <v>2029</v>
      </c>
      <c r="G13" s="2">
        <v>81.046296999999996</v>
      </c>
      <c r="I13" s="42">
        <v>2030</v>
      </c>
      <c r="J13" s="42">
        <v>3220</v>
      </c>
      <c r="K13" s="42">
        <v>1611</v>
      </c>
      <c r="L13" s="42">
        <v>34</v>
      </c>
      <c r="M13" s="3">
        <f t="shared" si="0"/>
        <v>0.66187050359712229</v>
      </c>
      <c r="N13" s="3">
        <f t="shared" si="1"/>
        <v>0.33114080164439874</v>
      </c>
      <c r="O13" s="3">
        <f t="shared" si="2"/>
        <v>6.9886947584789309E-3</v>
      </c>
      <c r="R13" s="42">
        <v>2030</v>
      </c>
      <c r="S13" s="42">
        <v>23383099</v>
      </c>
      <c r="T13" s="42">
        <v>20450307</v>
      </c>
      <c r="U13" s="42">
        <v>511309</v>
      </c>
      <c r="V13" s="33">
        <f t="shared" si="3"/>
        <v>0.52730294917894949</v>
      </c>
      <c r="W13" s="28">
        <f t="shared" si="4"/>
        <v>0.46116672527943858</v>
      </c>
      <c r="X13" s="34">
        <f t="shared" si="5"/>
        <v>1.1530325541611892E-2</v>
      </c>
    </row>
    <row r="14" spans="2:28" x14ac:dyDescent="0.25">
      <c r="B14" s="46">
        <v>2031</v>
      </c>
      <c r="C14" s="44">
        <v>47000000</v>
      </c>
      <c r="D14" s="1">
        <f>SUMIF(Hybrid_CV19[Year],B14,Hybrid_CV19[Cost])</f>
        <v>46896795</v>
      </c>
      <c r="F14" s="42">
        <v>2030</v>
      </c>
      <c r="G14" s="2">
        <v>80.761422999999994</v>
      </c>
      <c r="I14" s="42">
        <v>2031</v>
      </c>
      <c r="J14" s="42">
        <v>3140</v>
      </c>
      <c r="K14" s="42">
        <v>1691</v>
      </c>
      <c r="L14" s="42">
        <v>34</v>
      </c>
      <c r="M14" s="3">
        <f t="shared" si="0"/>
        <v>0.64542651593011302</v>
      </c>
      <c r="N14" s="3">
        <f t="shared" si="1"/>
        <v>0.34758478931140802</v>
      </c>
      <c r="O14" s="3">
        <f t="shared" si="2"/>
        <v>6.9886947584789309E-3</v>
      </c>
      <c r="R14" s="42">
        <v>2031</v>
      </c>
      <c r="S14" s="42">
        <v>21953416</v>
      </c>
      <c r="T14" s="42">
        <v>21879990</v>
      </c>
      <c r="U14" s="42">
        <v>511309</v>
      </c>
      <c r="V14" s="33">
        <f t="shared" si="3"/>
        <v>0.49506273746488166</v>
      </c>
      <c r="W14" s="28">
        <f t="shared" si="4"/>
        <v>0.49340693699350646</v>
      </c>
      <c r="X14" s="34">
        <f t="shared" si="5"/>
        <v>1.1530325541611892E-2</v>
      </c>
    </row>
    <row r="15" spans="2:28" x14ac:dyDescent="0.25">
      <c r="B15" s="46">
        <v>2032</v>
      </c>
      <c r="C15" s="44">
        <v>47000000</v>
      </c>
      <c r="D15" s="1">
        <f>SUMIF(Hybrid_CV19[Year],B15,Hybrid_CV19[Cost])</f>
        <v>46855202</v>
      </c>
      <c r="F15" s="42">
        <v>2031</v>
      </c>
      <c r="G15" s="2">
        <v>80.483448999999993</v>
      </c>
      <c r="I15" s="42">
        <v>2032</v>
      </c>
      <c r="J15" s="42">
        <v>3047</v>
      </c>
      <c r="K15" s="42">
        <v>1782</v>
      </c>
      <c r="L15" s="42">
        <v>36</v>
      </c>
      <c r="M15" s="3">
        <f t="shared" si="0"/>
        <v>0.62631038026721475</v>
      </c>
      <c r="N15" s="3">
        <f t="shared" si="1"/>
        <v>0.36628982528263104</v>
      </c>
      <c r="O15" s="3">
        <f t="shared" si="2"/>
        <v>7.3997944501541625E-3</v>
      </c>
      <c r="R15" s="42">
        <v>2032</v>
      </c>
      <c r="S15" s="42">
        <v>20474685</v>
      </c>
      <c r="T15" s="42">
        <v>23276155</v>
      </c>
      <c r="U15" s="42">
        <v>593875</v>
      </c>
      <c r="V15" s="33">
        <f t="shared" si="3"/>
        <v>0.46171646384467685</v>
      </c>
      <c r="W15" s="28">
        <f t="shared" si="4"/>
        <v>0.52489129764392439</v>
      </c>
      <c r="X15" s="34">
        <f t="shared" si="5"/>
        <v>1.3392238511398709E-2</v>
      </c>
    </row>
    <row r="16" spans="2:28" x14ac:dyDescent="0.25">
      <c r="B16" s="46">
        <v>2033</v>
      </c>
      <c r="C16" s="44">
        <v>47000000</v>
      </c>
      <c r="D16" s="1">
        <f>SUMIF(Hybrid_CV19[Year],B16,Hybrid_CV19[Cost])</f>
        <v>46792851</v>
      </c>
      <c r="F16" s="42">
        <v>2032</v>
      </c>
      <c r="G16" s="2">
        <v>80.127554000000003</v>
      </c>
      <c r="I16" s="42">
        <v>2033</v>
      </c>
      <c r="J16" s="42">
        <v>2919</v>
      </c>
      <c r="K16" s="42">
        <v>1906</v>
      </c>
      <c r="L16" s="42">
        <v>40</v>
      </c>
      <c r="M16" s="3">
        <f t="shared" si="0"/>
        <v>0.6</v>
      </c>
      <c r="N16" s="3">
        <f t="shared" si="1"/>
        <v>0.39177800616649539</v>
      </c>
      <c r="O16" s="3">
        <f t="shared" si="2"/>
        <v>8.2219938335046251E-3</v>
      </c>
      <c r="R16" s="42">
        <v>2033</v>
      </c>
      <c r="S16" s="42">
        <v>19074354</v>
      </c>
      <c r="T16" s="42">
        <v>24639648</v>
      </c>
      <c r="U16" s="42">
        <v>630713</v>
      </c>
      <c r="V16" s="33">
        <f t="shared" si="3"/>
        <v>0.43013815738809008</v>
      </c>
      <c r="W16" s="28">
        <f t="shared" si="4"/>
        <v>0.55563888503962644</v>
      </c>
      <c r="X16" s="34">
        <f t="shared" si="5"/>
        <v>1.4222957572283416E-2</v>
      </c>
    </row>
    <row r="17" spans="2:24" x14ac:dyDescent="0.25">
      <c r="B17" s="46">
        <v>2034</v>
      </c>
      <c r="C17" s="44">
        <v>47000000</v>
      </c>
      <c r="D17" s="1">
        <f>SUMIF(Hybrid_CV19[Year],B17,Hybrid_CV19[Cost])</f>
        <v>46964916</v>
      </c>
      <c r="F17" s="42">
        <v>2033</v>
      </c>
      <c r="G17" s="2">
        <v>79.752876000000001</v>
      </c>
      <c r="I17" s="42">
        <v>2034</v>
      </c>
      <c r="J17" s="42">
        <v>2679</v>
      </c>
      <c r="K17" s="42">
        <v>2146</v>
      </c>
      <c r="L17" s="42">
        <v>40</v>
      </c>
      <c r="M17" s="3">
        <f t="shared" si="0"/>
        <v>0.55066803699897227</v>
      </c>
      <c r="N17" s="3">
        <f t="shared" si="1"/>
        <v>0.4411099691675231</v>
      </c>
      <c r="O17" s="3">
        <f t="shared" si="2"/>
        <v>8.2219938335046251E-3</v>
      </c>
      <c r="R17" s="42">
        <v>2034</v>
      </c>
      <c r="S17" s="42">
        <v>16662622</v>
      </c>
      <c r="T17" s="42">
        <v>27055831</v>
      </c>
      <c r="U17" s="42">
        <v>626262</v>
      </c>
      <c r="V17" s="33">
        <f t="shared" si="3"/>
        <v>0.37575214994616607</v>
      </c>
      <c r="W17" s="28">
        <f t="shared" si="4"/>
        <v>0.61012526520916865</v>
      </c>
      <c r="X17" s="34">
        <f t="shared" si="5"/>
        <v>1.4122584844665255E-2</v>
      </c>
    </row>
    <row r="18" spans="2:24" x14ac:dyDescent="0.25">
      <c r="B18" s="46">
        <v>2035</v>
      </c>
      <c r="C18" s="44">
        <v>47000000</v>
      </c>
      <c r="D18" s="1">
        <f>SUMIF(Hybrid_CV19[Year],B18,Hybrid_CV19[Cost])</f>
        <v>46710490</v>
      </c>
      <c r="F18" s="42">
        <v>2034</v>
      </c>
      <c r="G18" s="2">
        <v>79.308470999999997</v>
      </c>
      <c r="I18" s="42">
        <v>2035</v>
      </c>
      <c r="J18" s="42">
        <v>2458</v>
      </c>
      <c r="K18" s="42">
        <v>2365</v>
      </c>
      <c r="L18" s="42">
        <v>42</v>
      </c>
      <c r="M18" s="3">
        <f t="shared" si="0"/>
        <v>0.50524152106885922</v>
      </c>
      <c r="N18" s="3">
        <f t="shared" si="1"/>
        <v>0.48612538540596095</v>
      </c>
      <c r="O18" s="3">
        <f t="shared" si="2"/>
        <v>8.6330935251798559E-3</v>
      </c>
      <c r="R18" s="42">
        <v>2035</v>
      </c>
      <c r="S18" s="42">
        <v>13826560</v>
      </c>
      <c r="T18" s="42">
        <v>29901742</v>
      </c>
      <c r="U18" s="42">
        <v>616413</v>
      </c>
      <c r="V18" s="33">
        <f t="shared" si="3"/>
        <v>0.31179724573717521</v>
      </c>
      <c r="W18" s="28">
        <f t="shared" si="4"/>
        <v>0.67430227029308909</v>
      </c>
      <c r="X18" s="34">
        <f t="shared" si="5"/>
        <v>1.390048396973574E-2</v>
      </c>
    </row>
    <row r="19" spans="2:24" x14ac:dyDescent="0.25">
      <c r="B19" s="46">
        <v>2036</v>
      </c>
      <c r="C19" s="44">
        <v>47000000</v>
      </c>
      <c r="D19" s="1">
        <f>SUMIF(Hybrid_CV19[Year],B19,Hybrid_CV19[Cost])</f>
        <v>46259124</v>
      </c>
      <c r="F19" s="42">
        <v>2035</v>
      </c>
      <c r="G19" s="2">
        <v>78.862988999999999</v>
      </c>
      <c r="I19" s="42">
        <v>2036</v>
      </c>
      <c r="J19" s="42">
        <v>2358</v>
      </c>
      <c r="K19" s="42">
        <v>2460</v>
      </c>
      <c r="L19" s="42">
        <v>47</v>
      </c>
      <c r="M19" s="3">
        <f t="shared" si="0"/>
        <v>0.48468653648509763</v>
      </c>
      <c r="N19" s="3">
        <f t="shared" si="1"/>
        <v>0.50565262076053441</v>
      </c>
      <c r="O19" s="3">
        <f t="shared" si="2"/>
        <v>9.6608427543679338E-3</v>
      </c>
      <c r="R19" s="42">
        <v>2036</v>
      </c>
      <c r="S19" s="42">
        <v>12933769</v>
      </c>
      <c r="T19" s="42">
        <v>30744492</v>
      </c>
      <c r="U19" s="42">
        <v>666454</v>
      </c>
      <c r="V19" s="33">
        <f t="shared" si="3"/>
        <v>0.29166427160485753</v>
      </c>
      <c r="W19" s="28">
        <f t="shared" si="4"/>
        <v>0.69330678977190408</v>
      </c>
      <c r="X19" s="34">
        <f t="shared" si="5"/>
        <v>1.5028938623238418E-2</v>
      </c>
    </row>
    <row r="20" spans="2:24" x14ac:dyDescent="0.25">
      <c r="B20" s="46">
        <v>2037</v>
      </c>
      <c r="C20" s="44">
        <v>47000000</v>
      </c>
      <c r="D20" s="1">
        <f>SUMIF(Hybrid_CV19[Year],B20,Hybrid_CV19[Cost])</f>
        <v>46820204</v>
      </c>
      <c r="F20" s="42">
        <v>2036</v>
      </c>
      <c r="G20" s="2">
        <v>78.469813000000002</v>
      </c>
      <c r="I20" s="42">
        <v>2037</v>
      </c>
      <c r="J20" s="42">
        <v>2299</v>
      </c>
      <c r="K20" s="42">
        <v>2516</v>
      </c>
      <c r="L20" s="42">
        <v>50</v>
      </c>
      <c r="M20" s="3">
        <f t="shared" si="0"/>
        <v>0.47255909558067832</v>
      </c>
      <c r="N20" s="3">
        <f t="shared" si="1"/>
        <v>0.51716341212744088</v>
      </c>
      <c r="O20" s="3">
        <f t="shared" si="2"/>
        <v>1.0277492291880781E-2</v>
      </c>
      <c r="R20" s="42">
        <v>2037</v>
      </c>
      <c r="S20" s="42">
        <v>12614516</v>
      </c>
      <c r="T20" s="42">
        <v>31052709</v>
      </c>
      <c r="U20" s="42">
        <v>677490</v>
      </c>
      <c r="V20" s="33">
        <f t="shared" si="3"/>
        <v>0.28446492439967197</v>
      </c>
      <c r="W20" s="28">
        <f t="shared" si="4"/>
        <v>0.70025726853808845</v>
      </c>
      <c r="X20" s="34">
        <f t="shared" si="5"/>
        <v>1.5277807062239548E-2</v>
      </c>
    </row>
    <row r="21" spans="2:24" x14ac:dyDescent="0.25">
      <c r="B21" s="46">
        <v>2038</v>
      </c>
      <c r="C21" s="44">
        <v>47000000</v>
      </c>
      <c r="D21" s="1">
        <f>SUMIF(Hybrid_CV19[Year],B21,Hybrid_CV19[Cost])</f>
        <v>46790729</v>
      </c>
      <c r="F21" s="42">
        <v>2037</v>
      </c>
      <c r="G21" s="2">
        <v>78.066490000000002</v>
      </c>
      <c r="I21" s="42">
        <v>2038</v>
      </c>
      <c r="J21" s="42">
        <v>2240</v>
      </c>
      <c r="K21" s="42">
        <v>2570</v>
      </c>
      <c r="L21" s="42">
        <v>55</v>
      </c>
      <c r="M21" s="3">
        <f t="shared" si="0"/>
        <v>0.46043165467625902</v>
      </c>
      <c r="N21" s="3">
        <f t="shared" si="1"/>
        <v>0.52826310380267216</v>
      </c>
      <c r="O21" s="3">
        <f t="shared" si="2"/>
        <v>1.1305241521068859E-2</v>
      </c>
      <c r="R21" s="42">
        <v>2038</v>
      </c>
      <c r="S21" s="42">
        <v>12260614</v>
      </c>
      <c r="T21" s="42">
        <v>31364321</v>
      </c>
      <c r="U21" s="42">
        <v>719780</v>
      </c>
      <c r="V21" s="33">
        <f t="shared" si="3"/>
        <v>0.27648422140045326</v>
      </c>
      <c r="W21" s="28">
        <f t="shared" si="4"/>
        <v>0.707284306596626</v>
      </c>
      <c r="X21" s="34">
        <f t="shared" si="5"/>
        <v>1.6231472002920754E-2</v>
      </c>
    </row>
    <row r="22" spans="2:24" x14ac:dyDescent="0.25">
      <c r="B22" s="46">
        <v>2039</v>
      </c>
      <c r="C22" s="44">
        <v>47000000</v>
      </c>
      <c r="D22" s="1">
        <f>SUMIF(Hybrid_CV19[Year],B22,Hybrid_CV19[Cost])</f>
        <v>46604310</v>
      </c>
      <c r="F22" s="42">
        <v>2038</v>
      </c>
      <c r="G22" s="2">
        <v>77.693556000000001</v>
      </c>
      <c r="I22" s="42">
        <v>2039</v>
      </c>
      <c r="J22" s="42">
        <v>2127</v>
      </c>
      <c r="K22" s="42">
        <v>2673</v>
      </c>
      <c r="L22" s="42">
        <v>65</v>
      </c>
      <c r="M22" s="3">
        <f t="shared" si="0"/>
        <v>0.43720452209660843</v>
      </c>
      <c r="N22" s="3">
        <f t="shared" si="1"/>
        <v>0.54943473792394659</v>
      </c>
      <c r="O22" s="3">
        <f t="shared" si="2"/>
        <v>1.3360739979445015E-2</v>
      </c>
      <c r="R22" s="42">
        <v>2039</v>
      </c>
      <c r="S22" s="42">
        <v>11171313</v>
      </c>
      <c r="T22" s="42">
        <v>32136876</v>
      </c>
      <c r="U22" s="42">
        <v>1036526</v>
      </c>
      <c r="V22" s="33">
        <f t="shared" si="3"/>
        <v>0.25191982855228634</v>
      </c>
      <c r="W22" s="28">
        <f t="shared" si="4"/>
        <v>0.72470588659776025</v>
      </c>
      <c r="X22" s="34">
        <f t="shared" si="5"/>
        <v>2.337428484995337E-2</v>
      </c>
    </row>
    <row r="23" spans="2:24" x14ac:dyDescent="0.25">
      <c r="B23" s="46">
        <v>2040</v>
      </c>
      <c r="C23" s="44">
        <v>47000000</v>
      </c>
      <c r="D23" s="1">
        <f>SUMIF(Hybrid_CV19[Year],B23,Hybrid_CV19[Cost])</f>
        <v>46994358</v>
      </c>
      <c r="F23" s="42">
        <v>2039</v>
      </c>
      <c r="G23" s="2">
        <v>77.288332999999994</v>
      </c>
      <c r="I23" s="42">
        <v>2040</v>
      </c>
      <c r="J23" s="42">
        <v>1946</v>
      </c>
      <c r="K23" s="42">
        <v>2841</v>
      </c>
      <c r="L23" s="42">
        <v>78</v>
      </c>
      <c r="M23" s="3">
        <f t="shared" si="0"/>
        <v>0.4</v>
      </c>
      <c r="N23" s="3">
        <f t="shared" si="1"/>
        <v>0.583967112024666</v>
      </c>
      <c r="O23" s="3">
        <f t="shared" si="2"/>
        <v>1.6032887975334018E-2</v>
      </c>
      <c r="R23" s="42">
        <v>2040</v>
      </c>
      <c r="S23" s="42">
        <v>7868402</v>
      </c>
      <c r="T23" s="42">
        <v>35171679</v>
      </c>
      <c r="U23" s="42">
        <v>1304634</v>
      </c>
      <c r="V23" s="33">
        <f t="shared" si="3"/>
        <v>0.17743719854778636</v>
      </c>
      <c r="W23" s="28">
        <f t="shared" si="4"/>
        <v>0.79314251991471818</v>
      </c>
      <c r="X23" s="34">
        <f t="shared" si="5"/>
        <v>2.9420281537495506E-2</v>
      </c>
    </row>
    <row r="24" spans="2:24" x14ac:dyDescent="0.25">
      <c r="B24" s="46">
        <v>2041</v>
      </c>
      <c r="C24" s="44">
        <v>47000000</v>
      </c>
      <c r="D24" s="1">
        <f>SUMIF(Hybrid_CV19[Year],B24,Hybrid_CV19[Cost])</f>
        <v>46475738</v>
      </c>
      <c r="F24" s="42">
        <v>2040</v>
      </c>
      <c r="G24" s="2">
        <v>76.834844000000004</v>
      </c>
      <c r="I24" s="42">
        <v>2041</v>
      </c>
      <c r="J24" s="42">
        <v>1845</v>
      </c>
      <c r="K24" s="42">
        <v>2937</v>
      </c>
      <c r="L24" s="42">
        <v>83</v>
      </c>
      <c r="M24" s="3">
        <f t="shared" si="0"/>
        <v>0.37923946557040084</v>
      </c>
      <c r="N24" s="3">
        <f t="shared" si="1"/>
        <v>0.60369989722507711</v>
      </c>
      <c r="O24" s="3">
        <f t="shared" si="2"/>
        <v>1.7060637204522097E-2</v>
      </c>
      <c r="R24" s="42">
        <v>2041</v>
      </c>
      <c r="S24" s="42">
        <v>7411617</v>
      </c>
      <c r="T24" s="42">
        <v>35545766</v>
      </c>
      <c r="U24" s="42">
        <v>1387332</v>
      </c>
      <c r="V24" s="33">
        <f t="shared" si="3"/>
        <v>0.16713642200654577</v>
      </c>
      <c r="W24" s="28">
        <f t="shared" si="4"/>
        <v>0.80157840680676373</v>
      </c>
      <c r="X24" s="34">
        <f t="shared" si="5"/>
        <v>3.1285171186690455E-2</v>
      </c>
    </row>
    <row r="25" spans="2:24" x14ac:dyDescent="0.25">
      <c r="B25" s="46">
        <v>2042</v>
      </c>
      <c r="C25" s="44">
        <v>47000000</v>
      </c>
      <c r="D25" s="1">
        <f>SUMIF(Hybrid_CV19[Year],B25,Hybrid_CV19[Cost])</f>
        <v>46875800</v>
      </c>
      <c r="F25" s="42">
        <v>2041</v>
      </c>
      <c r="G25" s="2">
        <v>76.409764999999993</v>
      </c>
      <c r="I25" s="42">
        <v>2042</v>
      </c>
      <c r="J25" s="42">
        <v>1735</v>
      </c>
      <c r="K25" s="42">
        <v>3039</v>
      </c>
      <c r="L25" s="42">
        <v>91</v>
      </c>
      <c r="M25" s="3">
        <f t="shared" si="0"/>
        <v>0.35662898252826308</v>
      </c>
      <c r="N25" s="3">
        <f t="shared" si="1"/>
        <v>0.62466598150051389</v>
      </c>
      <c r="O25" s="3">
        <f t="shared" si="2"/>
        <v>1.870503597122302E-2</v>
      </c>
      <c r="R25" s="42">
        <v>2042</v>
      </c>
      <c r="S25" s="42">
        <v>7162796</v>
      </c>
      <c r="T25" s="42">
        <v>35732288</v>
      </c>
      <c r="U25" s="42">
        <v>1449631</v>
      </c>
      <c r="V25" s="33">
        <f t="shared" si="3"/>
        <v>0.16152535877161461</v>
      </c>
      <c r="W25" s="28">
        <f t="shared" si="4"/>
        <v>0.80578459011406434</v>
      </c>
      <c r="X25" s="34">
        <f t="shared" si="5"/>
        <v>3.2690051114321064E-2</v>
      </c>
    </row>
    <row r="26" spans="2:24" x14ac:dyDescent="0.25">
      <c r="B26" s="46">
        <v>2043</v>
      </c>
      <c r="C26" s="44">
        <v>47000000</v>
      </c>
      <c r="D26" s="1">
        <f>SUMIF(Hybrid_CV19[Year],B26,Hybrid_CV19[Cost])</f>
        <v>46242023</v>
      </c>
      <c r="F26" s="42">
        <v>2042</v>
      </c>
      <c r="G26" s="2">
        <v>75.983846</v>
      </c>
      <c r="I26" s="42">
        <v>2043</v>
      </c>
      <c r="J26" s="42">
        <v>1631</v>
      </c>
      <c r="K26" s="42">
        <v>3137</v>
      </c>
      <c r="L26" s="42">
        <v>97</v>
      </c>
      <c r="M26" s="3">
        <f t="shared" si="0"/>
        <v>0.33525179856115106</v>
      </c>
      <c r="N26" s="3">
        <f t="shared" si="1"/>
        <v>0.64480986639260018</v>
      </c>
      <c r="O26" s="3">
        <f t="shared" si="2"/>
        <v>1.9938335046248715E-2</v>
      </c>
      <c r="R26" s="42">
        <v>2043</v>
      </c>
      <c r="S26" s="42">
        <v>6647685</v>
      </c>
      <c r="T26" s="42">
        <v>36193314</v>
      </c>
      <c r="U26" s="42">
        <v>1503716</v>
      </c>
      <c r="V26" s="33">
        <f t="shared" si="3"/>
        <v>0.14990929584280788</v>
      </c>
      <c r="W26" s="28">
        <f t="shared" si="4"/>
        <v>0.81618100375659197</v>
      </c>
      <c r="X26" s="34">
        <f t="shared" si="5"/>
        <v>3.3909700400600165E-2</v>
      </c>
    </row>
    <row r="27" spans="2:24" ht="15.75" thickBot="1" x14ac:dyDescent="0.3">
      <c r="B27" s="46">
        <v>2044</v>
      </c>
      <c r="C27" s="44">
        <v>47000000</v>
      </c>
      <c r="D27" s="1">
        <f>SUMIF(Hybrid_CV19[Year],B27,Hybrid_CV19[Cost])</f>
        <v>46967018</v>
      </c>
      <c r="F27" s="42">
        <v>2043</v>
      </c>
      <c r="G27" s="2">
        <v>75.553467999999995</v>
      </c>
      <c r="I27" s="42">
        <v>2044</v>
      </c>
      <c r="J27" s="42">
        <v>1539</v>
      </c>
      <c r="K27" s="42">
        <v>3221</v>
      </c>
      <c r="L27" s="42">
        <v>105</v>
      </c>
      <c r="M27" s="3">
        <f t="shared" si="0"/>
        <v>0.31634121274409044</v>
      </c>
      <c r="N27" s="3">
        <f t="shared" si="1"/>
        <v>0.66207605344295994</v>
      </c>
      <c r="O27" s="3">
        <f t="shared" si="2"/>
        <v>2.1582733812949641E-2</v>
      </c>
      <c r="R27" s="27">
        <v>2044</v>
      </c>
      <c r="S27" s="27">
        <v>6358680</v>
      </c>
      <c r="T27" s="27">
        <v>36288008</v>
      </c>
      <c r="U27" s="27">
        <v>1698027</v>
      </c>
      <c r="V27" s="37">
        <f t="shared" si="3"/>
        <v>0.14339205923411619</v>
      </c>
      <c r="W27" s="38">
        <f t="shared" si="4"/>
        <v>0.81831641042230174</v>
      </c>
      <c r="X27" s="39">
        <f t="shared" si="5"/>
        <v>3.8291530343582091E-2</v>
      </c>
    </row>
    <row r="28" spans="2:24" x14ac:dyDescent="0.25">
      <c r="C28" s="4">
        <f>SUM(C3:C12)</f>
        <v>684216910</v>
      </c>
      <c r="D28" s="4">
        <f>SUM(D3:D12)</f>
        <v>683581983</v>
      </c>
      <c r="F28" s="42">
        <v>2044</v>
      </c>
      <c r="G28" s="2">
        <v>75.146225000000001</v>
      </c>
    </row>
    <row r="55" spans="2:40" s="5" customFormat="1" ht="152.25" x14ac:dyDescent="0.25">
      <c r="C55" s="6" t="s">
        <v>3605</v>
      </c>
      <c r="D55" s="6" t="s">
        <v>10</v>
      </c>
      <c r="E55" s="6" t="s">
        <v>11</v>
      </c>
      <c r="F55" s="6" t="s">
        <v>12</v>
      </c>
      <c r="G55" s="6" t="s">
        <v>13</v>
      </c>
      <c r="H55" s="6" t="s">
        <v>14</v>
      </c>
      <c r="I55" s="6" t="s">
        <v>15</v>
      </c>
      <c r="J55" s="6" t="s">
        <v>2207</v>
      </c>
      <c r="K55" s="6" t="s">
        <v>2208</v>
      </c>
      <c r="L55" s="6" t="s">
        <v>16</v>
      </c>
      <c r="M55" s="6" t="s">
        <v>17</v>
      </c>
      <c r="N55" s="25" t="s">
        <v>18</v>
      </c>
      <c r="O55" s="6"/>
      <c r="P55" s="6"/>
      <c r="Q55" s="6"/>
      <c r="R55" s="6"/>
      <c r="S55" s="6"/>
      <c r="T55" s="6"/>
      <c r="U55" s="6"/>
      <c r="AC55" s="6" t="s">
        <v>9</v>
      </c>
      <c r="AD55" s="6" t="s">
        <v>10</v>
      </c>
      <c r="AE55" s="6" t="s">
        <v>11</v>
      </c>
      <c r="AF55" s="6" t="s">
        <v>12</v>
      </c>
      <c r="AG55" s="6" t="s">
        <v>13</v>
      </c>
      <c r="AH55" s="6" t="s">
        <v>14</v>
      </c>
      <c r="AI55" s="6" t="s">
        <v>15</v>
      </c>
      <c r="AJ55" s="6" t="s">
        <v>2207</v>
      </c>
      <c r="AK55" s="6" t="s">
        <v>2208</v>
      </c>
      <c r="AL55" s="6" t="s">
        <v>16</v>
      </c>
      <c r="AM55" s="6" t="s">
        <v>17</v>
      </c>
      <c r="AN55" s="6" t="s">
        <v>18</v>
      </c>
    </row>
    <row r="56" spans="2:40" x14ac:dyDescent="0.25">
      <c r="B56" s="46">
        <v>2020</v>
      </c>
      <c r="C56" s="46">
        <f>COUNTIFS(Hybrid_CV19[Project Name],"*AZ Deck - Epoxy Overlay*",Hybrid_CV19[Year],$B56)</f>
        <v>0</v>
      </c>
      <c r="D56" s="46">
        <f>COUNTIFS(Hybrid_CV19[Project Name],"*AZ Deck - Polyester Overlay*",Hybrid_CV19[Year],$B56)</f>
        <v>0</v>
      </c>
      <c r="E56" s="46">
        <f>COUNTIFS(Hybrid_CV19[Project Name],"*Az Deck - Replace*",Hybrid_CV19[Year],$B56)</f>
        <v>0</v>
      </c>
      <c r="F56" s="46">
        <f>COUNTIFS(Hybrid_CV19[Year],$B56,Hybrid_CV19[Project Name],"*AZ Super - FRP Wrap*")</f>
        <v>0</v>
      </c>
      <c r="G56" s="46">
        <f>COUNTIFS(Hybrid_CV19[Project Name],"*AZ Super - Conc Maj Repair*",Hybrid_CV19[Year],$B56)</f>
        <v>0</v>
      </c>
      <c r="H56" s="46">
        <f>COUNTIFS(Hybrid_CV19[Project Name],"*AZ Super - Stl*",Hybrid_CV19[Year],$B56)</f>
        <v>0</v>
      </c>
      <c r="I56" s="46">
        <f>COUNTIFS(Hybrid_CV19[Project Name],"*AZ Sub - FRP Wrap*",Hybrid_CV19[Year],$B56)</f>
        <v>0</v>
      </c>
      <c r="J56" s="46">
        <f>COUNTIFS(Hybrid_CV19[Project Name],"*AZ Sub - Conc Maj Repair*",Hybrid_CV19[Year],$B56)</f>
        <v>0</v>
      </c>
      <c r="K56" s="46">
        <f>COUNTIFS(Hybrid_CV19[Project Name],"*AZ Sub - Steel Maj Repair*",Hybrid_CV19[Year],$B56)</f>
        <v>0</v>
      </c>
      <c r="L56" s="46">
        <f>COUNTIFS(Hybrid_CV19[Project Name],"*AZ Bridge Replace - Conc*",Hybrid_CV19[Year],$B56)</f>
        <v>0</v>
      </c>
      <c r="M56" s="46">
        <f>COUNTIFS(Hybrid_CV19[Project Name],"*AZ Bridge Replace - Steel*",Hybrid_CV19[Year],$B56)</f>
        <v>0</v>
      </c>
      <c r="N56" s="46">
        <f>COUNTIFS(Hybrid_CV19[Project Name],"*AZ Culv*",Hybrid_CV19[Year],$B56)</f>
        <v>0</v>
      </c>
    </row>
    <row r="57" spans="2:40" x14ac:dyDescent="0.25">
      <c r="B57" s="46">
        <v>2021</v>
      </c>
      <c r="C57" s="46">
        <f>COUNTIFS(Hybrid_CV19[Project Name],"*AZ Deck - Epoxy Overlay*",Hybrid_CV19[Year],$B57)</f>
        <v>0</v>
      </c>
      <c r="D57" s="46">
        <f>COUNTIFS(Hybrid_CV19[Project Name],"*AZ Deck - Polyester Overlay*",Hybrid_CV19[Year],$B57)</f>
        <v>0</v>
      </c>
      <c r="E57" s="46">
        <f>COUNTIFS(Hybrid_CV19[Project Name],"*Az Deck - Replace*",Hybrid_CV19[Year],$B57)</f>
        <v>0</v>
      </c>
      <c r="F57" s="46">
        <f>COUNTIFS(Hybrid_CV19[Year],$B57,Hybrid_CV19[Project Name],"*AZ Super - FRP Wrap*")</f>
        <v>0</v>
      </c>
      <c r="G57" s="46">
        <f>COUNTIFS(Hybrid_CV19[Project Name],"*AZ Super - Conc Maj Repair*",Hybrid_CV19[Year],$B57)</f>
        <v>0</v>
      </c>
      <c r="H57" s="46">
        <f>COUNTIFS(Hybrid_CV19[Project Name],"*AZ Super - Stl*",Hybrid_CV19[Year],$B57)</f>
        <v>0</v>
      </c>
      <c r="I57" s="46">
        <f>COUNTIFS(Hybrid_CV19[Project Name],"*AZ Sub - FRP Wrap*",Hybrid_CV19[Year],$B57)</f>
        <v>0</v>
      </c>
      <c r="J57" s="46">
        <f>COUNTIFS(Hybrid_CV19[Project Name],"*AZ Sub - Conc Maj Repair*",Hybrid_CV19[Year],$B57)</f>
        <v>0</v>
      </c>
      <c r="K57" s="46">
        <f>COUNTIFS(Hybrid_CV19[Project Name],"*AZ Sub - Steel Maj Repair*",Hybrid_CV19[Year],$B57)</f>
        <v>0</v>
      </c>
      <c r="L57" s="46">
        <f>COUNTIFS(Hybrid_CV19[Project Name],"*AZ Bridge Replace - Conc*",Hybrid_CV19[Year],$B57)</f>
        <v>0</v>
      </c>
      <c r="M57" s="46">
        <f>COUNTIFS(Hybrid_CV19[Project Name],"*AZ Bridge Replace - Steel*",Hybrid_CV19[Year],$B57)</f>
        <v>0</v>
      </c>
      <c r="N57" s="46">
        <f>COUNTIFS(Hybrid_CV19[Project Name],"*AZ Culv*",Hybrid_CV19[Year],$B57)</f>
        <v>0</v>
      </c>
      <c r="AB57" s="42"/>
      <c r="AC57" s="42"/>
    </row>
    <row r="58" spans="2:40" x14ac:dyDescent="0.25">
      <c r="B58" s="46">
        <v>2022</v>
      </c>
      <c r="C58" s="46">
        <f>COUNTIFS(Hybrid_CV19[Project Name],"*AZ Deck - Epoxy Overlay*",Hybrid_CV19[Year],$B58)</f>
        <v>0</v>
      </c>
      <c r="D58" s="46">
        <f>COUNTIFS(Hybrid_CV19[Project Name],"*AZ Deck - Polyester Overlay*",Hybrid_CV19[Year],$B58)</f>
        <v>0</v>
      </c>
      <c r="E58" s="46">
        <f>COUNTIFS(Hybrid_CV19[Project Name],"*Az Deck - Replace*",Hybrid_CV19[Year],$B58)</f>
        <v>0</v>
      </c>
      <c r="F58" s="46">
        <f>COUNTIFS(Hybrid_CV19[Year],$B58,Hybrid_CV19[Project Name],"*AZ Super - FRP Wrap*")</f>
        <v>0</v>
      </c>
      <c r="G58" s="46">
        <f>COUNTIFS(Hybrid_CV19[Project Name],"*AZ Super - Conc Maj Repair*",Hybrid_CV19[Year],$B58)</f>
        <v>0</v>
      </c>
      <c r="H58" s="46">
        <f>COUNTIFS(Hybrid_CV19[Project Name],"*AZ Super - Stl*",Hybrid_CV19[Year],$B58)</f>
        <v>0</v>
      </c>
      <c r="I58" s="46">
        <f>COUNTIFS(Hybrid_CV19[Project Name],"*AZ Sub - FRP Wrap*",Hybrid_CV19[Year],$B58)</f>
        <v>0</v>
      </c>
      <c r="J58" s="46">
        <f>COUNTIFS(Hybrid_CV19[Project Name],"*AZ Sub - Conc Maj Repair*",Hybrid_CV19[Year],$B58)</f>
        <v>0</v>
      </c>
      <c r="K58" s="46">
        <f>COUNTIFS(Hybrid_CV19[Project Name],"*AZ Sub - Steel Maj Repair*",Hybrid_CV19[Year],$B58)</f>
        <v>0</v>
      </c>
      <c r="L58" s="46">
        <f>COUNTIFS(Hybrid_CV19[Project Name],"*AZ Bridge Replace - Conc*",Hybrid_CV19[Year],$B58)</f>
        <v>0</v>
      </c>
      <c r="M58" s="46">
        <f>COUNTIFS(Hybrid_CV19[Project Name],"*AZ Bridge Replace - Steel*",Hybrid_CV19[Year],$B58)</f>
        <v>0</v>
      </c>
      <c r="N58" s="46">
        <f>COUNTIFS(Hybrid_CV19[Project Name],"*AZ Culv*",Hybrid_CV19[Year],$B58)</f>
        <v>0</v>
      </c>
      <c r="AB58" s="46">
        <v>2020</v>
      </c>
      <c r="AC58" s="1">
        <f>SUMIFS(Hybrid_CV19[Cost],Hybrid_CV19[Project Name],"*AZ Deck - Epoxy Overlay*",Hybrid_CV19[Year],$B56)</f>
        <v>0</v>
      </c>
      <c r="AD58" s="1">
        <f>SUMIFS(Hybrid_CV19[Cost],Hybrid_CV19[Project Name],"*AZ Deck - Polyester Overlay*",Hybrid_CV19[Year],$B56)</f>
        <v>0</v>
      </c>
      <c r="AE58" s="1">
        <f>SUMIFS(Hybrid_CV19[Cost],Hybrid_CV19[Project Name],"*Az Deck - Replace*",Hybrid_CV19[Year],$B56)</f>
        <v>0</v>
      </c>
      <c r="AF58" s="1">
        <f>SUMIFS(Hybrid_CV19[Cost],Hybrid_CV19[Project Name],"*AZ Super - FRP Wrap*",Hybrid_CV19[Year],$B56)</f>
        <v>0</v>
      </c>
      <c r="AG58" s="1">
        <f>SUMIFS(Hybrid_CV19[Cost],Hybrid_CV19[Project Name],"*AZ Super - Conc Maj Repair*",Hybrid_CV19[Year],$B56)</f>
        <v>0</v>
      </c>
      <c r="AH58" s="1">
        <f>SUMIFS(Hybrid_CV19[Cost],Hybrid_CV19[Project Name],"*AZ Super - Stl*",Hybrid_CV19[Year],$B56)</f>
        <v>0</v>
      </c>
      <c r="AI58" s="1">
        <f>SUMIFS(Hybrid_CV19[Cost],Hybrid_CV19[Project Name],"*AZ Sub - FRP Wrap*",Hybrid_CV19[Year],$B56)</f>
        <v>0</v>
      </c>
      <c r="AJ58" s="1">
        <f>SUMIFS(Hybrid_CV19[Cost],Hybrid_CV19[Project Name],"*AZ Sub - Conc Maj Repair*",Hybrid_CV19[Year],$B56)</f>
        <v>0</v>
      </c>
      <c r="AK58" s="1">
        <f>SUMIFS(Hybrid_CV19[Cost],Hybrid_CV19[Project Name],"*AZ Sub - Steel Maj Repair*",Hybrid_CV19[Year],$B56)</f>
        <v>0</v>
      </c>
      <c r="AL58" s="1">
        <f>SUMIFS(Hybrid_CV19[Cost],Hybrid_CV19[Project Name],"*AZ Bridge Replace - Conc*",Hybrid_CV19[Year],$B56)</f>
        <v>0</v>
      </c>
      <c r="AM58" s="1">
        <f>SUMIFS(Hybrid_CV19[Cost],Hybrid_CV19[Project Name],"*AZ Bridge Replace - Steel*",Hybrid_CV19[Year],$B56)</f>
        <v>0</v>
      </c>
      <c r="AN58" s="1">
        <f>SUMIFS(Hybrid_CV19[Cost],Hybrid_CV19[Project Name],"*AZ Culv*",Hybrid_CV19[Year],$B56)</f>
        <v>0</v>
      </c>
    </row>
    <row r="59" spans="2:40" x14ac:dyDescent="0.25">
      <c r="B59" s="46">
        <v>2023</v>
      </c>
      <c r="C59" s="46">
        <f>COUNTIFS(Hybrid_CV19[Project Name],"*AZ Deck - Epoxy Overlay*",Hybrid_CV19[Year],$B59)</f>
        <v>85</v>
      </c>
      <c r="D59" s="46">
        <f>COUNTIFS(Hybrid_CV19[Project Name],"*AZ Deck - Polyester Overlay*",Hybrid_CV19[Year],$B59)</f>
        <v>4</v>
      </c>
      <c r="E59" s="46">
        <f>COUNTIFS(Hybrid_CV19[Project Name],"*Az Deck - Replace*",Hybrid_CV19[Year],$B59)</f>
        <v>1</v>
      </c>
      <c r="F59" s="46">
        <f>COUNTIFS(Hybrid_CV19[Year],$B59,Hybrid_CV19[Project Name],"*AZ Super - FRP Wrap*")</f>
        <v>4</v>
      </c>
      <c r="G59" s="46">
        <f>COUNTIFS(Hybrid_CV19[Project Name],"*AZ Super - Conc Maj Repair*",Hybrid_CV19[Year],$B59)</f>
        <v>11</v>
      </c>
      <c r="H59" s="46">
        <f>COUNTIFS(Hybrid_CV19[Project Name],"*AZ Super - Stl*",Hybrid_CV19[Year],$B59)</f>
        <v>1</v>
      </c>
      <c r="I59" s="46">
        <f>COUNTIFS(Hybrid_CV19[Project Name],"*AZ Sub - FRP Wrap*",Hybrid_CV19[Year],$B59)</f>
        <v>13</v>
      </c>
      <c r="J59" s="46">
        <f>COUNTIFS(Hybrid_CV19[Project Name],"*AZ Sub - Conc Maj Repair*",Hybrid_CV19[Year],$B59)</f>
        <v>35</v>
      </c>
      <c r="K59" s="46">
        <f>COUNTIFS(Hybrid_CV19[Project Name],"*AZ Sub - Steel Maj Repair*",Hybrid_CV19[Year],$B59)</f>
        <v>0</v>
      </c>
      <c r="L59" s="46">
        <f>COUNTIFS(Hybrid_CV19[Project Name],"*AZ Bridge Replace - Conc*",Hybrid_CV19[Year],$B59)</f>
        <v>0</v>
      </c>
      <c r="M59" s="46">
        <f>COUNTIFS(Hybrid_CV19[Project Name],"*AZ Bridge Replace - Steel*",Hybrid_CV19[Year],$B59)</f>
        <v>0</v>
      </c>
      <c r="N59" s="46">
        <f>COUNTIFS(Hybrid_CV19[Project Name],"*AZ Culv*",Hybrid_CV19[Year],$B59)</f>
        <v>0</v>
      </c>
      <c r="AB59" s="46">
        <v>2021</v>
      </c>
      <c r="AC59" s="1">
        <f>SUMIFS(Hybrid_CV19[Cost],Hybrid_CV19[Project Name],"*AZ Deck - Epoxy Overlay*",Hybrid_CV19[Year],$B57)</f>
        <v>0</v>
      </c>
      <c r="AD59" s="1">
        <f>SUMIFS(Hybrid_CV19[Cost],Hybrid_CV19[Project Name],"*AZ Deck - Polyester Overlay*",Hybrid_CV19[Year],$B57)</f>
        <v>0</v>
      </c>
      <c r="AE59" s="1">
        <f>SUMIFS(Hybrid_CV19[Cost],Hybrid_CV19[Project Name],"*Az Deck - Replace*",Hybrid_CV19[Year],$B57)</f>
        <v>0</v>
      </c>
      <c r="AF59" s="1">
        <f>SUMIFS(Hybrid_CV19[Cost],Hybrid_CV19[Project Name],"*AZ Super - FRP Wrap*",Hybrid_CV19[Year],$B57)</f>
        <v>0</v>
      </c>
      <c r="AG59" s="1">
        <f>SUMIFS(Hybrid_CV19[Cost],Hybrid_CV19[Project Name],"*AZ Super - Conc Maj Repair*",Hybrid_CV19[Year],$B57)</f>
        <v>0</v>
      </c>
      <c r="AH59" s="1">
        <f>SUMIFS(Hybrid_CV19[Cost],Hybrid_CV19[Project Name],"*AZ Super - Stl*",Hybrid_CV19[Year],$B57)</f>
        <v>0</v>
      </c>
      <c r="AI59" s="1">
        <f>SUMIFS(Hybrid_CV19[Cost],Hybrid_CV19[Project Name],"*AZ Sub - FRP Wrap*",Hybrid_CV19[Year],$B57)</f>
        <v>0</v>
      </c>
      <c r="AJ59" s="1">
        <f>SUMIFS(Hybrid_CV19[Cost],Hybrid_CV19[Project Name],"*AZ Sub - Conc Maj Repair*",Hybrid_CV19[Year],$B57)</f>
        <v>0</v>
      </c>
      <c r="AK59" s="1">
        <f>SUMIFS(Hybrid_CV19[Cost],Hybrid_CV19[Project Name],"*AZ Sub - Steel Maj Repair*",Hybrid_CV19[Year],$B57)</f>
        <v>0</v>
      </c>
      <c r="AL59" s="1">
        <f>SUMIFS(Hybrid_CV19[Cost],Hybrid_CV19[Project Name],"*AZ Bridge Replace - Conc*",Hybrid_CV19[Year],$B57)</f>
        <v>0</v>
      </c>
      <c r="AM59" s="1">
        <f>SUMIFS(Hybrid_CV19[Cost],Hybrid_CV19[Project Name],"*AZ Bridge Replace - Steel*",Hybrid_CV19[Year],$B57)</f>
        <v>0</v>
      </c>
      <c r="AN59" s="1">
        <f>SUMIFS(Hybrid_CV19[Cost],Hybrid_CV19[Project Name],"*AZ Culv*",Hybrid_CV19[Year],$B57)</f>
        <v>0</v>
      </c>
    </row>
    <row r="60" spans="2:40" x14ac:dyDescent="0.25">
      <c r="B60" s="46">
        <v>2024</v>
      </c>
      <c r="C60" s="46">
        <f>COUNTIFS(Hybrid_CV19[Project Name],"*AZ Deck - Epoxy Overlay*",Hybrid_CV19[Year],$B60)</f>
        <v>112</v>
      </c>
      <c r="D60" s="46">
        <f>COUNTIFS(Hybrid_CV19[Project Name],"*AZ Deck - Polyester Overlay*",Hybrid_CV19[Year],$B60)</f>
        <v>4</v>
      </c>
      <c r="E60" s="46">
        <f>COUNTIFS(Hybrid_CV19[Project Name],"*Az Deck - Replace*",Hybrid_CV19[Year],$B60)</f>
        <v>0</v>
      </c>
      <c r="F60" s="46">
        <f>COUNTIFS(Hybrid_CV19[Year],$B60,Hybrid_CV19[Project Name],"*AZ Super - FRP Wrap*")</f>
        <v>1</v>
      </c>
      <c r="G60" s="46">
        <f>COUNTIFS(Hybrid_CV19[Project Name],"*AZ Super - Conc Maj Repair*",Hybrid_CV19[Year],$B60)</f>
        <v>9</v>
      </c>
      <c r="H60" s="46">
        <f>COUNTIFS(Hybrid_CV19[Project Name],"*AZ Super - Stl*",Hybrid_CV19[Year],$B60)</f>
        <v>5</v>
      </c>
      <c r="I60" s="46">
        <f>COUNTIFS(Hybrid_CV19[Project Name],"*AZ Sub - FRP Wrap*",Hybrid_CV19[Year],$B60)</f>
        <v>14</v>
      </c>
      <c r="J60" s="46">
        <f>COUNTIFS(Hybrid_CV19[Project Name],"*AZ Sub - Conc Maj Repair*",Hybrid_CV19[Year],$B60)</f>
        <v>30</v>
      </c>
      <c r="K60" s="46">
        <f>COUNTIFS(Hybrid_CV19[Project Name],"*AZ Sub - Steel Maj Repair*",Hybrid_CV19[Year],$B60)</f>
        <v>0</v>
      </c>
      <c r="L60" s="46">
        <f>COUNTIFS(Hybrid_CV19[Project Name],"*AZ Bridge Replace - Conc*",Hybrid_CV19[Year],$B60)</f>
        <v>1</v>
      </c>
      <c r="M60" s="46">
        <f>COUNTIFS(Hybrid_CV19[Project Name],"*AZ Bridge Replace - Steel*",Hybrid_CV19[Year],$B60)</f>
        <v>0</v>
      </c>
      <c r="N60" s="46">
        <f>COUNTIFS(Hybrid_CV19[Project Name],"*AZ Culv*",Hybrid_CV19[Year],$B60)</f>
        <v>0</v>
      </c>
      <c r="AB60" s="46">
        <v>2022</v>
      </c>
      <c r="AC60" s="1">
        <f>SUMIFS(Hybrid_CV19[Cost],Hybrid_CV19[Project Name],"*AZ Deck - Epoxy Overlay*",Hybrid_CV19[Year],$B58)</f>
        <v>0</v>
      </c>
      <c r="AD60" s="1">
        <f>SUMIFS(Hybrid_CV19[Cost],Hybrid_CV19[Project Name],"*AZ Deck - Polyester Overlay*",Hybrid_CV19[Year],$B58)</f>
        <v>0</v>
      </c>
      <c r="AE60" s="1">
        <f>SUMIFS(Hybrid_CV19[Cost],Hybrid_CV19[Project Name],"*Az Deck - Replace*",Hybrid_CV19[Year],$B58)</f>
        <v>0</v>
      </c>
      <c r="AF60" s="1">
        <f>SUMIFS(Hybrid_CV19[Cost],Hybrid_CV19[Project Name],"*AZ Super - FRP Wrap*",Hybrid_CV19[Year],$B58)</f>
        <v>0</v>
      </c>
      <c r="AG60" s="1">
        <f>SUMIFS(Hybrid_CV19[Cost],Hybrid_CV19[Project Name],"*AZ Super - Conc Maj Repair*",Hybrid_CV19[Year],$B58)</f>
        <v>0</v>
      </c>
      <c r="AH60" s="1">
        <f>SUMIFS(Hybrid_CV19[Cost],Hybrid_CV19[Project Name],"*AZ Super - Stl*",Hybrid_CV19[Year],$B58)</f>
        <v>0</v>
      </c>
      <c r="AI60" s="1">
        <f>SUMIFS(Hybrid_CV19[Cost],Hybrid_CV19[Project Name],"*AZ Sub - FRP Wrap*",Hybrid_CV19[Year],$B58)</f>
        <v>0</v>
      </c>
      <c r="AJ60" s="1">
        <f>SUMIFS(Hybrid_CV19[Cost],Hybrid_CV19[Project Name],"*AZ Sub - Conc Maj Repair*",Hybrid_CV19[Year],$B58)</f>
        <v>0</v>
      </c>
      <c r="AK60" s="1">
        <f>SUMIFS(Hybrid_CV19[Cost],Hybrid_CV19[Project Name],"*AZ Sub - Steel Maj Repair*",Hybrid_CV19[Year],$B58)</f>
        <v>0</v>
      </c>
      <c r="AL60" s="1">
        <f>SUMIFS(Hybrid_CV19[Cost],Hybrid_CV19[Project Name],"*AZ Bridge Replace - Conc*",Hybrid_CV19[Year],$B58)</f>
        <v>0</v>
      </c>
      <c r="AM60" s="1">
        <f>SUMIFS(Hybrid_CV19[Cost],Hybrid_CV19[Project Name],"*AZ Bridge Replace - Steel*",Hybrid_CV19[Year],$B58)</f>
        <v>0</v>
      </c>
      <c r="AN60" s="1">
        <f>SUMIFS(Hybrid_CV19[Cost],Hybrid_CV19[Project Name],"*AZ Culv*",Hybrid_CV19[Year],$B58)</f>
        <v>0</v>
      </c>
    </row>
    <row r="61" spans="2:40" x14ac:dyDescent="0.25">
      <c r="B61" s="46">
        <v>2025</v>
      </c>
      <c r="C61" s="46">
        <f>COUNTIFS(Hybrid_CV19[Project Name],"*AZ Deck - Epoxy Overlay*",Hybrid_CV19[Year],$B61)</f>
        <v>89</v>
      </c>
      <c r="D61" s="46">
        <f>COUNTIFS(Hybrid_CV19[Project Name],"*AZ Deck - Polyester Overlay*",Hybrid_CV19[Year],$B61)</f>
        <v>1</v>
      </c>
      <c r="E61" s="46">
        <f>COUNTIFS(Hybrid_CV19[Project Name],"*Az Deck - Replace*",Hybrid_CV19[Year],$B61)</f>
        <v>0</v>
      </c>
      <c r="F61" s="46">
        <f>COUNTIFS(Hybrid_CV19[Year],$B61,Hybrid_CV19[Project Name],"*AZ Super - FRP Wrap*")</f>
        <v>4</v>
      </c>
      <c r="G61" s="46">
        <f>COUNTIFS(Hybrid_CV19[Project Name],"*AZ Super - Conc Maj Repair*",Hybrid_CV19[Year],$B61)</f>
        <v>1</v>
      </c>
      <c r="H61" s="46">
        <f>COUNTIFS(Hybrid_CV19[Project Name],"*AZ Super - Stl*",Hybrid_CV19[Year],$B61)</f>
        <v>4</v>
      </c>
      <c r="I61" s="46">
        <f>COUNTIFS(Hybrid_CV19[Project Name],"*AZ Sub - FRP Wrap*",Hybrid_CV19[Year],$B61)</f>
        <v>17</v>
      </c>
      <c r="J61" s="46">
        <f>COUNTIFS(Hybrid_CV19[Project Name],"*AZ Sub - Conc Maj Repair*",Hybrid_CV19[Year],$B61)</f>
        <v>0</v>
      </c>
      <c r="K61" s="46">
        <f>COUNTIFS(Hybrid_CV19[Project Name],"*AZ Sub - Steel Maj Repair*",Hybrid_CV19[Year],$B61)</f>
        <v>0</v>
      </c>
      <c r="L61" s="46">
        <f>COUNTIFS(Hybrid_CV19[Project Name],"*AZ Bridge Replace - Conc*",Hybrid_CV19[Year],$B61)</f>
        <v>0</v>
      </c>
      <c r="M61" s="46">
        <f>COUNTIFS(Hybrid_CV19[Project Name],"*AZ Bridge Replace - Steel*",Hybrid_CV19[Year],$B61)</f>
        <v>0</v>
      </c>
      <c r="N61" s="46">
        <f>COUNTIFS(Hybrid_CV19[Project Name],"*AZ Culv*",Hybrid_CV19[Year],$B61)</f>
        <v>0</v>
      </c>
      <c r="AB61" s="46">
        <v>2023</v>
      </c>
      <c r="AC61" s="1">
        <f>SUMIFS(Hybrid_CV19[Cost],Hybrid_CV19[Project Name],"*AZ Deck - Epoxy Overlay*",Hybrid_CV19[Year],$B59)</f>
        <v>10690917</v>
      </c>
      <c r="AD61" s="1">
        <f>SUMIFS(Hybrid_CV19[Cost],Hybrid_CV19[Project Name],"*AZ Deck - Polyester Overlay*",Hybrid_CV19[Year],$B59)</f>
        <v>431082</v>
      </c>
      <c r="AE61" s="1">
        <f>SUMIFS(Hybrid_CV19[Cost],Hybrid_CV19[Project Name],"*Az Deck - Replace*",Hybrid_CV19[Year],$B59)</f>
        <v>534000</v>
      </c>
      <c r="AF61" s="1">
        <f>SUMIFS(Hybrid_CV19[Cost],Hybrid_CV19[Project Name],"*AZ Super - FRP Wrap*",Hybrid_CV19[Year],$B59)</f>
        <v>430119</v>
      </c>
      <c r="AG61" s="1">
        <f>SUMIFS(Hybrid_CV19[Cost],Hybrid_CV19[Project Name],"*AZ Super - Conc Maj Repair*",Hybrid_CV19[Year],$B59)</f>
        <v>1723502</v>
      </c>
      <c r="AH61" s="1">
        <f>SUMIFS(Hybrid_CV19[Cost],Hybrid_CV19[Project Name],"*AZ Super - Stl*",Hybrid_CV19[Year],$B59)</f>
        <v>63946</v>
      </c>
      <c r="AI61" s="1">
        <f>SUMIFS(Hybrid_CV19[Cost],Hybrid_CV19[Project Name],"*AZ Sub - FRP Wrap*",Hybrid_CV19[Year],$B59)</f>
        <v>1630588</v>
      </c>
      <c r="AJ61" s="1">
        <f>SUMIFS(Hybrid_CV19[Cost],Hybrid_CV19[Project Name],"*AZ Sub - Conc Maj Repair*",Hybrid_CV19[Year],$B59)</f>
        <v>5788383</v>
      </c>
      <c r="AK61" s="1">
        <f>SUMIFS(Hybrid_CV19[Cost],Hybrid_CV19[Project Name],"*AZ Sub - Steel Maj Repair*",Hybrid_CV19[Year],$B59)</f>
        <v>0</v>
      </c>
      <c r="AL61" s="1">
        <f>SUMIFS(Hybrid_CV19[Cost],Hybrid_CV19[Project Name],"*AZ Bridge Replace - Conc*",Hybrid_CV19[Year],$B59)</f>
        <v>0</v>
      </c>
      <c r="AM61" s="1">
        <f>SUMIFS(Hybrid_CV19[Cost],Hybrid_CV19[Project Name],"*AZ Bridge Replace - Steel*",Hybrid_CV19[Year],$B59)</f>
        <v>0</v>
      </c>
      <c r="AN61" s="1">
        <f>SUMIFS(Hybrid_CV19[Cost],Hybrid_CV19[Project Name],"*AZ Culv*",Hybrid_CV19[Year],$B59)</f>
        <v>0</v>
      </c>
    </row>
    <row r="62" spans="2:40" x14ac:dyDescent="0.25">
      <c r="B62" s="46">
        <v>2026</v>
      </c>
      <c r="C62" s="46">
        <f>COUNTIFS(Hybrid_CV19[Project Name],"*AZ Deck - Epoxy Overlay*",Hybrid_CV19[Year],$B62)</f>
        <v>19</v>
      </c>
      <c r="D62" s="46">
        <f>COUNTIFS(Hybrid_CV19[Project Name],"*AZ Deck - Polyester Overlay*",Hybrid_CV19[Year],$B62)</f>
        <v>2</v>
      </c>
      <c r="E62" s="46">
        <f>COUNTIFS(Hybrid_CV19[Project Name],"*Az Deck - Replace*",Hybrid_CV19[Year],$B62)</f>
        <v>1</v>
      </c>
      <c r="F62" s="46">
        <f>COUNTIFS(Hybrid_CV19[Year],$B62,Hybrid_CV19[Project Name],"*AZ Super - FRP Wrap*")</f>
        <v>0</v>
      </c>
      <c r="G62" s="46">
        <f>COUNTIFS(Hybrid_CV19[Project Name],"*AZ Super - Conc Maj Repair*",Hybrid_CV19[Year],$B62)</f>
        <v>15</v>
      </c>
      <c r="H62" s="46">
        <f>COUNTIFS(Hybrid_CV19[Project Name],"*AZ Super - Stl*",Hybrid_CV19[Year],$B62)</f>
        <v>2</v>
      </c>
      <c r="I62" s="46">
        <f>COUNTIFS(Hybrid_CV19[Project Name],"*AZ Sub - FRP Wrap*",Hybrid_CV19[Year],$B62)</f>
        <v>4</v>
      </c>
      <c r="J62" s="46">
        <f>COUNTIFS(Hybrid_CV19[Project Name],"*AZ Sub - Conc Maj Repair*",Hybrid_CV19[Year],$B62)</f>
        <v>18</v>
      </c>
      <c r="K62" s="46">
        <f>COUNTIFS(Hybrid_CV19[Project Name],"*AZ Sub - Steel Maj Repair*",Hybrid_CV19[Year],$B62)</f>
        <v>3</v>
      </c>
      <c r="L62" s="46">
        <f>COUNTIFS(Hybrid_CV19[Project Name],"*AZ Bridge Replace - Conc*",Hybrid_CV19[Year],$B62)</f>
        <v>1</v>
      </c>
      <c r="M62" s="46">
        <f>COUNTIFS(Hybrid_CV19[Project Name],"*AZ Bridge Replace - Steel*",Hybrid_CV19[Year],$B62)</f>
        <v>1</v>
      </c>
      <c r="N62" s="46">
        <f>COUNTIFS(Hybrid_CV19[Project Name],"*AZ Culv*",Hybrid_CV19[Year],$B62)</f>
        <v>0</v>
      </c>
      <c r="AB62" s="46">
        <v>2024</v>
      </c>
      <c r="AC62" s="1">
        <f>SUMIFS(Hybrid_CV19[Cost],Hybrid_CV19[Project Name],"*AZ Deck - Epoxy Overlay*",Hybrid_CV19[Year],$B60)</f>
        <v>16863614</v>
      </c>
      <c r="AD62" s="1">
        <f>SUMIFS(Hybrid_CV19[Cost],Hybrid_CV19[Project Name],"*AZ Deck - Polyester Overlay*",Hybrid_CV19[Year],$B60)</f>
        <v>1374201</v>
      </c>
      <c r="AE62" s="1">
        <f>SUMIFS(Hybrid_CV19[Cost],Hybrid_CV19[Project Name],"*Az Deck - Replace*",Hybrid_CV19[Year],$B60)</f>
        <v>0</v>
      </c>
      <c r="AF62" s="1">
        <f>SUMIFS(Hybrid_CV19[Cost],Hybrid_CV19[Project Name],"*AZ Super - FRP Wrap*",Hybrid_CV19[Year],$B60)</f>
        <v>61532</v>
      </c>
      <c r="AG62" s="1">
        <f>SUMIFS(Hybrid_CV19[Cost],Hybrid_CV19[Project Name],"*AZ Super - Conc Maj Repair*",Hybrid_CV19[Year],$B60)</f>
        <v>2239520</v>
      </c>
      <c r="AH62" s="1">
        <f>SUMIFS(Hybrid_CV19[Cost],Hybrid_CV19[Project Name],"*AZ Super - Stl*",Hybrid_CV19[Year],$B60)</f>
        <v>1224955</v>
      </c>
      <c r="AI62" s="1">
        <f>SUMIFS(Hybrid_CV19[Cost],Hybrid_CV19[Project Name],"*AZ Sub - FRP Wrap*",Hybrid_CV19[Year],$B60)</f>
        <v>2263048</v>
      </c>
      <c r="AJ62" s="1">
        <f>SUMIFS(Hybrid_CV19[Cost],Hybrid_CV19[Project Name],"*AZ Sub - Conc Maj Repair*",Hybrid_CV19[Year],$B60)</f>
        <v>8281611</v>
      </c>
      <c r="AK62" s="1">
        <f>SUMIFS(Hybrid_CV19[Cost],Hybrid_CV19[Project Name],"*AZ Sub - Steel Maj Repair*",Hybrid_CV19[Year],$B60)</f>
        <v>0</v>
      </c>
      <c r="AL62" s="1">
        <f>SUMIFS(Hybrid_CV19[Cost],Hybrid_CV19[Project Name],"*AZ Bridge Replace - Conc*",Hybrid_CV19[Year],$B60)</f>
        <v>1559200</v>
      </c>
      <c r="AM62" s="1">
        <f>SUMIFS(Hybrid_CV19[Cost],Hybrid_CV19[Project Name],"*AZ Bridge Replace - Steel*",Hybrid_CV19[Year],$B60)</f>
        <v>0</v>
      </c>
      <c r="AN62" s="1">
        <f>SUMIFS(Hybrid_CV19[Cost],Hybrid_CV19[Project Name],"*AZ Culv*",Hybrid_CV19[Year],$B60)</f>
        <v>0</v>
      </c>
    </row>
    <row r="63" spans="2:40" x14ac:dyDescent="0.25">
      <c r="B63" s="46">
        <v>2027</v>
      </c>
      <c r="C63" s="46">
        <f>COUNTIFS(Hybrid_CV19[Project Name],"*AZ Deck - Epoxy Overlay*",Hybrid_CV19[Year],$B63)</f>
        <v>14</v>
      </c>
      <c r="D63" s="46">
        <f>COUNTIFS(Hybrid_CV19[Project Name],"*AZ Deck - Polyester Overlay*",Hybrid_CV19[Year],$B63)</f>
        <v>0</v>
      </c>
      <c r="E63" s="46">
        <f>COUNTIFS(Hybrid_CV19[Project Name],"*Az Deck - Replace*",Hybrid_CV19[Year],$B63)</f>
        <v>0</v>
      </c>
      <c r="F63" s="46">
        <f>COUNTIFS(Hybrid_CV19[Year],$B63,Hybrid_CV19[Project Name],"*AZ Super - FRP Wrap*")</f>
        <v>0</v>
      </c>
      <c r="G63" s="46">
        <f>COUNTIFS(Hybrid_CV19[Project Name],"*AZ Super - Conc Maj Repair*",Hybrid_CV19[Year],$B63)</f>
        <v>5</v>
      </c>
      <c r="H63" s="46">
        <f>COUNTIFS(Hybrid_CV19[Project Name],"*AZ Super - Stl*",Hybrid_CV19[Year],$B63)</f>
        <v>0</v>
      </c>
      <c r="I63" s="46">
        <f>COUNTIFS(Hybrid_CV19[Project Name],"*AZ Sub - FRP Wrap*",Hybrid_CV19[Year],$B63)</f>
        <v>0</v>
      </c>
      <c r="J63" s="46">
        <f>COUNTIFS(Hybrid_CV19[Project Name],"*AZ Sub - Conc Maj Repair*",Hybrid_CV19[Year],$B63)</f>
        <v>9</v>
      </c>
      <c r="K63" s="46">
        <f>COUNTIFS(Hybrid_CV19[Project Name],"*AZ Sub - Steel Maj Repair*",Hybrid_CV19[Year],$B63)</f>
        <v>1</v>
      </c>
      <c r="L63" s="46">
        <f>COUNTIFS(Hybrid_CV19[Project Name],"*AZ Bridge Replace - Conc*",Hybrid_CV19[Year],$B63)</f>
        <v>0</v>
      </c>
      <c r="M63" s="46">
        <f>COUNTIFS(Hybrid_CV19[Project Name],"*AZ Bridge Replace - Steel*",Hybrid_CV19[Year],$B63)</f>
        <v>0</v>
      </c>
      <c r="N63" s="46">
        <f>COUNTIFS(Hybrid_CV19[Project Name],"*AZ Culv*",Hybrid_CV19[Year],$B63)</f>
        <v>0</v>
      </c>
      <c r="AB63" s="46">
        <v>2025</v>
      </c>
      <c r="AC63" s="1">
        <f>SUMIFS(Hybrid_CV19[Cost],Hybrid_CV19[Project Name],"*AZ Deck - Epoxy Overlay*",Hybrid_CV19[Year],$B61)</f>
        <v>13895014</v>
      </c>
      <c r="AD63" s="1">
        <f>SUMIFS(Hybrid_CV19[Cost],Hybrid_CV19[Project Name],"*AZ Deck - Polyester Overlay*",Hybrid_CV19[Year],$B61)</f>
        <v>563419</v>
      </c>
      <c r="AE63" s="1">
        <f>SUMIFS(Hybrid_CV19[Cost],Hybrid_CV19[Project Name],"*Az Deck - Replace*",Hybrid_CV19[Year],$B61)</f>
        <v>0</v>
      </c>
      <c r="AF63" s="1">
        <f>SUMIFS(Hybrid_CV19[Cost],Hybrid_CV19[Project Name],"*AZ Super - FRP Wrap*",Hybrid_CV19[Year],$B61)</f>
        <v>563651</v>
      </c>
      <c r="AG63" s="1">
        <f>SUMIFS(Hybrid_CV19[Cost],Hybrid_CV19[Project Name],"*AZ Super - Conc Maj Repair*",Hybrid_CV19[Year],$B61)</f>
        <v>163133</v>
      </c>
      <c r="AH63" s="1">
        <f>SUMIFS(Hybrid_CV19[Cost],Hybrid_CV19[Project Name],"*AZ Super - Stl*",Hybrid_CV19[Year],$B61)</f>
        <v>841703</v>
      </c>
      <c r="AI63" s="1">
        <f>SUMIFS(Hybrid_CV19[Cost],Hybrid_CV19[Project Name],"*AZ Sub - FRP Wrap*",Hybrid_CV19[Year],$B61)</f>
        <v>2820142</v>
      </c>
      <c r="AJ63" s="1">
        <f>SUMIFS(Hybrid_CV19[Cost],Hybrid_CV19[Project Name],"*AZ Sub - Conc Maj Repair*",Hybrid_CV19[Year],$B61)</f>
        <v>0</v>
      </c>
      <c r="AK63" s="1">
        <f>SUMIFS(Hybrid_CV19[Cost],Hybrid_CV19[Project Name],"*AZ Sub - Steel Maj Repair*",Hybrid_CV19[Year],$B61)</f>
        <v>0</v>
      </c>
      <c r="AL63" s="1">
        <f>SUMIFS(Hybrid_CV19[Cost],Hybrid_CV19[Project Name],"*AZ Bridge Replace - Conc*",Hybrid_CV19[Year],$B61)</f>
        <v>0</v>
      </c>
      <c r="AM63" s="1">
        <f>SUMIFS(Hybrid_CV19[Cost],Hybrid_CV19[Project Name],"*AZ Bridge Replace - Steel*",Hybrid_CV19[Year],$B61)</f>
        <v>0</v>
      </c>
      <c r="AN63" s="1">
        <f>SUMIFS(Hybrid_CV19[Cost],Hybrid_CV19[Project Name],"*AZ Culv*",Hybrid_CV19[Year],$B61)</f>
        <v>0</v>
      </c>
    </row>
    <row r="64" spans="2:40" x14ac:dyDescent="0.25">
      <c r="B64" s="46">
        <v>2028</v>
      </c>
      <c r="C64" s="46">
        <f>COUNTIFS(Hybrid_CV19[Project Name],"*AZ Deck - Epoxy Overlay*",Hybrid_CV19[Year],$B64)</f>
        <v>34</v>
      </c>
      <c r="D64" s="46">
        <f>COUNTIFS(Hybrid_CV19[Project Name],"*AZ Deck - Polyester Overlay*",Hybrid_CV19[Year],$B64)</f>
        <v>0</v>
      </c>
      <c r="E64" s="46">
        <f>COUNTIFS(Hybrid_CV19[Project Name],"*Az Deck - Replace*",Hybrid_CV19[Year],$B64)</f>
        <v>0</v>
      </c>
      <c r="F64" s="46">
        <f>COUNTIFS(Hybrid_CV19[Year],$B64,Hybrid_CV19[Project Name],"*AZ Super - FRP Wrap*")</f>
        <v>0</v>
      </c>
      <c r="G64" s="46">
        <f>COUNTIFS(Hybrid_CV19[Project Name],"*AZ Super - Conc Maj Repair*",Hybrid_CV19[Year],$B64)</f>
        <v>1</v>
      </c>
      <c r="H64" s="46">
        <f>COUNTIFS(Hybrid_CV19[Project Name],"*AZ Super - Stl*",Hybrid_CV19[Year],$B64)</f>
        <v>2</v>
      </c>
      <c r="I64" s="46">
        <f>COUNTIFS(Hybrid_CV19[Project Name],"*AZ Sub - FRP Wrap*",Hybrid_CV19[Year],$B64)</f>
        <v>6</v>
      </c>
      <c r="J64" s="46">
        <f>COUNTIFS(Hybrid_CV19[Project Name],"*AZ Sub - Conc Maj Repair*",Hybrid_CV19[Year],$B64)</f>
        <v>4</v>
      </c>
      <c r="K64" s="46">
        <f>COUNTIFS(Hybrid_CV19[Project Name],"*AZ Sub - Steel Maj Repair*",Hybrid_CV19[Year],$B64)</f>
        <v>0</v>
      </c>
      <c r="L64" s="46">
        <f>COUNTIFS(Hybrid_CV19[Project Name],"*AZ Bridge Replace - Conc*",Hybrid_CV19[Year],$B64)</f>
        <v>0</v>
      </c>
      <c r="M64" s="46">
        <f>COUNTIFS(Hybrid_CV19[Project Name],"*AZ Bridge Replace - Steel*",Hybrid_CV19[Year],$B64)</f>
        <v>0</v>
      </c>
      <c r="N64" s="46">
        <f>COUNTIFS(Hybrid_CV19[Project Name],"*AZ Culv*",Hybrid_CV19[Year],$B64)</f>
        <v>0</v>
      </c>
      <c r="AB64" s="46">
        <v>2026</v>
      </c>
      <c r="AC64" s="1">
        <f>SUMIFS(Hybrid_CV19[Cost],Hybrid_CV19[Project Name],"*AZ Deck - Epoxy Overlay*",Hybrid_CV19[Year],$B62)</f>
        <v>2457682</v>
      </c>
      <c r="AD64" s="1">
        <f>SUMIFS(Hybrid_CV19[Cost],Hybrid_CV19[Project Name],"*AZ Deck - Polyester Overlay*",Hybrid_CV19[Year],$B62)</f>
        <v>1267629</v>
      </c>
      <c r="AE64" s="1">
        <f>SUMIFS(Hybrid_CV19[Cost],Hybrid_CV19[Project Name],"*Az Deck - Replace*",Hybrid_CV19[Year],$B62)</f>
        <v>840000</v>
      </c>
      <c r="AF64" s="1">
        <f>SUMIFS(Hybrid_CV19[Cost],Hybrid_CV19[Project Name],"*AZ Super - FRP Wrap*",Hybrid_CV19[Year],$B62)</f>
        <v>0</v>
      </c>
      <c r="AG64" s="1">
        <f>SUMIFS(Hybrid_CV19[Cost],Hybrid_CV19[Project Name],"*AZ Super - Conc Maj Repair*",Hybrid_CV19[Year],$B62)</f>
        <v>4962200</v>
      </c>
      <c r="AH64" s="1">
        <f>SUMIFS(Hybrid_CV19[Cost],Hybrid_CV19[Project Name],"*AZ Super - Stl*",Hybrid_CV19[Year],$B62)</f>
        <v>537120</v>
      </c>
      <c r="AI64" s="1">
        <f>SUMIFS(Hybrid_CV19[Cost],Hybrid_CV19[Project Name],"*AZ Sub - FRP Wrap*",Hybrid_CV19[Year],$B62)</f>
        <v>703334</v>
      </c>
      <c r="AJ64" s="1">
        <f>SUMIFS(Hybrid_CV19[Cost],Hybrid_CV19[Project Name],"*AZ Sub - Conc Maj Repair*",Hybrid_CV19[Year],$B62)</f>
        <v>6596235</v>
      </c>
      <c r="AK64" s="1">
        <f>SUMIFS(Hybrid_CV19[Cost],Hybrid_CV19[Project Name],"*AZ Sub - Steel Maj Repair*",Hybrid_CV19[Year],$B62)</f>
        <v>1174860</v>
      </c>
      <c r="AL64" s="1">
        <f>SUMIFS(Hybrid_CV19[Cost],Hybrid_CV19[Project Name],"*AZ Bridge Replace - Conc*",Hybrid_CV19[Year],$B62)</f>
        <v>628000</v>
      </c>
      <c r="AM64" s="1">
        <f>SUMIFS(Hybrid_CV19[Cost],Hybrid_CV19[Project Name],"*AZ Bridge Replace - Steel*",Hybrid_CV19[Year],$B62)</f>
        <v>1911600</v>
      </c>
      <c r="AN64" s="1">
        <f>SUMIFS(Hybrid_CV19[Cost],Hybrid_CV19[Project Name],"*AZ Culv*",Hybrid_CV19[Year],$B62)</f>
        <v>0</v>
      </c>
    </row>
    <row r="65" spans="2:40" x14ac:dyDescent="0.25">
      <c r="B65" s="46">
        <v>2029</v>
      </c>
      <c r="C65" s="46">
        <f>COUNTIFS(Hybrid_CV19[Project Name],"*AZ Deck - Epoxy Overlay*",Hybrid_CV19[Year],$B65)</f>
        <v>61</v>
      </c>
      <c r="D65" s="46">
        <f>COUNTIFS(Hybrid_CV19[Project Name],"*AZ Deck - Polyester Overlay*",Hybrid_CV19[Year],$B65)</f>
        <v>0</v>
      </c>
      <c r="E65" s="46">
        <f>COUNTIFS(Hybrid_CV19[Project Name],"*Az Deck - Replace*",Hybrid_CV19[Year],$B65)</f>
        <v>0</v>
      </c>
      <c r="F65" s="46">
        <f>COUNTIFS(Hybrid_CV19[Year],$B65,Hybrid_CV19[Project Name],"*AZ Super - FRP Wrap*")</f>
        <v>2</v>
      </c>
      <c r="G65" s="46">
        <f>COUNTIFS(Hybrid_CV19[Project Name],"*AZ Super - Conc Maj Repair*",Hybrid_CV19[Year],$B65)</f>
        <v>8</v>
      </c>
      <c r="H65" s="46">
        <f>COUNTIFS(Hybrid_CV19[Project Name],"*AZ Super - Stl*",Hybrid_CV19[Year],$B65)</f>
        <v>0</v>
      </c>
      <c r="I65" s="46">
        <f>COUNTIFS(Hybrid_CV19[Project Name],"*AZ Sub - FRP Wrap*",Hybrid_CV19[Year],$B65)</f>
        <v>7</v>
      </c>
      <c r="J65" s="46">
        <f>COUNTIFS(Hybrid_CV19[Project Name],"*AZ Sub - Conc Maj Repair*",Hybrid_CV19[Year],$B65)</f>
        <v>7</v>
      </c>
      <c r="K65" s="46">
        <f>COUNTIFS(Hybrid_CV19[Project Name],"*AZ Sub - Steel Maj Repair*",Hybrid_CV19[Year],$B65)</f>
        <v>1</v>
      </c>
      <c r="L65" s="46">
        <f>COUNTIFS(Hybrid_CV19[Project Name],"*AZ Bridge Replace - Conc*",Hybrid_CV19[Year],$B65)</f>
        <v>0</v>
      </c>
      <c r="M65" s="46">
        <f>COUNTIFS(Hybrid_CV19[Project Name],"*AZ Bridge Replace - Steel*",Hybrid_CV19[Year],$B65)</f>
        <v>0</v>
      </c>
      <c r="N65" s="46">
        <f>COUNTIFS(Hybrid_CV19[Project Name],"*AZ Culv*",Hybrid_CV19[Year],$B65)</f>
        <v>0</v>
      </c>
      <c r="AB65" s="46">
        <v>2027</v>
      </c>
      <c r="AC65" s="1">
        <f>SUMIFS(Hybrid_CV19[Cost],Hybrid_CV19[Project Name],"*AZ Deck - Epoxy Overlay*",Hybrid_CV19[Year],$B63)</f>
        <v>1724085</v>
      </c>
      <c r="AD65" s="1">
        <f>SUMIFS(Hybrid_CV19[Cost],Hybrid_CV19[Project Name],"*AZ Deck - Polyester Overlay*",Hybrid_CV19[Year],$B63)</f>
        <v>0</v>
      </c>
      <c r="AE65" s="1">
        <f>SUMIFS(Hybrid_CV19[Cost],Hybrid_CV19[Project Name],"*Az Deck - Replace*",Hybrid_CV19[Year],$B63)</f>
        <v>0</v>
      </c>
      <c r="AF65" s="1">
        <f>SUMIFS(Hybrid_CV19[Cost],Hybrid_CV19[Project Name],"*AZ Super - FRP Wrap*",Hybrid_CV19[Year],$B63)</f>
        <v>0</v>
      </c>
      <c r="AG65" s="1">
        <f>SUMIFS(Hybrid_CV19[Cost],Hybrid_CV19[Project Name],"*AZ Super - Conc Maj Repair*",Hybrid_CV19[Year],$B63)</f>
        <v>2264440</v>
      </c>
      <c r="AH65" s="1">
        <f>SUMIFS(Hybrid_CV19[Cost],Hybrid_CV19[Project Name],"*AZ Super - Stl*",Hybrid_CV19[Year],$B63)</f>
        <v>0</v>
      </c>
      <c r="AI65" s="1">
        <f>SUMIFS(Hybrid_CV19[Cost],Hybrid_CV19[Project Name],"*AZ Sub - FRP Wrap*",Hybrid_CV19[Year],$B63)</f>
        <v>0</v>
      </c>
      <c r="AJ65" s="1">
        <f>SUMIFS(Hybrid_CV19[Cost],Hybrid_CV19[Project Name],"*AZ Sub - Conc Maj Repair*",Hybrid_CV19[Year],$B63)</f>
        <v>3510225</v>
      </c>
      <c r="AK65" s="1">
        <f>SUMIFS(Hybrid_CV19[Cost],Hybrid_CV19[Project Name],"*AZ Sub - Steel Maj Repair*",Hybrid_CV19[Year],$B63)</f>
        <v>435420</v>
      </c>
      <c r="AL65" s="1">
        <f>SUMIFS(Hybrid_CV19[Cost],Hybrid_CV19[Project Name],"*AZ Bridge Replace - Conc*",Hybrid_CV19[Year],$B63)</f>
        <v>0</v>
      </c>
      <c r="AM65" s="1">
        <f>SUMIFS(Hybrid_CV19[Cost],Hybrid_CV19[Project Name],"*AZ Bridge Replace - Steel*",Hybrid_CV19[Year],$B63)</f>
        <v>0</v>
      </c>
      <c r="AN65" s="1">
        <f>SUMIFS(Hybrid_CV19[Cost],Hybrid_CV19[Project Name],"*AZ Culv*",Hybrid_CV19[Year],$B63)</f>
        <v>0</v>
      </c>
    </row>
    <row r="66" spans="2:40" x14ac:dyDescent="0.25">
      <c r="B66" s="46">
        <v>2030</v>
      </c>
      <c r="C66" s="46">
        <f>COUNTIFS(Hybrid_CV19[Project Name],"*AZ Deck - Epoxy Overlay*",Hybrid_CV19[Year],$B66)</f>
        <v>64</v>
      </c>
      <c r="D66" s="46">
        <f>COUNTIFS(Hybrid_CV19[Project Name],"*AZ Deck - Polyester Overlay*",Hybrid_CV19[Year],$B66)</f>
        <v>1</v>
      </c>
      <c r="E66" s="46">
        <f>COUNTIFS(Hybrid_CV19[Project Name],"*Az Deck - Replace*",Hybrid_CV19[Year],$B66)</f>
        <v>0</v>
      </c>
      <c r="F66" s="46">
        <f>COUNTIFS(Hybrid_CV19[Year],$B66,Hybrid_CV19[Project Name],"*AZ Super - FRP Wrap*")</f>
        <v>0</v>
      </c>
      <c r="G66" s="46">
        <f>COUNTIFS(Hybrid_CV19[Project Name],"*AZ Super - Conc Maj Repair*",Hybrid_CV19[Year],$B66)</f>
        <v>12</v>
      </c>
      <c r="H66" s="46">
        <f>COUNTIFS(Hybrid_CV19[Project Name],"*AZ Super - Stl*",Hybrid_CV19[Year],$B66)</f>
        <v>8</v>
      </c>
      <c r="I66" s="46">
        <f>COUNTIFS(Hybrid_CV19[Project Name],"*AZ Sub - FRP Wrap*",Hybrid_CV19[Year],$B66)</f>
        <v>17</v>
      </c>
      <c r="J66" s="46">
        <f>COUNTIFS(Hybrid_CV19[Project Name],"*AZ Sub - Conc Maj Repair*",Hybrid_CV19[Year],$B66)</f>
        <v>12</v>
      </c>
      <c r="K66" s="46">
        <f>COUNTIFS(Hybrid_CV19[Project Name],"*AZ Sub - Steel Maj Repair*",Hybrid_CV19[Year],$B66)</f>
        <v>7</v>
      </c>
      <c r="L66" s="46">
        <f>COUNTIFS(Hybrid_CV19[Project Name],"*AZ Bridge Replace - Conc*",Hybrid_CV19[Year],$B66)</f>
        <v>1</v>
      </c>
      <c r="M66" s="46">
        <f>COUNTIFS(Hybrid_CV19[Project Name],"*AZ Bridge Replace - Steel*",Hybrid_CV19[Year],$B66)</f>
        <v>1</v>
      </c>
      <c r="N66" s="46">
        <f>COUNTIFS(Hybrid_CV19[Project Name],"*AZ Culv*",Hybrid_CV19[Year],$B66)</f>
        <v>0</v>
      </c>
      <c r="AB66" s="46">
        <v>2028</v>
      </c>
      <c r="AC66" s="1">
        <f>SUMIFS(Hybrid_CV19[Cost],Hybrid_CV19[Project Name],"*AZ Deck - Epoxy Overlay*",Hybrid_CV19[Year],$B64)</f>
        <v>5344871</v>
      </c>
      <c r="AD66" s="1">
        <f>SUMIFS(Hybrid_CV19[Cost],Hybrid_CV19[Project Name],"*AZ Deck - Polyester Overlay*",Hybrid_CV19[Year],$B64)</f>
        <v>0</v>
      </c>
      <c r="AE66" s="1">
        <f>SUMIFS(Hybrid_CV19[Cost],Hybrid_CV19[Project Name],"*Az Deck - Replace*",Hybrid_CV19[Year],$B64)</f>
        <v>0</v>
      </c>
      <c r="AF66" s="1">
        <f>SUMIFS(Hybrid_CV19[Cost],Hybrid_CV19[Project Name],"*AZ Super - FRP Wrap*",Hybrid_CV19[Year],$B64)</f>
        <v>0</v>
      </c>
      <c r="AG66" s="1">
        <f>SUMIFS(Hybrid_CV19[Cost],Hybrid_CV19[Project Name],"*AZ Super - Conc Maj Repair*",Hybrid_CV19[Year],$B64)</f>
        <v>223040</v>
      </c>
      <c r="AH66" s="1">
        <f>SUMIFS(Hybrid_CV19[Cost],Hybrid_CV19[Project Name],"*AZ Super - Stl*",Hybrid_CV19[Year],$B64)</f>
        <v>236531</v>
      </c>
      <c r="AI66" s="1">
        <f>SUMIFS(Hybrid_CV19[Cost],Hybrid_CV19[Project Name],"*AZ Sub - FRP Wrap*",Hybrid_CV19[Year],$B64)</f>
        <v>923729</v>
      </c>
      <c r="AJ66" s="1">
        <f>SUMIFS(Hybrid_CV19[Cost],Hybrid_CV19[Project Name],"*AZ Sub - Conc Maj Repair*",Hybrid_CV19[Year],$B64)</f>
        <v>807975</v>
      </c>
      <c r="AK66" s="1">
        <f>SUMIFS(Hybrid_CV19[Cost],Hybrid_CV19[Project Name],"*AZ Sub - Steel Maj Repair*",Hybrid_CV19[Year],$B64)</f>
        <v>0</v>
      </c>
      <c r="AL66" s="1">
        <f>SUMIFS(Hybrid_CV19[Cost],Hybrid_CV19[Project Name],"*AZ Bridge Replace - Conc*",Hybrid_CV19[Year],$B64)</f>
        <v>0</v>
      </c>
      <c r="AM66" s="1">
        <f>SUMIFS(Hybrid_CV19[Cost],Hybrid_CV19[Project Name],"*AZ Bridge Replace - Steel*",Hybrid_CV19[Year],$B64)</f>
        <v>0</v>
      </c>
      <c r="AN66" s="1">
        <f>SUMIFS(Hybrid_CV19[Cost],Hybrid_CV19[Project Name],"*AZ Culv*",Hybrid_CV19[Year],$B64)</f>
        <v>0</v>
      </c>
    </row>
    <row r="67" spans="2:40" x14ac:dyDescent="0.25">
      <c r="B67" s="46">
        <v>2031</v>
      </c>
      <c r="C67" s="46">
        <f>COUNTIFS(Hybrid_CV19[Project Name],"*AZ Deck - Epoxy Overlay*",Hybrid_CV19[Year],$B67)</f>
        <v>75</v>
      </c>
      <c r="D67" s="46">
        <f>COUNTIFS(Hybrid_CV19[Project Name],"*AZ Deck - Polyester Overlay*",Hybrid_CV19[Year],$B67)</f>
        <v>0</v>
      </c>
      <c r="E67" s="46">
        <f>COUNTIFS(Hybrid_CV19[Project Name],"*Az Deck - Replace*",Hybrid_CV19[Year],$B67)</f>
        <v>0</v>
      </c>
      <c r="F67" s="46">
        <f>COUNTIFS(Hybrid_CV19[Year],$B67,Hybrid_CV19[Project Name],"*AZ Super - FRP Wrap*")</f>
        <v>2</v>
      </c>
      <c r="G67" s="46">
        <f>COUNTIFS(Hybrid_CV19[Project Name],"*AZ Super - Conc Maj Repair*",Hybrid_CV19[Year],$B67)</f>
        <v>12</v>
      </c>
      <c r="H67" s="46">
        <f>COUNTIFS(Hybrid_CV19[Project Name],"*AZ Super - Stl*",Hybrid_CV19[Year],$B67)</f>
        <v>6</v>
      </c>
      <c r="I67" s="46">
        <f>COUNTIFS(Hybrid_CV19[Project Name],"*AZ Sub - FRP Wrap*",Hybrid_CV19[Year],$B67)</f>
        <v>25</v>
      </c>
      <c r="J67" s="46">
        <f>COUNTIFS(Hybrid_CV19[Project Name],"*AZ Sub - Conc Maj Repair*",Hybrid_CV19[Year],$B67)</f>
        <v>21</v>
      </c>
      <c r="K67" s="46">
        <f>COUNTIFS(Hybrid_CV19[Project Name],"*AZ Sub - Steel Maj Repair*",Hybrid_CV19[Year],$B67)</f>
        <v>3</v>
      </c>
      <c r="L67" s="46">
        <f>COUNTIFS(Hybrid_CV19[Project Name],"*AZ Bridge Replace - Conc*",Hybrid_CV19[Year],$B67)</f>
        <v>0</v>
      </c>
      <c r="M67" s="46">
        <f>COUNTIFS(Hybrid_CV19[Project Name],"*AZ Bridge Replace - Steel*",Hybrid_CV19[Year],$B67)</f>
        <v>0</v>
      </c>
      <c r="N67" s="46">
        <f>COUNTIFS(Hybrid_CV19[Project Name],"*AZ Culv*",Hybrid_CV19[Year],$B67)</f>
        <v>0</v>
      </c>
      <c r="AB67" s="46">
        <v>2029</v>
      </c>
      <c r="AC67" s="1">
        <f>SUMIFS(Hybrid_CV19[Cost],Hybrid_CV19[Project Name],"*AZ Deck - Epoxy Overlay*",Hybrid_CV19[Year],$B65)</f>
        <v>11700964</v>
      </c>
      <c r="AD67" s="1">
        <f>SUMIFS(Hybrid_CV19[Cost],Hybrid_CV19[Project Name],"*AZ Deck - Polyester Overlay*",Hybrid_CV19[Year],$B65)</f>
        <v>0</v>
      </c>
      <c r="AE67" s="1">
        <f>SUMIFS(Hybrid_CV19[Cost],Hybrid_CV19[Project Name],"*Az Deck - Replace*",Hybrid_CV19[Year],$B65)</f>
        <v>0</v>
      </c>
      <c r="AF67" s="1">
        <f>SUMIFS(Hybrid_CV19[Cost],Hybrid_CV19[Project Name],"*AZ Super - FRP Wrap*",Hybrid_CV19[Year],$B65)</f>
        <v>214636</v>
      </c>
      <c r="AG67" s="1">
        <f>SUMIFS(Hybrid_CV19[Cost],Hybrid_CV19[Project Name],"*AZ Super - Conc Maj Repair*",Hybrid_CV19[Year],$B65)</f>
        <v>2623960</v>
      </c>
      <c r="AH67" s="1">
        <f>SUMIFS(Hybrid_CV19[Cost],Hybrid_CV19[Project Name],"*AZ Super - Stl*",Hybrid_CV19[Year],$B65)</f>
        <v>0</v>
      </c>
      <c r="AI67" s="1">
        <f>SUMIFS(Hybrid_CV19[Cost],Hybrid_CV19[Project Name],"*AZ Sub - FRP Wrap*",Hybrid_CV19[Year],$B65)</f>
        <v>1068352</v>
      </c>
      <c r="AJ67" s="1">
        <f>SUMIFS(Hybrid_CV19[Cost],Hybrid_CV19[Project Name],"*AZ Sub - Conc Maj Repair*",Hybrid_CV19[Year],$B65)</f>
        <v>2881080</v>
      </c>
      <c r="AK67" s="1">
        <f>SUMIFS(Hybrid_CV19[Cost],Hybrid_CV19[Project Name],"*AZ Sub - Steel Maj Repair*",Hybrid_CV19[Year],$B65)</f>
        <v>435420</v>
      </c>
      <c r="AL67" s="1">
        <f>SUMIFS(Hybrid_CV19[Cost],Hybrid_CV19[Project Name],"*AZ Bridge Replace - Conc*",Hybrid_CV19[Year],$B65)</f>
        <v>0</v>
      </c>
      <c r="AM67" s="1">
        <f>SUMIFS(Hybrid_CV19[Cost],Hybrid_CV19[Project Name],"*AZ Bridge Replace - Steel*",Hybrid_CV19[Year],$B65)</f>
        <v>0</v>
      </c>
      <c r="AN67" s="1">
        <f>SUMIFS(Hybrid_CV19[Cost],Hybrid_CV19[Project Name],"*AZ Culv*",Hybrid_CV19[Year],$B65)</f>
        <v>0</v>
      </c>
    </row>
    <row r="68" spans="2:40" x14ac:dyDescent="0.25">
      <c r="B68" s="46">
        <v>2032</v>
      </c>
      <c r="C68" s="46">
        <f>COUNTIFS(Hybrid_CV19[Project Name],"*AZ Deck - Epoxy Overlay*",Hybrid_CV19[Year],$B68)</f>
        <v>66</v>
      </c>
      <c r="D68" s="46">
        <f>COUNTIFS(Hybrid_CV19[Project Name],"*AZ Deck - Polyester Overlay*",Hybrid_CV19[Year],$B68)</f>
        <v>0</v>
      </c>
      <c r="E68" s="46">
        <f>COUNTIFS(Hybrid_CV19[Project Name],"*Az Deck - Replace*",Hybrid_CV19[Year],$B68)</f>
        <v>0</v>
      </c>
      <c r="F68" s="46">
        <f>COUNTIFS(Hybrid_CV19[Year],$B68,Hybrid_CV19[Project Name],"*AZ Super - FRP Wrap*")</f>
        <v>0</v>
      </c>
      <c r="G68" s="46">
        <f>COUNTIFS(Hybrid_CV19[Project Name],"*AZ Super - Conc Maj Repair*",Hybrid_CV19[Year],$B68)</f>
        <v>8</v>
      </c>
      <c r="H68" s="46">
        <f>COUNTIFS(Hybrid_CV19[Project Name],"*AZ Super - Stl*",Hybrid_CV19[Year],$B68)</f>
        <v>6</v>
      </c>
      <c r="I68" s="46">
        <f>COUNTIFS(Hybrid_CV19[Project Name],"*AZ Sub - FRP Wrap*",Hybrid_CV19[Year],$B68)</f>
        <v>26</v>
      </c>
      <c r="J68" s="46">
        <f>COUNTIFS(Hybrid_CV19[Project Name],"*AZ Sub - Conc Maj Repair*",Hybrid_CV19[Year],$B68)</f>
        <v>14</v>
      </c>
      <c r="K68" s="46">
        <f>COUNTIFS(Hybrid_CV19[Project Name],"*AZ Sub - Steel Maj Repair*",Hybrid_CV19[Year],$B68)</f>
        <v>2</v>
      </c>
      <c r="L68" s="46">
        <f>COUNTIFS(Hybrid_CV19[Project Name],"*AZ Bridge Replace - Conc*",Hybrid_CV19[Year],$B68)</f>
        <v>0</v>
      </c>
      <c r="M68" s="46">
        <f>COUNTIFS(Hybrid_CV19[Project Name],"*AZ Bridge Replace - Steel*",Hybrid_CV19[Year],$B68)</f>
        <v>2</v>
      </c>
      <c r="N68" s="46">
        <f>COUNTIFS(Hybrid_CV19[Project Name],"*AZ Culv*",Hybrid_CV19[Year],$B68)</f>
        <v>0</v>
      </c>
      <c r="AB68" s="46">
        <v>2030</v>
      </c>
      <c r="AC68" s="1">
        <f>SUMIFS(Hybrid_CV19[Cost],Hybrid_CV19[Project Name],"*AZ Deck - Epoxy Overlay*",Hybrid_CV19[Year],$B66)</f>
        <v>21100133</v>
      </c>
      <c r="AD68" s="1">
        <f>SUMIFS(Hybrid_CV19[Cost],Hybrid_CV19[Project Name],"*AZ Deck - Polyester Overlay*",Hybrid_CV19[Year],$B66)</f>
        <v>111384</v>
      </c>
      <c r="AE68" s="1">
        <f>SUMIFS(Hybrid_CV19[Cost],Hybrid_CV19[Project Name],"*Az Deck - Replace*",Hybrid_CV19[Year],$B66)</f>
        <v>0</v>
      </c>
      <c r="AF68" s="1">
        <f>SUMIFS(Hybrid_CV19[Cost],Hybrid_CV19[Project Name],"*AZ Super - FRP Wrap*",Hybrid_CV19[Year],$B66)</f>
        <v>0</v>
      </c>
      <c r="AG68" s="1">
        <f>SUMIFS(Hybrid_CV19[Cost],Hybrid_CV19[Project Name],"*AZ Super - Conc Maj Repair*",Hybrid_CV19[Year],$B66)</f>
        <v>5643800</v>
      </c>
      <c r="AH68" s="1">
        <f>SUMIFS(Hybrid_CV19[Cost],Hybrid_CV19[Project Name],"*AZ Super - Stl*",Hybrid_CV19[Year],$B66)</f>
        <v>2887621</v>
      </c>
      <c r="AI68" s="1">
        <f>SUMIFS(Hybrid_CV19[Cost],Hybrid_CV19[Project Name],"*AZ Sub - FRP Wrap*",Hybrid_CV19[Year],$B66)</f>
        <v>4551225</v>
      </c>
      <c r="AJ68" s="1">
        <f>SUMIFS(Hybrid_CV19[Cost],Hybrid_CV19[Project Name],"*AZ Sub - Conc Maj Repair*",Hybrid_CV19[Year],$B66)</f>
        <v>6222375</v>
      </c>
      <c r="AK68" s="1">
        <f>SUMIFS(Hybrid_CV19[Cost],Hybrid_CV19[Project Name],"*AZ Sub - Steel Maj Repair*",Hybrid_CV19[Year],$B66)</f>
        <v>3736080</v>
      </c>
      <c r="AL68" s="1">
        <f>SUMIFS(Hybrid_CV19[Cost],Hybrid_CV19[Project Name],"*AZ Bridge Replace - Conc*",Hybrid_CV19[Year],$B66)</f>
        <v>2816000</v>
      </c>
      <c r="AM68" s="1">
        <f>SUMIFS(Hybrid_CV19[Cost],Hybrid_CV19[Project Name],"*AZ Bridge Replace - Steel*",Hybrid_CV19[Year],$B66)</f>
        <v>2527200</v>
      </c>
      <c r="AN68" s="1">
        <f>SUMIFS(Hybrid_CV19[Cost],Hybrid_CV19[Project Name],"*AZ Culv*",Hybrid_CV19[Year],$B66)</f>
        <v>0</v>
      </c>
    </row>
    <row r="69" spans="2:40" x14ac:dyDescent="0.25">
      <c r="B69" s="46">
        <v>2033</v>
      </c>
      <c r="C69" s="46">
        <f>COUNTIFS(Hybrid_CV19[Project Name],"*AZ Deck - Epoxy Overlay*",Hybrid_CV19[Year],$B69)</f>
        <v>82</v>
      </c>
      <c r="D69" s="46">
        <f>COUNTIFS(Hybrid_CV19[Project Name],"*AZ Deck - Polyester Overlay*",Hybrid_CV19[Year],$B69)</f>
        <v>0</v>
      </c>
      <c r="E69" s="46">
        <f>COUNTIFS(Hybrid_CV19[Project Name],"*Az Deck - Replace*",Hybrid_CV19[Year],$B69)</f>
        <v>1</v>
      </c>
      <c r="F69" s="46">
        <f>COUNTIFS(Hybrid_CV19[Year],$B69,Hybrid_CV19[Project Name],"*AZ Super - FRP Wrap*")</f>
        <v>1</v>
      </c>
      <c r="G69" s="46">
        <f>COUNTIFS(Hybrid_CV19[Project Name],"*AZ Super - Conc Maj Repair*",Hybrid_CV19[Year],$B69)</f>
        <v>11</v>
      </c>
      <c r="H69" s="46">
        <f>COUNTIFS(Hybrid_CV19[Project Name],"*AZ Super - Stl*",Hybrid_CV19[Year],$B69)</f>
        <v>6</v>
      </c>
      <c r="I69" s="46">
        <f>COUNTIFS(Hybrid_CV19[Project Name],"*AZ Sub - FRP Wrap*",Hybrid_CV19[Year],$B69)</f>
        <v>22</v>
      </c>
      <c r="J69" s="46">
        <f>COUNTIFS(Hybrid_CV19[Project Name],"*AZ Sub - Conc Maj Repair*",Hybrid_CV19[Year],$B69)</f>
        <v>9</v>
      </c>
      <c r="K69" s="46">
        <f>COUNTIFS(Hybrid_CV19[Project Name],"*AZ Sub - Steel Maj Repair*",Hybrid_CV19[Year],$B69)</f>
        <v>1</v>
      </c>
      <c r="L69" s="46">
        <f>COUNTIFS(Hybrid_CV19[Project Name],"*AZ Bridge Replace - Conc*",Hybrid_CV19[Year],$B69)</f>
        <v>0</v>
      </c>
      <c r="M69" s="46">
        <f>COUNTIFS(Hybrid_CV19[Project Name],"*AZ Bridge Replace - Steel*",Hybrid_CV19[Year],$B69)</f>
        <v>0</v>
      </c>
      <c r="N69" s="46">
        <f>COUNTIFS(Hybrid_CV19[Project Name],"*AZ Culv*",Hybrid_CV19[Year],$B69)</f>
        <v>0</v>
      </c>
      <c r="AB69" s="46">
        <v>2031</v>
      </c>
      <c r="AC69" s="1">
        <f>SUMIFS(Hybrid_CV19[Cost],Hybrid_CV19[Project Name],"*AZ Deck - Epoxy Overlay*",Hybrid_CV19[Year],$B67)</f>
        <v>23042838</v>
      </c>
      <c r="AD69" s="1">
        <f>SUMIFS(Hybrid_CV19[Cost],Hybrid_CV19[Project Name],"*AZ Deck - Polyester Overlay*",Hybrid_CV19[Year],$B67)</f>
        <v>0</v>
      </c>
      <c r="AE69" s="1">
        <f>SUMIFS(Hybrid_CV19[Cost],Hybrid_CV19[Project Name],"*Az Deck - Replace*",Hybrid_CV19[Year],$B67)</f>
        <v>0</v>
      </c>
      <c r="AF69" s="1">
        <f>SUMIFS(Hybrid_CV19[Cost],Hybrid_CV19[Project Name],"*AZ Super - FRP Wrap*",Hybrid_CV19[Year],$B67)</f>
        <v>423244</v>
      </c>
      <c r="AG69" s="1">
        <f>SUMIFS(Hybrid_CV19[Cost],Hybrid_CV19[Project Name],"*AZ Super - Conc Maj Repair*",Hybrid_CV19[Year],$B67)</f>
        <v>5216080</v>
      </c>
      <c r="AH69" s="1">
        <f>SUMIFS(Hybrid_CV19[Cost],Hybrid_CV19[Project Name],"*AZ Super - Stl*",Hybrid_CV19[Year],$B67)</f>
        <v>1961614</v>
      </c>
      <c r="AI69" s="1">
        <f>SUMIFS(Hybrid_CV19[Cost],Hybrid_CV19[Project Name],"*AZ Sub - FRP Wrap*",Hybrid_CV19[Year],$B67)</f>
        <v>7419112</v>
      </c>
      <c r="AJ69" s="1">
        <f>SUMIFS(Hybrid_CV19[Cost],Hybrid_CV19[Project Name],"*AZ Sub - Conc Maj Repair*",Hybrid_CV19[Year],$B67)</f>
        <v>10230165</v>
      </c>
      <c r="AK69" s="1">
        <f>SUMIFS(Hybrid_CV19[Cost],Hybrid_CV19[Project Name],"*AZ Sub - Steel Maj Repair*",Hybrid_CV19[Year],$B67)</f>
        <v>1801440</v>
      </c>
      <c r="AL69" s="1">
        <f>SUMIFS(Hybrid_CV19[Cost],Hybrid_CV19[Project Name],"*AZ Bridge Replace - Conc*",Hybrid_CV19[Year],$B67)</f>
        <v>0</v>
      </c>
      <c r="AM69" s="1">
        <f>SUMIFS(Hybrid_CV19[Cost],Hybrid_CV19[Project Name],"*AZ Bridge Replace - Steel*",Hybrid_CV19[Year],$B67)</f>
        <v>0</v>
      </c>
      <c r="AN69" s="1">
        <f>SUMIFS(Hybrid_CV19[Cost],Hybrid_CV19[Project Name],"*AZ Culv*",Hybrid_CV19[Year],$B67)</f>
        <v>0</v>
      </c>
    </row>
    <row r="70" spans="2:40" x14ac:dyDescent="0.25">
      <c r="B70" s="46">
        <v>2034</v>
      </c>
      <c r="C70" s="46">
        <f>COUNTIFS(Hybrid_CV19[Project Name],"*AZ Deck - Epoxy Overlay*",Hybrid_CV19[Year],$B70)</f>
        <v>79</v>
      </c>
      <c r="D70" s="46">
        <f>COUNTIFS(Hybrid_CV19[Project Name],"*AZ Deck - Polyester Overlay*",Hybrid_CV19[Year],$B70)</f>
        <v>1</v>
      </c>
      <c r="E70" s="46">
        <f>COUNTIFS(Hybrid_CV19[Project Name],"*Az Deck - Replace*",Hybrid_CV19[Year],$B70)</f>
        <v>0</v>
      </c>
      <c r="F70" s="46">
        <f>COUNTIFS(Hybrid_CV19[Year],$B70,Hybrid_CV19[Project Name],"*AZ Super - FRP Wrap*")</f>
        <v>0</v>
      </c>
      <c r="G70" s="46">
        <f>COUNTIFS(Hybrid_CV19[Project Name],"*AZ Super - Conc Maj Repair*",Hybrid_CV19[Year],$B70)</f>
        <v>8</v>
      </c>
      <c r="H70" s="46">
        <f>COUNTIFS(Hybrid_CV19[Project Name],"*AZ Super - Stl*",Hybrid_CV19[Year],$B70)</f>
        <v>6</v>
      </c>
      <c r="I70" s="46">
        <f>COUNTIFS(Hybrid_CV19[Project Name],"*AZ Sub - FRP Wrap*",Hybrid_CV19[Year],$B70)</f>
        <v>10</v>
      </c>
      <c r="J70" s="46">
        <f>COUNTIFS(Hybrid_CV19[Project Name],"*AZ Sub - Conc Maj Repair*",Hybrid_CV19[Year],$B70)</f>
        <v>12</v>
      </c>
      <c r="K70" s="46">
        <f>COUNTIFS(Hybrid_CV19[Project Name],"*AZ Sub - Steel Maj Repair*",Hybrid_CV19[Year],$B70)</f>
        <v>0</v>
      </c>
      <c r="L70" s="46">
        <f>COUNTIFS(Hybrid_CV19[Project Name],"*AZ Bridge Replace - Conc*",Hybrid_CV19[Year],$B70)</f>
        <v>0</v>
      </c>
      <c r="M70" s="46">
        <f>COUNTIFS(Hybrid_CV19[Project Name],"*AZ Bridge Replace - Steel*",Hybrid_CV19[Year],$B70)</f>
        <v>1</v>
      </c>
      <c r="N70" s="46">
        <f>COUNTIFS(Hybrid_CV19[Project Name],"*AZ Culv*",Hybrid_CV19[Year],$B70)</f>
        <v>0</v>
      </c>
      <c r="AB70" s="46">
        <v>2032</v>
      </c>
      <c r="AC70" s="1">
        <f>SUMIFS(Hybrid_CV19[Cost],Hybrid_CV19[Project Name],"*AZ Deck - Epoxy Overlay*",Hybrid_CV19[Year],$B68)</f>
        <v>20589128</v>
      </c>
      <c r="AD70" s="1">
        <f>SUMIFS(Hybrid_CV19[Cost],Hybrid_CV19[Project Name],"*AZ Deck - Polyester Overlay*",Hybrid_CV19[Year],$B68)</f>
        <v>0</v>
      </c>
      <c r="AE70" s="1">
        <f>SUMIFS(Hybrid_CV19[Cost],Hybrid_CV19[Project Name],"*Az Deck - Replace*",Hybrid_CV19[Year],$B68)</f>
        <v>0</v>
      </c>
      <c r="AF70" s="1">
        <f>SUMIFS(Hybrid_CV19[Cost],Hybrid_CV19[Project Name],"*AZ Super - FRP Wrap*",Hybrid_CV19[Year],$B68)</f>
        <v>0</v>
      </c>
      <c r="AG70" s="1">
        <f>SUMIFS(Hybrid_CV19[Cost],Hybrid_CV19[Project Name],"*AZ Super - Conc Maj Repair*",Hybrid_CV19[Year],$B68)</f>
        <v>4268480</v>
      </c>
      <c r="AH70" s="1">
        <f>SUMIFS(Hybrid_CV19[Cost],Hybrid_CV19[Project Name],"*AZ Super - Stl*",Hybrid_CV19[Year],$B68)</f>
        <v>2307718</v>
      </c>
      <c r="AI70" s="1">
        <f>SUMIFS(Hybrid_CV19[Cost],Hybrid_CV19[Project Name],"*AZ Sub - FRP Wrap*",Hybrid_CV19[Year],$B68)</f>
        <v>8456936</v>
      </c>
      <c r="AJ70" s="1">
        <f>SUMIFS(Hybrid_CV19[Cost],Hybrid_CV19[Project Name],"*AZ Sub - Conc Maj Repair*",Hybrid_CV19[Year],$B68)</f>
        <v>7372710</v>
      </c>
      <c r="AK70" s="1">
        <f>SUMIFS(Hybrid_CV19[Cost],Hybrid_CV19[Project Name],"*AZ Sub - Steel Maj Repair*",Hybrid_CV19[Year],$B68)</f>
        <v>1054890</v>
      </c>
      <c r="AL70" s="1">
        <f>SUMIFS(Hybrid_CV19[Cost],Hybrid_CV19[Project Name],"*AZ Bridge Replace - Conc*",Hybrid_CV19[Year],$B68)</f>
        <v>0</v>
      </c>
      <c r="AM70" s="1">
        <f>SUMIFS(Hybrid_CV19[Cost],Hybrid_CV19[Project Name],"*AZ Bridge Replace - Steel*",Hybrid_CV19[Year],$B68)</f>
        <v>5880600</v>
      </c>
      <c r="AN70" s="1">
        <f>SUMIFS(Hybrid_CV19[Cost],Hybrid_CV19[Project Name],"*AZ Culv*",Hybrid_CV19[Year],$B68)</f>
        <v>0</v>
      </c>
    </row>
    <row r="71" spans="2:40" x14ac:dyDescent="0.25">
      <c r="B71" s="46">
        <v>2035</v>
      </c>
      <c r="C71" s="46">
        <f>COUNTIFS(Hybrid_CV19[Project Name],"*AZ Deck - Epoxy Overlay*",Hybrid_CV19[Year],$B71)</f>
        <v>71</v>
      </c>
      <c r="D71" s="46">
        <f>COUNTIFS(Hybrid_CV19[Project Name],"*AZ Deck - Polyester Overlay*",Hybrid_CV19[Year],$B71)</f>
        <v>0</v>
      </c>
      <c r="E71" s="46">
        <f>COUNTIFS(Hybrid_CV19[Project Name],"*Az Deck - Replace*",Hybrid_CV19[Year],$B71)</f>
        <v>0</v>
      </c>
      <c r="F71" s="46">
        <f>COUNTIFS(Hybrid_CV19[Year],$B71,Hybrid_CV19[Project Name],"*AZ Super - FRP Wrap*")</f>
        <v>2</v>
      </c>
      <c r="G71" s="46">
        <f>COUNTIFS(Hybrid_CV19[Project Name],"*AZ Super - Conc Maj Repair*",Hybrid_CV19[Year],$B71)</f>
        <v>6</v>
      </c>
      <c r="H71" s="46">
        <f>COUNTIFS(Hybrid_CV19[Project Name],"*AZ Super - Stl*",Hybrid_CV19[Year],$B71)</f>
        <v>4</v>
      </c>
      <c r="I71" s="46">
        <f>COUNTIFS(Hybrid_CV19[Project Name],"*AZ Sub - FRP Wrap*",Hybrid_CV19[Year],$B71)</f>
        <v>15</v>
      </c>
      <c r="J71" s="46">
        <f>COUNTIFS(Hybrid_CV19[Project Name],"*AZ Sub - Conc Maj Repair*",Hybrid_CV19[Year],$B71)</f>
        <v>12</v>
      </c>
      <c r="K71" s="46">
        <f>COUNTIFS(Hybrid_CV19[Project Name],"*AZ Sub - Steel Maj Repair*",Hybrid_CV19[Year],$B71)</f>
        <v>0</v>
      </c>
      <c r="L71" s="46">
        <f>COUNTIFS(Hybrid_CV19[Project Name],"*AZ Bridge Replace - Conc*",Hybrid_CV19[Year],$B71)</f>
        <v>1</v>
      </c>
      <c r="M71" s="46">
        <f>COUNTIFS(Hybrid_CV19[Project Name],"*AZ Bridge Replace - Steel*",Hybrid_CV19[Year],$B71)</f>
        <v>0</v>
      </c>
      <c r="N71" s="46">
        <f>COUNTIFS(Hybrid_CV19[Project Name],"*AZ Culv*",Hybrid_CV19[Year],$B71)</f>
        <v>0</v>
      </c>
      <c r="AB71" s="46">
        <v>2033</v>
      </c>
      <c r="AC71" s="1">
        <f>SUMIFS(Hybrid_CV19[Cost],Hybrid_CV19[Project Name],"*AZ Deck - Epoxy Overlay*",Hybrid_CV19[Year],$B69)</f>
        <v>24648634</v>
      </c>
      <c r="AD71" s="1">
        <f>SUMIFS(Hybrid_CV19[Cost],Hybrid_CV19[Project Name],"*AZ Deck - Polyester Overlay*",Hybrid_CV19[Year],$B69)</f>
        <v>0</v>
      </c>
      <c r="AE71" s="1">
        <f>SUMIFS(Hybrid_CV19[Cost],Hybrid_CV19[Project Name],"*Az Deck - Replace*",Hybrid_CV19[Year],$B69)</f>
        <v>2491200</v>
      </c>
      <c r="AF71" s="1">
        <f>SUMIFS(Hybrid_CV19[Cost],Hybrid_CV19[Project Name],"*AZ Super - FRP Wrap*",Hybrid_CV19[Year],$B69)</f>
        <v>113488</v>
      </c>
      <c r="AG71" s="1">
        <f>SUMIFS(Hybrid_CV19[Cost],Hybrid_CV19[Project Name],"*AZ Super - Conc Maj Repair*",Hybrid_CV19[Year],$B69)</f>
        <v>6871760</v>
      </c>
      <c r="AH71" s="1">
        <f>SUMIFS(Hybrid_CV19[Cost],Hybrid_CV19[Project Name],"*AZ Super - Stl*",Hybrid_CV19[Year],$B69)</f>
        <v>2225547</v>
      </c>
      <c r="AI71" s="1">
        <f>SUMIFS(Hybrid_CV19[Cost],Hybrid_CV19[Project Name],"*AZ Sub - FRP Wrap*",Hybrid_CV19[Year],$B69)</f>
        <v>6629872</v>
      </c>
      <c r="AJ71" s="1">
        <f>SUMIFS(Hybrid_CV19[Cost],Hybrid_CV19[Project Name],"*AZ Sub - Conc Maj Repair*",Hybrid_CV19[Year],$B69)</f>
        <v>4747185</v>
      </c>
      <c r="AK71" s="1">
        <f>SUMIFS(Hybrid_CV19[Cost],Hybrid_CV19[Project Name],"*AZ Sub - Steel Maj Repair*",Hybrid_CV19[Year],$B69)</f>
        <v>658260</v>
      </c>
      <c r="AL71" s="1">
        <f>SUMIFS(Hybrid_CV19[Cost],Hybrid_CV19[Project Name],"*AZ Bridge Replace - Conc*",Hybrid_CV19[Year],$B69)</f>
        <v>0</v>
      </c>
      <c r="AM71" s="1">
        <f>SUMIFS(Hybrid_CV19[Cost],Hybrid_CV19[Project Name],"*AZ Bridge Replace - Steel*",Hybrid_CV19[Year],$B69)</f>
        <v>0</v>
      </c>
      <c r="AN71" s="1">
        <f>SUMIFS(Hybrid_CV19[Cost],Hybrid_CV19[Project Name],"*AZ Culv*",Hybrid_CV19[Year],$B69)</f>
        <v>0</v>
      </c>
    </row>
    <row r="72" spans="2:40" x14ac:dyDescent="0.25">
      <c r="B72" s="46">
        <v>2036</v>
      </c>
      <c r="C72" s="46">
        <f>COUNTIFS(Hybrid_CV19[Project Name],"*AZ Deck - Epoxy Overlay*",Hybrid_CV19[Year],$B72)</f>
        <v>63</v>
      </c>
      <c r="D72" s="46">
        <f>COUNTIFS(Hybrid_CV19[Project Name],"*AZ Deck - Polyester Overlay*",Hybrid_CV19[Year],$B72)</f>
        <v>0</v>
      </c>
      <c r="E72" s="46">
        <f>COUNTIFS(Hybrid_CV19[Project Name],"*Az Deck - Replace*",Hybrid_CV19[Year],$B72)</f>
        <v>2</v>
      </c>
      <c r="F72" s="46">
        <f>COUNTIFS(Hybrid_CV19[Year],$B72,Hybrid_CV19[Project Name],"*AZ Super - FRP Wrap*")</f>
        <v>0</v>
      </c>
      <c r="G72" s="46">
        <f>COUNTIFS(Hybrid_CV19[Project Name],"*AZ Super - Conc Maj Repair*",Hybrid_CV19[Year],$B72)</f>
        <v>5</v>
      </c>
      <c r="H72" s="46">
        <f>COUNTIFS(Hybrid_CV19[Project Name],"*AZ Super - Stl*",Hybrid_CV19[Year],$B72)</f>
        <v>4</v>
      </c>
      <c r="I72" s="46">
        <f>COUNTIFS(Hybrid_CV19[Project Name],"*AZ Sub - FRP Wrap*",Hybrid_CV19[Year],$B72)</f>
        <v>21</v>
      </c>
      <c r="J72" s="46">
        <f>COUNTIFS(Hybrid_CV19[Project Name],"*AZ Sub - Conc Maj Repair*",Hybrid_CV19[Year],$B72)</f>
        <v>6</v>
      </c>
      <c r="K72" s="46">
        <f>COUNTIFS(Hybrid_CV19[Project Name],"*AZ Sub - Steel Maj Repair*",Hybrid_CV19[Year],$B72)</f>
        <v>0</v>
      </c>
      <c r="L72" s="46">
        <f>COUNTIFS(Hybrid_CV19[Project Name],"*AZ Bridge Replace - Conc*",Hybrid_CV19[Year],$B72)</f>
        <v>1</v>
      </c>
      <c r="M72" s="46">
        <f>COUNTIFS(Hybrid_CV19[Project Name],"*AZ Bridge Replace - Steel*",Hybrid_CV19[Year],$B72)</f>
        <v>1</v>
      </c>
      <c r="N72" s="46">
        <f>COUNTIFS(Hybrid_CV19[Project Name],"*AZ Culv*",Hybrid_CV19[Year],$B72)</f>
        <v>0</v>
      </c>
      <c r="AB72" s="46">
        <v>2034</v>
      </c>
      <c r="AC72" s="1">
        <f>SUMIFS(Hybrid_CV19[Cost],Hybrid_CV19[Project Name],"*AZ Deck - Epoxy Overlay*",Hybrid_CV19[Year],$B70)</f>
        <v>25243560</v>
      </c>
      <c r="AD72" s="1">
        <f>SUMIFS(Hybrid_CV19[Cost],Hybrid_CV19[Project Name],"*AZ Deck - Polyester Overlay*",Hybrid_CV19[Year],$B70)</f>
        <v>96987</v>
      </c>
      <c r="AE72" s="1">
        <f>SUMIFS(Hybrid_CV19[Cost],Hybrid_CV19[Project Name],"*Az Deck - Replace*",Hybrid_CV19[Year],$B70)</f>
        <v>0</v>
      </c>
      <c r="AF72" s="1">
        <f>SUMIFS(Hybrid_CV19[Cost],Hybrid_CV19[Project Name],"*AZ Super - FRP Wrap*",Hybrid_CV19[Year],$B70)</f>
        <v>0</v>
      </c>
      <c r="AG72" s="1">
        <f>SUMIFS(Hybrid_CV19[Cost],Hybrid_CV19[Project Name],"*AZ Super - Conc Maj Repair*",Hybrid_CV19[Year],$B70)</f>
        <v>5214840</v>
      </c>
      <c r="AH72" s="1">
        <f>SUMIFS(Hybrid_CV19[Cost],Hybrid_CV19[Project Name],"*AZ Super - Stl*",Hybrid_CV19[Year],$B70)</f>
        <v>2649857</v>
      </c>
      <c r="AI72" s="1">
        <f>SUMIFS(Hybrid_CV19[Cost],Hybrid_CV19[Project Name],"*AZ Sub - FRP Wrap*",Hybrid_CV19[Year],$B70)</f>
        <v>4567744</v>
      </c>
      <c r="AJ72" s="1">
        <f>SUMIFS(Hybrid_CV19[Cost],Hybrid_CV19[Project Name],"*AZ Sub - Conc Maj Repair*",Hybrid_CV19[Year],$B70)</f>
        <v>5328045</v>
      </c>
      <c r="AK72" s="1">
        <f>SUMIFS(Hybrid_CV19[Cost],Hybrid_CV19[Project Name],"*AZ Sub - Steel Maj Repair*",Hybrid_CV19[Year],$B70)</f>
        <v>0</v>
      </c>
      <c r="AL72" s="1">
        <f>SUMIFS(Hybrid_CV19[Cost],Hybrid_CV19[Project Name],"*AZ Bridge Replace - Conc*",Hybrid_CV19[Year],$B70)</f>
        <v>0</v>
      </c>
      <c r="AM72" s="1">
        <f>SUMIFS(Hybrid_CV19[Cost],Hybrid_CV19[Project Name],"*AZ Bridge Replace - Steel*",Hybrid_CV19[Year],$B70)</f>
        <v>7223400</v>
      </c>
      <c r="AN72" s="1">
        <f>SUMIFS(Hybrid_CV19[Cost],Hybrid_CV19[Project Name],"*AZ Culv*",Hybrid_CV19[Year],$B70)</f>
        <v>0</v>
      </c>
    </row>
    <row r="73" spans="2:40" x14ac:dyDescent="0.25">
      <c r="B73" s="46">
        <v>2037</v>
      </c>
      <c r="C73" s="46">
        <f>COUNTIFS(Hybrid_CV19[Project Name],"*AZ Deck - Epoxy Overlay*",Hybrid_CV19[Year],$B73)</f>
        <v>35</v>
      </c>
      <c r="D73" s="46">
        <f>COUNTIFS(Hybrid_CV19[Project Name],"*AZ Deck - Polyester Overlay*",Hybrid_CV19[Year],$B73)</f>
        <v>0</v>
      </c>
      <c r="E73" s="46">
        <f>COUNTIFS(Hybrid_CV19[Project Name],"*Az Deck - Replace*",Hybrid_CV19[Year],$B73)</f>
        <v>4</v>
      </c>
      <c r="F73" s="46">
        <f>COUNTIFS(Hybrid_CV19[Year],$B73,Hybrid_CV19[Project Name],"*AZ Super - FRP Wrap*")</f>
        <v>0</v>
      </c>
      <c r="G73" s="46">
        <f>COUNTIFS(Hybrid_CV19[Project Name],"*AZ Super - Conc Maj Repair*",Hybrid_CV19[Year],$B73)</f>
        <v>3</v>
      </c>
      <c r="H73" s="46">
        <f>COUNTIFS(Hybrid_CV19[Project Name],"*AZ Super - Stl*",Hybrid_CV19[Year],$B73)</f>
        <v>12</v>
      </c>
      <c r="I73" s="46">
        <f>COUNTIFS(Hybrid_CV19[Project Name],"*AZ Sub - FRP Wrap*",Hybrid_CV19[Year],$B73)</f>
        <v>24</v>
      </c>
      <c r="J73" s="46">
        <f>COUNTIFS(Hybrid_CV19[Project Name],"*AZ Sub - Conc Maj Repair*",Hybrid_CV19[Year],$B73)</f>
        <v>11</v>
      </c>
      <c r="K73" s="46">
        <f>COUNTIFS(Hybrid_CV19[Project Name],"*AZ Sub - Steel Maj Repair*",Hybrid_CV19[Year],$B73)</f>
        <v>0</v>
      </c>
      <c r="L73" s="46">
        <f>COUNTIFS(Hybrid_CV19[Project Name],"*AZ Bridge Replace - Conc*",Hybrid_CV19[Year],$B73)</f>
        <v>0</v>
      </c>
      <c r="M73" s="46">
        <f>COUNTIFS(Hybrid_CV19[Project Name],"*AZ Bridge Replace - Steel*",Hybrid_CV19[Year],$B73)</f>
        <v>0</v>
      </c>
      <c r="N73" s="46">
        <f>COUNTIFS(Hybrid_CV19[Project Name],"*AZ Culv*",Hybrid_CV19[Year],$B73)</f>
        <v>0</v>
      </c>
      <c r="AB73" s="46">
        <v>2035</v>
      </c>
      <c r="AC73" s="1">
        <f>SUMIFS(Hybrid_CV19[Cost],Hybrid_CV19[Project Name],"*AZ Deck - Epoxy Overlay*",Hybrid_CV19[Year],$B71)</f>
        <v>24243437</v>
      </c>
      <c r="AD73" s="1">
        <f>SUMIFS(Hybrid_CV19[Cost],Hybrid_CV19[Project Name],"*AZ Deck - Polyester Overlay*",Hybrid_CV19[Year],$B71)</f>
        <v>0</v>
      </c>
      <c r="AE73" s="1">
        <f>SUMIFS(Hybrid_CV19[Cost],Hybrid_CV19[Project Name],"*Az Deck - Replace*",Hybrid_CV19[Year],$B71)</f>
        <v>0</v>
      </c>
      <c r="AF73" s="1">
        <f>SUMIFS(Hybrid_CV19[Cost],Hybrid_CV19[Project Name],"*AZ Super - FRP Wrap*",Hybrid_CV19[Year],$B71)</f>
        <v>657618</v>
      </c>
      <c r="AG73" s="1">
        <f>SUMIFS(Hybrid_CV19[Cost],Hybrid_CV19[Project Name],"*AZ Super - Conc Maj Repair*",Hybrid_CV19[Year],$B71)</f>
        <v>3039240</v>
      </c>
      <c r="AH73" s="1">
        <f>SUMIFS(Hybrid_CV19[Cost],Hybrid_CV19[Project Name],"*AZ Super - Stl*",Hybrid_CV19[Year],$B71)</f>
        <v>1979415</v>
      </c>
      <c r="AI73" s="1">
        <f>SUMIFS(Hybrid_CV19[Cost],Hybrid_CV19[Project Name],"*AZ Sub - FRP Wrap*",Hybrid_CV19[Year],$B71)</f>
        <v>7660060</v>
      </c>
      <c r="AJ73" s="1">
        <f>SUMIFS(Hybrid_CV19[Cost],Hybrid_CV19[Project Name],"*AZ Sub - Conc Maj Repair*",Hybrid_CV19[Year],$B71)</f>
        <v>7475130</v>
      </c>
      <c r="AK73" s="1">
        <f>SUMIFS(Hybrid_CV19[Cost],Hybrid_CV19[Project Name],"*AZ Sub - Steel Maj Repair*",Hybrid_CV19[Year],$B71)</f>
        <v>0</v>
      </c>
      <c r="AL73" s="1">
        <f>SUMIFS(Hybrid_CV19[Cost],Hybrid_CV19[Project Name],"*AZ Bridge Replace - Conc*",Hybrid_CV19[Year],$B71)</f>
        <v>4032000</v>
      </c>
      <c r="AM73" s="1">
        <f>SUMIFS(Hybrid_CV19[Cost],Hybrid_CV19[Project Name],"*AZ Bridge Replace - Steel*",Hybrid_CV19[Year],$B71)</f>
        <v>0</v>
      </c>
      <c r="AN73" s="1">
        <f>SUMIFS(Hybrid_CV19[Cost],Hybrid_CV19[Project Name],"*AZ Culv*",Hybrid_CV19[Year],$B71)</f>
        <v>0</v>
      </c>
    </row>
    <row r="74" spans="2:40" x14ac:dyDescent="0.25">
      <c r="B74" s="46">
        <v>2038</v>
      </c>
      <c r="C74" s="46">
        <f>COUNTIFS(Hybrid_CV19[Project Name],"*AZ Deck - Epoxy Overlay*",Hybrid_CV19[Year],$B74)</f>
        <v>51</v>
      </c>
      <c r="D74" s="46">
        <f>COUNTIFS(Hybrid_CV19[Project Name],"*AZ Deck - Polyester Overlay*",Hybrid_CV19[Year],$B74)</f>
        <v>0</v>
      </c>
      <c r="E74" s="46">
        <f>COUNTIFS(Hybrid_CV19[Project Name],"*Az Deck - Replace*",Hybrid_CV19[Year],$B74)</f>
        <v>2</v>
      </c>
      <c r="F74" s="46">
        <f>COUNTIFS(Hybrid_CV19[Year],$B74,Hybrid_CV19[Project Name],"*AZ Super - FRP Wrap*")</f>
        <v>2</v>
      </c>
      <c r="G74" s="46">
        <f>COUNTIFS(Hybrid_CV19[Project Name],"*AZ Super - Conc Maj Repair*",Hybrid_CV19[Year],$B74)</f>
        <v>6</v>
      </c>
      <c r="H74" s="46">
        <f>COUNTIFS(Hybrid_CV19[Project Name],"*AZ Super - Stl*",Hybrid_CV19[Year],$B74)</f>
        <v>7</v>
      </c>
      <c r="I74" s="46">
        <f>COUNTIFS(Hybrid_CV19[Project Name],"*AZ Sub - FRP Wrap*",Hybrid_CV19[Year],$B74)</f>
        <v>15</v>
      </c>
      <c r="J74" s="46">
        <f>COUNTIFS(Hybrid_CV19[Project Name],"*AZ Sub - Conc Maj Repair*",Hybrid_CV19[Year],$B74)</f>
        <v>8</v>
      </c>
      <c r="K74" s="46">
        <f>COUNTIFS(Hybrid_CV19[Project Name],"*AZ Sub - Steel Maj Repair*",Hybrid_CV19[Year],$B74)</f>
        <v>0</v>
      </c>
      <c r="L74" s="46">
        <f>COUNTIFS(Hybrid_CV19[Project Name],"*AZ Bridge Replace - Conc*",Hybrid_CV19[Year],$B74)</f>
        <v>1</v>
      </c>
      <c r="M74" s="46">
        <f>COUNTIFS(Hybrid_CV19[Project Name],"*AZ Bridge Replace - Steel*",Hybrid_CV19[Year],$B74)</f>
        <v>0</v>
      </c>
      <c r="N74" s="46">
        <f>COUNTIFS(Hybrid_CV19[Project Name],"*AZ Culv*",Hybrid_CV19[Year],$B74)</f>
        <v>0</v>
      </c>
      <c r="AB74" s="46">
        <v>2036</v>
      </c>
      <c r="AC74" s="1">
        <f>SUMIFS(Hybrid_CV19[Cost],Hybrid_CV19[Project Name],"*AZ Deck - Epoxy Overlay*",Hybrid_CV19[Year],$B72)</f>
        <v>24379139</v>
      </c>
      <c r="AD74" s="1">
        <f>SUMIFS(Hybrid_CV19[Cost],Hybrid_CV19[Project Name],"*AZ Deck - Polyester Overlay*",Hybrid_CV19[Year],$B72)</f>
        <v>0</v>
      </c>
      <c r="AE74" s="1">
        <f>SUMIFS(Hybrid_CV19[Cost],Hybrid_CV19[Project Name],"*Az Deck - Replace*",Hybrid_CV19[Year],$B72)</f>
        <v>3872400</v>
      </c>
      <c r="AF74" s="1">
        <f>SUMIFS(Hybrid_CV19[Cost],Hybrid_CV19[Project Name],"*AZ Super - FRP Wrap*",Hybrid_CV19[Year],$B72)</f>
        <v>0</v>
      </c>
      <c r="AG74" s="1">
        <f>SUMIFS(Hybrid_CV19[Cost],Hybrid_CV19[Project Name],"*AZ Super - Conc Maj Repair*",Hybrid_CV19[Year],$B72)</f>
        <v>2830680</v>
      </c>
      <c r="AH74" s="1">
        <f>SUMIFS(Hybrid_CV19[Cost],Hybrid_CV19[Project Name],"*AZ Super - Stl*",Hybrid_CV19[Year],$B72)</f>
        <v>3173467</v>
      </c>
      <c r="AI74" s="1">
        <f>SUMIFS(Hybrid_CV19[Cost],Hybrid_CV19[Project Name],"*AZ Sub - FRP Wrap*",Hybrid_CV19[Year],$B72)</f>
        <v>6810762</v>
      </c>
      <c r="AJ74" s="1">
        <f>SUMIFS(Hybrid_CV19[Cost],Hybrid_CV19[Project Name],"*AZ Sub - Conc Maj Repair*",Hybrid_CV19[Year],$B72)</f>
        <v>1187730</v>
      </c>
      <c r="AK74" s="1">
        <f>SUMIFS(Hybrid_CV19[Cost],Hybrid_CV19[Project Name],"*AZ Sub - Steel Maj Repair*",Hybrid_CV19[Year],$B72)</f>
        <v>0</v>
      </c>
      <c r="AL74" s="1">
        <f>SUMIFS(Hybrid_CV19[Cost],Hybrid_CV19[Project Name],"*AZ Bridge Replace - Conc*",Hybrid_CV19[Year],$B72)</f>
        <v>4292000</v>
      </c>
      <c r="AM74" s="1">
        <f>SUMIFS(Hybrid_CV19[Cost],Hybrid_CV19[Project Name],"*AZ Bridge Replace - Steel*",Hybrid_CV19[Year],$B72)</f>
        <v>4550400</v>
      </c>
      <c r="AN74" s="1">
        <f>SUMIFS(Hybrid_CV19[Cost],Hybrid_CV19[Project Name],"*AZ Culv*",Hybrid_CV19[Year],$B72)</f>
        <v>0</v>
      </c>
    </row>
    <row r="75" spans="2:40" x14ac:dyDescent="0.25">
      <c r="B75" s="46">
        <v>2039</v>
      </c>
      <c r="C75" s="46">
        <f>COUNTIFS(Hybrid_CV19[Project Name],"*AZ Deck - Epoxy Overlay*",Hybrid_CV19[Year],$B75)</f>
        <v>44</v>
      </c>
      <c r="D75" s="46">
        <f>COUNTIFS(Hybrid_CV19[Project Name],"*AZ Deck - Polyester Overlay*",Hybrid_CV19[Year],$B75)</f>
        <v>0</v>
      </c>
      <c r="E75" s="46">
        <f>COUNTIFS(Hybrid_CV19[Project Name],"*Az Deck - Replace*",Hybrid_CV19[Year],$B75)</f>
        <v>2</v>
      </c>
      <c r="F75" s="46">
        <f>COUNTIFS(Hybrid_CV19[Year],$B75,Hybrid_CV19[Project Name],"*AZ Super - FRP Wrap*")</f>
        <v>2</v>
      </c>
      <c r="G75" s="46">
        <f>COUNTIFS(Hybrid_CV19[Project Name],"*AZ Super - Conc Maj Repair*",Hybrid_CV19[Year],$B75)</f>
        <v>9</v>
      </c>
      <c r="H75" s="46">
        <f>COUNTIFS(Hybrid_CV19[Project Name],"*AZ Super - Stl*",Hybrid_CV19[Year],$B75)</f>
        <v>7</v>
      </c>
      <c r="I75" s="46">
        <f>COUNTIFS(Hybrid_CV19[Project Name],"*AZ Sub - FRP Wrap*",Hybrid_CV19[Year],$B75)</f>
        <v>26</v>
      </c>
      <c r="J75" s="46">
        <f>COUNTIFS(Hybrid_CV19[Project Name],"*AZ Sub - Conc Maj Repair*",Hybrid_CV19[Year],$B75)</f>
        <v>11</v>
      </c>
      <c r="K75" s="46">
        <f>COUNTIFS(Hybrid_CV19[Project Name],"*AZ Sub - Steel Maj Repair*",Hybrid_CV19[Year],$B75)</f>
        <v>0</v>
      </c>
      <c r="L75" s="46">
        <f>COUNTIFS(Hybrid_CV19[Project Name],"*AZ Bridge Replace - Conc*",Hybrid_CV19[Year],$B75)</f>
        <v>1</v>
      </c>
      <c r="M75" s="46">
        <f>COUNTIFS(Hybrid_CV19[Project Name],"*AZ Bridge Replace - Steel*",Hybrid_CV19[Year],$B75)</f>
        <v>0</v>
      </c>
      <c r="N75" s="46">
        <f>COUNTIFS(Hybrid_CV19[Project Name],"*AZ Culv*",Hybrid_CV19[Year],$B75)</f>
        <v>0</v>
      </c>
      <c r="AB75" s="46">
        <v>2037</v>
      </c>
      <c r="AC75" s="1">
        <f>SUMIFS(Hybrid_CV19[Cost],Hybrid_CV19[Project Name],"*AZ Deck - Epoxy Overlay*",Hybrid_CV19[Year],$B73)</f>
        <v>20535412</v>
      </c>
      <c r="AD75" s="1">
        <f>SUMIFS(Hybrid_CV19[Cost],Hybrid_CV19[Project Name],"*AZ Deck - Polyester Overlay*",Hybrid_CV19[Year],$B73)</f>
        <v>0</v>
      </c>
      <c r="AE75" s="1">
        <f>SUMIFS(Hybrid_CV19[Cost],Hybrid_CV19[Project Name],"*Az Deck - Replace*",Hybrid_CV19[Year],$B73)</f>
        <v>8128400</v>
      </c>
      <c r="AF75" s="1">
        <f>SUMIFS(Hybrid_CV19[Cost],Hybrid_CV19[Project Name],"*AZ Super - FRP Wrap*",Hybrid_CV19[Year],$B73)</f>
        <v>0</v>
      </c>
      <c r="AG75" s="1">
        <f>SUMIFS(Hybrid_CV19[Cost],Hybrid_CV19[Project Name],"*AZ Super - Conc Maj Repair*",Hybrid_CV19[Year],$B73)</f>
        <v>2451960</v>
      </c>
      <c r="AH75" s="1">
        <f>SUMIFS(Hybrid_CV19[Cost],Hybrid_CV19[Project Name],"*AZ Super - Stl*",Hybrid_CV19[Year],$B73)</f>
        <v>8024295</v>
      </c>
      <c r="AI75" s="1">
        <f>SUMIFS(Hybrid_CV19[Cost],Hybrid_CV19[Project Name],"*AZ Sub - FRP Wrap*",Hybrid_CV19[Year],$B73)</f>
        <v>8553363</v>
      </c>
      <c r="AJ75" s="1">
        <f>SUMIFS(Hybrid_CV19[Cost],Hybrid_CV19[Project Name],"*AZ Sub - Conc Maj Repair*",Hybrid_CV19[Year],$B73)</f>
        <v>5825115</v>
      </c>
      <c r="AK75" s="1">
        <f>SUMIFS(Hybrid_CV19[Cost],Hybrid_CV19[Project Name],"*AZ Sub - Steel Maj Repair*",Hybrid_CV19[Year],$B73)</f>
        <v>0</v>
      </c>
      <c r="AL75" s="1">
        <f>SUMIFS(Hybrid_CV19[Cost],Hybrid_CV19[Project Name],"*AZ Bridge Replace - Conc*",Hybrid_CV19[Year],$B73)</f>
        <v>0</v>
      </c>
      <c r="AM75" s="1">
        <f>SUMIFS(Hybrid_CV19[Cost],Hybrid_CV19[Project Name],"*AZ Bridge Replace - Steel*",Hybrid_CV19[Year],$B73)</f>
        <v>0</v>
      </c>
      <c r="AN75" s="1">
        <f>SUMIFS(Hybrid_CV19[Cost],Hybrid_CV19[Project Name],"*AZ Culv*",Hybrid_CV19[Year],$B73)</f>
        <v>0</v>
      </c>
    </row>
    <row r="76" spans="2:40" x14ac:dyDescent="0.25">
      <c r="B76" s="46">
        <v>2040</v>
      </c>
      <c r="C76" s="46">
        <f>COUNTIFS(Hybrid_CV19[Project Name],"*AZ Deck - Epoxy Overlay*",Hybrid_CV19[Year],$B76)</f>
        <v>42</v>
      </c>
      <c r="D76" s="46">
        <f>COUNTIFS(Hybrid_CV19[Project Name],"*AZ Deck - Polyester Overlay*",Hybrid_CV19[Year],$B76)</f>
        <v>0</v>
      </c>
      <c r="E76" s="46">
        <f>COUNTIFS(Hybrid_CV19[Project Name],"*Az Deck - Replace*",Hybrid_CV19[Year],$B76)</f>
        <v>0</v>
      </c>
      <c r="F76" s="46">
        <f>COUNTIFS(Hybrid_CV19[Year],$B76,Hybrid_CV19[Project Name],"*AZ Super - FRP Wrap*")</f>
        <v>1</v>
      </c>
      <c r="G76" s="46">
        <f>COUNTIFS(Hybrid_CV19[Project Name],"*AZ Super - Conc Maj Repair*",Hybrid_CV19[Year],$B76)</f>
        <v>6</v>
      </c>
      <c r="H76" s="46">
        <f>COUNTIFS(Hybrid_CV19[Project Name],"*AZ Super - Stl*",Hybrid_CV19[Year],$B76)</f>
        <v>10</v>
      </c>
      <c r="I76" s="46">
        <f>COUNTIFS(Hybrid_CV19[Project Name],"*AZ Sub - FRP Wrap*",Hybrid_CV19[Year],$B76)</f>
        <v>14</v>
      </c>
      <c r="J76" s="46">
        <f>COUNTIFS(Hybrid_CV19[Project Name],"*AZ Sub - Conc Maj Repair*",Hybrid_CV19[Year],$B76)</f>
        <v>11</v>
      </c>
      <c r="K76" s="46">
        <f>COUNTIFS(Hybrid_CV19[Project Name],"*AZ Sub - Steel Maj Repair*",Hybrid_CV19[Year],$B76)</f>
        <v>0</v>
      </c>
      <c r="L76" s="46">
        <f>COUNTIFS(Hybrid_CV19[Project Name],"*AZ Bridge Replace - Conc*",Hybrid_CV19[Year],$B76)</f>
        <v>1</v>
      </c>
      <c r="M76" s="46">
        <f>COUNTIFS(Hybrid_CV19[Project Name],"*AZ Bridge Replace - Steel*",Hybrid_CV19[Year],$B76)</f>
        <v>0</v>
      </c>
      <c r="N76" s="46">
        <f>COUNTIFS(Hybrid_CV19[Project Name],"*AZ Culv*",Hybrid_CV19[Year],$B76)</f>
        <v>0</v>
      </c>
      <c r="AB76" s="46">
        <v>2038</v>
      </c>
      <c r="AC76" s="1">
        <f>SUMIFS(Hybrid_CV19[Cost],Hybrid_CV19[Project Name],"*AZ Deck - Epoxy Overlay*",Hybrid_CV19[Year],$B74)</f>
        <v>28460627</v>
      </c>
      <c r="AD76" s="1">
        <f>SUMIFS(Hybrid_CV19[Cost],Hybrid_CV19[Project Name],"*AZ Deck - Polyester Overlay*",Hybrid_CV19[Year],$B74)</f>
        <v>0</v>
      </c>
      <c r="AE76" s="1">
        <f>SUMIFS(Hybrid_CV19[Cost],Hybrid_CV19[Project Name],"*Az Deck - Replace*",Hybrid_CV19[Year],$B74)</f>
        <v>3271600</v>
      </c>
      <c r="AF76" s="1">
        <f>SUMIFS(Hybrid_CV19[Cost],Hybrid_CV19[Project Name],"*AZ Super - FRP Wrap*",Hybrid_CV19[Year],$B74)</f>
        <v>1182289</v>
      </c>
      <c r="AG76" s="1">
        <f>SUMIFS(Hybrid_CV19[Cost],Hybrid_CV19[Project Name],"*AZ Super - Conc Maj Repair*",Hybrid_CV19[Year],$B74)</f>
        <v>1930400</v>
      </c>
      <c r="AH76" s="1">
        <f>SUMIFS(Hybrid_CV19[Cost],Hybrid_CV19[Project Name],"*AZ Super - Stl*",Hybrid_CV19[Year],$B74)</f>
        <v>3593440</v>
      </c>
      <c r="AI76" s="1">
        <f>SUMIFS(Hybrid_CV19[Cost],Hybrid_CV19[Project Name],"*AZ Sub - FRP Wrap*",Hybrid_CV19[Year],$B74)</f>
        <v>4909036</v>
      </c>
      <c r="AJ76" s="1">
        <f>SUMIFS(Hybrid_CV19[Cost],Hybrid_CV19[Project Name],"*AZ Sub - Conc Maj Repair*",Hybrid_CV19[Year],$B74)</f>
        <v>4611465</v>
      </c>
      <c r="AK76" s="1">
        <f>SUMIFS(Hybrid_CV19[Cost],Hybrid_CV19[Project Name],"*AZ Sub - Steel Maj Repair*",Hybrid_CV19[Year],$B74)</f>
        <v>0</v>
      </c>
      <c r="AL76" s="1">
        <f>SUMIFS(Hybrid_CV19[Cost],Hybrid_CV19[Project Name],"*AZ Bridge Replace - Conc*",Hybrid_CV19[Year],$B74)</f>
        <v>2951200</v>
      </c>
      <c r="AM76" s="1">
        <f>SUMIFS(Hybrid_CV19[Cost],Hybrid_CV19[Project Name],"*AZ Bridge Replace - Steel*",Hybrid_CV19[Year],$B74)</f>
        <v>0</v>
      </c>
      <c r="AN76" s="1">
        <f>SUMIFS(Hybrid_CV19[Cost],Hybrid_CV19[Project Name],"*AZ Culv*",Hybrid_CV19[Year],$B74)</f>
        <v>0</v>
      </c>
    </row>
    <row r="77" spans="2:40" x14ac:dyDescent="0.25">
      <c r="B77" s="46">
        <v>2041</v>
      </c>
      <c r="C77" s="46">
        <f>COUNTIFS(Hybrid_CV19[Project Name],"*AZ Deck - Epoxy Overlay*",Hybrid_CV19[Year],$B77)</f>
        <v>36</v>
      </c>
      <c r="D77" s="46">
        <f>COUNTIFS(Hybrid_CV19[Project Name],"*AZ Deck - Polyester Overlay*",Hybrid_CV19[Year],$B77)</f>
        <v>0</v>
      </c>
      <c r="E77" s="46">
        <f>COUNTIFS(Hybrid_CV19[Project Name],"*Az Deck - Replace*",Hybrid_CV19[Year],$B77)</f>
        <v>2</v>
      </c>
      <c r="F77" s="46">
        <f>COUNTIFS(Hybrid_CV19[Year],$B77,Hybrid_CV19[Project Name],"*AZ Super - FRP Wrap*")</f>
        <v>0</v>
      </c>
      <c r="G77" s="46">
        <f>COUNTIFS(Hybrid_CV19[Project Name],"*AZ Super - Conc Maj Repair*",Hybrid_CV19[Year],$B77)</f>
        <v>3</v>
      </c>
      <c r="H77" s="46">
        <f>COUNTIFS(Hybrid_CV19[Project Name],"*AZ Super - Stl*",Hybrid_CV19[Year],$B77)</f>
        <v>11</v>
      </c>
      <c r="I77" s="46">
        <f>COUNTIFS(Hybrid_CV19[Project Name],"*AZ Sub - FRP Wrap*",Hybrid_CV19[Year],$B77)</f>
        <v>12</v>
      </c>
      <c r="J77" s="46">
        <f>COUNTIFS(Hybrid_CV19[Project Name],"*AZ Sub - Conc Maj Repair*",Hybrid_CV19[Year],$B77)</f>
        <v>6</v>
      </c>
      <c r="K77" s="46">
        <f>COUNTIFS(Hybrid_CV19[Project Name],"*AZ Sub - Steel Maj Repair*",Hybrid_CV19[Year],$B77)</f>
        <v>0</v>
      </c>
      <c r="L77" s="46">
        <f>COUNTIFS(Hybrid_CV19[Project Name],"*AZ Bridge Replace - Conc*",Hybrid_CV19[Year],$B77)</f>
        <v>2</v>
      </c>
      <c r="M77" s="46">
        <f>COUNTIFS(Hybrid_CV19[Project Name],"*AZ Bridge Replace - Steel*",Hybrid_CV19[Year],$B77)</f>
        <v>0</v>
      </c>
      <c r="N77" s="46">
        <f>COUNTIFS(Hybrid_CV19[Project Name],"*AZ Culv*",Hybrid_CV19[Year],$B77)</f>
        <v>0</v>
      </c>
      <c r="AB77" s="46">
        <v>2039</v>
      </c>
      <c r="AC77" s="1">
        <f>SUMIFS(Hybrid_CV19[Cost],Hybrid_CV19[Project Name],"*AZ Deck - Epoxy Overlay*",Hybrid_CV19[Year],$B75)</f>
        <v>22407093</v>
      </c>
      <c r="AD77" s="1">
        <f>SUMIFS(Hybrid_CV19[Cost],Hybrid_CV19[Project Name],"*AZ Deck - Polyester Overlay*",Hybrid_CV19[Year],$B75)</f>
        <v>0</v>
      </c>
      <c r="AE77" s="1">
        <f>SUMIFS(Hybrid_CV19[Cost],Hybrid_CV19[Project Name],"*Az Deck - Replace*",Hybrid_CV19[Year],$B75)</f>
        <v>2856000</v>
      </c>
      <c r="AF77" s="1">
        <f>SUMIFS(Hybrid_CV19[Cost],Hybrid_CV19[Project Name],"*AZ Super - FRP Wrap*",Hybrid_CV19[Year],$B75)</f>
        <v>585619</v>
      </c>
      <c r="AG77" s="1">
        <f>SUMIFS(Hybrid_CV19[Cost],Hybrid_CV19[Project Name],"*AZ Super - Conc Maj Repair*",Hybrid_CV19[Year],$B75)</f>
        <v>3244640</v>
      </c>
      <c r="AH77" s="1">
        <f>SUMIFS(Hybrid_CV19[Cost],Hybrid_CV19[Project Name],"*AZ Super - Stl*",Hybrid_CV19[Year],$B75)</f>
        <v>2897966</v>
      </c>
      <c r="AI77" s="1">
        <f>SUMIFS(Hybrid_CV19[Cost],Hybrid_CV19[Project Name],"*AZ Sub - FRP Wrap*",Hybrid_CV19[Year],$B75)</f>
        <v>8087061</v>
      </c>
      <c r="AJ77" s="1">
        <f>SUMIFS(Hybrid_CV19[Cost],Hybrid_CV19[Project Name],"*AZ Sub - Conc Maj Repair*",Hybrid_CV19[Year],$B75)</f>
        <v>4642110</v>
      </c>
      <c r="AK77" s="1">
        <f>SUMIFS(Hybrid_CV19[Cost],Hybrid_CV19[Project Name],"*AZ Sub - Steel Maj Repair*",Hybrid_CV19[Year],$B75)</f>
        <v>0</v>
      </c>
      <c r="AL77" s="1">
        <f>SUMIFS(Hybrid_CV19[Cost],Hybrid_CV19[Project Name],"*AZ Bridge Replace - Conc*",Hybrid_CV19[Year],$B75)</f>
        <v>4312800</v>
      </c>
      <c r="AM77" s="1">
        <f>SUMIFS(Hybrid_CV19[Cost],Hybrid_CV19[Project Name],"*AZ Bridge Replace - Steel*",Hybrid_CV19[Year],$B75)</f>
        <v>0</v>
      </c>
      <c r="AN77" s="1">
        <f>SUMIFS(Hybrid_CV19[Cost],Hybrid_CV19[Project Name],"*AZ Culv*",Hybrid_CV19[Year],$B75)</f>
        <v>0</v>
      </c>
    </row>
    <row r="78" spans="2:40" x14ac:dyDescent="0.25">
      <c r="B78" s="46">
        <v>2042</v>
      </c>
      <c r="C78" s="46">
        <f>COUNTIFS(Hybrid_CV19[Project Name],"*AZ Deck - Epoxy Overlay*",Hybrid_CV19[Year],$B78)</f>
        <v>23</v>
      </c>
      <c r="D78" s="46">
        <f>COUNTIFS(Hybrid_CV19[Project Name],"*AZ Deck - Polyester Overlay*",Hybrid_CV19[Year],$B78)</f>
        <v>0</v>
      </c>
      <c r="E78" s="46">
        <f>COUNTIFS(Hybrid_CV19[Project Name],"*Az Deck - Replace*",Hybrid_CV19[Year],$B78)</f>
        <v>2</v>
      </c>
      <c r="F78" s="46">
        <f>COUNTIFS(Hybrid_CV19[Year],$B78,Hybrid_CV19[Project Name],"*AZ Super - FRP Wrap*")</f>
        <v>1</v>
      </c>
      <c r="G78" s="46">
        <f>COUNTIFS(Hybrid_CV19[Project Name],"*AZ Super - Conc Maj Repair*",Hybrid_CV19[Year],$B78)</f>
        <v>7</v>
      </c>
      <c r="H78" s="46">
        <f>COUNTIFS(Hybrid_CV19[Project Name],"*AZ Super - Stl*",Hybrid_CV19[Year],$B78)</f>
        <v>10</v>
      </c>
      <c r="I78" s="46">
        <f>COUNTIFS(Hybrid_CV19[Project Name],"*AZ Sub - FRP Wrap*",Hybrid_CV19[Year],$B78)</f>
        <v>22</v>
      </c>
      <c r="J78" s="46">
        <f>COUNTIFS(Hybrid_CV19[Project Name],"*AZ Sub - Conc Maj Repair*",Hybrid_CV19[Year],$B78)</f>
        <v>8</v>
      </c>
      <c r="K78" s="46">
        <f>COUNTIFS(Hybrid_CV19[Project Name],"*AZ Sub - Steel Maj Repair*",Hybrid_CV19[Year],$B78)</f>
        <v>0</v>
      </c>
      <c r="L78" s="46">
        <f>COUNTIFS(Hybrid_CV19[Project Name],"*AZ Bridge Replace - Conc*",Hybrid_CV19[Year],$B78)</f>
        <v>2</v>
      </c>
      <c r="M78" s="46">
        <f>COUNTIFS(Hybrid_CV19[Project Name],"*AZ Bridge Replace - Steel*",Hybrid_CV19[Year],$B78)</f>
        <v>0</v>
      </c>
      <c r="N78" s="46">
        <f>COUNTIFS(Hybrid_CV19[Project Name],"*AZ Culv*",Hybrid_CV19[Year],$B78)</f>
        <v>0</v>
      </c>
      <c r="AB78" s="46">
        <v>2040</v>
      </c>
      <c r="AC78" s="1">
        <f>SUMIFS(Hybrid_CV19[Cost],Hybrid_CV19[Project Name],"*AZ Deck - Epoxy Overlay*",Hybrid_CV19[Year],$B76)</f>
        <v>22648493</v>
      </c>
      <c r="AD78" s="1">
        <f>SUMIFS(Hybrid_CV19[Cost],Hybrid_CV19[Project Name],"*AZ Deck - Polyester Overlay*",Hybrid_CV19[Year],$B76)</f>
        <v>0</v>
      </c>
      <c r="AE78" s="1">
        <f>SUMIFS(Hybrid_CV19[Cost],Hybrid_CV19[Project Name],"*Az Deck - Replace*",Hybrid_CV19[Year],$B76)</f>
        <v>0</v>
      </c>
      <c r="AF78" s="1">
        <f>SUMIFS(Hybrid_CV19[Cost],Hybrid_CV19[Project Name],"*AZ Super - FRP Wrap*",Hybrid_CV19[Year],$B76)</f>
        <v>744280</v>
      </c>
      <c r="AG78" s="1">
        <f>SUMIFS(Hybrid_CV19[Cost],Hybrid_CV19[Project Name],"*AZ Super - Conc Maj Repair*",Hybrid_CV19[Year],$B76)</f>
        <v>4723560</v>
      </c>
      <c r="AH78" s="1">
        <f>SUMIFS(Hybrid_CV19[Cost],Hybrid_CV19[Project Name],"*AZ Super - Stl*",Hybrid_CV19[Year],$B76)</f>
        <v>5070586</v>
      </c>
      <c r="AI78" s="1">
        <f>SUMIFS(Hybrid_CV19[Cost],Hybrid_CV19[Project Name],"*AZ Sub - FRP Wrap*",Hybrid_CV19[Year],$B76)</f>
        <v>5973586</v>
      </c>
      <c r="AJ78" s="1">
        <f>SUMIFS(Hybrid_CV19[Cost],Hybrid_CV19[Project Name],"*AZ Sub - Conc Maj Repair*",Hybrid_CV19[Year],$B76)</f>
        <v>7143930</v>
      </c>
      <c r="AK78" s="1">
        <f>SUMIFS(Hybrid_CV19[Cost],Hybrid_CV19[Project Name],"*AZ Sub - Steel Maj Repair*",Hybrid_CV19[Year],$B76)</f>
        <v>0</v>
      </c>
      <c r="AL78" s="1">
        <f>SUMIFS(Hybrid_CV19[Cost],Hybrid_CV19[Project Name],"*AZ Bridge Replace - Conc*",Hybrid_CV19[Year],$B76)</f>
        <v>3605600</v>
      </c>
      <c r="AM78" s="1">
        <f>SUMIFS(Hybrid_CV19[Cost],Hybrid_CV19[Project Name],"*AZ Bridge Replace - Steel*",Hybrid_CV19[Year],$B76)</f>
        <v>0</v>
      </c>
      <c r="AN78" s="1">
        <f>SUMIFS(Hybrid_CV19[Cost],Hybrid_CV19[Project Name],"*AZ Culv*",Hybrid_CV19[Year],$B76)</f>
        <v>0</v>
      </c>
    </row>
    <row r="79" spans="2:40" x14ac:dyDescent="0.25">
      <c r="B79" s="46">
        <v>2043</v>
      </c>
      <c r="C79" s="46">
        <f>COUNTIFS(Hybrid_CV19[Project Name],"*AZ Deck - Epoxy Overlay*",Hybrid_CV19[Year],$B79)</f>
        <v>29</v>
      </c>
      <c r="D79" s="46">
        <f>COUNTIFS(Hybrid_CV19[Project Name],"*AZ Deck - Polyester Overlay*",Hybrid_CV19[Year],$B79)</f>
        <v>0</v>
      </c>
      <c r="E79" s="46">
        <f>COUNTIFS(Hybrid_CV19[Project Name],"*Az Deck - Replace*",Hybrid_CV19[Year],$B79)</f>
        <v>2</v>
      </c>
      <c r="F79" s="46">
        <f>COUNTIFS(Hybrid_CV19[Year],$B79,Hybrid_CV19[Project Name],"*AZ Super - FRP Wrap*")</f>
        <v>1</v>
      </c>
      <c r="G79" s="46">
        <f>COUNTIFS(Hybrid_CV19[Project Name],"*AZ Super - Conc Maj Repair*",Hybrid_CV19[Year],$B79)</f>
        <v>9</v>
      </c>
      <c r="H79" s="46">
        <f>COUNTIFS(Hybrid_CV19[Project Name],"*AZ Super - Stl*",Hybrid_CV19[Year],$B79)</f>
        <v>9</v>
      </c>
      <c r="I79" s="46">
        <f>COUNTIFS(Hybrid_CV19[Project Name],"*AZ Sub - FRP Wrap*",Hybrid_CV19[Year],$B79)</f>
        <v>26</v>
      </c>
      <c r="J79" s="46">
        <f>COUNTIFS(Hybrid_CV19[Project Name],"*AZ Sub - Conc Maj Repair*",Hybrid_CV19[Year],$B79)</f>
        <v>6</v>
      </c>
      <c r="K79" s="46">
        <f>COUNTIFS(Hybrid_CV19[Project Name],"*AZ Sub - Steel Maj Repair*",Hybrid_CV19[Year],$B79)</f>
        <v>0</v>
      </c>
      <c r="L79" s="46">
        <f>COUNTIFS(Hybrid_CV19[Project Name],"*AZ Bridge Replace - Conc*",Hybrid_CV19[Year],$B79)</f>
        <v>2</v>
      </c>
      <c r="M79" s="46">
        <f>COUNTIFS(Hybrid_CV19[Project Name],"*AZ Bridge Replace - Steel*",Hybrid_CV19[Year],$B79)</f>
        <v>0</v>
      </c>
      <c r="N79" s="46">
        <f>COUNTIFS(Hybrid_CV19[Project Name],"*AZ Culv*",Hybrid_CV19[Year],$B79)</f>
        <v>0</v>
      </c>
      <c r="AB79" s="46">
        <v>2041</v>
      </c>
      <c r="AC79" s="1">
        <f>SUMIFS(Hybrid_CV19[Cost],Hybrid_CV19[Project Name],"*AZ Deck - Epoxy Overlay*",Hybrid_CV19[Year],$B77)</f>
        <v>24023025</v>
      </c>
      <c r="AD79" s="1">
        <f>SUMIFS(Hybrid_CV19[Cost],Hybrid_CV19[Project Name],"*AZ Deck - Polyester Overlay*",Hybrid_CV19[Year],$B77)</f>
        <v>0</v>
      </c>
      <c r="AE79" s="1">
        <f>SUMIFS(Hybrid_CV19[Cost],Hybrid_CV19[Project Name],"*Az Deck - Replace*",Hybrid_CV19[Year],$B77)</f>
        <v>5431500</v>
      </c>
      <c r="AF79" s="1">
        <f>SUMIFS(Hybrid_CV19[Cost],Hybrid_CV19[Project Name],"*AZ Super - FRP Wrap*",Hybrid_CV19[Year],$B77)</f>
        <v>0</v>
      </c>
      <c r="AG79" s="1">
        <f>SUMIFS(Hybrid_CV19[Cost],Hybrid_CV19[Project Name],"*AZ Super - Conc Maj Repair*",Hybrid_CV19[Year],$B77)</f>
        <v>959760</v>
      </c>
      <c r="AH79" s="1">
        <f>SUMIFS(Hybrid_CV19[Cost],Hybrid_CV19[Project Name],"*AZ Super - Stl*",Hybrid_CV19[Year],$B77)</f>
        <v>3556498</v>
      </c>
      <c r="AI79" s="1">
        <f>SUMIFS(Hybrid_CV19[Cost],Hybrid_CV19[Project Name],"*AZ Sub - FRP Wrap*",Hybrid_CV19[Year],$B77)</f>
        <v>4668990</v>
      </c>
      <c r="AJ79" s="1">
        <f>SUMIFS(Hybrid_CV19[Cost],Hybrid_CV19[Project Name],"*AZ Sub - Conc Maj Repair*",Hybrid_CV19[Year],$B77)</f>
        <v>2322765</v>
      </c>
      <c r="AK79" s="1">
        <f>SUMIFS(Hybrid_CV19[Cost],Hybrid_CV19[Project Name],"*AZ Sub - Steel Maj Repair*",Hybrid_CV19[Year],$B77)</f>
        <v>0</v>
      </c>
      <c r="AL79" s="1">
        <f>SUMIFS(Hybrid_CV19[Cost],Hybrid_CV19[Project Name],"*AZ Bridge Replace - Conc*",Hybrid_CV19[Year],$B77)</f>
        <v>5867200</v>
      </c>
      <c r="AM79" s="1">
        <f>SUMIFS(Hybrid_CV19[Cost],Hybrid_CV19[Project Name],"*AZ Bridge Replace - Steel*",Hybrid_CV19[Year],$B77)</f>
        <v>0</v>
      </c>
      <c r="AN79" s="1">
        <f>SUMIFS(Hybrid_CV19[Cost],Hybrid_CV19[Project Name],"*AZ Culv*",Hybrid_CV19[Year],$B77)</f>
        <v>0</v>
      </c>
    </row>
    <row r="80" spans="2:40" x14ac:dyDescent="0.25">
      <c r="B80" s="46">
        <v>2044</v>
      </c>
      <c r="C80" s="46">
        <f>COUNTIFS(Hybrid_CV19[Project Name],"*AZ Deck - Epoxy Overlay*",Hybrid_CV19[Year],$B80)</f>
        <v>27</v>
      </c>
      <c r="D80" s="46">
        <f>COUNTIFS(Hybrid_CV19[Project Name],"*AZ Deck - Polyester Overlay*",Hybrid_CV19[Year],$B80)</f>
        <v>0</v>
      </c>
      <c r="E80" s="46">
        <f>COUNTIFS(Hybrid_CV19[Project Name],"*Az Deck - Replace*",Hybrid_CV19[Year],$B80)</f>
        <v>2</v>
      </c>
      <c r="F80" s="46">
        <f>COUNTIFS(Hybrid_CV19[Year],$B80,Hybrid_CV19[Project Name],"*AZ Super - FRP Wrap*")</f>
        <v>0</v>
      </c>
      <c r="G80" s="46">
        <f>COUNTIFS(Hybrid_CV19[Project Name],"*AZ Super - Conc Maj Repair*",Hybrid_CV19[Year],$B80)</f>
        <v>6</v>
      </c>
      <c r="H80" s="46">
        <f>COUNTIFS(Hybrid_CV19[Project Name],"*AZ Super - Stl*",Hybrid_CV19[Year],$B80)</f>
        <v>9</v>
      </c>
      <c r="I80" s="46">
        <f>COUNTIFS(Hybrid_CV19[Project Name],"*AZ Sub - FRP Wrap*",Hybrid_CV19[Year],$B80)</f>
        <v>21</v>
      </c>
      <c r="J80" s="46">
        <f>COUNTIFS(Hybrid_CV19[Project Name],"*AZ Sub - Conc Maj Repair*",Hybrid_CV19[Year],$B80)</f>
        <v>7</v>
      </c>
      <c r="K80" s="46">
        <f>COUNTIFS(Hybrid_CV19[Project Name],"*AZ Sub - Steel Maj Repair*",Hybrid_CV19[Year],$B80)</f>
        <v>1</v>
      </c>
      <c r="L80" s="46">
        <f>COUNTIFS(Hybrid_CV19[Project Name],"*AZ Bridge Replace - Conc*",Hybrid_CV19[Year],$B80)</f>
        <v>0</v>
      </c>
      <c r="M80" s="46">
        <f>COUNTIFS(Hybrid_CV19[Project Name],"*AZ Bridge Replace - Steel*",Hybrid_CV19[Year],$B80)</f>
        <v>0</v>
      </c>
      <c r="N80" s="46">
        <f>COUNTIFS(Hybrid_CV19[Project Name],"*AZ Culv*",Hybrid_CV19[Year],$B80)</f>
        <v>0</v>
      </c>
      <c r="AB80" s="46">
        <v>2042</v>
      </c>
      <c r="AC80" s="1">
        <f>SUMIFS(Hybrid_CV19[Cost],Hybrid_CV19[Project Name],"*AZ Deck - Epoxy Overlay*",Hybrid_CV19[Year],$B78)</f>
        <v>16123551</v>
      </c>
      <c r="AD80" s="1">
        <f>SUMIFS(Hybrid_CV19[Cost],Hybrid_CV19[Project Name],"*AZ Deck - Polyester Overlay*",Hybrid_CV19[Year],$B78)</f>
        <v>0</v>
      </c>
      <c r="AE80" s="1">
        <f>SUMIFS(Hybrid_CV19[Cost],Hybrid_CV19[Project Name],"*Az Deck - Replace*",Hybrid_CV19[Year],$B78)</f>
        <v>2772000</v>
      </c>
      <c r="AF80" s="1">
        <f>SUMIFS(Hybrid_CV19[Cost],Hybrid_CV19[Project Name],"*AZ Super - FRP Wrap*",Hybrid_CV19[Year],$B78)</f>
        <v>2223906</v>
      </c>
      <c r="AG80" s="1">
        <f>SUMIFS(Hybrid_CV19[Cost],Hybrid_CV19[Project Name],"*AZ Super - Conc Maj Repair*",Hybrid_CV19[Year],$B78)</f>
        <v>1469440</v>
      </c>
      <c r="AH80" s="1">
        <f>SUMIFS(Hybrid_CV19[Cost],Hybrid_CV19[Project Name],"*AZ Super - Stl*",Hybrid_CV19[Year],$B78)</f>
        <v>6894798</v>
      </c>
      <c r="AI80" s="1">
        <f>SUMIFS(Hybrid_CV19[Cost],Hybrid_CV19[Project Name],"*AZ Sub - FRP Wrap*",Hybrid_CV19[Year],$B78)</f>
        <v>12054015</v>
      </c>
      <c r="AJ80" s="1">
        <f>SUMIFS(Hybrid_CV19[Cost],Hybrid_CV19[Project Name],"*AZ Sub - Conc Maj Repair*",Hybrid_CV19[Year],$B78)</f>
        <v>4258530</v>
      </c>
      <c r="AK80" s="1">
        <f>SUMIFS(Hybrid_CV19[Cost],Hybrid_CV19[Project Name],"*AZ Sub - Steel Maj Repair*",Hybrid_CV19[Year],$B78)</f>
        <v>0</v>
      </c>
      <c r="AL80" s="1">
        <f>SUMIFS(Hybrid_CV19[Cost],Hybrid_CV19[Project Name],"*AZ Bridge Replace - Conc*",Hybrid_CV19[Year],$B78)</f>
        <v>4823200</v>
      </c>
      <c r="AM80" s="1">
        <f>SUMIFS(Hybrid_CV19[Cost],Hybrid_CV19[Project Name],"*AZ Bridge Replace - Steel*",Hybrid_CV19[Year],$B78)</f>
        <v>0</v>
      </c>
      <c r="AN80" s="1">
        <f>SUMIFS(Hybrid_CV19[Cost],Hybrid_CV19[Project Name],"*AZ Culv*",Hybrid_CV19[Year],$B78)</f>
        <v>0</v>
      </c>
    </row>
    <row r="81" spans="1:40" x14ac:dyDescent="0.25">
      <c r="A81" s="7" t="s">
        <v>20</v>
      </c>
      <c r="C81" s="46">
        <f>SUM(C56:C80)</f>
        <v>1201</v>
      </c>
      <c r="D81" s="46">
        <f t="shared" ref="D81:N81" si="6">SUM(D56:D80)</f>
        <v>13</v>
      </c>
      <c r="E81" s="46">
        <f t="shared" si="6"/>
        <v>21</v>
      </c>
      <c r="F81" s="46">
        <f t="shared" si="6"/>
        <v>23</v>
      </c>
      <c r="G81" s="46">
        <f t="shared" si="6"/>
        <v>161</v>
      </c>
      <c r="H81" s="46">
        <f t="shared" si="6"/>
        <v>129</v>
      </c>
      <c r="I81" s="46">
        <f t="shared" si="6"/>
        <v>357</v>
      </c>
      <c r="J81" s="46">
        <f t="shared" si="6"/>
        <v>257</v>
      </c>
      <c r="K81" s="46">
        <f t="shared" si="6"/>
        <v>19</v>
      </c>
      <c r="L81" s="46">
        <f t="shared" si="6"/>
        <v>14</v>
      </c>
      <c r="M81" s="46">
        <f t="shared" si="6"/>
        <v>6</v>
      </c>
      <c r="N81" s="46">
        <f t="shared" si="6"/>
        <v>0</v>
      </c>
      <c r="O81" s="46">
        <f>SUM(C81:N81)</f>
        <v>2201</v>
      </c>
      <c r="Q81" s="46" t="s">
        <v>19</v>
      </c>
      <c r="R81" s="46">
        <f>SUM(C81,D81,F81,I81)</f>
        <v>1594</v>
      </c>
      <c r="AB81" s="46">
        <v>2043</v>
      </c>
      <c r="AC81" s="1">
        <f>SUMIFS(Hybrid_CV19[Cost],Hybrid_CV19[Project Name],"*AZ Deck - Epoxy Overlay*",Hybrid_CV19[Year],$B79)</f>
        <v>22129211</v>
      </c>
      <c r="AD81" s="1">
        <f>SUMIFS(Hybrid_CV19[Cost],Hybrid_CV19[Project Name],"*AZ Deck - Polyester Overlay*",Hybrid_CV19[Year],$B79)</f>
        <v>0</v>
      </c>
      <c r="AE81" s="1">
        <f>SUMIFS(Hybrid_CV19[Cost],Hybrid_CV19[Project Name],"*Az Deck - Replace*",Hybrid_CV19[Year],$B79)</f>
        <v>3629980</v>
      </c>
      <c r="AF81" s="1">
        <f>SUMIFS(Hybrid_CV19[Cost],Hybrid_CV19[Project Name],"*AZ Super - FRP Wrap*",Hybrid_CV19[Year],$B79)</f>
        <v>375771</v>
      </c>
      <c r="AG81" s="1">
        <f>SUMIFS(Hybrid_CV19[Cost],Hybrid_CV19[Project Name],"*AZ Super - Conc Maj Repair*",Hybrid_CV19[Year],$B79)</f>
        <v>3279200</v>
      </c>
      <c r="AH81" s="1">
        <f>SUMIFS(Hybrid_CV19[Cost],Hybrid_CV19[Project Name],"*AZ Super - Stl*",Hybrid_CV19[Year],$B79)</f>
        <v>5941077</v>
      </c>
      <c r="AI81" s="1">
        <f>SUMIFS(Hybrid_CV19[Cost],Hybrid_CV19[Project Name],"*AZ Sub - FRP Wrap*",Hybrid_CV19[Year],$B79)</f>
        <v>12464940</v>
      </c>
      <c r="AJ81" s="1">
        <f>SUMIFS(Hybrid_CV19[Cost],Hybrid_CV19[Project Name],"*AZ Sub - Conc Maj Repair*",Hybrid_CV19[Year],$B79)</f>
        <v>1417545</v>
      </c>
      <c r="AK81" s="1">
        <f>SUMIFS(Hybrid_CV19[Cost],Hybrid_CV19[Project Name],"*AZ Sub - Steel Maj Repair*",Hybrid_CV19[Year],$B79)</f>
        <v>0</v>
      </c>
      <c r="AL81" s="1">
        <f>SUMIFS(Hybrid_CV19[Cost],Hybrid_CV19[Project Name],"*AZ Bridge Replace - Conc*",Hybrid_CV19[Year],$B79)</f>
        <v>3907200</v>
      </c>
      <c r="AM81" s="1">
        <f>SUMIFS(Hybrid_CV19[Cost],Hybrid_CV19[Project Name],"*AZ Bridge Replace - Steel*",Hybrid_CV19[Year],$B79)</f>
        <v>0</v>
      </c>
      <c r="AN81" s="1">
        <f>SUMIFS(Hybrid_CV19[Cost],Hybrid_CV19[Project Name],"*AZ Culv*",Hybrid_CV19[Year],$B79)</f>
        <v>0</v>
      </c>
    </row>
    <row r="82" spans="1:40" x14ac:dyDescent="0.25">
      <c r="Q82" s="46" t="s">
        <v>53</v>
      </c>
      <c r="R82" s="46">
        <f>SUM(E81,G81,H81,I81,J81,K81)</f>
        <v>944</v>
      </c>
      <c r="AB82" s="46">
        <v>2044</v>
      </c>
      <c r="AC82" s="1">
        <f>SUMIFS(Hybrid_CV19[Cost],Hybrid_CV19[Project Name],"*AZ Deck - Epoxy Overlay*",Hybrid_CV19[Year],$B80)</f>
        <v>24286627</v>
      </c>
      <c r="AD82" s="1">
        <f>SUMIFS(Hybrid_CV19[Cost],Hybrid_CV19[Project Name],"*AZ Deck - Polyester Overlay*",Hybrid_CV19[Year],$B80)</f>
        <v>0</v>
      </c>
      <c r="AE82" s="1">
        <f>SUMIFS(Hybrid_CV19[Cost],Hybrid_CV19[Project Name],"*Az Deck - Replace*",Hybrid_CV19[Year],$B80)</f>
        <v>4446800</v>
      </c>
      <c r="AF82" s="1">
        <f>SUMIFS(Hybrid_CV19[Cost],Hybrid_CV19[Project Name],"*AZ Super - FRP Wrap*",Hybrid_CV19[Year],$B80)</f>
        <v>0</v>
      </c>
      <c r="AG82" s="1">
        <f>SUMIFS(Hybrid_CV19[Cost],Hybrid_CV19[Project Name],"*AZ Super - Conc Maj Repair*",Hybrid_CV19[Year],$B80)</f>
        <v>3068960</v>
      </c>
      <c r="AH82" s="1">
        <f>SUMIFS(Hybrid_CV19[Cost],Hybrid_CV19[Project Name],"*AZ Super - Stl*",Hybrid_CV19[Year],$B80)</f>
        <v>4861232</v>
      </c>
      <c r="AI82" s="1">
        <f>SUMIFS(Hybrid_CV19[Cost],Hybrid_CV19[Project Name],"*AZ Sub - FRP Wrap*",Hybrid_CV19[Year],$B80)</f>
        <v>8301614</v>
      </c>
      <c r="AJ82" s="1">
        <f>SUMIFS(Hybrid_CV19[Cost],Hybrid_CV19[Project Name],"*AZ Sub - Conc Maj Repair*",Hybrid_CV19[Year],$B80)</f>
        <v>2887965</v>
      </c>
      <c r="AK82" s="1">
        <f>SUMIFS(Hybrid_CV19[Cost],Hybrid_CV19[Project Name],"*AZ Sub - Steel Maj Repair*",Hybrid_CV19[Year],$B80)</f>
        <v>422460</v>
      </c>
      <c r="AL82" s="1">
        <f>SUMIFS(Hybrid_CV19[Cost],Hybrid_CV19[Project Name],"*AZ Bridge Replace - Conc*",Hybrid_CV19[Year],$B80)</f>
        <v>0</v>
      </c>
      <c r="AM82" s="1">
        <f>SUMIFS(Hybrid_CV19[Cost],Hybrid_CV19[Project Name],"*AZ Bridge Replace - Steel*",Hybrid_CV19[Year],$B80)</f>
        <v>0</v>
      </c>
      <c r="AN82" s="1">
        <f>SUMIFS(Hybrid_CV19[Cost],Hybrid_CV19[Project Name],"*AZ Culv*",Hybrid_CV19[Year],$B80)</f>
        <v>0</v>
      </c>
    </row>
    <row r="83" spans="1:40" x14ac:dyDescent="0.25">
      <c r="Q83" s="46" t="s">
        <v>54</v>
      </c>
      <c r="R83" s="46">
        <f>SUM(N81,M81,L81)</f>
        <v>20</v>
      </c>
      <c r="AC83" s="4">
        <f t="shared" ref="AC83:AN83" si="7">SUM(AC58:AC67)</f>
        <v>62677147</v>
      </c>
      <c r="AD83" s="4">
        <f t="shared" si="7"/>
        <v>3636331</v>
      </c>
      <c r="AE83" s="4">
        <f t="shared" si="7"/>
        <v>1374000</v>
      </c>
      <c r="AF83" s="4">
        <f t="shared" si="7"/>
        <v>1269938</v>
      </c>
      <c r="AG83" s="4">
        <f t="shared" si="7"/>
        <v>14199795</v>
      </c>
      <c r="AH83" s="4">
        <f t="shared" si="7"/>
        <v>2904255</v>
      </c>
      <c r="AI83" s="4">
        <f t="shared" si="7"/>
        <v>9409193</v>
      </c>
      <c r="AJ83" s="4">
        <f t="shared" si="7"/>
        <v>27865509</v>
      </c>
      <c r="AK83" s="4">
        <f t="shared" si="7"/>
        <v>2045700</v>
      </c>
      <c r="AL83" s="4">
        <f t="shared" si="7"/>
        <v>2187200</v>
      </c>
      <c r="AM83" s="4">
        <f t="shared" si="7"/>
        <v>1911600</v>
      </c>
      <c r="AN83" s="4">
        <f t="shared" si="7"/>
        <v>0</v>
      </c>
    </row>
    <row r="97" spans="3:3" x14ac:dyDescent="0.25">
      <c r="C97" s="1"/>
    </row>
    <row r="98" spans="3:3" x14ac:dyDescent="0.25">
      <c r="C98" s="1"/>
    </row>
  </sheetData>
  <mergeCells count="2">
    <mergeCell ref="H1:N1"/>
    <mergeCell ref="Q1:W1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99"/>
  <sheetViews>
    <sheetView showGridLines="0" zoomScale="85" zoomScaleNormal="85" workbookViewId="0">
      <selection activeCell="A2" sqref="A2:K2086"/>
    </sheetView>
  </sheetViews>
  <sheetFormatPr defaultRowHeight="15" x14ac:dyDescent="0.25"/>
  <cols>
    <col min="1" max="1" width="58.28515625" style="46" customWidth="1"/>
    <col min="2" max="2" width="17.7109375" style="46" bestFit="1" customWidth="1"/>
    <col min="3" max="3" width="12.28515625" style="46" customWidth="1"/>
    <col min="4" max="4" width="8" style="46" bestFit="1" customWidth="1"/>
    <col min="5" max="5" width="8.7109375" style="46" customWidth="1"/>
    <col min="6" max="6" width="15.7109375" style="46" customWidth="1"/>
    <col min="7" max="7" width="18.28515625" style="46" customWidth="1"/>
    <col min="8" max="8" width="19.140625" style="46" customWidth="1"/>
    <col min="9" max="9" width="7.140625" style="46" customWidth="1"/>
    <col min="10" max="10" width="27.7109375" style="46" customWidth="1"/>
    <col min="11" max="11" width="9.42578125" style="46" bestFit="1" customWidth="1"/>
    <col min="12" max="12" width="9.140625" style="46"/>
    <col min="13" max="13" width="8.42578125" style="46" bestFit="1" customWidth="1"/>
    <col min="14" max="14" width="18" style="46" bestFit="1" customWidth="1"/>
    <col min="15" max="16384" width="9.140625" style="46"/>
  </cols>
  <sheetData>
    <row r="1" spans="1:14" x14ac:dyDescent="0.25">
      <c r="A1" s="47" t="s">
        <v>21</v>
      </c>
      <c r="B1" s="47" t="s">
        <v>4</v>
      </c>
      <c r="C1" s="47" t="s">
        <v>22</v>
      </c>
      <c r="D1" s="47" t="s">
        <v>23</v>
      </c>
      <c r="E1" s="47" t="s">
        <v>24</v>
      </c>
      <c r="F1" s="47" t="s">
        <v>25</v>
      </c>
      <c r="G1" s="47" t="s">
        <v>26</v>
      </c>
      <c r="H1" s="47" t="s">
        <v>27</v>
      </c>
      <c r="I1" s="47" t="s">
        <v>2</v>
      </c>
      <c r="J1" s="47" t="s">
        <v>28</v>
      </c>
      <c r="K1" s="47" t="s">
        <v>29</v>
      </c>
      <c r="M1" s="46">
        <f>SUBTOTAL(3,Hybrid_CV19[Project Name])</f>
        <v>2085</v>
      </c>
    </row>
    <row r="2" spans="1:14" ht="20.100000000000001" customHeight="1" x14ac:dyDescent="0.25">
      <c r="A2" s="49" t="s">
        <v>3630</v>
      </c>
      <c r="B2" s="49" t="s">
        <v>34</v>
      </c>
      <c r="C2" s="49" t="s">
        <v>32</v>
      </c>
      <c r="D2" s="49">
        <v>51622910</v>
      </c>
      <c r="E2" s="49">
        <v>83.44</v>
      </c>
      <c r="F2" s="49">
        <v>6.92</v>
      </c>
      <c r="G2" s="49">
        <v>6.6E-3</v>
      </c>
      <c r="H2" s="49">
        <v>152.21709999999999</v>
      </c>
      <c r="I2" s="49">
        <v>2020</v>
      </c>
      <c r="J2" s="49" t="s">
        <v>52</v>
      </c>
      <c r="K2" s="49" t="s">
        <v>110</v>
      </c>
      <c r="N2" s="1">
        <f>SUM(Hybrid_CV19[Cost])</f>
        <v>1384782316</v>
      </c>
    </row>
    <row r="3" spans="1:14" ht="20.100000000000001" customHeight="1" x14ac:dyDescent="0.25">
      <c r="A3" s="49" t="s">
        <v>3632</v>
      </c>
      <c r="B3" s="49" t="s">
        <v>34</v>
      </c>
      <c r="C3" s="49" t="s">
        <v>32</v>
      </c>
      <c r="D3" s="49">
        <v>89643018</v>
      </c>
      <c r="E3" s="49">
        <v>89.1</v>
      </c>
      <c r="F3" s="49">
        <v>18.510000000000002</v>
      </c>
      <c r="G3" s="49">
        <v>1.4E-3</v>
      </c>
      <c r="H3" s="49">
        <v>691.69</v>
      </c>
      <c r="I3" s="49">
        <v>2021</v>
      </c>
      <c r="J3" s="49" t="s">
        <v>52</v>
      </c>
      <c r="K3" s="49" t="s">
        <v>110</v>
      </c>
      <c r="N3" s="1">
        <f>SUMIF(Hybrid_CV19[Frozen],"Program*",Hybrid_CV19[Cost])</f>
        <v>848631636</v>
      </c>
    </row>
    <row r="4" spans="1:14" ht="20.100000000000001" customHeight="1" x14ac:dyDescent="0.25">
      <c r="A4" s="49" t="s">
        <v>3635</v>
      </c>
      <c r="B4" s="49" t="s">
        <v>34</v>
      </c>
      <c r="C4" s="49" t="s">
        <v>32</v>
      </c>
      <c r="D4" s="49">
        <v>91701000</v>
      </c>
      <c r="E4" s="49">
        <v>84.19</v>
      </c>
      <c r="F4" s="49">
        <v>13.62</v>
      </c>
      <c r="G4" s="49">
        <v>5.3E-3</v>
      </c>
      <c r="H4" s="49">
        <v>187.05709999999999</v>
      </c>
      <c r="I4" s="49">
        <v>2022</v>
      </c>
      <c r="J4" s="49" t="s">
        <v>52</v>
      </c>
      <c r="K4" s="49" t="s">
        <v>110</v>
      </c>
    </row>
    <row r="5" spans="1:14" ht="20.100000000000001" customHeight="1" x14ac:dyDescent="0.25">
      <c r="A5" s="49" t="s">
        <v>121</v>
      </c>
      <c r="B5" s="49" t="s">
        <v>79</v>
      </c>
      <c r="C5" s="49" t="s">
        <v>31</v>
      </c>
      <c r="D5" s="49">
        <v>143715</v>
      </c>
      <c r="E5" s="49">
        <v>82.56</v>
      </c>
      <c r="F5" s="49">
        <v>10.8</v>
      </c>
      <c r="G5" s="49">
        <v>7.51E-2</v>
      </c>
      <c r="H5" s="49">
        <v>13.307</v>
      </c>
      <c r="I5" s="49">
        <v>2023</v>
      </c>
      <c r="J5" s="49" t="s">
        <v>32</v>
      </c>
      <c r="K5" s="49" t="s">
        <v>33</v>
      </c>
    </row>
    <row r="6" spans="1:14" ht="20.100000000000001" customHeight="1" x14ac:dyDescent="0.25">
      <c r="A6" s="49" t="s">
        <v>3005</v>
      </c>
      <c r="B6" s="49" t="s">
        <v>75</v>
      </c>
      <c r="C6" s="49" t="s">
        <v>32</v>
      </c>
      <c r="D6" s="49">
        <v>221760</v>
      </c>
      <c r="E6" s="49">
        <v>84.93</v>
      </c>
      <c r="F6" s="49">
        <v>11.08</v>
      </c>
      <c r="G6" s="49">
        <v>0.05</v>
      </c>
      <c r="H6" s="49">
        <v>20.014399999999998</v>
      </c>
      <c r="I6" s="49">
        <v>2023</v>
      </c>
      <c r="J6" s="49" t="s">
        <v>52</v>
      </c>
      <c r="K6" s="49" t="s">
        <v>33</v>
      </c>
    </row>
    <row r="7" spans="1:14" ht="20.100000000000001" customHeight="1" x14ac:dyDescent="0.25">
      <c r="A7" s="49" t="s">
        <v>3517</v>
      </c>
      <c r="B7" s="49" t="s">
        <v>75</v>
      </c>
      <c r="C7" s="49" t="s">
        <v>32</v>
      </c>
      <c r="D7" s="49">
        <v>262935</v>
      </c>
      <c r="E7" s="49">
        <v>75.3</v>
      </c>
      <c r="F7" s="49">
        <v>10.56</v>
      </c>
      <c r="G7" s="49">
        <v>4.02E-2</v>
      </c>
      <c r="H7" s="49">
        <v>24.899100000000001</v>
      </c>
      <c r="I7" s="49">
        <v>2023</v>
      </c>
      <c r="J7" s="49" t="s">
        <v>52</v>
      </c>
      <c r="K7" s="49" t="s">
        <v>33</v>
      </c>
    </row>
    <row r="8" spans="1:14" ht="20.100000000000001" customHeight="1" x14ac:dyDescent="0.25">
      <c r="A8" s="49" t="s">
        <v>157</v>
      </c>
      <c r="B8" s="49" t="s">
        <v>34</v>
      </c>
      <c r="C8" s="49" t="s">
        <v>32</v>
      </c>
      <c r="D8" s="49">
        <v>207920</v>
      </c>
      <c r="E8" s="49">
        <v>81.599999999999994</v>
      </c>
      <c r="F8" s="49">
        <v>8.64</v>
      </c>
      <c r="G8" s="49">
        <v>4.1599999999999998E-2</v>
      </c>
      <c r="H8" s="49">
        <v>24.064800000000002</v>
      </c>
      <c r="I8" s="49">
        <v>2023</v>
      </c>
      <c r="J8" s="49" t="s">
        <v>52</v>
      </c>
      <c r="K8" s="49" t="s">
        <v>33</v>
      </c>
    </row>
    <row r="9" spans="1:14" ht="20.100000000000001" customHeight="1" x14ac:dyDescent="0.25">
      <c r="A9" s="49" t="s">
        <v>87</v>
      </c>
      <c r="B9" s="49" t="s">
        <v>75</v>
      </c>
      <c r="C9" s="49" t="s">
        <v>31</v>
      </c>
      <c r="D9" s="49">
        <v>93035</v>
      </c>
      <c r="E9" s="49">
        <v>85.91</v>
      </c>
      <c r="F9" s="49">
        <v>15.18</v>
      </c>
      <c r="G9" s="49">
        <v>0.16320000000000001</v>
      </c>
      <c r="H9" s="49">
        <v>6.1288</v>
      </c>
      <c r="I9" s="49">
        <v>2023</v>
      </c>
      <c r="J9" s="49" t="s">
        <v>32</v>
      </c>
      <c r="K9" s="49" t="s">
        <v>33</v>
      </c>
    </row>
    <row r="10" spans="1:14" ht="20.100000000000001" customHeight="1" x14ac:dyDescent="0.25">
      <c r="A10" s="49" t="s">
        <v>138</v>
      </c>
      <c r="B10" s="49" t="s">
        <v>79</v>
      </c>
      <c r="C10" s="49" t="s">
        <v>31</v>
      </c>
      <c r="D10" s="49">
        <v>56647</v>
      </c>
      <c r="E10" s="49">
        <v>84.74</v>
      </c>
      <c r="F10" s="49">
        <v>3.82</v>
      </c>
      <c r="G10" s="49">
        <v>6.7400000000000002E-2</v>
      </c>
      <c r="H10" s="49">
        <v>14.829000000000001</v>
      </c>
      <c r="I10" s="49">
        <v>2023</v>
      </c>
      <c r="J10" s="49" t="s">
        <v>32</v>
      </c>
      <c r="K10" s="49" t="s">
        <v>33</v>
      </c>
    </row>
    <row r="11" spans="1:14" ht="20.100000000000001" customHeight="1" x14ac:dyDescent="0.25">
      <c r="A11" s="49" t="s">
        <v>137</v>
      </c>
      <c r="B11" s="49" t="s">
        <v>34</v>
      </c>
      <c r="C11" s="49" t="s">
        <v>31</v>
      </c>
      <c r="D11" s="49">
        <v>134362</v>
      </c>
      <c r="E11" s="49">
        <v>85.18</v>
      </c>
      <c r="F11" s="49">
        <v>9.23</v>
      </c>
      <c r="G11" s="49">
        <v>6.8699999999999997E-2</v>
      </c>
      <c r="H11" s="49">
        <v>14.5571</v>
      </c>
      <c r="I11" s="49">
        <v>2023</v>
      </c>
      <c r="J11" s="49" t="s">
        <v>32</v>
      </c>
      <c r="K11" s="49" t="s">
        <v>33</v>
      </c>
    </row>
    <row r="12" spans="1:14" ht="20.100000000000001" customHeight="1" x14ac:dyDescent="0.25">
      <c r="A12" s="49" t="s">
        <v>492</v>
      </c>
      <c r="B12" s="49" t="s">
        <v>75</v>
      </c>
      <c r="C12" s="49" t="s">
        <v>31</v>
      </c>
      <c r="D12" s="49">
        <v>104028</v>
      </c>
      <c r="E12" s="49">
        <v>88.13</v>
      </c>
      <c r="F12" s="49">
        <v>10.86</v>
      </c>
      <c r="G12" s="49">
        <v>0.10440000000000001</v>
      </c>
      <c r="H12" s="49">
        <v>9.5790000000000006</v>
      </c>
      <c r="I12" s="49">
        <v>2023</v>
      </c>
      <c r="J12" s="49" t="s">
        <v>32</v>
      </c>
      <c r="K12" s="49" t="s">
        <v>33</v>
      </c>
    </row>
    <row r="13" spans="1:14" ht="20.100000000000001" customHeight="1" x14ac:dyDescent="0.25">
      <c r="A13" s="49" t="s">
        <v>3239</v>
      </c>
      <c r="B13" s="49" t="s">
        <v>75</v>
      </c>
      <c r="C13" s="49" t="s">
        <v>32</v>
      </c>
      <c r="D13" s="49">
        <v>187695</v>
      </c>
      <c r="E13" s="49">
        <v>69.28</v>
      </c>
      <c r="F13" s="49">
        <v>10.58</v>
      </c>
      <c r="G13" s="49">
        <v>5.6399999999999999E-2</v>
      </c>
      <c r="H13" s="49">
        <v>17.740500000000001</v>
      </c>
      <c r="I13" s="49">
        <v>2023</v>
      </c>
      <c r="J13" s="49" t="s">
        <v>52</v>
      </c>
      <c r="K13" s="49" t="s">
        <v>33</v>
      </c>
    </row>
    <row r="14" spans="1:14" ht="20.100000000000001" customHeight="1" x14ac:dyDescent="0.25">
      <c r="A14" s="49" t="s">
        <v>1653</v>
      </c>
      <c r="B14" s="49" t="s">
        <v>79</v>
      </c>
      <c r="C14" s="49" t="s">
        <v>31</v>
      </c>
      <c r="D14" s="49">
        <v>130996</v>
      </c>
      <c r="E14" s="49">
        <v>82.62</v>
      </c>
      <c r="F14" s="49">
        <v>9.74</v>
      </c>
      <c r="G14" s="49">
        <v>7.4399999999999994E-2</v>
      </c>
      <c r="H14" s="49">
        <v>13.449299999999999</v>
      </c>
      <c r="I14" s="49">
        <v>2023</v>
      </c>
      <c r="J14" s="49" t="s">
        <v>32</v>
      </c>
      <c r="K14" s="49" t="s">
        <v>33</v>
      </c>
    </row>
    <row r="15" spans="1:14" ht="20.100000000000001" customHeight="1" x14ac:dyDescent="0.25">
      <c r="A15" s="49" t="s">
        <v>246</v>
      </c>
      <c r="B15" s="49" t="s">
        <v>75</v>
      </c>
      <c r="C15" s="49" t="s">
        <v>32</v>
      </c>
      <c r="D15" s="49">
        <v>106155</v>
      </c>
      <c r="E15" s="49">
        <v>77.91</v>
      </c>
      <c r="F15" s="49">
        <v>10.25</v>
      </c>
      <c r="G15" s="49">
        <v>9.6600000000000005E-2</v>
      </c>
      <c r="H15" s="49">
        <v>10.3566</v>
      </c>
      <c r="I15" s="49">
        <v>2023</v>
      </c>
      <c r="J15" s="49" t="s">
        <v>52</v>
      </c>
      <c r="K15" s="49" t="s">
        <v>33</v>
      </c>
    </row>
    <row r="16" spans="1:14" ht="20.100000000000001" customHeight="1" x14ac:dyDescent="0.25">
      <c r="A16" s="49" t="s">
        <v>3233</v>
      </c>
      <c r="B16" s="49" t="s">
        <v>75</v>
      </c>
      <c r="C16" s="49" t="s">
        <v>32</v>
      </c>
      <c r="D16" s="49">
        <v>228555</v>
      </c>
      <c r="E16" s="49">
        <v>84.37</v>
      </c>
      <c r="F16" s="49">
        <v>9.19</v>
      </c>
      <c r="G16" s="49">
        <v>4.02E-2</v>
      </c>
      <c r="H16" s="49">
        <v>24.87</v>
      </c>
      <c r="I16" s="49">
        <v>2023</v>
      </c>
      <c r="J16" s="49" t="s">
        <v>52</v>
      </c>
      <c r="K16" s="49" t="s">
        <v>33</v>
      </c>
    </row>
    <row r="17" spans="1:11" ht="20.100000000000001" customHeight="1" x14ac:dyDescent="0.25">
      <c r="A17" s="49" t="s">
        <v>1682</v>
      </c>
      <c r="B17" s="49" t="s">
        <v>75</v>
      </c>
      <c r="C17" s="49" t="s">
        <v>32</v>
      </c>
      <c r="D17" s="49">
        <v>228690</v>
      </c>
      <c r="E17" s="49">
        <v>68.489999999999995</v>
      </c>
      <c r="F17" s="49">
        <v>10.37</v>
      </c>
      <c r="G17" s="49">
        <v>4.53E-2</v>
      </c>
      <c r="H17" s="49">
        <v>22.053000000000001</v>
      </c>
      <c r="I17" s="49">
        <v>2023</v>
      </c>
      <c r="J17" s="49" t="s">
        <v>52</v>
      </c>
      <c r="K17" s="49" t="s">
        <v>33</v>
      </c>
    </row>
    <row r="18" spans="1:11" ht="20.100000000000001" customHeight="1" x14ac:dyDescent="0.25">
      <c r="A18" s="49" t="s">
        <v>3228</v>
      </c>
      <c r="B18" s="49" t="s">
        <v>75</v>
      </c>
      <c r="C18" s="49" t="s">
        <v>32</v>
      </c>
      <c r="D18" s="49">
        <v>90675</v>
      </c>
      <c r="E18" s="49">
        <v>79.77</v>
      </c>
      <c r="F18" s="49">
        <v>10</v>
      </c>
      <c r="G18" s="49">
        <v>0.1103</v>
      </c>
      <c r="H18" s="49">
        <v>9.0675000000000008</v>
      </c>
      <c r="I18" s="49">
        <v>2023</v>
      </c>
      <c r="J18" s="49" t="s">
        <v>52</v>
      </c>
      <c r="K18" s="49" t="s">
        <v>33</v>
      </c>
    </row>
    <row r="19" spans="1:11" ht="20.100000000000001" customHeight="1" x14ac:dyDescent="0.25">
      <c r="A19" s="49" t="s">
        <v>2944</v>
      </c>
      <c r="B19" s="49" t="s">
        <v>75</v>
      </c>
      <c r="C19" s="49" t="s">
        <v>31</v>
      </c>
      <c r="D19" s="49">
        <v>116091</v>
      </c>
      <c r="E19" s="49">
        <v>73.73</v>
      </c>
      <c r="F19" s="49">
        <v>6.96</v>
      </c>
      <c r="G19" s="49">
        <v>0.06</v>
      </c>
      <c r="H19" s="49">
        <v>16.6798</v>
      </c>
      <c r="I19" s="49">
        <v>2023</v>
      </c>
      <c r="J19" s="49" t="s">
        <v>32</v>
      </c>
      <c r="K19" s="49" t="s">
        <v>33</v>
      </c>
    </row>
    <row r="20" spans="1:11" ht="20.100000000000001" customHeight="1" x14ac:dyDescent="0.25">
      <c r="A20" s="49" t="s">
        <v>84</v>
      </c>
      <c r="B20" s="49" t="s">
        <v>79</v>
      </c>
      <c r="C20" s="49" t="s">
        <v>31</v>
      </c>
      <c r="D20" s="49">
        <v>84577</v>
      </c>
      <c r="E20" s="49">
        <v>76.78</v>
      </c>
      <c r="F20" s="49">
        <v>11.57</v>
      </c>
      <c r="G20" s="49">
        <v>0.1368</v>
      </c>
      <c r="H20" s="49">
        <v>7.31</v>
      </c>
      <c r="I20" s="49">
        <v>2023</v>
      </c>
      <c r="J20" s="49" t="s">
        <v>32</v>
      </c>
      <c r="K20" s="49" t="s">
        <v>33</v>
      </c>
    </row>
    <row r="21" spans="1:11" ht="20.100000000000001" customHeight="1" x14ac:dyDescent="0.25">
      <c r="A21" s="49" t="s">
        <v>3637</v>
      </c>
      <c r="B21" s="49" t="s">
        <v>34</v>
      </c>
      <c r="C21" s="49" t="s">
        <v>32</v>
      </c>
      <c r="D21" s="49">
        <v>44600000</v>
      </c>
      <c r="E21" s="49">
        <v>82.39</v>
      </c>
      <c r="F21" s="49">
        <v>7.3</v>
      </c>
      <c r="G21" s="49">
        <v>3.3999999999999998E-3</v>
      </c>
      <c r="H21" s="49">
        <v>290.93279999999999</v>
      </c>
      <c r="I21" s="49">
        <v>2023</v>
      </c>
      <c r="J21" s="49" t="s">
        <v>52</v>
      </c>
      <c r="K21" s="49" t="s">
        <v>110</v>
      </c>
    </row>
    <row r="22" spans="1:11" ht="20.100000000000001" customHeight="1" x14ac:dyDescent="0.25">
      <c r="A22" s="49" t="s">
        <v>488</v>
      </c>
      <c r="B22" s="49" t="s">
        <v>34</v>
      </c>
      <c r="C22" s="49" t="s">
        <v>32</v>
      </c>
      <c r="D22" s="49">
        <v>251440</v>
      </c>
      <c r="E22" s="49">
        <v>79.75</v>
      </c>
      <c r="F22" s="49">
        <v>10.66</v>
      </c>
      <c r="G22" s="49">
        <v>4.24E-2</v>
      </c>
      <c r="H22" s="49">
        <v>23.587199999999999</v>
      </c>
      <c r="I22" s="49">
        <v>2023</v>
      </c>
      <c r="J22" s="49" t="s">
        <v>52</v>
      </c>
      <c r="K22" s="49" t="s">
        <v>33</v>
      </c>
    </row>
    <row r="23" spans="1:11" ht="20.100000000000001" customHeight="1" x14ac:dyDescent="0.25">
      <c r="A23" s="49" t="s">
        <v>136</v>
      </c>
      <c r="B23" s="49" t="s">
        <v>75</v>
      </c>
      <c r="C23" s="49" t="s">
        <v>31</v>
      </c>
      <c r="D23" s="49">
        <v>172990</v>
      </c>
      <c r="E23" s="49">
        <v>80.59</v>
      </c>
      <c r="F23" s="49">
        <v>14.42</v>
      </c>
      <c r="G23" s="49">
        <v>8.3400000000000002E-2</v>
      </c>
      <c r="H23" s="49">
        <v>11.996499999999999</v>
      </c>
      <c r="I23" s="49">
        <v>2023</v>
      </c>
      <c r="J23" s="49" t="s">
        <v>32</v>
      </c>
      <c r="K23" s="49" t="s">
        <v>33</v>
      </c>
    </row>
    <row r="24" spans="1:11" ht="20.100000000000001" customHeight="1" x14ac:dyDescent="0.25">
      <c r="A24" s="49" t="s">
        <v>546</v>
      </c>
      <c r="B24" s="49" t="s">
        <v>75</v>
      </c>
      <c r="C24" s="49" t="s">
        <v>31</v>
      </c>
      <c r="D24" s="49">
        <v>104028</v>
      </c>
      <c r="E24" s="49">
        <v>88.27</v>
      </c>
      <c r="F24" s="49">
        <v>11.98</v>
      </c>
      <c r="G24" s="49">
        <v>0.1152</v>
      </c>
      <c r="H24" s="49">
        <v>8.6834000000000007</v>
      </c>
      <c r="I24" s="49">
        <v>2023</v>
      </c>
      <c r="J24" s="49" t="s">
        <v>32</v>
      </c>
      <c r="K24" s="49" t="s">
        <v>33</v>
      </c>
    </row>
    <row r="25" spans="1:11" ht="20.100000000000001" customHeight="1" x14ac:dyDescent="0.25">
      <c r="A25" s="49" t="s">
        <v>464</v>
      </c>
      <c r="B25" s="49" t="s">
        <v>34</v>
      </c>
      <c r="C25" s="49" t="s">
        <v>32</v>
      </c>
      <c r="D25" s="49">
        <v>177000</v>
      </c>
      <c r="E25" s="49">
        <v>75.75</v>
      </c>
      <c r="F25" s="49">
        <v>9.08</v>
      </c>
      <c r="G25" s="49">
        <v>5.1299999999999998E-2</v>
      </c>
      <c r="H25" s="49">
        <v>19.493400000000001</v>
      </c>
      <c r="I25" s="49">
        <v>2023</v>
      </c>
      <c r="J25" s="49" t="s">
        <v>52</v>
      </c>
      <c r="K25" s="49" t="s">
        <v>33</v>
      </c>
    </row>
    <row r="26" spans="1:11" ht="20.100000000000001" customHeight="1" x14ac:dyDescent="0.25">
      <c r="A26" s="49" t="s">
        <v>697</v>
      </c>
      <c r="B26" s="49" t="s">
        <v>79</v>
      </c>
      <c r="C26" s="49" t="s">
        <v>31</v>
      </c>
      <c r="D26" s="49">
        <v>111830</v>
      </c>
      <c r="E26" s="49">
        <v>90.1</v>
      </c>
      <c r="F26" s="49">
        <v>9.0399999999999991</v>
      </c>
      <c r="G26" s="49">
        <v>8.0799999999999997E-2</v>
      </c>
      <c r="H26" s="49">
        <v>12.3705</v>
      </c>
      <c r="I26" s="49">
        <v>2023</v>
      </c>
      <c r="J26" s="49" t="s">
        <v>32</v>
      </c>
      <c r="K26" s="49" t="s">
        <v>33</v>
      </c>
    </row>
    <row r="27" spans="1:11" ht="20.100000000000001" customHeight="1" x14ac:dyDescent="0.25">
      <c r="A27" s="49" t="s">
        <v>113</v>
      </c>
      <c r="B27" s="49" t="s">
        <v>75</v>
      </c>
      <c r="C27" s="49" t="s">
        <v>31</v>
      </c>
      <c r="D27" s="49">
        <v>57040</v>
      </c>
      <c r="E27" s="49">
        <v>86.08</v>
      </c>
      <c r="F27" s="49">
        <v>10.43</v>
      </c>
      <c r="G27" s="49">
        <v>0.18290000000000001</v>
      </c>
      <c r="H27" s="49">
        <v>5.4688999999999997</v>
      </c>
      <c r="I27" s="49">
        <v>2023</v>
      </c>
      <c r="J27" s="49" t="s">
        <v>32</v>
      </c>
      <c r="K27" s="49" t="s">
        <v>33</v>
      </c>
    </row>
    <row r="28" spans="1:11" ht="20.100000000000001" customHeight="1" x14ac:dyDescent="0.25">
      <c r="A28" s="49" t="s">
        <v>100</v>
      </c>
      <c r="B28" s="49" t="s">
        <v>79</v>
      </c>
      <c r="C28" s="49" t="s">
        <v>31</v>
      </c>
      <c r="D28" s="49">
        <v>53336</v>
      </c>
      <c r="E28" s="49">
        <v>90.68</v>
      </c>
      <c r="F28" s="49">
        <v>7.18</v>
      </c>
      <c r="G28" s="49">
        <v>0.1346</v>
      </c>
      <c r="H28" s="49">
        <v>7.4283999999999999</v>
      </c>
      <c r="I28" s="49">
        <v>2023</v>
      </c>
      <c r="J28" s="49" t="s">
        <v>32</v>
      </c>
      <c r="K28" s="49" t="s">
        <v>33</v>
      </c>
    </row>
    <row r="29" spans="1:11" ht="20.100000000000001" customHeight="1" x14ac:dyDescent="0.25">
      <c r="A29" s="49" t="s">
        <v>132</v>
      </c>
      <c r="B29" s="49" t="s">
        <v>79</v>
      </c>
      <c r="C29" s="49" t="s">
        <v>31</v>
      </c>
      <c r="D29" s="49">
        <v>67727</v>
      </c>
      <c r="E29" s="49">
        <v>82.65</v>
      </c>
      <c r="F29" s="49">
        <v>4.25</v>
      </c>
      <c r="G29" s="49">
        <v>6.2799999999999995E-2</v>
      </c>
      <c r="H29" s="49">
        <v>15.9358</v>
      </c>
      <c r="I29" s="49">
        <v>2023</v>
      </c>
      <c r="J29" s="49" t="s">
        <v>32</v>
      </c>
      <c r="K29" s="49" t="s">
        <v>33</v>
      </c>
    </row>
    <row r="30" spans="1:11" ht="20.100000000000001" customHeight="1" x14ac:dyDescent="0.25">
      <c r="A30" s="49" t="s">
        <v>107</v>
      </c>
      <c r="B30" s="49" t="s">
        <v>79</v>
      </c>
      <c r="C30" s="49" t="s">
        <v>31</v>
      </c>
      <c r="D30" s="49">
        <v>116113</v>
      </c>
      <c r="E30" s="49">
        <v>87.46</v>
      </c>
      <c r="F30" s="49">
        <v>11.87</v>
      </c>
      <c r="G30" s="49">
        <v>0.1022</v>
      </c>
      <c r="H30" s="49">
        <v>9.7820999999999998</v>
      </c>
      <c r="I30" s="49">
        <v>2023</v>
      </c>
      <c r="J30" s="49" t="s">
        <v>32</v>
      </c>
      <c r="K30" s="49" t="s">
        <v>33</v>
      </c>
    </row>
    <row r="31" spans="1:11" ht="20.100000000000001" customHeight="1" x14ac:dyDescent="0.25">
      <c r="A31" s="49" t="s">
        <v>135</v>
      </c>
      <c r="B31" s="49" t="s">
        <v>79</v>
      </c>
      <c r="C31" s="49" t="s">
        <v>31</v>
      </c>
      <c r="D31" s="49">
        <v>119818</v>
      </c>
      <c r="E31" s="49">
        <v>89.68</v>
      </c>
      <c r="F31" s="49">
        <v>11.22</v>
      </c>
      <c r="G31" s="49">
        <v>9.3600000000000003E-2</v>
      </c>
      <c r="H31" s="49">
        <v>10.678900000000001</v>
      </c>
      <c r="I31" s="49">
        <v>2023</v>
      </c>
      <c r="J31" s="49" t="s">
        <v>32</v>
      </c>
      <c r="K31" s="49" t="s">
        <v>33</v>
      </c>
    </row>
    <row r="32" spans="1:11" ht="20.100000000000001" customHeight="1" x14ac:dyDescent="0.25">
      <c r="A32" s="49" t="s">
        <v>1714</v>
      </c>
      <c r="B32" s="49" t="s">
        <v>75</v>
      </c>
      <c r="C32" s="49" t="s">
        <v>32</v>
      </c>
      <c r="D32" s="49">
        <v>171720</v>
      </c>
      <c r="E32" s="49">
        <v>85.42</v>
      </c>
      <c r="F32" s="49">
        <v>9.73</v>
      </c>
      <c r="G32" s="49">
        <v>5.67E-2</v>
      </c>
      <c r="H32" s="49">
        <v>17.648499999999999</v>
      </c>
      <c r="I32" s="49">
        <v>2023</v>
      </c>
      <c r="J32" s="49" t="s">
        <v>52</v>
      </c>
      <c r="K32" s="49" t="s">
        <v>33</v>
      </c>
    </row>
    <row r="33" spans="1:11" ht="20.100000000000001" customHeight="1" x14ac:dyDescent="0.25">
      <c r="A33" s="49" t="s">
        <v>120</v>
      </c>
      <c r="B33" s="49" t="s">
        <v>79</v>
      </c>
      <c r="C33" s="49" t="s">
        <v>31</v>
      </c>
      <c r="D33" s="49">
        <v>65400</v>
      </c>
      <c r="E33" s="49">
        <v>90</v>
      </c>
      <c r="F33" s="49">
        <v>4.2</v>
      </c>
      <c r="G33" s="49">
        <v>6.4199999999999993E-2</v>
      </c>
      <c r="H33" s="49">
        <v>15.571400000000001</v>
      </c>
      <c r="I33" s="49">
        <v>2023</v>
      </c>
      <c r="J33" s="49" t="s">
        <v>32</v>
      </c>
      <c r="K33" s="49" t="s">
        <v>33</v>
      </c>
    </row>
    <row r="34" spans="1:11" ht="20.100000000000001" customHeight="1" x14ac:dyDescent="0.25">
      <c r="A34" s="49" t="s">
        <v>287</v>
      </c>
      <c r="B34" s="49" t="s">
        <v>79</v>
      </c>
      <c r="C34" s="49" t="s">
        <v>31</v>
      </c>
      <c r="D34" s="49">
        <v>133356</v>
      </c>
      <c r="E34" s="49">
        <v>82.52</v>
      </c>
      <c r="F34" s="49">
        <v>12.32</v>
      </c>
      <c r="G34" s="49">
        <v>9.2399999999999996E-2</v>
      </c>
      <c r="H34" s="49">
        <v>10.824400000000001</v>
      </c>
      <c r="I34" s="49">
        <v>2023</v>
      </c>
      <c r="J34" s="49" t="s">
        <v>32</v>
      </c>
      <c r="K34" s="49" t="s">
        <v>33</v>
      </c>
    </row>
    <row r="35" spans="1:11" ht="20.100000000000001" customHeight="1" x14ac:dyDescent="0.25">
      <c r="A35" s="49" t="s">
        <v>176</v>
      </c>
      <c r="B35" s="49" t="s">
        <v>79</v>
      </c>
      <c r="C35" s="49" t="s">
        <v>31</v>
      </c>
      <c r="D35" s="49">
        <v>118539</v>
      </c>
      <c r="E35" s="49">
        <v>87.2</v>
      </c>
      <c r="F35" s="49">
        <v>11.47</v>
      </c>
      <c r="G35" s="49">
        <v>9.6799999999999997E-2</v>
      </c>
      <c r="H35" s="49">
        <v>10.3347</v>
      </c>
      <c r="I35" s="49">
        <v>2023</v>
      </c>
      <c r="J35" s="49" t="s">
        <v>32</v>
      </c>
      <c r="K35" s="49" t="s">
        <v>33</v>
      </c>
    </row>
    <row r="36" spans="1:11" ht="20.100000000000001" customHeight="1" x14ac:dyDescent="0.25">
      <c r="A36" s="49" t="s">
        <v>115</v>
      </c>
      <c r="B36" s="49" t="s">
        <v>79</v>
      </c>
      <c r="C36" s="49" t="s">
        <v>31</v>
      </c>
      <c r="D36" s="49">
        <v>127456</v>
      </c>
      <c r="E36" s="49">
        <v>87.77</v>
      </c>
      <c r="F36" s="49">
        <v>12.22</v>
      </c>
      <c r="G36" s="49">
        <v>9.5899999999999999E-2</v>
      </c>
      <c r="H36" s="49">
        <v>10.430099999999999</v>
      </c>
      <c r="I36" s="49">
        <v>2023</v>
      </c>
      <c r="J36" s="49" t="s">
        <v>32</v>
      </c>
      <c r="K36" s="49" t="s">
        <v>33</v>
      </c>
    </row>
    <row r="37" spans="1:11" ht="20.100000000000001" customHeight="1" x14ac:dyDescent="0.25">
      <c r="A37" s="49" t="s">
        <v>3238</v>
      </c>
      <c r="B37" s="49" t="s">
        <v>75</v>
      </c>
      <c r="C37" s="49" t="s">
        <v>32</v>
      </c>
      <c r="D37" s="49">
        <v>213660</v>
      </c>
      <c r="E37" s="49">
        <v>81.8</v>
      </c>
      <c r="F37" s="49">
        <v>9.3800000000000008</v>
      </c>
      <c r="G37" s="49">
        <v>4.3900000000000002E-2</v>
      </c>
      <c r="H37" s="49">
        <v>22.778300000000002</v>
      </c>
      <c r="I37" s="49">
        <v>2023</v>
      </c>
      <c r="J37" s="49" t="s">
        <v>52</v>
      </c>
      <c r="K37" s="49" t="s">
        <v>33</v>
      </c>
    </row>
    <row r="38" spans="1:11" ht="20.100000000000001" customHeight="1" x14ac:dyDescent="0.25">
      <c r="A38" s="49" t="s">
        <v>125</v>
      </c>
      <c r="B38" s="49" t="s">
        <v>79</v>
      </c>
      <c r="C38" s="49" t="s">
        <v>31</v>
      </c>
      <c r="D38" s="49">
        <v>141617</v>
      </c>
      <c r="E38" s="49">
        <v>79.72</v>
      </c>
      <c r="F38" s="49">
        <v>10.94</v>
      </c>
      <c r="G38" s="49">
        <v>7.7299999999999994E-2</v>
      </c>
      <c r="H38" s="49">
        <v>12.944900000000001</v>
      </c>
      <c r="I38" s="49">
        <v>2023</v>
      </c>
      <c r="J38" s="49" t="s">
        <v>32</v>
      </c>
      <c r="K38" s="49" t="s">
        <v>33</v>
      </c>
    </row>
    <row r="39" spans="1:11" ht="20.100000000000001" customHeight="1" x14ac:dyDescent="0.25">
      <c r="A39" s="49" t="s">
        <v>106</v>
      </c>
      <c r="B39" s="49" t="s">
        <v>75</v>
      </c>
      <c r="C39" s="49" t="s">
        <v>31</v>
      </c>
      <c r="D39" s="49">
        <v>84577</v>
      </c>
      <c r="E39" s="49">
        <v>82.74</v>
      </c>
      <c r="F39" s="49">
        <v>7.93</v>
      </c>
      <c r="G39" s="49">
        <v>9.3799999999999994E-2</v>
      </c>
      <c r="H39" s="49">
        <v>10.6655</v>
      </c>
      <c r="I39" s="49">
        <v>2023</v>
      </c>
      <c r="J39" s="49" t="s">
        <v>32</v>
      </c>
      <c r="K39" s="49" t="s">
        <v>33</v>
      </c>
    </row>
    <row r="40" spans="1:11" ht="20.100000000000001" customHeight="1" x14ac:dyDescent="0.25">
      <c r="A40" s="49" t="s">
        <v>494</v>
      </c>
      <c r="B40" s="49" t="s">
        <v>79</v>
      </c>
      <c r="C40" s="49" t="s">
        <v>31</v>
      </c>
      <c r="D40" s="49">
        <v>204231</v>
      </c>
      <c r="E40" s="49">
        <v>78.69</v>
      </c>
      <c r="F40" s="49">
        <v>10.61</v>
      </c>
      <c r="G40" s="49">
        <v>5.1999999999999998E-2</v>
      </c>
      <c r="H40" s="49">
        <v>19.248899999999999</v>
      </c>
      <c r="I40" s="49">
        <v>2023</v>
      </c>
      <c r="J40" s="49" t="s">
        <v>32</v>
      </c>
      <c r="K40" s="49" t="s">
        <v>33</v>
      </c>
    </row>
    <row r="41" spans="1:11" ht="20.100000000000001" customHeight="1" x14ac:dyDescent="0.25">
      <c r="A41" s="49" t="s">
        <v>109</v>
      </c>
      <c r="B41" s="49" t="s">
        <v>79</v>
      </c>
      <c r="C41" s="49" t="s">
        <v>31</v>
      </c>
      <c r="D41" s="49">
        <v>128865</v>
      </c>
      <c r="E41" s="49">
        <v>87.86</v>
      </c>
      <c r="F41" s="49">
        <v>12.38</v>
      </c>
      <c r="G41" s="49">
        <v>9.6100000000000005E-2</v>
      </c>
      <c r="H41" s="49">
        <v>10.4092</v>
      </c>
      <c r="I41" s="49">
        <v>2023</v>
      </c>
      <c r="J41" s="49" t="s">
        <v>32</v>
      </c>
      <c r="K41" s="49" t="s">
        <v>33</v>
      </c>
    </row>
    <row r="42" spans="1:11" ht="20.100000000000001" customHeight="1" x14ac:dyDescent="0.25">
      <c r="A42" s="49" t="s">
        <v>1647</v>
      </c>
      <c r="B42" s="49" t="s">
        <v>79</v>
      </c>
      <c r="C42" s="49" t="s">
        <v>31</v>
      </c>
      <c r="D42" s="49">
        <v>165220</v>
      </c>
      <c r="E42" s="49">
        <v>79.88</v>
      </c>
      <c r="F42" s="49">
        <v>11.45</v>
      </c>
      <c r="G42" s="49">
        <v>6.93E-2</v>
      </c>
      <c r="H42" s="49">
        <v>14.4297</v>
      </c>
      <c r="I42" s="49">
        <v>2023</v>
      </c>
      <c r="J42" s="49" t="s">
        <v>32</v>
      </c>
      <c r="K42" s="49" t="s">
        <v>33</v>
      </c>
    </row>
    <row r="43" spans="1:11" ht="20.100000000000001" customHeight="1" x14ac:dyDescent="0.25">
      <c r="A43" s="49" t="s">
        <v>307</v>
      </c>
      <c r="B43" s="49" t="s">
        <v>34</v>
      </c>
      <c r="C43" s="49" t="s">
        <v>32</v>
      </c>
      <c r="D43" s="49">
        <v>534000</v>
      </c>
      <c r="E43" s="49">
        <v>84.64</v>
      </c>
      <c r="F43" s="49">
        <v>21.88</v>
      </c>
      <c r="G43" s="49">
        <v>4.1000000000000002E-2</v>
      </c>
      <c r="H43" s="49">
        <v>24.405899999999999</v>
      </c>
      <c r="I43" s="49">
        <v>2023</v>
      </c>
      <c r="J43" s="49" t="s">
        <v>52</v>
      </c>
      <c r="K43" s="49" t="s">
        <v>33</v>
      </c>
    </row>
    <row r="44" spans="1:11" ht="20.100000000000001" customHeight="1" x14ac:dyDescent="0.25">
      <c r="A44" s="49" t="s">
        <v>451</v>
      </c>
      <c r="B44" s="49" t="s">
        <v>79</v>
      </c>
      <c r="C44" s="49" t="s">
        <v>31</v>
      </c>
      <c r="D44" s="49">
        <v>118605</v>
      </c>
      <c r="E44" s="49">
        <v>81.91</v>
      </c>
      <c r="F44" s="49">
        <v>11.48</v>
      </c>
      <c r="G44" s="49">
        <v>9.6799999999999997E-2</v>
      </c>
      <c r="H44" s="49">
        <v>10.3314</v>
      </c>
      <c r="I44" s="49">
        <v>2023</v>
      </c>
      <c r="J44" s="49" t="s">
        <v>32</v>
      </c>
      <c r="K44" s="49" t="s">
        <v>33</v>
      </c>
    </row>
    <row r="45" spans="1:11" ht="20.100000000000001" customHeight="1" x14ac:dyDescent="0.25">
      <c r="A45" s="49" t="s">
        <v>131</v>
      </c>
      <c r="B45" s="49" t="s">
        <v>79</v>
      </c>
      <c r="C45" s="49" t="s">
        <v>31</v>
      </c>
      <c r="D45" s="49">
        <v>77398</v>
      </c>
      <c r="E45" s="49">
        <v>84.84</v>
      </c>
      <c r="F45" s="49">
        <v>10.27</v>
      </c>
      <c r="G45" s="49">
        <v>0.13270000000000001</v>
      </c>
      <c r="H45" s="49">
        <v>7.5362999999999998</v>
      </c>
      <c r="I45" s="49">
        <v>2023</v>
      </c>
      <c r="J45" s="49" t="s">
        <v>32</v>
      </c>
      <c r="K45" s="49" t="s">
        <v>33</v>
      </c>
    </row>
    <row r="46" spans="1:11" ht="20.100000000000001" customHeight="1" x14ac:dyDescent="0.25">
      <c r="A46" s="49" t="s">
        <v>3358</v>
      </c>
      <c r="B46" s="49" t="s">
        <v>34</v>
      </c>
      <c r="C46" s="49" t="s">
        <v>32</v>
      </c>
      <c r="D46" s="49">
        <v>116800</v>
      </c>
      <c r="E46" s="49">
        <v>76.099999999999994</v>
      </c>
      <c r="F46" s="49">
        <v>6.57</v>
      </c>
      <c r="G46" s="49">
        <v>5.6300000000000003E-2</v>
      </c>
      <c r="H46" s="49">
        <v>17.777799999999999</v>
      </c>
      <c r="I46" s="49">
        <v>2023</v>
      </c>
      <c r="J46" s="49" t="s">
        <v>52</v>
      </c>
      <c r="K46" s="49" t="s">
        <v>33</v>
      </c>
    </row>
    <row r="47" spans="1:11" ht="20.100000000000001" customHeight="1" x14ac:dyDescent="0.25">
      <c r="A47" s="49" t="s">
        <v>74</v>
      </c>
      <c r="B47" s="49" t="s">
        <v>75</v>
      </c>
      <c r="C47" s="49" t="s">
        <v>31</v>
      </c>
      <c r="D47" s="49">
        <v>86446</v>
      </c>
      <c r="E47" s="49">
        <v>77.39</v>
      </c>
      <c r="F47" s="49">
        <v>11.45</v>
      </c>
      <c r="G47" s="49">
        <v>0.13250000000000001</v>
      </c>
      <c r="H47" s="49">
        <v>7.5498000000000003</v>
      </c>
      <c r="I47" s="49">
        <v>2023</v>
      </c>
      <c r="J47" s="49" t="s">
        <v>32</v>
      </c>
      <c r="K47" s="49" t="s">
        <v>33</v>
      </c>
    </row>
    <row r="48" spans="1:11" ht="20.100000000000001" customHeight="1" x14ac:dyDescent="0.25">
      <c r="A48" s="49" t="s">
        <v>95</v>
      </c>
      <c r="B48" s="49" t="s">
        <v>79</v>
      </c>
      <c r="C48" s="49" t="s">
        <v>31</v>
      </c>
      <c r="D48" s="49">
        <v>58942</v>
      </c>
      <c r="E48" s="49">
        <v>88.84</v>
      </c>
      <c r="F48" s="49">
        <v>10.119999999999999</v>
      </c>
      <c r="G48" s="49">
        <v>0.17169999999999999</v>
      </c>
      <c r="H48" s="49">
        <v>5.8243</v>
      </c>
      <c r="I48" s="49">
        <v>2023</v>
      </c>
      <c r="J48" s="49" t="s">
        <v>32</v>
      </c>
      <c r="K48" s="49" t="s">
        <v>33</v>
      </c>
    </row>
    <row r="49" spans="1:11" ht="20.100000000000001" customHeight="1" x14ac:dyDescent="0.25">
      <c r="A49" s="49" t="s">
        <v>80</v>
      </c>
      <c r="B49" s="49" t="s">
        <v>75</v>
      </c>
      <c r="C49" s="49" t="s">
        <v>31</v>
      </c>
      <c r="D49" s="49">
        <v>111065</v>
      </c>
      <c r="E49" s="49">
        <v>89.75</v>
      </c>
      <c r="F49" s="49">
        <v>17.36</v>
      </c>
      <c r="G49" s="49">
        <v>0.15629999999999999</v>
      </c>
      <c r="H49" s="49">
        <v>6.3977000000000004</v>
      </c>
      <c r="I49" s="49">
        <v>2023</v>
      </c>
      <c r="J49" s="49" t="s">
        <v>32</v>
      </c>
      <c r="K49" s="49" t="s">
        <v>33</v>
      </c>
    </row>
    <row r="50" spans="1:11" ht="20.100000000000001" customHeight="1" x14ac:dyDescent="0.25">
      <c r="A50" s="49" t="s">
        <v>92</v>
      </c>
      <c r="B50" s="49" t="s">
        <v>34</v>
      </c>
      <c r="C50" s="49" t="s">
        <v>31</v>
      </c>
      <c r="D50" s="49">
        <v>92838</v>
      </c>
      <c r="E50" s="49">
        <v>69.28</v>
      </c>
      <c r="F50" s="49">
        <v>11.2</v>
      </c>
      <c r="G50" s="49">
        <v>0.1206</v>
      </c>
      <c r="H50" s="49">
        <v>8.2890999999999995</v>
      </c>
      <c r="I50" s="49">
        <v>2023</v>
      </c>
      <c r="J50" s="49" t="s">
        <v>32</v>
      </c>
      <c r="K50" s="49" t="s">
        <v>33</v>
      </c>
    </row>
    <row r="51" spans="1:11" ht="20.100000000000001" customHeight="1" x14ac:dyDescent="0.25">
      <c r="A51" s="49" t="s">
        <v>1651</v>
      </c>
      <c r="B51" s="49" t="s">
        <v>75</v>
      </c>
      <c r="C51" s="49" t="s">
        <v>31</v>
      </c>
      <c r="D51" s="49">
        <v>95854</v>
      </c>
      <c r="E51" s="49">
        <v>80.599999999999994</v>
      </c>
      <c r="F51" s="49">
        <v>6.27</v>
      </c>
      <c r="G51" s="49">
        <v>6.54E-2</v>
      </c>
      <c r="H51" s="49">
        <v>15.287699999999999</v>
      </c>
      <c r="I51" s="49">
        <v>2023</v>
      </c>
      <c r="J51" s="49" t="s">
        <v>32</v>
      </c>
      <c r="K51" s="49" t="s">
        <v>33</v>
      </c>
    </row>
    <row r="52" spans="1:11" ht="20.100000000000001" customHeight="1" x14ac:dyDescent="0.25">
      <c r="A52" s="49" t="s">
        <v>312</v>
      </c>
      <c r="B52" s="49" t="s">
        <v>79</v>
      </c>
      <c r="C52" s="49" t="s">
        <v>31</v>
      </c>
      <c r="D52" s="49">
        <v>144109</v>
      </c>
      <c r="E52" s="49">
        <v>83.91</v>
      </c>
      <c r="F52" s="49">
        <v>10.029999999999999</v>
      </c>
      <c r="G52" s="49">
        <v>6.9599999999999995E-2</v>
      </c>
      <c r="H52" s="49">
        <v>14.367800000000001</v>
      </c>
      <c r="I52" s="49">
        <v>2023</v>
      </c>
      <c r="J52" s="49" t="s">
        <v>32</v>
      </c>
      <c r="K52" s="49" t="s">
        <v>33</v>
      </c>
    </row>
    <row r="53" spans="1:11" ht="20.100000000000001" customHeight="1" x14ac:dyDescent="0.25">
      <c r="A53" s="49" t="s">
        <v>309</v>
      </c>
      <c r="B53" s="49" t="s">
        <v>79</v>
      </c>
      <c r="C53" s="49" t="s">
        <v>31</v>
      </c>
      <c r="D53" s="49">
        <v>153189</v>
      </c>
      <c r="E53" s="49">
        <v>89.04</v>
      </c>
      <c r="F53" s="49">
        <v>10.56</v>
      </c>
      <c r="G53" s="49">
        <v>6.8900000000000003E-2</v>
      </c>
      <c r="H53" s="49">
        <v>14.506600000000001</v>
      </c>
      <c r="I53" s="49">
        <v>2023</v>
      </c>
      <c r="J53" s="49" t="s">
        <v>32</v>
      </c>
      <c r="K53" s="49" t="s">
        <v>33</v>
      </c>
    </row>
    <row r="54" spans="1:11" ht="20.100000000000001" customHeight="1" x14ac:dyDescent="0.25">
      <c r="A54" s="49" t="s">
        <v>3342</v>
      </c>
      <c r="B54" s="49" t="s">
        <v>75</v>
      </c>
      <c r="C54" s="49" t="s">
        <v>31</v>
      </c>
      <c r="D54" s="49">
        <v>90920</v>
      </c>
      <c r="E54" s="49">
        <v>77.17</v>
      </c>
      <c r="F54" s="49">
        <v>9.85</v>
      </c>
      <c r="G54" s="49">
        <v>0.10829999999999999</v>
      </c>
      <c r="H54" s="49">
        <v>9.2304999999999993</v>
      </c>
      <c r="I54" s="49">
        <v>2023</v>
      </c>
      <c r="J54" s="49" t="s">
        <v>32</v>
      </c>
      <c r="K54" s="49" t="s">
        <v>33</v>
      </c>
    </row>
    <row r="55" spans="1:11" ht="20.100000000000001" customHeight="1" x14ac:dyDescent="0.25">
      <c r="A55" s="49" t="s">
        <v>3244</v>
      </c>
      <c r="B55" s="49" t="s">
        <v>75</v>
      </c>
      <c r="C55" s="49" t="s">
        <v>31</v>
      </c>
      <c r="D55" s="49">
        <v>53697</v>
      </c>
      <c r="E55" s="49">
        <v>85.84</v>
      </c>
      <c r="F55" s="49">
        <v>10.83</v>
      </c>
      <c r="G55" s="49">
        <v>0.20169999999999999</v>
      </c>
      <c r="H55" s="49">
        <v>4.9581</v>
      </c>
      <c r="I55" s="49">
        <v>2023</v>
      </c>
      <c r="J55" s="49" t="s">
        <v>32</v>
      </c>
      <c r="K55" s="49" t="s">
        <v>33</v>
      </c>
    </row>
    <row r="56" spans="1:11" ht="20.100000000000001" customHeight="1" x14ac:dyDescent="0.25">
      <c r="A56" s="49" t="s">
        <v>83</v>
      </c>
      <c r="B56" s="49" t="s">
        <v>79</v>
      </c>
      <c r="C56" s="49" t="s">
        <v>31</v>
      </c>
      <c r="D56" s="49">
        <v>109262</v>
      </c>
      <c r="E56" s="49">
        <v>87.68</v>
      </c>
      <c r="F56" s="49">
        <v>11.5</v>
      </c>
      <c r="G56" s="49">
        <v>0.1053</v>
      </c>
      <c r="H56" s="49">
        <v>9.5009999999999994</v>
      </c>
      <c r="I56" s="49">
        <v>2023</v>
      </c>
      <c r="J56" s="49" t="s">
        <v>32</v>
      </c>
      <c r="K56" s="49" t="s">
        <v>33</v>
      </c>
    </row>
    <row r="57" spans="1:11" ht="20.100000000000001" customHeight="1" x14ac:dyDescent="0.25">
      <c r="A57" s="49" t="s">
        <v>261</v>
      </c>
      <c r="B57" s="49" t="s">
        <v>79</v>
      </c>
      <c r="C57" s="49" t="s">
        <v>31</v>
      </c>
      <c r="D57" s="49">
        <v>164630</v>
      </c>
      <c r="E57" s="49">
        <v>81.59</v>
      </c>
      <c r="F57" s="49">
        <v>11.44</v>
      </c>
      <c r="G57" s="49">
        <v>6.9500000000000006E-2</v>
      </c>
      <c r="H57" s="49">
        <v>14.3908</v>
      </c>
      <c r="I57" s="49">
        <v>2023</v>
      </c>
      <c r="J57" s="49" t="s">
        <v>32</v>
      </c>
      <c r="K57" s="49" t="s">
        <v>33</v>
      </c>
    </row>
    <row r="58" spans="1:11" ht="20.100000000000001" customHeight="1" x14ac:dyDescent="0.25">
      <c r="A58" s="49" t="s">
        <v>1703</v>
      </c>
      <c r="B58" s="49" t="s">
        <v>75</v>
      </c>
      <c r="C58" s="49" t="s">
        <v>32</v>
      </c>
      <c r="D58" s="49">
        <v>229185</v>
      </c>
      <c r="E58" s="49">
        <v>67.680000000000007</v>
      </c>
      <c r="F58" s="49">
        <v>11.24</v>
      </c>
      <c r="G58" s="49">
        <v>4.9000000000000002E-2</v>
      </c>
      <c r="H58" s="49">
        <v>20.3901</v>
      </c>
      <c r="I58" s="49">
        <v>2023</v>
      </c>
      <c r="J58" s="49" t="s">
        <v>52</v>
      </c>
      <c r="K58" s="49" t="s">
        <v>33</v>
      </c>
    </row>
    <row r="59" spans="1:11" ht="20.100000000000001" customHeight="1" x14ac:dyDescent="0.25">
      <c r="A59" s="49" t="s">
        <v>89</v>
      </c>
      <c r="B59" s="49" t="s">
        <v>75</v>
      </c>
      <c r="C59" s="49" t="s">
        <v>31</v>
      </c>
      <c r="D59" s="49">
        <v>166777</v>
      </c>
      <c r="E59" s="49">
        <v>84.22</v>
      </c>
      <c r="F59" s="49">
        <v>18</v>
      </c>
      <c r="G59" s="49">
        <v>0.1079</v>
      </c>
      <c r="H59" s="49">
        <v>9.2653999999999996</v>
      </c>
      <c r="I59" s="49">
        <v>2023</v>
      </c>
      <c r="J59" s="49" t="s">
        <v>32</v>
      </c>
      <c r="K59" s="49" t="s">
        <v>33</v>
      </c>
    </row>
    <row r="60" spans="1:11" ht="20.100000000000001" customHeight="1" x14ac:dyDescent="0.25">
      <c r="A60" s="49" t="s">
        <v>1656</v>
      </c>
      <c r="B60" s="49" t="s">
        <v>79</v>
      </c>
      <c r="C60" s="49" t="s">
        <v>31</v>
      </c>
      <c r="D60" s="49">
        <v>137192</v>
      </c>
      <c r="E60" s="49">
        <v>80.739999999999995</v>
      </c>
      <c r="F60" s="49">
        <v>10.32</v>
      </c>
      <c r="G60" s="49">
        <v>7.5200000000000003E-2</v>
      </c>
      <c r="H60" s="49">
        <v>13.293799999999999</v>
      </c>
      <c r="I60" s="49">
        <v>2023</v>
      </c>
      <c r="J60" s="49" t="s">
        <v>32</v>
      </c>
      <c r="K60" s="49" t="s">
        <v>33</v>
      </c>
    </row>
    <row r="61" spans="1:11" ht="20.100000000000001" customHeight="1" x14ac:dyDescent="0.25">
      <c r="A61" s="49" t="s">
        <v>111</v>
      </c>
      <c r="B61" s="49" t="s">
        <v>79</v>
      </c>
      <c r="C61" s="49" t="s">
        <v>31</v>
      </c>
      <c r="D61" s="49">
        <v>126964</v>
      </c>
      <c r="E61" s="49">
        <v>77.12</v>
      </c>
      <c r="F61" s="49">
        <v>11.47</v>
      </c>
      <c r="G61" s="49">
        <v>9.0300000000000005E-2</v>
      </c>
      <c r="H61" s="49">
        <v>11.0692</v>
      </c>
      <c r="I61" s="49">
        <v>2023</v>
      </c>
      <c r="J61" s="49" t="s">
        <v>32</v>
      </c>
      <c r="K61" s="49" t="s">
        <v>33</v>
      </c>
    </row>
    <row r="62" spans="1:11" ht="20.100000000000001" customHeight="1" x14ac:dyDescent="0.25">
      <c r="A62" s="49" t="s">
        <v>317</v>
      </c>
      <c r="B62" s="49" t="s">
        <v>75</v>
      </c>
      <c r="C62" s="49" t="s">
        <v>31</v>
      </c>
      <c r="D62" s="49">
        <v>182529</v>
      </c>
      <c r="E62" s="49">
        <v>87.34</v>
      </c>
      <c r="F62" s="49">
        <v>8.1</v>
      </c>
      <c r="G62" s="49">
        <v>4.4400000000000002E-2</v>
      </c>
      <c r="H62" s="49">
        <v>22.534500000000001</v>
      </c>
      <c r="I62" s="49">
        <v>2023</v>
      </c>
      <c r="J62" s="49" t="s">
        <v>32</v>
      </c>
      <c r="K62" s="49" t="s">
        <v>33</v>
      </c>
    </row>
    <row r="63" spans="1:11" ht="20.100000000000001" customHeight="1" x14ac:dyDescent="0.25">
      <c r="A63" s="49" t="s">
        <v>1687</v>
      </c>
      <c r="B63" s="49" t="s">
        <v>75</v>
      </c>
      <c r="C63" s="49" t="s">
        <v>32</v>
      </c>
      <c r="D63" s="49">
        <v>262935</v>
      </c>
      <c r="E63" s="49">
        <v>78.72</v>
      </c>
      <c r="F63" s="49">
        <v>10.62</v>
      </c>
      <c r="G63" s="49">
        <v>4.0399999999999998E-2</v>
      </c>
      <c r="H63" s="49">
        <v>24.758500000000002</v>
      </c>
      <c r="I63" s="49">
        <v>2023</v>
      </c>
      <c r="J63" s="49" t="s">
        <v>52</v>
      </c>
      <c r="K63" s="49" t="s">
        <v>33</v>
      </c>
    </row>
    <row r="64" spans="1:11" ht="20.100000000000001" customHeight="1" x14ac:dyDescent="0.25">
      <c r="A64" s="49" t="s">
        <v>114</v>
      </c>
      <c r="B64" s="49" t="s">
        <v>75</v>
      </c>
      <c r="C64" s="49" t="s">
        <v>31</v>
      </c>
      <c r="D64" s="49">
        <v>64334</v>
      </c>
      <c r="E64" s="49">
        <v>83.6</v>
      </c>
      <c r="F64" s="49">
        <v>13.76</v>
      </c>
      <c r="G64" s="49">
        <v>0.21390000000000001</v>
      </c>
      <c r="H64" s="49">
        <v>4.6755000000000004</v>
      </c>
      <c r="I64" s="49">
        <v>2023</v>
      </c>
      <c r="J64" s="49" t="s">
        <v>32</v>
      </c>
      <c r="K64" s="49" t="s">
        <v>33</v>
      </c>
    </row>
    <row r="65" spans="1:11" ht="20.100000000000001" customHeight="1" x14ac:dyDescent="0.25">
      <c r="A65" s="49" t="s">
        <v>112</v>
      </c>
      <c r="B65" s="49" t="s">
        <v>79</v>
      </c>
      <c r="C65" s="49" t="s">
        <v>31</v>
      </c>
      <c r="D65" s="49">
        <v>112245</v>
      </c>
      <c r="E65" s="49">
        <v>79.69</v>
      </c>
      <c r="F65" s="49">
        <v>10.65</v>
      </c>
      <c r="G65" s="49">
        <v>9.4899999999999998E-2</v>
      </c>
      <c r="H65" s="49">
        <v>10.539400000000001</v>
      </c>
      <c r="I65" s="49">
        <v>2023</v>
      </c>
      <c r="J65" s="49" t="s">
        <v>32</v>
      </c>
      <c r="K65" s="49" t="s">
        <v>33</v>
      </c>
    </row>
    <row r="66" spans="1:11" ht="20.100000000000001" customHeight="1" x14ac:dyDescent="0.25">
      <c r="A66" s="49" t="s">
        <v>3344</v>
      </c>
      <c r="B66" s="49" t="s">
        <v>75</v>
      </c>
      <c r="C66" s="49" t="s">
        <v>31</v>
      </c>
      <c r="D66" s="49">
        <v>252573</v>
      </c>
      <c r="E66" s="49">
        <v>76.38</v>
      </c>
      <c r="F66" s="49">
        <v>18.3</v>
      </c>
      <c r="G66" s="49">
        <v>7.2499999999999995E-2</v>
      </c>
      <c r="H66" s="49">
        <v>13.8018</v>
      </c>
      <c r="I66" s="49">
        <v>2023</v>
      </c>
      <c r="J66" s="49" t="s">
        <v>32</v>
      </c>
      <c r="K66" s="49" t="s">
        <v>33</v>
      </c>
    </row>
    <row r="67" spans="1:11" ht="20.100000000000001" customHeight="1" x14ac:dyDescent="0.25">
      <c r="A67" s="49" t="s">
        <v>337</v>
      </c>
      <c r="B67" s="49" t="s">
        <v>79</v>
      </c>
      <c r="C67" s="49" t="s">
        <v>31</v>
      </c>
      <c r="D67" s="49">
        <v>51500</v>
      </c>
      <c r="E67" s="49">
        <v>88.08</v>
      </c>
      <c r="F67" s="49">
        <v>3.63</v>
      </c>
      <c r="G67" s="49">
        <v>7.0499999999999993E-2</v>
      </c>
      <c r="H67" s="49">
        <v>14.1874</v>
      </c>
      <c r="I67" s="49">
        <v>2023</v>
      </c>
      <c r="J67" s="49" t="s">
        <v>32</v>
      </c>
      <c r="K67" s="49" t="s">
        <v>33</v>
      </c>
    </row>
    <row r="68" spans="1:11" ht="20.100000000000001" customHeight="1" x14ac:dyDescent="0.25">
      <c r="A68" s="49" t="s">
        <v>96</v>
      </c>
      <c r="B68" s="49" t="s">
        <v>79</v>
      </c>
      <c r="C68" s="49" t="s">
        <v>31</v>
      </c>
      <c r="D68" s="49">
        <v>76742</v>
      </c>
      <c r="E68" s="49">
        <v>83.16</v>
      </c>
      <c r="F68" s="49">
        <v>7.15</v>
      </c>
      <c r="G68" s="49">
        <v>9.3200000000000005E-2</v>
      </c>
      <c r="H68" s="49">
        <v>10.7332</v>
      </c>
      <c r="I68" s="49">
        <v>2023</v>
      </c>
      <c r="J68" s="49" t="s">
        <v>32</v>
      </c>
      <c r="K68" s="49" t="s">
        <v>33</v>
      </c>
    </row>
    <row r="69" spans="1:11" ht="20.100000000000001" customHeight="1" x14ac:dyDescent="0.25">
      <c r="A69" s="49" t="s">
        <v>1664</v>
      </c>
      <c r="B69" s="49" t="s">
        <v>79</v>
      </c>
      <c r="C69" s="49" t="s">
        <v>31</v>
      </c>
      <c r="D69" s="49">
        <v>118015</v>
      </c>
      <c r="E69" s="49">
        <v>71.52</v>
      </c>
      <c r="F69" s="49">
        <v>7.13</v>
      </c>
      <c r="G69" s="49">
        <v>6.0400000000000002E-2</v>
      </c>
      <c r="H69" s="49">
        <v>16.5518</v>
      </c>
      <c r="I69" s="49">
        <v>2023</v>
      </c>
      <c r="J69" s="49" t="s">
        <v>32</v>
      </c>
      <c r="K69" s="49" t="s">
        <v>33</v>
      </c>
    </row>
    <row r="70" spans="1:11" ht="20.100000000000001" customHeight="1" x14ac:dyDescent="0.25">
      <c r="A70" s="49" t="s">
        <v>1669</v>
      </c>
      <c r="B70" s="49" t="s">
        <v>75</v>
      </c>
      <c r="C70" s="49" t="s">
        <v>32</v>
      </c>
      <c r="D70" s="49">
        <v>177390</v>
      </c>
      <c r="E70" s="49">
        <v>80.52</v>
      </c>
      <c r="F70" s="49">
        <v>9.75</v>
      </c>
      <c r="G70" s="49">
        <v>5.5E-2</v>
      </c>
      <c r="H70" s="49">
        <v>18.1938</v>
      </c>
      <c r="I70" s="49">
        <v>2023</v>
      </c>
      <c r="J70" s="49" t="s">
        <v>52</v>
      </c>
      <c r="K70" s="49" t="s">
        <v>33</v>
      </c>
    </row>
    <row r="71" spans="1:11" ht="20.100000000000001" customHeight="1" x14ac:dyDescent="0.25">
      <c r="A71" s="49" t="s">
        <v>1649</v>
      </c>
      <c r="B71" s="49" t="s">
        <v>79</v>
      </c>
      <c r="C71" s="49" t="s">
        <v>31</v>
      </c>
      <c r="D71" s="49">
        <v>143715</v>
      </c>
      <c r="E71" s="49">
        <v>82.62</v>
      </c>
      <c r="F71" s="49">
        <v>10.17</v>
      </c>
      <c r="G71" s="49">
        <v>7.0800000000000002E-2</v>
      </c>
      <c r="H71" s="49">
        <v>14.1313</v>
      </c>
      <c r="I71" s="49">
        <v>2023</v>
      </c>
      <c r="J71" s="49" t="s">
        <v>32</v>
      </c>
      <c r="K71" s="49" t="s">
        <v>33</v>
      </c>
    </row>
    <row r="72" spans="1:11" ht="20.100000000000001" customHeight="1" x14ac:dyDescent="0.25">
      <c r="A72" s="49" t="s">
        <v>127</v>
      </c>
      <c r="B72" s="49" t="s">
        <v>79</v>
      </c>
      <c r="C72" s="49" t="s">
        <v>31</v>
      </c>
      <c r="D72" s="49">
        <v>58745</v>
      </c>
      <c r="E72" s="49">
        <v>86.21</v>
      </c>
      <c r="F72" s="49">
        <v>4.2</v>
      </c>
      <c r="G72" s="49">
        <v>7.1499999999999994E-2</v>
      </c>
      <c r="H72" s="49">
        <v>13.9869</v>
      </c>
      <c r="I72" s="49">
        <v>2023</v>
      </c>
      <c r="J72" s="49" t="s">
        <v>32</v>
      </c>
      <c r="K72" s="49" t="s">
        <v>33</v>
      </c>
    </row>
    <row r="73" spans="1:11" ht="20.100000000000001" customHeight="1" x14ac:dyDescent="0.25">
      <c r="A73" s="49" t="s">
        <v>99</v>
      </c>
      <c r="B73" s="49" t="s">
        <v>75</v>
      </c>
      <c r="C73" s="49" t="s">
        <v>31</v>
      </c>
      <c r="D73" s="49">
        <v>190298</v>
      </c>
      <c r="E73" s="49">
        <v>89.84</v>
      </c>
      <c r="F73" s="49">
        <v>17.690000000000001</v>
      </c>
      <c r="G73" s="49">
        <v>9.2999999999999999E-2</v>
      </c>
      <c r="H73" s="49">
        <v>10.757400000000001</v>
      </c>
      <c r="I73" s="49">
        <v>2023</v>
      </c>
      <c r="J73" s="49" t="s">
        <v>32</v>
      </c>
      <c r="K73" s="49" t="s">
        <v>33</v>
      </c>
    </row>
    <row r="74" spans="1:11" ht="20.100000000000001" customHeight="1" x14ac:dyDescent="0.25">
      <c r="A74" s="49" t="s">
        <v>280</v>
      </c>
      <c r="B74" s="49" t="s">
        <v>34</v>
      </c>
      <c r="C74" s="49" t="s">
        <v>32</v>
      </c>
      <c r="D74" s="49">
        <v>190000</v>
      </c>
      <c r="E74" s="49">
        <v>79.489999999999995</v>
      </c>
      <c r="F74" s="49">
        <v>8.99</v>
      </c>
      <c r="G74" s="49">
        <v>4.7300000000000002E-2</v>
      </c>
      <c r="H74" s="49">
        <v>21.134599999999999</v>
      </c>
      <c r="I74" s="49">
        <v>2023</v>
      </c>
      <c r="J74" s="49" t="s">
        <v>52</v>
      </c>
      <c r="K74" s="49" t="s">
        <v>33</v>
      </c>
    </row>
    <row r="75" spans="1:11" ht="20.100000000000001" customHeight="1" x14ac:dyDescent="0.25">
      <c r="A75" s="49" t="s">
        <v>447</v>
      </c>
      <c r="B75" s="49" t="s">
        <v>75</v>
      </c>
      <c r="C75" s="49" t="s">
        <v>31</v>
      </c>
      <c r="D75" s="49">
        <v>50703</v>
      </c>
      <c r="E75" s="49">
        <v>85.47</v>
      </c>
      <c r="F75" s="49">
        <v>6.36</v>
      </c>
      <c r="G75" s="49">
        <v>0.12540000000000001</v>
      </c>
      <c r="H75" s="49">
        <v>7.9721000000000002</v>
      </c>
      <c r="I75" s="49">
        <v>2023</v>
      </c>
      <c r="J75" s="49" t="s">
        <v>32</v>
      </c>
      <c r="K75" s="49" t="s">
        <v>33</v>
      </c>
    </row>
    <row r="76" spans="1:11" ht="20.100000000000001" customHeight="1" x14ac:dyDescent="0.25">
      <c r="A76" s="49" t="s">
        <v>3340</v>
      </c>
      <c r="B76" s="49" t="s">
        <v>75</v>
      </c>
      <c r="C76" s="49" t="s">
        <v>31</v>
      </c>
      <c r="D76" s="49">
        <v>154129</v>
      </c>
      <c r="E76" s="49">
        <v>89.92</v>
      </c>
      <c r="F76" s="49">
        <v>13.6</v>
      </c>
      <c r="G76" s="49">
        <v>8.8200000000000001E-2</v>
      </c>
      <c r="H76" s="49">
        <v>11.333</v>
      </c>
      <c r="I76" s="49">
        <v>2023</v>
      </c>
      <c r="J76" s="49" t="s">
        <v>32</v>
      </c>
      <c r="K76" s="49" t="s">
        <v>33</v>
      </c>
    </row>
    <row r="77" spans="1:11" ht="20.100000000000001" customHeight="1" x14ac:dyDescent="0.25">
      <c r="A77" s="49" t="s">
        <v>3633</v>
      </c>
      <c r="B77" s="49" t="s">
        <v>79</v>
      </c>
      <c r="C77" s="49" t="s">
        <v>31</v>
      </c>
      <c r="D77" s="49">
        <v>196920</v>
      </c>
      <c r="E77" s="49">
        <v>77.02</v>
      </c>
      <c r="F77" s="49">
        <v>16.21</v>
      </c>
      <c r="G77" s="49">
        <v>8.2299999999999998E-2</v>
      </c>
      <c r="H77" s="49">
        <v>12.148099999999999</v>
      </c>
      <c r="I77" s="49">
        <v>2023</v>
      </c>
      <c r="J77" s="49" t="s">
        <v>32</v>
      </c>
      <c r="K77" s="49" t="s">
        <v>33</v>
      </c>
    </row>
    <row r="78" spans="1:11" ht="20.100000000000001" customHeight="1" x14ac:dyDescent="0.25">
      <c r="A78" s="49" t="s">
        <v>85</v>
      </c>
      <c r="B78" s="49" t="s">
        <v>79</v>
      </c>
      <c r="C78" s="49" t="s">
        <v>31</v>
      </c>
      <c r="D78" s="49">
        <v>66777</v>
      </c>
      <c r="E78" s="49">
        <v>81.819999999999993</v>
      </c>
      <c r="F78" s="49">
        <v>11.52</v>
      </c>
      <c r="G78" s="49">
        <v>0.17249999999999999</v>
      </c>
      <c r="H78" s="49">
        <v>5.7965999999999998</v>
      </c>
      <c r="I78" s="49">
        <v>2023</v>
      </c>
      <c r="J78" s="49" t="s">
        <v>32</v>
      </c>
      <c r="K78" s="49" t="s">
        <v>33</v>
      </c>
    </row>
    <row r="79" spans="1:11" ht="20.100000000000001" customHeight="1" x14ac:dyDescent="0.25">
      <c r="A79" s="49" t="s">
        <v>139</v>
      </c>
      <c r="B79" s="49" t="s">
        <v>34</v>
      </c>
      <c r="C79" s="49" t="s">
        <v>31</v>
      </c>
      <c r="D79" s="49">
        <v>51620</v>
      </c>
      <c r="E79" s="49">
        <v>89.01</v>
      </c>
      <c r="F79" s="49">
        <v>10.18</v>
      </c>
      <c r="G79" s="49">
        <v>0.19719999999999999</v>
      </c>
      <c r="H79" s="49">
        <v>5.0708000000000002</v>
      </c>
      <c r="I79" s="49">
        <v>2023</v>
      </c>
      <c r="J79" s="49" t="s">
        <v>32</v>
      </c>
      <c r="K79" s="49" t="s">
        <v>33</v>
      </c>
    </row>
    <row r="80" spans="1:11" ht="20.100000000000001" customHeight="1" x14ac:dyDescent="0.25">
      <c r="A80" s="49" t="s">
        <v>1676</v>
      </c>
      <c r="B80" s="49" t="s">
        <v>75</v>
      </c>
      <c r="C80" s="49" t="s">
        <v>32</v>
      </c>
      <c r="D80" s="49">
        <v>228510</v>
      </c>
      <c r="E80" s="49">
        <v>73.819999999999993</v>
      </c>
      <c r="F80" s="49">
        <v>11.29</v>
      </c>
      <c r="G80" s="49">
        <v>4.9399999999999999E-2</v>
      </c>
      <c r="H80" s="49">
        <v>20.239999999999998</v>
      </c>
      <c r="I80" s="49">
        <v>2023</v>
      </c>
      <c r="J80" s="49" t="s">
        <v>52</v>
      </c>
      <c r="K80" s="49" t="s">
        <v>33</v>
      </c>
    </row>
    <row r="81" spans="1:11" ht="20.100000000000001" customHeight="1" x14ac:dyDescent="0.25">
      <c r="A81" s="49" t="s">
        <v>507</v>
      </c>
      <c r="B81" s="49" t="s">
        <v>75</v>
      </c>
      <c r="C81" s="49" t="s">
        <v>32</v>
      </c>
      <c r="D81" s="49">
        <v>177390</v>
      </c>
      <c r="E81" s="49">
        <v>71.849999999999994</v>
      </c>
      <c r="F81" s="49">
        <v>10.46</v>
      </c>
      <c r="G81" s="49">
        <v>5.8999999999999997E-2</v>
      </c>
      <c r="H81" s="49">
        <v>16.9589</v>
      </c>
      <c r="I81" s="49">
        <v>2023</v>
      </c>
      <c r="J81" s="49" t="s">
        <v>52</v>
      </c>
      <c r="K81" s="49" t="s">
        <v>33</v>
      </c>
    </row>
    <row r="82" spans="1:11" ht="20.100000000000001" customHeight="1" x14ac:dyDescent="0.25">
      <c r="A82" s="49" t="s">
        <v>77</v>
      </c>
      <c r="B82" s="49" t="s">
        <v>75</v>
      </c>
      <c r="C82" s="49" t="s">
        <v>31</v>
      </c>
      <c r="D82" s="49">
        <v>159729</v>
      </c>
      <c r="E82" s="49">
        <v>79.069999999999993</v>
      </c>
      <c r="F82" s="49">
        <v>24.43</v>
      </c>
      <c r="G82" s="49">
        <v>0.15290000000000001</v>
      </c>
      <c r="H82" s="49">
        <v>6.5381999999999998</v>
      </c>
      <c r="I82" s="49">
        <v>2023</v>
      </c>
      <c r="J82" s="49" t="s">
        <v>32</v>
      </c>
      <c r="K82" s="49" t="s">
        <v>33</v>
      </c>
    </row>
    <row r="83" spans="1:11" ht="20.100000000000001" customHeight="1" x14ac:dyDescent="0.25">
      <c r="A83" s="49" t="s">
        <v>97</v>
      </c>
      <c r="B83" s="49" t="s">
        <v>75</v>
      </c>
      <c r="C83" s="49" t="s">
        <v>31</v>
      </c>
      <c r="D83" s="49">
        <v>64252</v>
      </c>
      <c r="E83" s="49">
        <v>76.069999999999993</v>
      </c>
      <c r="F83" s="49">
        <v>11.45</v>
      </c>
      <c r="G83" s="49">
        <v>0.1782</v>
      </c>
      <c r="H83" s="49">
        <v>5.6116000000000001</v>
      </c>
      <c r="I83" s="49">
        <v>2023</v>
      </c>
      <c r="J83" s="49" t="s">
        <v>32</v>
      </c>
      <c r="K83" s="49" t="s">
        <v>33</v>
      </c>
    </row>
    <row r="84" spans="1:11" ht="20.100000000000001" customHeight="1" x14ac:dyDescent="0.25">
      <c r="A84" s="49" t="s">
        <v>304</v>
      </c>
      <c r="B84" s="49" t="s">
        <v>75</v>
      </c>
      <c r="C84" s="49" t="s">
        <v>31</v>
      </c>
      <c r="D84" s="49">
        <v>288480</v>
      </c>
      <c r="E84" s="49">
        <v>83.66</v>
      </c>
      <c r="F84" s="49">
        <v>20.14</v>
      </c>
      <c r="G84" s="49">
        <v>6.9800000000000001E-2</v>
      </c>
      <c r="H84" s="49">
        <v>14.323700000000001</v>
      </c>
      <c r="I84" s="49">
        <v>2023</v>
      </c>
      <c r="J84" s="49" t="s">
        <v>32</v>
      </c>
      <c r="K84" s="49" t="s">
        <v>33</v>
      </c>
    </row>
    <row r="85" spans="1:11" ht="20.100000000000001" customHeight="1" x14ac:dyDescent="0.25">
      <c r="A85" s="49" t="s">
        <v>479</v>
      </c>
      <c r="B85" s="49" t="s">
        <v>79</v>
      </c>
      <c r="C85" s="49" t="s">
        <v>31</v>
      </c>
      <c r="D85" s="49">
        <v>130931</v>
      </c>
      <c r="E85" s="49">
        <v>83.04</v>
      </c>
      <c r="F85" s="49">
        <v>9.73</v>
      </c>
      <c r="G85" s="49">
        <v>7.4300000000000005E-2</v>
      </c>
      <c r="H85" s="49">
        <v>13.4564</v>
      </c>
      <c r="I85" s="49">
        <v>2023</v>
      </c>
      <c r="J85" s="49" t="s">
        <v>32</v>
      </c>
      <c r="K85" s="49" t="s">
        <v>33</v>
      </c>
    </row>
    <row r="86" spans="1:11" ht="20.100000000000001" customHeight="1" x14ac:dyDescent="0.25">
      <c r="A86" s="49" t="s">
        <v>1659</v>
      </c>
      <c r="B86" s="49" t="s">
        <v>79</v>
      </c>
      <c r="C86" s="49" t="s">
        <v>31</v>
      </c>
      <c r="D86" s="49">
        <v>101984</v>
      </c>
      <c r="E86" s="49">
        <v>78.47</v>
      </c>
      <c r="F86" s="49">
        <v>7.34</v>
      </c>
      <c r="G86" s="49">
        <v>7.1999999999999995E-2</v>
      </c>
      <c r="H86" s="49">
        <v>13.894299999999999</v>
      </c>
      <c r="I86" s="49">
        <v>2023</v>
      </c>
      <c r="J86" s="49" t="s">
        <v>32</v>
      </c>
      <c r="K86" s="49" t="s">
        <v>33</v>
      </c>
    </row>
    <row r="87" spans="1:11" ht="20.100000000000001" customHeight="1" x14ac:dyDescent="0.25">
      <c r="A87" s="49" t="s">
        <v>133</v>
      </c>
      <c r="B87" s="49" t="s">
        <v>79</v>
      </c>
      <c r="C87" s="49" t="s">
        <v>31</v>
      </c>
      <c r="D87" s="49">
        <v>53107</v>
      </c>
      <c r="E87" s="49">
        <v>83.63</v>
      </c>
      <c r="F87" s="49">
        <v>4.26</v>
      </c>
      <c r="G87" s="49">
        <v>8.0199999999999994E-2</v>
      </c>
      <c r="H87" s="49">
        <v>12.4663</v>
      </c>
      <c r="I87" s="49">
        <v>2023</v>
      </c>
      <c r="J87" s="49" t="s">
        <v>32</v>
      </c>
      <c r="K87" s="49" t="s">
        <v>33</v>
      </c>
    </row>
    <row r="88" spans="1:11" ht="20.100000000000001" customHeight="1" x14ac:dyDescent="0.25">
      <c r="A88" s="49" t="s">
        <v>105</v>
      </c>
      <c r="B88" s="49" t="s">
        <v>79</v>
      </c>
      <c r="C88" s="49" t="s">
        <v>31</v>
      </c>
      <c r="D88" s="49">
        <v>106738</v>
      </c>
      <c r="E88" s="49">
        <v>87.17</v>
      </c>
      <c r="F88" s="49">
        <v>11.19</v>
      </c>
      <c r="G88" s="49">
        <v>0.1048</v>
      </c>
      <c r="H88" s="49">
        <v>9.5387000000000004</v>
      </c>
      <c r="I88" s="49">
        <v>2023</v>
      </c>
      <c r="J88" s="49" t="s">
        <v>32</v>
      </c>
      <c r="K88" s="49" t="s">
        <v>33</v>
      </c>
    </row>
    <row r="89" spans="1:11" ht="20.100000000000001" customHeight="1" x14ac:dyDescent="0.25">
      <c r="A89" s="49" t="s">
        <v>1759</v>
      </c>
      <c r="B89" s="49" t="s">
        <v>75</v>
      </c>
      <c r="C89" s="49" t="s">
        <v>31</v>
      </c>
      <c r="D89" s="49">
        <v>178989</v>
      </c>
      <c r="E89" s="49">
        <v>87.88</v>
      </c>
      <c r="F89" s="49">
        <v>14.3</v>
      </c>
      <c r="G89" s="49">
        <v>7.9899999999999999E-2</v>
      </c>
      <c r="H89" s="49">
        <v>12.5167</v>
      </c>
      <c r="I89" s="49">
        <v>2023</v>
      </c>
      <c r="J89" s="49" t="s">
        <v>32</v>
      </c>
      <c r="K89" s="49" t="s">
        <v>33</v>
      </c>
    </row>
    <row r="90" spans="1:11" ht="20.100000000000001" customHeight="1" x14ac:dyDescent="0.25">
      <c r="A90" s="49" t="s">
        <v>108</v>
      </c>
      <c r="B90" s="49" t="s">
        <v>75</v>
      </c>
      <c r="C90" s="49" t="s">
        <v>31</v>
      </c>
      <c r="D90" s="49">
        <v>104028</v>
      </c>
      <c r="E90" s="49">
        <v>85.37</v>
      </c>
      <c r="F90" s="49">
        <v>10.95</v>
      </c>
      <c r="G90" s="49">
        <v>0.1053</v>
      </c>
      <c r="H90" s="49">
        <v>9.5001999999999995</v>
      </c>
      <c r="I90" s="49">
        <v>2023</v>
      </c>
      <c r="J90" s="49" t="s">
        <v>32</v>
      </c>
      <c r="K90" s="49" t="s">
        <v>33</v>
      </c>
    </row>
    <row r="91" spans="1:11" ht="20.100000000000001" customHeight="1" x14ac:dyDescent="0.25">
      <c r="A91" s="49" t="s">
        <v>82</v>
      </c>
      <c r="B91" s="49" t="s">
        <v>75</v>
      </c>
      <c r="C91" s="49" t="s">
        <v>31</v>
      </c>
      <c r="D91" s="49">
        <v>60581</v>
      </c>
      <c r="E91" s="49">
        <v>78.97</v>
      </c>
      <c r="F91" s="49">
        <v>10.57</v>
      </c>
      <c r="G91" s="49">
        <v>0.17449999999999999</v>
      </c>
      <c r="H91" s="49">
        <v>5.7313999999999998</v>
      </c>
      <c r="I91" s="49">
        <v>2023</v>
      </c>
      <c r="J91" s="49" t="s">
        <v>32</v>
      </c>
      <c r="K91" s="49" t="s">
        <v>33</v>
      </c>
    </row>
    <row r="92" spans="1:11" ht="20.100000000000001" customHeight="1" x14ac:dyDescent="0.25">
      <c r="A92" s="49" t="s">
        <v>118</v>
      </c>
      <c r="B92" s="49" t="s">
        <v>34</v>
      </c>
      <c r="C92" s="49" t="s">
        <v>31</v>
      </c>
      <c r="D92" s="49">
        <v>152632</v>
      </c>
      <c r="E92" s="49">
        <v>72.87</v>
      </c>
      <c r="F92" s="49">
        <v>11.21</v>
      </c>
      <c r="G92" s="49">
        <v>7.3400000000000007E-2</v>
      </c>
      <c r="H92" s="49">
        <v>13.6157</v>
      </c>
      <c r="I92" s="49">
        <v>2023</v>
      </c>
      <c r="J92" s="49" t="s">
        <v>32</v>
      </c>
      <c r="K92" s="49" t="s">
        <v>33</v>
      </c>
    </row>
    <row r="93" spans="1:11" ht="20.100000000000001" customHeight="1" x14ac:dyDescent="0.25">
      <c r="A93" s="49" t="s">
        <v>182</v>
      </c>
      <c r="B93" s="49" t="s">
        <v>79</v>
      </c>
      <c r="C93" s="49" t="s">
        <v>31</v>
      </c>
      <c r="D93" s="49">
        <v>207607</v>
      </c>
      <c r="E93" s="49">
        <v>85.94</v>
      </c>
      <c r="F93" s="49">
        <v>11.64</v>
      </c>
      <c r="G93" s="49">
        <v>5.6099999999999997E-2</v>
      </c>
      <c r="H93" s="49">
        <v>17.835699999999999</v>
      </c>
      <c r="I93" s="49">
        <v>2023</v>
      </c>
      <c r="J93" s="49" t="s">
        <v>32</v>
      </c>
      <c r="K93" s="49" t="s">
        <v>33</v>
      </c>
    </row>
    <row r="94" spans="1:11" ht="20.100000000000001" customHeight="1" x14ac:dyDescent="0.25">
      <c r="A94" s="49" t="s">
        <v>1622</v>
      </c>
      <c r="B94" s="49" t="s">
        <v>79</v>
      </c>
      <c r="C94" s="49" t="s">
        <v>31</v>
      </c>
      <c r="D94" s="49">
        <v>138470</v>
      </c>
      <c r="E94" s="49">
        <v>85.77</v>
      </c>
      <c r="F94" s="49">
        <v>9.89</v>
      </c>
      <c r="G94" s="49">
        <v>7.1400000000000005E-2</v>
      </c>
      <c r="H94" s="49">
        <v>14.000999999999999</v>
      </c>
      <c r="I94" s="49">
        <v>2023</v>
      </c>
      <c r="J94" s="49" t="s">
        <v>32</v>
      </c>
      <c r="K94" s="49" t="s">
        <v>33</v>
      </c>
    </row>
    <row r="95" spans="1:11" ht="20.100000000000001" customHeight="1" x14ac:dyDescent="0.25">
      <c r="A95" s="49" t="s">
        <v>130</v>
      </c>
      <c r="B95" s="49" t="s">
        <v>34</v>
      </c>
      <c r="C95" s="49" t="s">
        <v>32</v>
      </c>
      <c r="D95" s="49">
        <v>101480</v>
      </c>
      <c r="E95" s="49">
        <v>88.36</v>
      </c>
      <c r="F95" s="49">
        <v>9.27</v>
      </c>
      <c r="G95" s="49">
        <v>9.1300000000000006E-2</v>
      </c>
      <c r="H95" s="49">
        <v>10.947100000000001</v>
      </c>
      <c r="I95" s="49">
        <v>2023</v>
      </c>
      <c r="J95" s="49" t="s">
        <v>52</v>
      </c>
      <c r="K95" s="49" t="s">
        <v>33</v>
      </c>
    </row>
    <row r="96" spans="1:11" ht="20.100000000000001" customHeight="1" x14ac:dyDescent="0.25">
      <c r="A96" s="49" t="s">
        <v>161</v>
      </c>
      <c r="B96" s="49" t="s">
        <v>79</v>
      </c>
      <c r="C96" s="49" t="s">
        <v>31</v>
      </c>
      <c r="D96" s="49">
        <v>112769</v>
      </c>
      <c r="E96" s="49">
        <v>88.64</v>
      </c>
      <c r="F96" s="49">
        <v>10.39</v>
      </c>
      <c r="G96" s="49">
        <v>9.2100000000000001E-2</v>
      </c>
      <c r="H96" s="49">
        <v>10.8537</v>
      </c>
      <c r="I96" s="49">
        <v>2023</v>
      </c>
      <c r="J96" s="49" t="s">
        <v>32</v>
      </c>
      <c r="K96" s="49" t="s">
        <v>33</v>
      </c>
    </row>
    <row r="97" spans="1:11" ht="20.100000000000001" customHeight="1" x14ac:dyDescent="0.25">
      <c r="A97" s="49" t="s">
        <v>180</v>
      </c>
      <c r="B97" s="49" t="s">
        <v>75</v>
      </c>
      <c r="C97" s="49" t="s">
        <v>32</v>
      </c>
      <c r="D97" s="49">
        <v>233865</v>
      </c>
      <c r="E97" s="49">
        <v>83.98</v>
      </c>
      <c r="F97" s="49">
        <v>12.21</v>
      </c>
      <c r="G97" s="49">
        <v>5.2200000000000003E-2</v>
      </c>
      <c r="H97" s="49">
        <v>19.153600000000001</v>
      </c>
      <c r="I97" s="49">
        <v>2023</v>
      </c>
      <c r="J97" s="49" t="s">
        <v>52</v>
      </c>
      <c r="K97" s="49" t="s">
        <v>33</v>
      </c>
    </row>
    <row r="98" spans="1:11" ht="20.100000000000001" customHeight="1" x14ac:dyDescent="0.25">
      <c r="A98" s="49" t="s">
        <v>1832</v>
      </c>
      <c r="B98" s="49" t="s">
        <v>79</v>
      </c>
      <c r="C98" s="49" t="s">
        <v>31</v>
      </c>
      <c r="D98" s="49">
        <v>145256</v>
      </c>
      <c r="E98" s="49">
        <v>83.81</v>
      </c>
      <c r="F98" s="49">
        <v>11.93</v>
      </c>
      <c r="G98" s="49">
        <v>8.2100000000000006E-2</v>
      </c>
      <c r="H98" s="49">
        <v>12.175700000000001</v>
      </c>
      <c r="I98" s="49">
        <v>2023</v>
      </c>
      <c r="J98" s="49" t="s">
        <v>32</v>
      </c>
      <c r="K98" s="49" t="s">
        <v>33</v>
      </c>
    </row>
    <row r="99" spans="1:11" ht="20.100000000000001" customHeight="1" x14ac:dyDescent="0.25">
      <c r="A99" s="49" t="s">
        <v>76</v>
      </c>
      <c r="B99" s="49" t="s">
        <v>75</v>
      </c>
      <c r="C99" s="49" t="s">
        <v>31</v>
      </c>
      <c r="D99" s="49">
        <v>87331</v>
      </c>
      <c r="E99" s="49">
        <v>87.28</v>
      </c>
      <c r="F99" s="49">
        <v>10.42</v>
      </c>
      <c r="G99" s="49">
        <v>0.1193</v>
      </c>
      <c r="H99" s="49">
        <v>8.3811</v>
      </c>
      <c r="I99" s="49">
        <v>2023</v>
      </c>
      <c r="J99" s="49" t="s">
        <v>32</v>
      </c>
      <c r="K99" s="49" t="s">
        <v>33</v>
      </c>
    </row>
    <row r="100" spans="1:11" ht="20.100000000000001" customHeight="1" x14ac:dyDescent="0.25">
      <c r="A100" s="49" t="s">
        <v>3230</v>
      </c>
      <c r="B100" s="49" t="s">
        <v>75</v>
      </c>
      <c r="C100" s="49" t="s">
        <v>32</v>
      </c>
      <c r="D100" s="49">
        <v>182250</v>
      </c>
      <c r="E100" s="49">
        <v>82.69</v>
      </c>
      <c r="F100" s="49">
        <v>9.61</v>
      </c>
      <c r="G100" s="49">
        <v>5.2699999999999997E-2</v>
      </c>
      <c r="H100" s="49">
        <v>18.964600000000001</v>
      </c>
      <c r="I100" s="49">
        <v>2023</v>
      </c>
      <c r="J100" s="49" t="s">
        <v>52</v>
      </c>
      <c r="K100" s="49" t="s">
        <v>33</v>
      </c>
    </row>
    <row r="101" spans="1:11" ht="20.100000000000001" customHeight="1" x14ac:dyDescent="0.25">
      <c r="A101" s="49" t="s">
        <v>359</v>
      </c>
      <c r="B101" s="49" t="s">
        <v>79</v>
      </c>
      <c r="C101" s="49" t="s">
        <v>31</v>
      </c>
      <c r="D101" s="49">
        <v>158139</v>
      </c>
      <c r="E101" s="49">
        <v>80.77</v>
      </c>
      <c r="F101" s="49">
        <v>10.87</v>
      </c>
      <c r="G101" s="49">
        <v>6.8699999999999997E-2</v>
      </c>
      <c r="H101" s="49">
        <v>14.5482</v>
      </c>
      <c r="I101" s="49">
        <v>2023</v>
      </c>
      <c r="J101" s="49" t="s">
        <v>32</v>
      </c>
      <c r="K101" s="49" t="s">
        <v>33</v>
      </c>
    </row>
    <row r="102" spans="1:11" ht="20.100000000000001" customHeight="1" x14ac:dyDescent="0.25">
      <c r="A102" s="49" t="s">
        <v>1657</v>
      </c>
      <c r="B102" s="49" t="s">
        <v>79</v>
      </c>
      <c r="C102" s="49" t="s">
        <v>31</v>
      </c>
      <c r="D102" s="49">
        <v>99722</v>
      </c>
      <c r="E102" s="49">
        <v>68.319999999999993</v>
      </c>
      <c r="F102" s="49">
        <v>9.65</v>
      </c>
      <c r="G102" s="49">
        <v>9.6799999999999997E-2</v>
      </c>
      <c r="H102" s="49">
        <v>10.3339</v>
      </c>
      <c r="I102" s="49">
        <v>2023</v>
      </c>
      <c r="J102" s="49" t="s">
        <v>32</v>
      </c>
      <c r="K102" s="49" t="s">
        <v>33</v>
      </c>
    </row>
    <row r="103" spans="1:11" ht="20.100000000000001" customHeight="1" x14ac:dyDescent="0.25">
      <c r="A103" s="49" t="s">
        <v>339</v>
      </c>
      <c r="B103" s="49" t="s">
        <v>79</v>
      </c>
      <c r="C103" s="49" t="s">
        <v>31</v>
      </c>
      <c r="D103" s="49">
        <v>118605</v>
      </c>
      <c r="E103" s="49">
        <v>84.24</v>
      </c>
      <c r="F103" s="49">
        <v>7.25</v>
      </c>
      <c r="G103" s="49">
        <v>6.1100000000000002E-2</v>
      </c>
      <c r="H103" s="49">
        <v>16.359300000000001</v>
      </c>
      <c r="I103" s="49">
        <v>2023</v>
      </c>
      <c r="J103" s="49" t="s">
        <v>32</v>
      </c>
      <c r="K103" s="49" t="s">
        <v>33</v>
      </c>
    </row>
    <row r="104" spans="1:11" ht="20.100000000000001" customHeight="1" x14ac:dyDescent="0.25">
      <c r="A104" s="49" t="s">
        <v>88</v>
      </c>
      <c r="B104" s="49" t="s">
        <v>79</v>
      </c>
      <c r="C104" s="49" t="s">
        <v>31</v>
      </c>
      <c r="D104" s="49">
        <v>64220</v>
      </c>
      <c r="E104" s="49">
        <v>87.38</v>
      </c>
      <c r="F104" s="49">
        <v>11.56</v>
      </c>
      <c r="G104" s="49">
        <v>0.18</v>
      </c>
      <c r="H104" s="49">
        <v>5.5552999999999999</v>
      </c>
      <c r="I104" s="49">
        <v>2023</v>
      </c>
      <c r="J104" s="49" t="s">
        <v>32</v>
      </c>
      <c r="K104" s="49" t="s">
        <v>33</v>
      </c>
    </row>
    <row r="105" spans="1:11" ht="20.100000000000001" customHeight="1" x14ac:dyDescent="0.25">
      <c r="A105" s="49" t="s">
        <v>466</v>
      </c>
      <c r="B105" s="49" t="s">
        <v>30</v>
      </c>
      <c r="C105" s="49" t="s">
        <v>31</v>
      </c>
      <c r="D105" s="49">
        <v>118998</v>
      </c>
      <c r="E105" s="49">
        <v>90.59</v>
      </c>
      <c r="F105" s="49">
        <v>8.2799999999999994</v>
      </c>
      <c r="G105" s="49">
        <v>6.9599999999999995E-2</v>
      </c>
      <c r="H105" s="49">
        <v>14.371700000000001</v>
      </c>
      <c r="I105" s="49">
        <v>2023</v>
      </c>
      <c r="J105" s="49" t="s">
        <v>32</v>
      </c>
      <c r="K105" s="49" t="s">
        <v>33</v>
      </c>
    </row>
    <row r="106" spans="1:11" ht="20.100000000000001" customHeight="1" x14ac:dyDescent="0.25">
      <c r="A106" s="49" t="s">
        <v>117</v>
      </c>
      <c r="B106" s="49" t="s">
        <v>79</v>
      </c>
      <c r="C106" s="49" t="s">
        <v>31</v>
      </c>
      <c r="D106" s="49">
        <v>73628</v>
      </c>
      <c r="E106" s="49">
        <v>83.68</v>
      </c>
      <c r="F106" s="49">
        <v>6.77</v>
      </c>
      <c r="G106" s="49">
        <v>9.1899999999999996E-2</v>
      </c>
      <c r="H106" s="49">
        <v>10.8756</v>
      </c>
      <c r="I106" s="49">
        <v>2023</v>
      </c>
      <c r="J106" s="49" t="s">
        <v>32</v>
      </c>
      <c r="K106" s="49" t="s">
        <v>33</v>
      </c>
    </row>
    <row r="107" spans="1:11" ht="20.100000000000001" customHeight="1" x14ac:dyDescent="0.25">
      <c r="A107" s="49" t="s">
        <v>347</v>
      </c>
      <c r="B107" s="49" t="s">
        <v>79</v>
      </c>
      <c r="C107" s="49" t="s">
        <v>31</v>
      </c>
      <c r="D107" s="49">
        <v>150829</v>
      </c>
      <c r="E107" s="49">
        <v>88.13</v>
      </c>
      <c r="F107" s="49">
        <v>12.3</v>
      </c>
      <c r="G107" s="49">
        <v>8.1500000000000003E-2</v>
      </c>
      <c r="H107" s="49">
        <v>12.262499999999999</v>
      </c>
      <c r="I107" s="49">
        <v>2023</v>
      </c>
      <c r="J107" s="49" t="s">
        <v>32</v>
      </c>
      <c r="K107" s="49" t="s">
        <v>33</v>
      </c>
    </row>
    <row r="108" spans="1:11" ht="20.100000000000001" customHeight="1" x14ac:dyDescent="0.25">
      <c r="A108" s="49" t="s">
        <v>416</v>
      </c>
      <c r="B108" s="49" t="s">
        <v>79</v>
      </c>
      <c r="C108" s="49" t="s">
        <v>31</v>
      </c>
      <c r="D108" s="49">
        <v>180169</v>
      </c>
      <c r="E108" s="49">
        <v>87.86</v>
      </c>
      <c r="F108" s="49">
        <v>12.44</v>
      </c>
      <c r="G108" s="49">
        <v>6.9000000000000006E-2</v>
      </c>
      <c r="H108" s="49">
        <v>14.483000000000001</v>
      </c>
      <c r="I108" s="49">
        <v>2023</v>
      </c>
      <c r="J108" s="49" t="s">
        <v>32</v>
      </c>
      <c r="K108" s="49" t="s">
        <v>33</v>
      </c>
    </row>
    <row r="109" spans="1:11" ht="20.100000000000001" customHeight="1" x14ac:dyDescent="0.25">
      <c r="A109" s="49" t="s">
        <v>129</v>
      </c>
      <c r="B109" s="49" t="s">
        <v>79</v>
      </c>
      <c r="C109" s="49" t="s">
        <v>31</v>
      </c>
      <c r="D109" s="49">
        <v>127456</v>
      </c>
      <c r="E109" s="49">
        <v>87.77</v>
      </c>
      <c r="F109" s="49">
        <v>12.22</v>
      </c>
      <c r="G109" s="49">
        <v>9.5899999999999999E-2</v>
      </c>
      <c r="H109" s="49">
        <v>10.430099999999999</v>
      </c>
      <c r="I109" s="49">
        <v>2023</v>
      </c>
      <c r="J109" s="49" t="s">
        <v>32</v>
      </c>
      <c r="K109" s="49" t="s">
        <v>33</v>
      </c>
    </row>
    <row r="110" spans="1:11" ht="20.100000000000001" customHeight="1" x14ac:dyDescent="0.25">
      <c r="A110" s="49" t="s">
        <v>154</v>
      </c>
      <c r="B110" s="49" t="s">
        <v>79</v>
      </c>
      <c r="C110" s="49" t="s">
        <v>31</v>
      </c>
      <c r="D110" s="49">
        <v>165319</v>
      </c>
      <c r="E110" s="49">
        <v>77.48</v>
      </c>
      <c r="F110" s="49">
        <v>11.17</v>
      </c>
      <c r="G110" s="49">
        <v>6.7599999999999993E-2</v>
      </c>
      <c r="H110" s="49">
        <v>14.8002</v>
      </c>
      <c r="I110" s="49">
        <v>2023</v>
      </c>
      <c r="J110" s="49" t="s">
        <v>32</v>
      </c>
      <c r="K110" s="49" t="s">
        <v>33</v>
      </c>
    </row>
    <row r="111" spans="1:11" ht="20.100000000000001" customHeight="1" x14ac:dyDescent="0.25">
      <c r="A111" s="49" t="s">
        <v>1665</v>
      </c>
      <c r="B111" s="49" t="s">
        <v>34</v>
      </c>
      <c r="C111" s="49" t="s">
        <v>32</v>
      </c>
      <c r="D111" s="49">
        <v>148600</v>
      </c>
      <c r="E111" s="49">
        <v>75.959999999999994</v>
      </c>
      <c r="F111" s="49">
        <v>9.06</v>
      </c>
      <c r="G111" s="49">
        <v>6.0999999999999999E-2</v>
      </c>
      <c r="H111" s="49">
        <v>16.401800000000001</v>
      </c>
      <c r="I111" s="49">
        <v>2023</v>
      </c>
      <c r="J111" s="49" t="s">
        <v>52</v>
      </c>
      <c r="K111" s="49" t="s">
        <v>33</v>
      </c>
    </row>
    <row r="112" spans="1:11" ht="20.100000000000001" customHeight="1" x14ac:dyDescent="0.25">
      <c r="A112" s="49" t="s">
        <v>328</v>
      </c>
      <c r="B112" s="49" t="s">
        <v>79</v>
      </c>
      <c r="C112" s="49" t="s">
        <v>31</v>
      </c>
      <c r="D112" s="49">
        <v>144109</v>
      </c>
      <c r="E112" s="49">
        <v>74.11</v>
      </c>
      <c r="F112" s="49">
        <v>10.029999999999999</v>
      </c>
      <c r="G112" s="49">
        <v>6.9599999999999995E-2</v>
      </c>
      <c r="H112" s="49">
        <v>14.367800000000001</v>
      </c>
      <c r="I112" s="49">
        <v>2023</v>
      </c>
      <c r="J112" s="49" t="s">
        <v>32</v>
      </c>
      <c r="K112" s="49" t="s">
        <v>33</v>
      </c>
    </row>
    <row r="113" spans="1:11" ht="20.100000000000001" customHeight="1" x14ac:dyDescent="0.25">
      <c r="A113" s="49" t="s">
        <v>1670</v>
      </c>
      <c r="B113" s="49" t="s">
        <v>75</v>
      </c>
      <c r="C113" s="49" t="s">
        <v>32</v>
      </c>
      <c r="D113" s="49">
        <v>171720</v>
      </c>
      <c r="E113" s="49">
        <v>85.06</v>
      </c>
      <c r="F113" s="49">
        <v>10.24</v>
      </c>
      <c r="G113" s="49">
        <v>5.96E-2</v>
      </c>
      <c r="H113" s="49">
        <v>16.769500000000001</v>
      </c>
      <c r="I113" s="49">
        <v>2023</v>
      </c>
      <c r="J113" s="49" t="s">
        <v>52</v>
      </c>
      <c r="K113" s="49" t="s">
        <v>33</v>
      </c>
    </row>
    <row r="114" spans="1:11" ht="20.100000000000001" customHeight="1" x14ac:dyDescent="0.25">
      <c r="A114" s="49" t="s">
        <v>357</v>
      </c>
      <c r="B114" s="49" t="s">
        <v>79</v>
      </c>
      <c r="C114" s="49" t="s">
        <v>31</v>
      </c>
      <c r="D114" s="49">
        <v>137192</v>
      </c>
      <c r="E114" s="49">
        <v>88.51</v>
      </c>
      <c r="F114" s="49">
        <v>9.51</v>
      </c>
      <c r="G114" s="49">
        <v>6.93E-2</v>
      </c>
      <c r="H114" s="49">
        <v>14.4261</v>
      </c>
      <c r="I114" s="49">
        <v>2023</v>
      </c>
      <c r="J114" s="49" t="s">
        <v>32</v>
      </c>
      <c r="K114" s="49" t="s">
        <v>33</v>
      </c>
    </row>
    <row r="115" spans="1:11" ht="20.100000000000001" customHeight="1" x14ac:dyDescent="0.25">
      <c r="A115" s="49" t="s">
        <v>102</v>
      </c>
      <c r="B115" s="49" t="s">
        <v>79</v>
      </c>
      <c r="C115" s="49" t="s">
        <v>31</v>
      </c>
      <c r="D115" s="49">
        <v>92182</v>
      </c>
      <c r="E115" s="49">
        <v>86.66</v>
      </c>
      <c r="F115" s="49">
        <v>11.52</v>
      </c>
      <c r="G115" s="49">
        <v>0.125</v>
      </c>
      <c r="H115" s="49">
        <v>8.0018999999999991</v>
      </c>
      <c r="I115" s="49">
        <v>2023</v>
      </c>
      <c r="J115" s="49" t="s">
        <v>32</v>
      </c>
      <c r="K115" s="49" t="s">
        <v>33</v>
      </c>
    </row>
    <row r="116" spans="1:11" ht="20.100000000000001" customHeight="1" x14ac:dyDescent="0.25">
      <c r="A116" s="49" t="s">
        <v>152</v>
      </c>
      <c r="B116" s="49" t="s">
        <v>79</v>
      </c>
      <c r="C116" s="49" t="s">
        <v>31</v>
      </c>
      <c r="D116" s="49">
        <v>227604</v>
      </c>
      <c r="E116" s="49">
        <v>80.02</v>
      </c>
      <c r="F116" s="49">
        <v>12.28</v>
      </c>
      <c r="G116" s="49">
        <v>5.3999999999999999E-2</v>
      </c>
      <c r="H116" s="49">
        <v>18.534500000000001</v>
      </c>
      <c r="I116" s="49">
        <v>2023</v>
      </c>
      <c r="J116" s="49" t="s">
        <v>32</v>
      </c>
      <c r="K116" s="49" t="s">
        <v>33</v>
      </c>
    </row>
    <row r="117" spans="1:11" ht="20.100000000000001" customHeight="1" x14ac:dyDescent="0.25">
      <c r="A117" s="49" t="s">
        <v>200</v>
      </c>
      <c r="B117" s="49" t="s">
        <v>75</v>
      </c>
      <c r="C117" s="49" t="s">
        <v>31</v>
      </c>
      <c r="D117" s="49">
        <v>104028</v>
      </c>
      <c r="E117" s="49">
        <v>85.4</v>
      </c>
      <c r="F117" s="49">
        <v>10.7</v>
      </c>
      <c r="G117" s="49">
        <v>0.10290000000000001</v>
      </c>
      <c r="H117" s="49">
        <v>9.7222000000000008</v>
      </c>
      <c r="I117" s="49">
        <v>2023</v>
      </c>
      <c r="J117" s="49" t="s">
        <v>32</v>
      </c>
      <c r="K117" s="49" t="s">
        <v>33</v>
      </c>
    </row>
    <row r="118" spans="1:11" ht="20.100000000000001" customHeight="1" x14ac:dyDescent="0.25">
      <c r="A118" s="49" t="s">
        <v>2941</v>
      </c>
      <c r="B118" s="49" t="s">
        <v>75</v>
      </c>
      <c r="C118" s="49" t="s">
        <v>32</v>
      </c>
      <c r="D118" s="49">
        <v>181035</v>
      </c>
      <c r="E118" s="49">
        <v>69.37</v>
      </c>
      <c r="F118" s="49">
        <v>11.11</v>
      </c>
      <c r="G118" s="49">
        <v>6.1400000000000003E-2</v>
      </c>
      <c r="H118" s="49">
        <v>16.294799999999999</v>
      </c>
      <c r="I118" s="49">
        <v>2023</v>
      </c>
      <c r="J118" s="49" t="s">
        <v>52</v>
      </c>
      <c r="K118" s="49" t="s">
        <v>33</v>
      </c>
    </row>
    <row r="119" spans="1:11" ht="20.100000000000001" customHeight="1" x14ac:dyDescent="0.25">
      <c r="A119" s="49" t="s">
        <v>431</v>
      </c>
      <c r="B119" s="49" t="s">
        <v>34</v>
      </c>
      <c r="C119" s="49" t="s">
        <v>32</v>
      </c>
      <c r="D119" s="49">
        <v>177000</v>
      </c>
      <c r="E119" s="49">
        <v>75.64</v>
      </c>
      <c r="F119" s="49">
        <v>9.0500000000000007</v>
      </c>
      <c r="G119" s="49">
        <v>5.11E-2</v>
      </c>
      <c r="H119" s="49">
        <v>19.558</v>
      </c>
      <c r="I119" s="49">
        <v>2023</v>
      </c>
      <c r="J119" s="49" t="s">
        <v>52</v>
      </c>
      <c r="K119" s="49" t="s">
        <v>33</v>
      </c>
    </row>
    <row r="120" spans="1:11" ht="20.100000000000001" customHeight="1" x14ac:dyDescent="0.25">
      <c r="A120" s="49" t="s">
        <v>500</v>
      </c>
      <c r="B120" s="49" t="s">
        <v>79</v>
      </c>
      <c r="C120" s="49" t="s">
        <v>31</v>
      </c>
      <c r="D120" s="49">
        <v>165220</v>
      </c>
      <c r="E120" s="49">
        <v>76.86</v>
      </c>
      <c r="F120" s="49">
        <v>11.56</v>
      </c>
      <c r="G120" s="49">
        <v>7.0000000000000007E-2</v>
      </c>
      <c r="H120" s="49">
        <v>14.292400000000001</v>
      </c>
      <c r="I120" s="49">
        <v>2023</v>
      </c>
      <c r="J120" s="49" t="s">
        <v>32</v>
      </c>
      <c r="K120" s="49" t="s">
        <v>33</v>
      </c>
    </row>
    <row r="121" spans="1:11" ht="20.100000000000001" customHeight="1" x14ac:dyDescent="0.25">
      <c r="A121" s="49" t="s">
        <v>123</v>
      </c>
      <c r="B121" s="49" t="s">
        <v>79</v>
      </c>
      <c r="C121" s="49" t="s">
        <v>31</v>
      </c>
      <c r="D121" s="49">
        <v>134405</v>
      </c>
      <c r="E121" s="49">
        <v>84.87</v>
      </c>
      <c r="F121" s="49">
        <v>11.24</v>
      </c>
      <c r="G121" s="49">
        <v>8.3599999999999994E-2</v>
      </c>
      <c r="H121" s="49">
        <v>11.957800000000001</v>
      </c>
      <c r="I121" s="49">
        <v>2023</v>
      </c>
      <c r="J121" s="49" t="s">
        <v>32</v>
      </c>
      <c r="K121" s="49" t="s">
        <v>33</v>
      </c>
    </row>
    <row r="122" spans="1:11" ht="20.100000000000001" customHeight="1" x14ac:dyDescent="0.25">
      <c r="A122" s="49" t="s">
        <v>1704</v>
      </c>
      <c r="B122" s="49" t="s">
        <v>75</v>
      </c>
      <c r="C122" s="49" t="s">
        <v>32</v>
      </c>
      <c r="D122" s="49">
        <v>202500</v>
      </c>
      <c r="E122" s="49">
        <v>78.13</v>
      </c>
      <c r="F122" s="49">
        <v>10.210000000000001</v>
      </c>
      <c r="G122" s="49">
        <v>5.04E-2</v>
      </c>
      <c r="H122" s="49">
        <v>19.833500000000001</v>
      </c>
      <c r="I122" s="49">
        <v>2023</v>
      </c>
      <c r="J122" s="49" t="s">
        <v>52</v>
      </c>
      <c r="K122" s="49" t="s">
        <v>33</v>
      </c>
    </row>
    <row r="123" spans="1:11" ht="20.100000000000001" customHeight="1" x14ac:dyDescent="0.25">
      <c r="A123" s="49" t="s">
        <v>689</v>
      </c>
      <c r="B123" s="49" t="s">
        <v>34</v>
      </c>
      <c r="C123" s="49" t="s">
        <v>32</v>
      </c>
      <c r="D123" s="49">
        <v>167280</v>
      </c>
      <c r="E123" s="49">
        <v>76.02</v>
      </c>
      <c r="F123" s="49">
        <v>9.24</v>
      </c>
      <c r="G123" s="49">
        <v>5.5199999999999999E-2</v>
      </c>
      <c r="H123" s="49">
        <v>18.103899999999999</v>
      </c>
      <c r="I123" s="49">
        <v>2023</v>
      </c>
      <c r="J123" s="49" t="s">
        <v>52</v>
      </c>
      <c r="K123" s="49" t="s">
        <v>33</v>
      </c>
    </row>
    <row r="124" spans="1:11" ht="20.100000000000001" customHeight="1" x14ac:dyDescent="0.25">
      <c r="A124" s="49" t="s">
        <v>432</v>
      </c>
      <c r="B124" s="49" t="s">
        <v>75</v>
      </c>
      <c r="C124" s="49" t="s">
        <v>32</v>
      </c>
      <c r="D124" s="49">
        <v>114480</v>
      </c>
      <c r="E124" s="49">
        <v>77.180000000000007</v>
      </c>
      <c r="F124" s="49">
        <v>11.19</v>
      </c>
      <c r="G124" s="49">
        <v>9.7699999999999995E-2</v>
      </c>
      <c r="H124" s="49">
        <v>10.230600000000001</v>
      </c>
      <c r="I124" s="49">
        <v>2023</v>
      </c>
      <c r="J124" s="49" t="s">
        <v>52</v>
      </c>
      <c r="K124" s="49" t="s">
        <v>33</v>
      </c>
    </row>
    <row r="125" spans="1:11" ht="20.100000000000001" customHeight="1" x14ac:dyDescent="0.25">
      <c r="A125" s="49" t="s">
        <v>134</v>
      </c>
      <c r="B125" s="49" t="s">
        <v>79</v>
      </c>
      <c r="C125" s="49" t="s">
        <v>31</v>
      </c>
      <c r="D125" s="49">
        <v>131783</v>
      </c>
      <c r="E125" s="49">
        <v>86.53</v>
      </c>
      <c r="F125" s="49">
        <v>11.21</v>
      </c>
      <c r="G125" s="49">
        <v>8.5099999999999995E-2</v>
      </c>
      <c r="H125" s="49">
        <v>11.755800000000001</v>
      </c>
      <c r="I125" s="49">
        <v>2023</v>
      </c>
      <c r="J125" s="49" t="s">
        <v>32</v>
      </c>
      <c r="K125" s="49" t="s">
        <v>33</v>
      </c>
    </row>
    <row r="126" spans="1:11" ht="20.100000000000001" customHeight="1" x14ac:dyDescent="0.25">
      <c r="A126" s="49" t="s">
        <v>259</v>
      </c>
      <c r="B126" s="49" t="s">
        <v>79</v>
      </c>
      <c r="C126" s="49" t="s">
        <v>31</v>
      </c>
      <c r="D126" s="49">
        <v>199674</v>
      </c>
      <c r="E126" s="49">
        <v>86.62</v>
      </c>
      <c r="F126" s="49">
        <v>10.85</v>
      </c>
      <c r="G126" s="49">
        <v>5.4300000000000001E-2</v>
      </c>
      <c r="H126" s="49">
        <v>18.403099999999998</v>
      </c>
      <c r="I126" s="49">
        <v>2023</v>
      </c>
      <c r="J126" s="49" t="s">
        <v>32</v>
      </c>
      <c r="K126" s="49" t="s">
        <v>33</v>
      </c>
    </row>
    <row r="127" spans="1:11" ht="20.100000000000001" customHeight="1" x14ac:dyDescent="0.25">
      <c r="A127" s="49" t="s">
        <v>104</v>
      </c>
      <c r="B127" s="49" t="s">
        <v>79</v>
      </c>
      <c r="C127" s="49" t="s">
        <v>31</v>
      </c>
      <c r="D127" s="49">
        <v>53336</v>
      </c>
      <c r="E127" s="49">
        <v>90.65</v>
      </c>
      <c r="F127" s="49">
        <v>10.94</v>
      </c>
      <c r="G127" s="49">
        <v>0.2051</v>
      </c>
      <c r="H127" s="49">
        <v>4.8753000000000002</v>
      </c>
      <c r="I127" s="49">
        <v>2023</v>
      </c>
      <c r="J127" s="49" t="s">
        <v>32</v>
      </c>
      <c r="K127" s="49" t="s">
        <v>33</v>
      </c>
    </row>
    <row r="128" spans="1:11" ht="20.100000000000001" customHeight="1" x14ac:dyDescent="0.25">
      <c r="A128" s="49" t="s">
        <v>299</v>
      </c>
      <c r="B128" s="49" t="s">
        <v>79</v>
      </c>
      <c r="C128" s="49" t="s">
        <v>31</v>
      </c>
      <c r="D128" s="49">
        <v>118015</v>
      </c>
      <c r="E128" s="49">
        <v>84.4</v>
      </c>
      <c r="F128" s="49">
        <v>8.35</v>
      </c>
      <c r="G128" s="49">
        <v>7.0800000000000002E-2</v>
      </c>
      <c r="H128" s="49">
        <v>14.1335</v>
      </c>
      <c r="I128" s="49">
        <v>2023</v>
      </c>
      <c r="J128" s="49" t="s">
        <v>32</v>
      </c>
      <c r="K128" s="49" t="s">
        <v>33</v>
      </c>
    </row>
    <row r="129" spans="1:11" ht="20.100000000000001" customHeight="1" x14ac:dyDescent="0.25">
      <c r="A129" s="49" t="s">
        <v>305</v>
      </c>
      <c r="B129" s="49" t="s">
        <v>79</v>
      </c>
      <c r="C129" s="49" t="s">
        <v>31</v>
      </c>
      <c r="D129" s="49">
        <v>132897</v>
      </c>
      <c r="E129" s="49">
        <v>84.58</v>
      </c>
      <c r="F129" s="49">
        <v>10.39</v>
      </c>
      <c r="G129" s="49">
        <v>7.8200000000000006E-2</v>
      </c>
      <c r="H129" s="49">
        <v>12.790900000000001</v>
      </c>
      <c r="I129" s="49">
        <v>2023</v>
      </c>
      <c r="J129" s="49" t="s">
        <v>32</v>
      </c>
      <c r="K129" s="49" t="s">
        <v>33</v>
      </c>
    </row>
    <row r="130" spans="1:11" ht="20.100000000000001" customHeight="1" x14ac:dyDescent="0.25">
      <c r="A130" s="49" t="s">
        <v>140</v>
      </c>
      <c r="B130" s="49" t="s">
        <v>79</v>
      </c>
      <c r="C130" s="49" t="s">
        <v>31</v>
      </c>
      <c r="D130" s="49">
        <v>132897</v>
      </c>
      <c r="E130" s="49">
        <v>84.64</v>
      </c>
      <c r="F130" s="49">
        <v>11.56</v>
      </c>
      <c r="G130" s="49">
        <v>8.6999999999999994E-2</v>
      </c>
      <c r="H130" s="49">
        <v>11.4963</v>
      </c>
      <c r="I130" s="49">
        <v>2023</v>
      </c>
      <c r="J130" s="49" t="s">
        <v>32</v>
      </c>
      <c r="K130" s="49" t="s">
        <v>33</v>
      </c>
    </row>
    <row r="131" spans="1:11" ht="20.100000000000001" customHeight="1" x14ac:dyDescent="0.25">
      <c r="A131" s="49" t="s">
        <v>441</v>
      </c>
      <c r="B131" s="49" t="s">
        <v>75</v>
      </c>
      <c r="C131" s="49" t="s">
        <v>31</v>
      </c>
      <c r="D131" s="49">
        <v>63946</v>
      </c>
      <c r="E131" s="49">
        <v>78.73</v>
      </c>
      <c r="F131" s="49">
        <v>4.17</v>
      </c>
      <c r="G131" s="49">
        <v>6.5199999999999994E-2</v>
      </c>
      <c r="H131" s="49">
        <v>15.334899999999999</v>
      </c>
      <c r="I131" s="49">
        <v>2023</v>
      </c>
      <c r="J131" s="49" t="s">
        <v>32</v>
      </c>
      <c r="K131" s="49" t="s">
        <v>33</v>
      </c>
    </row>
    <row r="132" spans="1:11" ht="20.100000000000001" customHeight="1" x14ac:dyDescent="0.25">
      <c r="A132" s="49" t="s">
        <v>116</v>
      </c>
      <c r="B132" s="49" t="s">
        <v>79</v>
      </c>
      <c r="C132" s="49" t="s">
        <v>31</v>
      </c>
      <c r="D132" s="49">
        <v>122079</v>
      </c>
      <c r="E132" s="49">
        <v>87.92</v>
      </c>
      <c r="F132" s="49">
        <v>12.4</v>
      </c>
      <c r="G132" s="49">
        <v>0.1016</v>
      </c>
      <c r="H132" s="49">
        <v>9.8451000000000004</v>
      </c>
      <c r="I132" s="49">
        <v>2023</v>
      </c>
      <c r="J132" s="49" t="s">
        <v>32</v>
      </c>
      <c r="K132" s="49" t="s">
        <v>33</v>
      </c>
    </row>
    <row r="133" spans="1:11" ht="20.100000000000001" customHeight="1" x14ac:dyDescent="0.25">
      <c r="A133" s="49" t="s">
        <v>128</v>
      </c>
      <c r="B133" s="49" t="s">
        <v>79</v>
      </c>
      <c r="C133" s="49" t="s">
        <v>31</v>
      </c>
      <c r="D133" s="49">
        <v>135586</v>
      </c>
      <c r="E133" s="49">
        <v>86.79</v>
      </c>
      <c r="F133" s="49">
        <v>10.11</v>
      </c>
      <c r="G133" s="49">
        <v>7.46E-2</v>
      </c>
      <c r="H133" s="49">
        <v>13.411</v>
      </c>
      <c r="I133" s="49">
        <v>2023</v>
      </c>
      <c r="J133" s="49" t="s">
        <v>32</v>
      </c>
      <c r="K133" s="49" t="s">
        <v>33</v>
      </c>
    </row>
    <row r="134" spans="1:11" ht="20.100000000000001" customHeight="1" x14ac:dyDescent="0.25">
      <c r="A134" s="49" t="s">
        <v>93</v>
      </c>
      <c r="B134" s="49" t="s">
        <v>79</v>
      </c>
      <c r="C134" s="49" t="s">
        <v>31</v>
      </c>
      <c r="D134" s="49">
        <v>72819</v>
      </c>
      <c r="E134" s="49">
        <v>87.98</v>
      </c>
      <c r="F134" s="49">
        <v>10.02</v>
      </c>
      <c r="G134" s="49">
        <v>0.1376</v>
      </c>
      <c r="H134" s="49">
        <v>7.2674000000000003</v>
      </c>
      <c r="I134" s="49">
        <v>2023</v>
      </c>
      <c r="J134" s="49" t="s">
        <v>32</v>
      </c>
      <c r="K134" s="49" t="s">
        <v>33</v>
      </c>
    </row>
    <row r="135" spans="1:11" ht="20.100000000000001" customHeight="1" x14ac:dyDescent="0.25">
      <c r="A135" s="49" t="s">
        <v>81</v>
      </c>
      <c r="B135" s="49" t="s">
        <v>79</v>
      </c>
      <c r="C135" s="49" t="s">
        <v>31</v>
      </c>
      <c r="D135" s="49">
        <v>116113</v>
      </c>
      <c r="E135" s="49">
        <v>84.83</v>
      </c>
      <c r="F135" s="49">
        <v>11.86</v>
      </c>
      <c r="G135" s="49">
        <v>0.1021</v>
      </c>
      <c r="H135" s="49">
        <v>9.7903000000000002</v>
      </c>
      <c r="I135" s="49">
        <v>2023</v>
      </c>
      <c r="J135" s="49" t="s">
        <v>32</v>
      </c>
      <c r="K135" s="49" t="s">
        <v>33</v>
      </c>
    </row>
    <row r="136" spans="1:11" ht="20.100000000000001" customHeight="1" x14ac:dyDescent="0.25">
      <c r="A136" s="49" t="s">
        <v>119</v>
      </c>
      <c r="B136" s="49" t="s">
        <v>79</v>
      </c>
      <c r="C136" s="49" t="s">
        <v>31</v>
      </c>
      <c r="D136" s="49">
        <v>84970</v>
      </c>
      <c r="E136" s="49">
        <v>86.1</v>
      </c>
      <c r="F136" s="49">
        <v>6.98</v>
      </c>
      <c r="G136" s="49">
        <v>8.2100000000000006E-2</v>
      </c>
      <c r="H136" s="49">
        <v>12.173400000000001</v>
      </c>
      <c r="I136" s="49">
        <v>2023</v>
      </c>
      <c r="J136" s="49" t="s">
        <v>32</v>
      </c>
      <c r="K136" s="49" t="s">
        <v>33</v>
      </c>
    </row>
    <row r="137" spans="1:11" ht="20.100000000000001" customHeight="1" x14ac:dyDescent="0.25">
      <c r="A137" s="49" t="s">
        <v>1679</v>
      </c>
      <c r="B137" s="49" t="s">
        <v>75</v>
      </c>
      <c r="C137" s="49" t="s">
        <v>32</v>
      </c>
      <c r="D137" s="49">
        <v>217080</v>
      </c>
      <c r="E137" s="49">
        <v>75.75</v>
      </c>
      <c r="F137" s="49">
        <v>9.43</v>
      </c>
      <c r="G137" s="49">
        <v>4.3400000000000001E-2</v>
      </c>
      <c r="H137" s="49">
        <v>23.020099999999999</v>
      </c>
      <c r="I137" s="49">
        <v>2023</v>
      </c>
      <c r="J137" s="49" t="s">
        <v>52</v>
      </c>
      <c r="K137" s="49" t="s">
        <v>33</v>
      </c>
    </row>
    <row r="138" spans="1:11" ht="20.100000000000001" customHeight="1" x14ac:dyDescent="0.25">
      <c r="A138" s="49" t="s">
        <v>90</v>
      </c>
      <c r="B138" s="49" t="s">
        <v>79</v>
      </c>
      <c r="C138" s="49" t="s">
        <v>31</v>
      </c>
      <c r="D138" s="49">
        <v>72710</v>
      </c>
      <c r="E138" s="49">
        <v>87.63</v>
      </c>
      <c r="F138" s="49">
        <v>11.56</v>
      </c>
      <c r="G138" s="49">
        <v>0.159</v>
      </c>
      <c r="H138" s="49">
        <v>6.2897999999999996</v>
      </c>
      <c r="I138" s="49">
        <v>2023</v>
      </c>
      <c r="J138" s="49" t="s">
        <v>32</v>
      </c>
      <c r="K138" s="49" t="s">
        <v>33</v>
      </c>
    </row>
    <row r="139" spans="1:11" ht="20.100000000000001" customHeight="1" x14ac:dyDescent="0.25">
      <c r="A139" s="49" t="s">
        <v>484</v>
      </c>
      <c r="B139" s="49" t="s">
        <v>79</v>
      </c>
      <c r="C139" s="49" t="s">
        <v>31</v>
      </c>
      <c r="D139" s="49">
        <v>165319</v>
      </c>
      <c r="E139" s="49">
        <v>78.14</v>
      </c>
      <c r="F139" s="49">
        <v>11.31</v>
      </c>
      <c r="G139" s="49">
        <v>6.8400000000000002E-2</v>
      </c>
      <c r="H139" s="49">
        <v>14.617000000000001</v>
      </c>
      <c r="I139" s="49">
        <v>2023</v>
      </c>
      <c r="J139" s="49" t="s">
        <v>32</v>
      </c>
      <c r="K139" s="49" t="s">
        <v>33</v>
      </c>
    </row>
    <row r="140" spans="1:11" ht="20.100000000000001" customHeight="1" x14ac:dyDescent="0.25">
      <c r="A140" s="49" t="s">
        <v>272</v>
      </c>
      <c r="B140" s="49" t="s">
        <v>79</v>
      </c>
      <c r="C140" s="49" t="s">
        <v>31</v>
      </c>
      <c r="D140" s="49">
        <v>145060</v>
      </c>
      <c r="E140" s="49">
        <v>80.790000000000006</v>
      </c>
      <c r="F140" s="49">
        <v>7.54</v>
      </c>
      <c r="G140" s="49">
        <v>5.1999999999999998E-2</v>
      </c>
      <c r="H140" s="49">
        <v>19.238700000000001</v>
      </c>
      <c r="I140" s="49">
        <v>2023</v>
      </c>
      <c r="J140" s="49" t="s">
        <v>32</v>
      </c>
      <c r="K140" s="49" t="s">
        <v>33</v>
      </c>
    </row>
    <row r="141" spans="1:11" ht="20.100000000000001" customHeight="1" x14ac:dyDescent="0.25">
      <c r="A141" s="49" t="s">
        <v>3483</v>
      </c>
      <c r="B141" s="49" t="s">
        <v>75</v>
      </c>
      <c r="C141" s="49" t="s">
        <v>32</v>
      </c>
      <c r="D141" s="49">
        <v>126540</v>
      </c>
      <c r="E141" s="49">
        <v>77.52</v>
      </c>
      <c r="F141" s="49">
        <v>9.8699999999999992</v>
      </c>
      <c r="G141" s="49">
        <v>7.8E-2</v>
      </c>
      <c r="H141" s="49">
        <v>12.8207</v>
      </c>
      <c r="I141" s="49">
        <v>2023</v>
      </c>
      <c r="J141" s="49" t="s">
        <v>52</v>
      </c>
      <c r="K141" s="49" t="s">
        <v>33</v>
      </c>
    </row>
    <row r="142" spans="1:11" ht="20.100000000000001" customHeight="1" x14ac:dyDescent="0.25">
      <c r="A142" s="49" t="s">
        <v>394</v>
      </c>
      <c r="B142" s="49" t="s">
        <v>79</v>
      </c>
      <c r="C142" s="49" t="s">
        <v>31</v>
      </c>
      <c r="D142" s="49">
        <v>118605</v>
      </c>
      <c r="E142" s="49">
        <v>81.95</v>
      </c>
      <c r="F142" s="49">
        <v>11.47</v>
      </c>
      <c r="G142" s="49">
        <v>9.6699999999999994E-2</v>
      </c>
      <c r="H142" s="49">
        <v>10.340400000000001</v>
      </c>
      <c r="I142" s="49">
        <v>2023</v>
      </c>
      <c r="J142" s="49" t="s">
        <v>32</v>
      </c>
      <c r="K142" s="49" t="s">
        <v>33</v>
      </c>
    </row>
    <row r="143" spans="1:11" ht="20.100000000000001" customHeight="1" x14ac:dyDescent="0.25">
      <c r="A143" s="49" t="s">
        <v>498</v>
      </c>
      <c r="B143" s="49" t="s">
        <v>79</v>
      </c>
      <c r="C143" s="49" t="s">
        <v>31</v>
      </c>
      <c r="D143" s="49">
        <v>170400</v>
      </c>
      <c r="E143" s="49">
        <v>71.989999999999995</v>
      </c>
      <c r="F143" s="49">
        <v>11.17</v>
      </c>
      <c r="G143" s="49">
        <v>6.5600000000000006E-2</v>
      </c>
      <c r="H143" s="49">
        <v>15.255100000000001</v>
      </c>
      <c r="I143" s="49">
        <v>2023</v>
      </c>
      <c r="J143" s="49" t="s">
        <v>32</v>
      </c>
      <c r="K143" s="49" t="s">
        <v>33</v>
      </c>
    </row>
    <row r="144" spans="1:11" ht="20.100000000000001" customHeight="1" x14ac:dyDescent="0.25">
      <c r="A144" s="49" t="s">
        <v>493</v>
      </c>
      <c r="B144" s="49" t="s">
        <v>75</v>
      </c>
      <c r="C144" s="49" t="s">
        <v>31</v>
      </c>
      <c r="D144" s="49">
        <v>395346</v>
      </c>
      <c r="E144" s="49">
        <v>85.59</v>
      </c>
      <c r="F144" s="49">
        <v>16.66</v>
      </c>
      <c r="G144" s="49">
        <v>4.2099999999999999E-2</v>
      </c>
      <c r="H144" s="49">
        <v>23.7303</v>
      </c>
      <c r="I144" s="49">
        <v>2024</v>
      </c>
      <c r="J144" s="49" t="s">
        <v>32</v>
      </c>
      <c r="K144" s="49" t="s">
        <v>33</v>
      </c>
    </row>
    <row r="145" spans="1:11" ht="20.100000000000001" customHeight="1" x14ac:dyDescent="0.25">
      <c r="A145" s="49" t="s">
        <v>149</v>
      </c>
      <c r="B145" s="49" t="s">
        <v>79</v>
      </c>
      <c r="C145" s="49" t="s">
        <v>31</v>
      </c>
      <c r="D145" s="49">
        <v>287410</v>
      </c>
      <c r="E145" s="49">
        <v>87.25</v>
      </c>
      <c r="F145" s="49">
        <v>12.31</v>
      </c>
      <c r="G145" s="49">
        <v>4.2799999999999998E-2</v>
      </c>
      <c r="H145" s="49">
        <v>23.3477</v>
      </c>
      <c r="I145" s="49">
        <v>2024</v>
      </c>
      <c r="J145" s="49" t="s">
        <v>32</v>
      </c>
      <c r="K145" s="49" t="s">
        <v>33</v>
      </c>
    </row>
    <row r="146" spans="1:11" ht="20.100000000000001" customHeight="1" x14ac:dyDescent="0.25">
      <c r="A146" s="49" t="s">
        <v>3243</v>
      </c>
      <c r="B146" s="49" t="s">
        <v>75</v>
      </c>
      <c r="C146" s="49" t="s">
        <v>32</v>
      </c>
      <c r="D146" s="49">
        <v>323145</v>
      </c>
      <c r="E146" s="49">
        <v>78.44</v>
      </c>
      <c r="F146" s="49">
        <v>10.78</v>
      </c>
      <c r="G146" s="49">
        <v>3.3399999999999999E-2</v>
      </c>
      <c r="H146" s="49">
        <v>29.976299999999998</v>
      </c>
      <c r="I146" s="49">
        <v>2024</v>
      </c>
      <c r="J146" s="49" t="s">
        <v>52</v>
      </c>
      <c r="K146" s="49" t="s">
        <v>33</v>
      </c>
    </row>
    <row r="147" spans="1:11" ht="20.100000000000001" customHeight="1" x14ac:dyDescent="0.25">
      <c r="A147" s="49" t="s">
        <v>3240</v>
      </c>
      <c r="B147" s="49" t="s">
        <v>75</v>
      </c>
      <c r="C147" s="49" t="s">
        <v>32</v>
      </c>
      <c r="D147" s="49">
        <v>288810</v>
      </c>
      <c r="E147" s="49">
        <v>78.56</v>
      </c>
      <c r="F147" s="49">
        <v>10.4</v>
      </c>
      <c r="G147" s="49">
        <v>3.5999999999999997E-2</v>
      </c>
      <c r="H147" s="49">
        <v>27.770199999999999</v>
      </c>
      <c r="I147" s="49">
        <v>2024</v>
      </c>
      <c r="J147" s="49" t="s">
        <v>52</v>
      </c>
      <c r="K147" s="49" t="s">
        <v>33</v>
      </c>
    </row>
    <row r="148" spans="1:11" ht="20.100000000000001" customHeight="1" x14ac:dyDescent="0.25">
      <c r="A148" s="49" t="s">
        <v>444</v>
      </c>
      <c r="B148" s="49" t="s">
        <v>79</v>
      </c>
      <c r="C148" s="49" t="s">
        <v>31</v>
      </c>
      <c r="D148" s="49">
        <v>207116</v>
      </c>
      <c r="E148" s="49">
        <v>87.41</v>
      </c>
      <c r="F148" s="49">
        <v>10.210000000000001</v>
      </c>
      <c r="G148" s="49">
        <v>4.9299999999999997E-2</v>
      </c>
      <c r="H148" s="49">
        <v>20.285599999999999</v>
      </c>
      <c r="I148" s="49">
        <v>2024</v>
      </c>
      <c r="J148" s="49" t="s">
        <v>32</v>
      </c>
      <c r="K148" s="49" t="s">
        <v>33</v>
      </c>
    </row>
    <row r="149" spans="1:11" ht="20.100000000000001" customHeight="1" x14ac:dyDescent="0.25">
      <c r="A149" s="49" t="s">
        <v>3232</v>
      </c>
      <c r="B149" s="49" t="s">
        <v>75</v>
      </c>
      <c r="C149" s="49" t="s">
        <v>32</v>
      </c>
      <c r="D149" s="49">
        <v>226710</v>
      </c>
      <c r="E149" s="49">
        <v>81.5</v>
      </c>
      <c r="F149" s="49">
        <v>10.67</v>
      </c>
      <c r="G149" s="49">
        <v>4.7100000000000003E-2</v>
      </c>
      <c r="H149" s="49">
        <v>21.247399999999999</v>
      </c>
      <c r="I149" s="49">
        <v>2024</v>
      </c>
      <c r="J149" s="49" t="s">
        <v>52</v>
      </c>
      <c r="K149" s="49" t="s">
        <v>33</v>
      </c>
    </row>
    <row r="150" spans="1:11" ht="20.100000000000001" customHeight="1" x14ac:dyDescent="0.25">
      <c r="A150" s="49" t="s">
        <v>1648</v>
      </c>
      <c r="B150" s="49" t="s">
        <v>79</v>
      </c>
      <c r="C150" s="49" t="s">
        <v>31</v>
      </c>
      <c r="D150" s="49">
        <v>74047</v>
      </c>
      <c r="E150" s="49">
        <v>84.35</v>
      </c>
      <c r="F150" s="49">
        <v>4.1100000000000003</v>
      </c>
      <c r="G150" s="49">
        <v>5.5500000000000001E-2</v>
      </c>
      <c r="H150" s="49">
        <v>18.016400000000001</v>
      </c>
      <c r="I150" s="49">
        <v>2024</v>
      </c>
      <c r="J150" s="49" t="s">
        <v>32</v>
      </c>
      <c r="K150" s="49" t="s">
        <v>33</v>
      </c>
    </row>
    <row r="151" spans="1:11" ht="20.100000000000001" customHeight="1" x14ac:dyDescent="0.25">
      <c r="A151" s="49" t="s">
        <v>306</v>
      </c>
      <c r="B151" s="49" t="s">
        <v>79</v>
      </c>
      <c r="C151" s="49" t="s">
        <v>31</v>
      </c>
      <c r="D151" s="49">
        <v>170920</v>
      </c>
      <c r="E151" s="49">
        <v>85.72</v>
      </c>
      <c r="F151" s="49">
        <v>11.5</v>
      </c>
      <c r="G151" s="49">
        <v>6.7299999999999999E-2</v>
      </c>
      <c r="H151" s="49">
        <v>14.8626</v>
      </c>
      <c r="I151" s="49">
        <v>2024</v>
      </c>
      <c r="J151" s="49" t="s">
        <v>32</v>
      </c>
      <c r="K151" s="49" t="s">
        <v>33</v>
      </c>
    </row>
    <row r="152" spans="1:11" ht="20.100000000000001" customHeight="1" x14ac:dyDescent="0.25">
      <c r="A152" s="49" t="s">
        <v>1695</v>
      </c>
      <c r="B152" s="49" t="s">
        <v>75</v>
      </c>
      <c r="C152" s="49" t="s">
        <v>31</v>
      </c>
      <c r="D152" s="49">
        <v>126867</v>
      </c>
      <c r="E152" s="49">
        <v>83.79</v>
      </c>
      <c r="F152" s="49">
        <v>6.14</v>
      </c>
      <c r="G152" s="49">
        <v>4.8399999999999999E-2</v>
      </c>
      <c r="H152" s="49">
        <v>20.662400000000002</v>
      </c>
      <c r="I152" s="49">
        <v>2024</v>
      </c>
      <c r="J152" s="49" t="s">
        <v>32</v>
      </c>
      <c r="K152" s="49" t="s">
        <v>33</v>
      </c>
    </row>
    <row r="153" spans="1:11" ht="20.100000000000001" customHeight="1" x14ac:dyDescent="0.25">
      <c r="A153" s="49" t="s">
        <v>321</v>
      </c>
      <c r="B153" s="49" t="s">
        <v>79</v>
      </c>
      <c r="C153" s="49" t="s">
        <v>31</v>
      </c>
      <c r="D153" s="49">
        <v>174668</v>
      </c>
      <c r="E153" s="49">
        <v>87.42</v>
      </c>
      <c r="F153" s="49">
        <v>11.6</v>
      </c>
      <c r="G153" s="49">
        <v>6.6400000000000001E-2</v>
      </c>
      <c r="H153" s="49">
        <v>15.057600000000001</v>
      </c>
      <c r="I153" s="49">
        <v>2024</v>
      </c>
      <c r="J153" s="49" t="s">
        <v>32</v>
      </c>
      <c r="K153" s="49" t="s">
        <v>33</v>
      </c>
    </row>
    <row r="154" spans="1:11" ht="20.100000000000001" customHeight="1" x14ac:dyDescent="0.25">
      <c r="A154" s="49" t="s">
        <v>445</v>
      </c>
      <c r="B154" s="49" t="s">
        <v>79</v>
      </c>
      <c r="C154" s="49" t="s">
        <v>31</v>
      </c>
      <c r="D154" s="49">
        <v>163762</v>
      </c>
      <c r="E154" s="49">
        <v>75.64</v>
      </c>
      <c r="F154" s="49">
        <v>7.45</v>
      </c>
      <c r="G154" s="49">
        <v>4.5499999999999999E-2</v>
      </c>
      <c r="H154" s="49">
        <v>21.981400000000001</v>
      </c>
      <c r="I154" s="49">
        <v>2024</v>
      </c>
      <c r="J154" s="49" t="s">
        <v>32</v>
      </c>
      <c r="K154" s="49" t="s">
        <v>33</v>
      </c>
    </row>
    <row r="155" spans="1:11" ht="20.100000000000001" customHeight="1" x14ac:dyDescent="0.25">
      <c r="A155" s="49" t="s">
        <v>644</v>
      </c>
      <c r="B155" s="49" t="s">
        <v>79</v>
      </c>
      <c r="C155" s="49" t="s">
        <v>31</v>
      </c>
      <c r="D155" s="49">
        <v>58076</v>
      </c>
      <c r="E155" s="49">
        <v>87.79</v>
      </c>
      <c r="F155" s="49">
        <v>3.15</v>
      </c>
      <c r="G155" s="49">
        <v>5.4199999999999998E-2</v>
      </c>
      <c r="H155" s="49">
        <v>18.436900000000001</v>
      </c>
      <c r="I155" s="49">
        <v>2024</v>
      </c>
      <c r="J155" s="49" t="s">
        <v>32</v>
      </c>
      <c r="K155" s="49" t="s">
        <v>33</v>
      </c>
    </row>
    <row r="156" spans="1:11" ht="20.100000000000001" customHeight="1" x14ac:dyDescent="0.25">
      <c r="A156" s="49" t="s">
        <v>144</v>
      </c>
      <c r="B156" s="49" t="s">
        <v>79</v>
      </c>
      <c r="C156" s="49" t="s">
        <v>31</v>
      </c>
      <c r="D156" s="49">
        <v>139788</v>
      </c>
      <c r="E156" s="49">
        <v>86.96</v>
      </c>
      <c r="F156" s="49">
        <v>7.12</v>
      </c>
      <c r="G156" s="49">
        <v>5.0900000000000001E-2</v>
      </c>
      <c r="H156" s="49">
        <v>19.633199999999999</v>
      </c>
      <c r="I156" s="49">
        <v>2024</v>
      </c>
      <c r="J156" s="49" t="s">
        <v>32</v>
      </c>
      <c r="K156" s="49" t="s">
        <v>33</v>
      </c>
    </row>
    <row r="157" spans="1:11" ht="20.100000000000001" customHeight="1" x14ac:dyDescent="0.25">
      <c r="A157" s="49" t="s">
        <v>158</v>
      </c>
      <c r="B157" s="49" t="s">
        <v>79</v>
      </c>
      <c r="C157" s="49" t="s">
        <v>31</v>
      </c>
      <c r="D157" s="49">
        <v>132731</v>
      </c>
      <c r="E157" s="49">
        <v>88.06</v>
      </c>
      <c r="F157" s="49">
        <v>7.53</v>
      </c>
      <c r="G157" s="49">
        <v>5.67E-2</v>
      </c>
      <c r="H157" s="49">
        <v>17.626999999999999</v>
      </c>
      <c r="I157" s="49">
        <v>2024</v>
      </c>
      <c r="J157" s="49" t="s">
        <v>32</v>
      </c>
      <c r="K157" s="49" t="s">
        <v>33</v>
      </c>
    </row>
    <row r="158" spans="1:11" ht="20.100000000000001" customHeight="1" x14ac:dyDescent="0.25">
      <c r="A158" s="49" t="s">
        <v>189</v>
      </c>
      <c r="B158" s="49" t="s">
        <v>75</v>
      </c>
      <c r="C158" s="49" t="s">
        <v>32</v>
      </c>
      <c r="D158" s="49">
        <v>370125</v>
      </c>
      <c r="E158" s="49">
        <v>82.09</v>
      </c>
      <c r="F158" s="49">
        <v>11.38</v>
      </c>
      <c r="G158" s="49">
        <v>3.0700000000000002E-2</v>
      </c>
      <c r="H158" s="49">
        <v>32.5242</v>
      </c>
      <c r="I158" s="49">
        <v>2024</v>
      </c>
      <c r="J158" s="49" t="s">
        <v>52</v>
      </c>
      <c r="K158" s="49" t="s">
        <v>33</v>
      </c>
    </row>
    <row r="159" spans="1:11" ht="20.100000000000001" customHeight="1" x14ac:dyDescent="0.25">
      <c r="A159" s="49" t="s">
        <v>1662</v>
      </c>
      <c r="B159" s="49" t="s">
        <v>79</v>
      </c>
      <c r="C159" s="49" t="s">
        <v>31</v>
      </c>
      <c r="D159" s="49">
        <v>197290</v>
      </c>
      <c r="E159" s="49">
        <v>85.63</v>
      </c>
      <c r="F159" s="49">
        <v>9.68</v>
      </c>
      <c r="G159" s="49">
        <v>4.9099999999999998E-2</v>
      </c>
      <c r="H159" s="49">
        <v>20.3812</v>
      </c>
      <c r="I159" s="49">
        <v>2024</v>
      </c>
      <c r="J159" s="49" t="s">
        <v>32</v>
      </c>
      <c r="K159" s="49" t="s">
        <v>33</v>
      </c>
    </row>
    <row r="160" spans="1:11" ht="20.100000000000001" customHeight="1" x14ac:dyDescent="0.25">
      <c r="A160" s="49" t="s">
        <v>310</v>
      </c>
      <c r="B160" s="49" t="s">
        <v>75</v>
      </c>
      <c r="C160" s="49" t="s">
        <v>32</v>
      </c>
      <c r="D160" s="49">
        <v>187695</v>
      </c>
      <c r="E160" s="49">
        <v>80.36</v>
      </c>
      <c r="F160" s="49">
        <v>9.76</v>
      </c>
      <c r="G160" s="49">
        <v>5.1999999999999998E-2</v>
      </c>
      <c r="H160" s="49">
        <v>19.231000000000002</v>
      </c>
      <c r="I160" s="49">
        <v>2024</v>
      </c>
      <c r="J160" s="49" t="s">
        <v>52</v>
      </c>
      <c r="K160" s="49" t="s">
        <v>33</v>
      </c>
    </row>
    <row r="161" spans="1:11" ht="20.100000000000001" customHeight="1" x14ac:dyDescent="0.25">
      <c r="A161" s="49" t="s">
        <v>1693</v>
      </c>
      <c r="B161" s="49" t="s">
        <v>75</v>
      </c>
      <c r="C161" s="49" t="s">
        <v>31</v>
      </c>
      <c r="D161" s="49">
        <v>490677</v>
      </c>
      <c r="E161" s="49">
        <v>65.510000000000005</v>
      </c>
      <c r="F161" s="49">
        <v>16.77</v>
      </c>
      <c r="G161" s="49">
        <v>3.4200000000000001E-2</v>
      </c>
      <c r="H161" s="49">
        <v>29.2592</v>
      </c>
      <c r="I161" s="49">
        <v>2024</v>
      </c>
      <c r="J161" s="49" t="s">
        <v>32</v>
      </c>
      <c r="K161" s="49" t="s">
        <v>33</v>
      </c>
    </row>
    <row r="162" spans="1:11" ht="20.100000000000001" customHeight="1" x14ac:dyDescent="0.25">
      <c r="A162" s="49" t="s">
        <v>223</v>
      </c>
      <c r="B162" s="49" t="s">
        <v>79</v>
      </c>
      <c r="C162" s="49" t="s">
        <v>31</v>
      </c>
      <c r="D162" s="49">
        <v>132731</v>
      </c>
      <c r="E162" s="49">
        <v>87.8</v>
      </c>
      <c r="F162" s="49">
        <v>7.54</v>
      </c>
      <c r="G162" s="49">
        <v>5.6800000000000003E-2</v>
      </c>
      <c r="H162" s="49">
        <v>17.6036</v>
      </c>
      <c r="I162" s="49">
        <v>2024</v>
      </c>
      <c r="J162" s="49" t="s">
        <v>32</v>
      </c>
      <c r="K162" s="49" t="s">
        <v>33</v>
      </c>
    </row>
    <row r="163" spans="1:11" ht="20.100000000000001" customHeight="1" x14ac:dyDescent="0.25">
      <c r="A163" s="49" t="s">
        <v>775</v>
      </c>
      <c r="B163" s="49" t="s">
        <v>79</v>
      </c>
      <c r="C163" s="49" t="s">
        <v>31</v>
      </c>
      <c r="D163" s="49">
        <v>65336</v>
      </c>
      <c r="E163" s="49">
        <v>84.94</v>
      </c>
      <c r="F163" s="49">
        <v>2.69</v>
      </c>
      <c r="G163" s="49">
        <v>4.1200000000000001E-2</v>
      </c>
      <c r="H163" s="49">
        <v>24.288399999999999</v>
      </c>
      <c r="I163" s="49">
        <v>2024</v>
      </c>
      <c r="J163" s="49" t="s">
        <v>32</v>
      </c>
      <c r="K163" s="49" t="s">
        <v>33</v>
      </c>
    </row>
    <row r="164" spans="1:11" ht="20.100000000000001" customHeight="1" x14ac:dyDescent="0.25">
      <c r="A164" s="49" t="s">
        <v>308</v>
      </c>
      <c r="B164" s="49" t="s">
        <v>79</v>
      </c>
      <c r="C164" s="49" t="s">
        <v>31</v>
      </c>
      <c r="D164" s="49">
        <v>174094</v>
      </c>
      <c r="E164" s="49">
        <v>86.54</v>
      </c>
      <c r="F164" s="49">
        <v>9.6</v>
      </c>
      <c r="G164" s="49">
        <v>5.5100000000000003E-2</v>
      </c>
      <c r="H164" s="49">
        <v>18.134799999999998</v>
      </c>
      <c r="I164" s="49">
        <v>2024</v>
      </c>
      <c r="J164" s="49" t="s">
        <v>32</v>
      </c>
      <c r="K164" s="49" t="s">
        <v>33</v>
      </c>
    </row>
    <row r="165" spans="1:11" ht="20.100000000000001" customHeight="1" x14ac:dyDescent="0.25">
      <c r="A165" s="49" t="s">
        <v>224</v>
      </c>
      <c r="B165" s="49" t="s">
        <v>75</v>
      </c>
      <c r="C165" s="49" t="s">
        <v>31</v>
      </c>
      <c r="D165" s="49">
        <v>398419</v>
      </c>
      <c r="E165" s="49">
        <v>83.49</v>
      </c>
      <c r="F165" s="49">
        <v>16.64</v>
      </c>
      <c r="G165" s="49">
        <v>4.1799999999999997E-2</v>
      </c>
      <c r="H165" s="49">
        <v>23.9434</v>
      </c>
      <c r="I165" s="49">
        <v>2024</v>
      </c>
      <c r="J165" s="49" t="s">
        <v>32</v>
      </c>
      <c r="K165" s="49" t="s">
        <v>33</v>
      </c>
    </row>
    <row r="166" spans="1:11" ht="20.100000000000001" customHeight="1" x14ac:dyDescent="0.25">
      <c r="A166" s="49" t="s">
        <v>2949</v>
      </c>
      <c r="B166" s="49" t="s">
        <v>75</v>
      </c>
      <c r="C166" s="49" t="s">
        <v>32</v>
      </c>
      <c r="D166" s="49">
        <v>392175</v>
      </c>
      <c r="E166" s="49">
        <v>77.290000000000006</v>
      </c>
      <c r="F166" s="49">
        <v>11.1</v>
      </c>
      <c r="G166" s="49">
        <v>2.8299999999999999E-2</v>
      </c>
      <c r="H166" s="49">
        <v>35.331099999999999</v>
      </c>
      <c r="I166" s="49">
        <v>2024</v>
      </c>
      <c r="J166" s="49" t="s">
        <v>52</v>
      </c>
      <c r="K166" s="49" t="s">
        <v>33</v>
      </c>
    </row>
    <row r="167" spans="1:11" ht="20.100000000000001" customHeight="1" x14ac:dyDescent="0.25">
      <c r="A167" s="49" t="s">
        <v>3211</v>
      </c>
      <c r="B167" s="49" t="s">
        <v>75</v>
      </c>
      <c r="C167" s="49" t="s">
        <v>32</v>
      </c>
      <c r="D167" s="49">
        <v>321300</v>
      </c>
      <c r="E167" s="49">
        <v>80.09</v>
      </c>
      <c r="F167" s="49">
        <v>10.32</v>
      </c>
      <c r="G167" s="49">
        <v>3.2099999999999997E-2</v>
      </c>
      <c r="H167" s="49">
        <v>31.133700000000001</v>
      </c>
      <c r="I167" s="49">
        <v>2024</v>
      </c>
      <c r="J167" s="49" t="s">
        <v>52</v>
      </c>
      <c r="K167" s="49" t="s">
        <v>33</v>
      </c>
    </row>
    <row r="168" spans="1:11" ht="20.100000000000001" customHeight="1" x14ac:dyDescent="0.25">
      <c r="A168" s="49" t="s">
        <v>1628</v>
      </c>
      <c r="B168" s="49" t="s">
        <v>75</v>
      </c>
      <c r="C168" s="49" t="s">
        <v>32</v>
      </c>
      <c r="D168" s="49">
        <v>282870</v>
      </c>
      <c r="E168" s="49">
        <v>85.97</v>
      </c>
      <c r="F168" s="49">
        <v>9.1</v>
      </c>
      <c r="G168" s="49">
        <v>3.2199999999999999E-2</v>
      </c>
      <c r="H168" s="49">
        <v>31.084599999999998</v>
      </c>
      <c r="I168" s="49">
        <v>2024</v>
      </c>
      <c r="J168" s="49" t="s">
        <v>52</v>
      </c>
      <c r="K168" s="49" t="s">
        <v>33</v>
      </c>
    </row>
    <row r="169" spans="1:11" ht="20.100000000000001" customHeight="1" x14ac:dyDescent="0.25">
      <c r="A169" s="49" t="s">
        <v>1623</v>
      </c>
      <c r="B169" s="49" t="s">
        <v>75</v>
      </c>
      <c r="C169" s="49" t="s">
        <v>32</v>
      </c>
      <c r="D169" s="49">
        <v>251415</v>
      </c>
      <c r="E169" s="49">
        <v>83.62</v>
      </c>
      <c r="F169" s="49">
        <v>9.9499999999999993</v>
      </c>
      <c r="G169" s="49">
        <v>3.9600000000000003E-2</v>
      </c>
      <c r="H169" s="49">
        <v>25.267800000000001</v>
      </c>
      <c r="I169" s="49">
        <v>2024</v>
      </c>
      <c r="J169" s="49" t="s">
        <v>52</v>
      </c>
      <c r="K169" s="49" t="s">
        <v>33</v>
      </c>
    </row>
    <row r="170" spans="1:11" ht="20.100000000000001" customHeight="1" x14ac:dyDescent="0.25">
      <c r="A170" s="49" t="s">
        <v>391</v>
      </c>
      <c r="B170" s="49" t="s">
        <v>79</v>
      </c>
      <c r="C170" s="49" t="s">
        <v>31</v>
      </c>
      <c r="D170" s="49">
        <v>213869</v>
      </c>
      <c r="E170" s="49">
        <v>86.61</v>
      </c>
      <c r="F170" s="49">
        <v>9.5299999999999994</v>
      </c>
      <c r="G170" s="49">
        <v>4.4600000000000001E-2</v>
      </c>
      <c r="H170" s="49">
        <v>22.441700000000001</v>
      </c>
      <c r="I170" s="49">
        <v>2024</v>
      </c>
      <c r="J170" s="49" t="s">
        <v>32</v>
      </c>
      <c r="K170" s="49" t="s">
        <v>33</v>
      </c>
    </row>
    <row r="171" spans="1:11" ht="20.100000000000001" customHeight="1" x14ac:dyDescent="0.25">
      <c r="A171" s="49" t="s">
        <v>652</v>
      </c>
      <c r="B171" s="49" t="s">
        <v>75</v>
      </c>
      <c r="C171" s="49" t="s">
        <v>32</v>
      </c>
      <c r="D171" s="49">
        <v>311220</v>
      </c>
      <c r="E171" s="49">
        <v>86.61</v>
      </c>
      <c r="F171" s="49">
        <v>9.2899999999999991</v>
      </c>
      <c r="G171" s="49">
        <v>2.9899999999999999E-2</v>
      </c>
      <c r="H171" s="49">
        <v>33.500500000000002</v>
      </c>
      <c r="I171" s="49">
        <v>2024</v>
      </c>
      <c r="J171" s="49" t="s">
        <v>52</v>
      </c>
      <c r="K171" s="49" t="s">
        <v>33</v>
      </c>
    </row>
    <row r="172" spans="1:11" ht="20.100000000000001" customHeight="1" x14ac:dyDescent="0.25">
      <c r="A172" s="49" t="s">
        <v>311</v>
      </c>
      <c r="B172" s="49" t="s">
        <v>79</v>
      </c>
      <c r="C172" s="49" t="s">
        <v>31</v>
      </c>
      <c r="D172" s="49">
        <v>146676</v>
      </c>
      <c r="E172" s="49">
        <v>84.31</v>
      </c>
      <c r="F172" s="49">
        <v>10.25</v>
      </c>
      <c r="G172" s="49">
        <v>6.9900000000000004E-2</v>
      </c>
      <c r="H172" s="49">
        <v>14.309900000000001</v>
      </c>
      <c r="I172" s="49">
        <v>2024</v>
      </c>
      <c r="J172" s="49" t="s">
        <v>32</v>
      </c>
      <c r="K172" s="49" t="s">
        <v>33</v>
      </c>
    </row>
    <row r="173" spans="1:11" ht="20.100000000000001" customHeight="1" x14ac:dyDescent="0.25">
      <c r="A173" s="49" t="s">
        <v>613</v>
      </c>
      <c r="B173" s="49" t="s">
        <v>75</v>
      </c>
      <c r="C173" s="49" t="s">
        <v>32</v>
      </c>
      <c r="D173" s="49">
        <v>199125</v>
      </c>
      <c r="E173" s="49">
        <v>87.02</v>
      </c>
      <c r="F173" s="49">
        <v>11.86</v>
      </c>
      <c r="G173" s="49">
        <v>5.96E-2</v>
      </c>
      <c r="H173" s="49">
        <v>16.7896</v>
      </c>
      <c r="I173" s="49">
        <v>2024</v>
      </c>
      <c r="J173" s="49" t="s">
        <v>52</v>
      </c>
      <c r="K173" s="49" t="s">
        <v>33</v>
      </c>
    </row>
    <row r="174" spans="1:11" ht="20.100000000000001" customHeight="1" x14ac:dyDescent="0.25">
      <c r="A174" s="49" t="s">
        <v>186</v>
      </c>
      <c r="B174" s="49" t="s">
        <v>79</v>
      </c>
      <c r="C174" s="49" t="s">
        <v>31</v>
      </c>
      <c r="D174" s="49">
        <v>141848</v>
      </c>
      <c r="E174" s="49">
        <v>90.3</v>
      </c>
      <c r="F174" s="49">
        <v>9.8000000000000007</v>
      </c>
      <c r="G174" s="49">
        <v>6.9099999999999995E-2</v>
      </c>
      <c r="H174" s="49">
        <v>14.474299999999999</v>
      </c>
      <c r="I174" s="49">
        <v>2024</v>
      </c>
      <c r="J174" s="49" t="s">
        <v>32</v>
      </c>
      <c r="K174" s="49" t="s">
        <v>33</v>
      </c>
    </row>
    <row r="175" spans="1:11" ht="20.100000000000001" customHeight="1" x14ac:dyDescent="0.25">
      <c r="A175" s="49" t="s">
        <v>366</v>
      </c>
      <c r="B175" s="49" t="s">
        <v>79</v>
      </c>
      <c r="C175" s="49" t="s">
        <v>31</v>
      </c>
      <c r="D175" s="49">
        <v>148230</v>
      </c>
      <c r="E175" s="49">
        <v>87.52</v>
      </c>
      <c r="F175" s="49">
        <v>10.61</v>
      </c>
      <c r="G175" s="49">
        <v>7.1599999999999997E-2</v>
      </c>
      <c r="H175" s="49">
        <v>13.970700000000001</v>
      </c>
      <c r="I175" s="49">
        <v>2024</v>
      </c>
      <c r="J175" s="49" t="s">
        <v>32</v>
      </c>
      <c r="K175" s="49" t="s">
        <v>33</v>
      </c>
    </row>
    <row r="176" spans="1:11" ht="20.100000000000001" customHeight="1" x14ac:dyDescent="0.25">
      <c r="A176" s="49" t="s">
        <v>459</v>
      </c>
      <c r="B176" s="49" t="s">
        <v>34</v>
      </c>
      <c r="C176" s="49" t="s">
        <v>32</v>
      </c>
      <c r="D176" s="49">
        <v>251760</v>
      </c>
      <c r="E176" s="49">
        <v>73.12</v>
      </c>
      <c r="F176" s="49">
        <v>9.56</v>
      </c>
      <c r="G176" s="49">
        <v>3.7999999999999999E-2</v>
      </c>
      <c r="H176" s="49">
        <v>26.334700000000002</v>
      </c>
      <c r="I176" s="49">
        <v>2024</v>
      </c>
      <c r="J176" s="49" t="s">
        <v>52</v>
      </c>
      <c r="K176" s="49" t="s">
        <v>33</v>
      </c>
    </row>
    <row r="177" spans="1:11" ht="20.100000000000001" customHeight="1" x14ac:dyDescent="0.25">
      <c r="A177" s="49" t="s">
        <v>268</v>
      </c>
      <c r="B177" s="49" t="s">
        <v>79</v>
      </c>
      <c r="C177" s="49" t="s">
        <v>31</v>
      </c>
      <c r="D177" s="49">
        <v>66383</v>
      </c>
      <c r="E177" s="49">
        <v>87.79</v>
      </c>
      <c r="F177" s="49">
        <v>3.35</v>
      </c>
      <c r="G177" s="49">
        <v>5.0500000000000003E-2</v>
      </c>
      <c r="H177" s="49">
        <v>19.8157</v>
      </c>
      <c r="I177" s="49">
        <v>2024</v>
      </c>
      <c r="J177" s="49" t="s">
        <v>32</v>
      </c>
      <c r="K177" s="49" t="s">
        <v>33</v>
      </c>
    </row>
    <row r="178" spans="1:11" ht="20.100000000000001" customHeight="1" x14ac:dyDescent="0.25">
      <c r="A178" s="49" t="s">
        <v>2190</v>
      </c>
      <c r="B178" s="49" t="s">
        <v>79</v>
      </c>
      <c r="C178" s="49" t="s">
        <v>31</v>
      </c>
      <c r="D178" s="49">
        <v>162884</v>
      </c>
      <c r="E178" s="49">
        <v>86.55</v>
      </c>
      <c r="F178" s="49">
        <v>10.9</v>
      </c>
      <c r="G178" s="49">
        <v>6.6900000000000001E-2</v>
      </c>
      <c r="H178" s="49">
        <v>14.9435</v>
      </c>
      <c r="I178" s="49">
        <v>2024</v>
      </c>
      <c r="J178" s="49" t="s">
        <v>32</v>
      </c>
      <c r="K178" s="49" t="s">
        <v>33</v>
      </c>
    </row>
    <row r="179" spans="1:11" ht="20.100000000000001" customHeight="1" x14ac:dyDescent="0.25">
      <c r="A179" s="49" t="s">
        <v>179</v>
      </c>
      <c r="B179" s="49" t="s">
        <v>79</v>
      </c>
      <c r="C179" s="49" t="s">
        <v>31</v>
      </c>
      <c r="D179" s="49">
        <v>172068</v>
      </c>
      <c r="E179" s="49">
        <v>88.19</v>
      </c>
      <c r="F179" s="49">
        <v>10.46</v>
      </c>
      <c r="G179" s="49">
        <v>6.08E-2</v>
      </c>
      <c r="H179" s="49">
        <v>16.450099999999999</v>
      </c>
      <c r="I179" s="49">
        <v>2024</v>
      </c>
      <c r="J179" s="49" t="s">
        <v>32</v>
      </c>
      <c r="K179" s="49" t="s">
        <v>33</v>
      </c>
    </row>
    <row r="180" spans="1:11" ht="20.100000000000001" customHeight="1" x14ac:dyDescent="0.25">
      <c r="A180" s="49" t="s">
        <v>3619</v>
      </c>
      <c r="B180" s="49" t="s">
        <v>79</v>
      </c>
      <c r="C180" s="49" t="s">
        <v>31</v>
      </c>
      <c r="D180" s="49">
        <v>136749</v>
      </c>
      <c r="E180" s="49">
        <v>89.32</v>
      </c>
      <c r="F180" s="49">
        <v>7.04</v>
      </c>
      <c r="G180" s="49">
        <v>5.1499999999999997E-2</v>
      </c>
      <c r="H180" s="49">
        <v>19.424600000000002</v>
      </c>
      <c r="I180" s="49">
        <v>2024</v>
      </c>
      <c r="J180" s="49" t="s">
        <v>32</v>
      </c>
      <c r="K180" s="49" t="s">
        <v>33</v>
      </c>
    </row>
    <row r="181" spans="1:11" ht="20.100000000000001" customHeight="1" x14ac:dyDescent="0.25">
      <c r="A181" s="49" t="s">
        <v>422</v>
      </c>
      <c r="B181" s="49" t="s">
        <v>79</v>
      </c>
      <c r="C181" s="49" t="s">
        <v>31</v>
      </c>
      <c r="D181" s="49">
        <v>169434</v>
      </c>
      <c r="E181" s="49">
        <v>86.97</v>
      </c>
      <c r="F181" s="49">
        <v>11.61</v>
      </c>
      <c r="G181" s="49">
        <v>6.8500000000000005E-2</v>
      </c>
      <c r="H181" s="49">
        <v>14.5938</v>
      </c>
      <c r="I181" s="49">
        <v>2024</v>
      </c>
      <c r="J181" s="49" t="s">
        <v>32</v>
      </c>
      <c r="K181" s="49" t="s">
        <v>33</v>
      </c>
    </row>
    <row r="182" spans="1:11" ht="20.100000000000001" customHeight="1" x14ac:dyDescent="0.25">
      <c r="A182" s="49" t="s">
        <v>698</v>
      </c>
      <c r="B182" s="49" t="s">
        <v>79</v>
      </c>
      <c r="C182" s="49" t="s">
        <v>31</v>
      </c>
      <c r="D182" s="49">
        <v>63884</v>
      </c>
      <c r="E182" s="49">
        <v>89.86</v>
      </c>
      <c r="F182" s="49">
        <v>4.43</v>
      </c>
      <c r="G182" s="49">
        <v>6.93E-2</v>
      </c>
      <c r="H182" s="49">
        <v>14.4207</v>
      </c>
      <c r="I182" s="49">
        <v>2024</v>
      </c>
      <c r="J182" s="49" t="s">
        <v>32</v>
      </c>
      <c r="K182" s="49" t="s">
        <v>33</v>
      </c>
    </row>
    <row r="183" spans="1:11" ht="20.100000000000001" customHeight="1" x14ac:dyDescent="0.25">
      <c r="A183" s="49" t="s">
        <v>501</v>
      </c>
      <c r="B183" s="49" t="s">
        <v>79</v>
      </c>
      <c r="C183" s="49" t="s">
        <v>31</v>
      </c>
      <c r="D183" s="49">
        <v>253341</v>
      </c>
      <c r="E183" s="49">
        <v>71.099999999999994</v>
      </c>
      <c r="F183" s="49">
        <v>11.67</v>
      </c>
      <c r="G183" s="49">
        <v>4.6100000000000002E-2</v>
      </c>
      <c r="H183" s="49">
        <v>21.7087</v>
      </c>
      <c r="I183" s="49">
        <v>2024</v>
      </c>
      <c r="J183" s="49" t="s">
        <v>32</v>
      </c>
      <c r="K183" s="49" t="s">
        <v>33</v>
      </c>
    </row>
    <row r="184" spans="1:11" ht="20.100000000000001" customHeight="1" x14ac:dyDescent="0.25">
      <c r="A184" s="49" t="s">
        <v>215</v>
      </c>
      <c r="B184" s="49" t="s">
        <v>79</v>
      </c>
      <c r="C184" s="49" t="s">
        <v>31</v>
      </c>
      <c r="D184" s="49">
        <v>128376</v>
      </c>
      <c r="E184" s="49">
        <v>85.25</v>
      </c>
      <c r="F184" s="49">
        <v>9.9700000000000006</v>
      </c>
      <c r="G184" s="49">
        <v>7.7700000000000005E-2</v>
      </c>
      <c r="H184" s="49">
        <v>12.876200000000001</v>
      </c>
      <c r="I184" s="49">
        <v>2024</v>
      </c>
      <c r="J184" s="49" t="s">
        <v>32</v>
      </c>
      <c r="K184" s="49" t="s">
        <v>33</v>
      </c>
    </row>
    <row r="185" spans="1:11" ht="20.100000000000001" customHeight="1" x14ac:dyDescent="0.25">
      <c r="A185" s="49" t="s">
        <v>508</v>
      </c>
      <c r="B185" s="49" t="s">
        <v>79</v>
      </c>
      <c r="C185" s="49" t="s">
        <v>31</v>
      </c>
      <c r="D185" s="49">
        <v>111560</v>
      </c>
      <c r="E185" s="49">
        <v>86.6</v>
      </c>
      <c r="F185" s="49">
        <v>6.88</v>
      </c>
      <c r="G185" s="49">
        <v>6.1699999999999998E-2</v>
      </c>
      <c r="H185" s="49">
        <v>16.215199999999999</v>
      </c>
      <c r="I185" s="49">
        <v>2024</v>
      </c>
      <c r="J185" s="49" t="s">
        <v>32</v>
      </c>
      <c r="K185" s="49" t="s">
        <v>33</v>
      </c>
    </row>
    <row r="186" spans="1:11" ht="20.100000000000001" customHeight="1" x14ac:dyDescent="0.25">
      <c r="A186" s="49" t="s">
        <v>412</v>
      </c>
      <c r="B186" s="49" t="s">
        <v>75</v>
      </c>
      <c r="C186" s="49" t="s">
        <v>31</v>
      </c>
      <c r="D186" s="49">
        <v>172203</v>
      </c>
      <c r="E186" s="49">
        <v>86.46</v>
      </c>
      <c r="F186" s="49">
        <v>6.33</v>
      </c>
      <c r="G186" s="49">
        <v>3.6799999999999999E-2</v>
      </c>
      <c r="H186" s="49">
        <v>27.2042</v>
      </c>
      <c r="I186" s="49">
        <v>2024</v>
      </c>
      <c r="J186" s="49" t="s">
        <v>32</v>
      </c>
      <c r="K186" s="49" t="s">
        <v>33</v>
      </c>
    </row>
    <row r="187" spans="1:11" ht="20.100000000000001" customHeight="1" x14ac:dyDescent="0.25">
      <c r="A187" s="49" t="s">
        <v>167</v>
      </c>
      <c r="B187" s="49" t="s">
        <v>79</v>
      </c>
      <c r="C187" s="49" t="s">
        <v>31</v>
      </c>
      <c r="D187" s="49">
        <v>166935</v>
      </c>
      <c r="E187" s="49">
        <v>83.81</v>
      </c>
      <c r="F187" s="49">
        <v>10.210000000000001</v>
      </c>
      <c r="G187" s="49">
        <v>6.1199999999999997E-2</v>
      </c>
      <c r="H187" s="49">
        <v>16.350200000000001</v>
      </c>
      <c r="I187" s="49">
        <v>2024</v>
      </c>
      <c r="J187" s="49" t="s">
        <v>32</v>
      </c>
      <c r="K187" s="49" t="s">
        <v>33</v>
      </c>
    </row>
    <row r="188" spans="1:11" ht="20.100000000000001" customHeight="1" x14ac:dyDescent="0.25">
      <c r="A188" s="49" t="s">
        <v>274</v>
      </c>
      <c r="B188" s="49" t="s">
        <v>79</v>
      </c>
      <c r="C188" s="49" t="s">
        <v>31</v>
      </c>
      <c r="D188" s="49">
        <v>236357</v>
      </c>
      <c r="E188" s="49">
        <v>86.75</v>
      </c>
      <c r="F188" s="49">
        <v>11.53</v>
      </c>
      <c r="G188" s="49">
        <v>4.8800000000000003E-2</v>
      </c>
      <c r="H188" s="49">
        <v>20.499300000000002</v>
      </c>
      <c r="I188" s="49">
        <v>2024</v>
      </c>
      <c r="J188" s="49" t="s">
        <v>32</v>
      </c>
      <c r="K188" s="49" t="s">
        <v>33</v>
      </c>
    </row>
    <row r="189" spans="1:11" ht="20.100000000000001" customHeight="1" x14ac:dyDescent="0.25">
      <c r="A189" s="49" t="s">
        <v>340</v>
      </c>
      <c r="B189" s="49" t="s">
        <v>34</v>
      </c>
      <c r="C189" s="49" t="s">
        <v>32</v>
      </c>
      <c r="D189" s="49">
        <v>306840</v>
      </c>
      <c r="E189" s="49">
        <v>82.37</v>
      </c>
      <c r="F189" s="49">
        <v>10.83</v>
      </c>
      <c r="G189" s="49">
        <v>3.5299999999999998E-2</v>
      </c>
      <c r="H189" s="49">
        <v>28.3324</v>
      </c>
      <c r="I189" s="49">
        <v>2024</v>
      </c>
      <c r="J189" s="49" t="s">
        <v>52</v>
      </c>
      <c r="K189" s="49" t="s">
        <v>33</v>
      </c>
    </row>
    <row r="190" spans="1:11" ht="20.100000000000001" customHeight="1" x14ac:dyDescent="0.25">
      <c r="A190" s="49" t="s">
        <v>248</v>
      </c>
      <c r="B190" s="49" t="s">
        <v>79</v>
      </c>
      <c r="C190" s="49" t="s">
        <v>31</v>
      </c>
      <c r="D190" s="49">
        <v>58414</v>
      </c>
      <c r="E190" s="49">
        <v>85.69</v>
      </c>
      <c r="F190" s="49">
        <v>3.38</v>
      </c>
      <c r="G190" s="49">
        <v>5.79E-2</v>
      </c>
      <c r="H190" s="49">
        <v>17.2822</v>
      </c>
      <c r="I190" s="49">
        <v>2024</v>
      </c>
      <c r="J190" s="49" t="s">
        <v>32</v>
      </c>
      <c r="K190" s="49" t="s">
        <v>33</v>
      </c>
    </row>
    <row r="191" spans="1:11" ht="20.100000000000001" customHeight="1" x14ac:dyDescent="0.25">
      <c r="A191" s="49" t="s">
        <v>286</v>
      </c>
      <c r="B191" s="49" t="s">
        <v>79</v>
      </c>
      <c r="C191" s="49" t="s">
        <v>31</v>
      </c>
      <c r="D191" s="49">
        <v>191382</v>
      </c>
      <c r="E191" s="49">
        <v>81.84</v>
      </c>
      <c r="F191" s="49">
        <v>10.65</v>
      </c>
      <c r="G191" s="49">
        <v>5.5599999999999997E-2</v>
      </c>
      <c r="H191" s="49">
        <v>17.970099999999999</v>
      </c>
      <c r="I191" s="49">
        <v>2024</v>
      </c>
      <c r="J191" s="49" t="s">
        <v>32</v>
      </c>
      <c r="K191" s="49" t="s">
        <v>33</v>
      </c>
    </row>
    <row r="192" spans="1:11" ht="20.100000000000001" customHeight="1" x14ac:dyDescent="0.25">
      <c r="A192" s="49" t="s">
        <v>548</v>
      </c>
      <c r="B192" s="49" t="s">
        <v>79</v>
      </c>
      <c r="C192" s="49" t="s">
        <v>31</v>
      </c>
      <c r="D192" s="49">
        <v>59967</v>
      </c>
      <c r="E192" s="49">
        <v>89.62</v>
      </c>
      <c r="F192" s="49">
        <v>2.87</v>
      </c>
      <c r="G192" s="49">
        <v>4.7899999999999998E-2</v>
      </c>
      <c r="H192" s="49">
        <v>20.894500000000001</v>
      </c>
      <c r="I192" s="49">
        <v>2024</v>
      </c>
      <c r="J192" s="49" t="s">
        <v>32</v>
      </c>
      <c r="K192" s="49" t="s">
        <v>33</v>
      </c>
    </row>
    <row r="193" spans="1:11" ht="20.100000000000001" customHeight="1" x14ac:dyDescent="0.25">
      <c r="A193" s="49" t="s">
        <v>376</v>
      </c>
      <c r="B193" s="49" t="s">
        <v>79</v>
      </c>
      <c r="C193" s="49" t="s">
        <v>31</v>
      </c>
      <c r="D193" s="49">
        <v>71582</v>
      </c>
      <c r="E193" s="49">
        <v>82.41</v>
      </c>
      <c r="F193" s="49">
        <v>3.78</v>
      </c>
      <c r="G193" s="49">
        <v>5.28E-2</v>
      </c>
      <c r="H193" s="49">
        <v>18.937100000000001</v>
      </c>
      <c r="I193" s="49">
        <v>2024</v>
      </c>
      <c r="J193" s="49" t="s">
        <v>32</v>
      </c>
      <c r="K193" s="49" t="s">
        <v>33</v>
      </c>
    </row>
    <row r="194" spans="1:11" ht="20.100000000000001" customHeight="1" x14ac:dyDescent="0.25">
      <c r="A194" s="49" t="s">
        <v>3615</v>
      </c>
      <c r="B194" s="49" t="s">
        <v>79</v>
      </c>
      <c r="C194" s="49" t="s">
        <v>31</v>
      </c>
      <c r="D194" s="49">
        <v>68037</v>
      </c>
      <c r="E194" s="49">
        <v>86.5</v>
      </c>
      <c r="F194" s="49">
        <v>7.07</v>
      </c>
      <c r="G194" s="49">
        <v>0.10390000000000001</v>
      </c>
      <c r="H194" s="49">
        <v>9.6233000000000004</v>
      </c>
      <c r="I194" s="49">
        <v>2024</v>
      </c>
      <c r="J194" s="49" t="s">
        <v>32</v>
      </c>
      <c r="K194" s="49" t="s">
        <v>33</v>
      </c>
    </row>
    <row r="195" spans="1:11" ht="20.100000000000001" customHeight="1" x14ac:dyDescent="0.25">
      <c r="A195" s="49" t="s">
        <v>325</v>
      </c>
      <c r="B195" s="49" t="s">
        <v>79</v>
      </c>
      <c r="C195" s="49" t="s">
        <v>31</v>
      </c>
      <c r="D195" s="49">
        <v>163559</v>
      </c>
      <c r="E195" s="49">
        <v>80.819999999999993</v>
      </c>
      <c r="F195" s="49">
        <v>11.65</v>
      </c>
      <c r="G195" s="49">
        <v>7.1199999999999999E-2</v>
      </c>
      <c r="H195" s="49">
        <v>14.039400000000001</v>
      </c>
      <c r="I195" s="49">
        <v>2024</v>
      </c>
      <c r="J195" s="49" t="s">
        <v>32</v>
      </c>
      <c r="K195" s="49" t="s">
        <v>33</v>
      </c>
    </row>
    <row r="196" spans="1:11" ht="20.100000000000001" customHeight="1" x14ac:dyDescent="0.25">
      <c r="A196" s="49" t="s">
        <v>228</v>
      </c>
      <c r="B196" s="49" t="s">
        <v>75</v>
      </c>
      <c r="C196" s="49" t="s">
        <v>31</v>
      </c>
      <c r="D196" s="49">
        <v>154150</v>
      </c>
      <c r="E196" s="49">
        <v>85.96</v>
      </c>
      <c r="F196" s="49">
        <v>6.89</v>
      </c>
      <c r="G196" s="49">
        <v>4.4699999999999997E-2</v>
      </c>
      <c r="H196" s="49">
        <v>22.373000000000001</v>
      </c>
      <c r="I196" s="49">
        <v>2024</v>
      </c>
      <c r="J196" s="49" t="s">
        <v>32</v>
      </c>
      <c r="K196" s="49" t="s">
        <v>33</v>
      </c>
    </row>
    <row r="197" spans="1:11" ht="20.100000000000001" customHeight="1" x14ac:dyDescent="0.25">
      <c r="A197" s="49" t="s">
        <v>385</v>
      </c>
      <c r="B197" s="49" t="s">
        <v>79</v>
      </c>
      <c r="C197" s="49" t="s">
        <v>31</v>
      </c>
      <c r="D197" s="49">
        <v>159271</v>
      </c>
      <c r="E197" s="49">
        <v>83.86</v>
      </c>
      <c r="F197" s="49">
        <v>10.07</v>
      </c>
      <c r="G197" s="49">
        <v>6.3200000000000006E-2</v>
      </c>
      <c r="H197" s="49">
        <v>15.8164</v>
      </c>
      <c r="I197" s="49">
        <v>2024</v>
      </c>
      <c r="J197" s="49" t="s">
        <v>32</v>
      </c>
      <c r="K197" s="49" t="s">
        <v>33</v>
      </c>
    </row>
    <row r="198" spans="1:11" ht="20.100000000000001" customHeight="1" x14ac:dyDescent="0.25">
      <c r="A198" s="49" t="s">
        <v>456</v>
      </c>
      <c r="B198" s="49" t="s">
        <v>79</v>
      </c>
      <c r="C198" s="49" t="s">
        <v>31</v>
      </c>
      <c r="D198" s="49">
        <v>226903</v>
      </c>
      <c r="E198" s="49">
        <v>79.77</v>
      </c>
      <c r="F198" s="49">
        <v>10.89</v>
      </c>
      <c r="G198" s="49">
        <v>4.8000000000000001E-2</v>
      </c>
      <c r="H198" s="49">
        <v>20.835899999999999</v>
      </c>
      <c r="I198" s="49">
        <v>2024</v>
      </c>
      <c r="J198" s="49" t="s">
        <v>32</v>
      </c>
      <c r="K198" s="49" t="s">
        <v>33</v>
      </c>
    </row>
    <row r="199" spans="1:11" ht="20.100000000000001" customHeight="1" x14ac:dyDescent="0.25">
      <c r="A199" s="49" t="s">
        <v>3234</v>
      </c>
      <c r="B199" s="49" t="s">
        <v>75</v>
      </c>
      <c r="C199" s="49" t="s">
        <v>32</v>
      </c>
      <c r="D199" s="49">
        <v>280980</v>
      </c>
      <c r="E199" s="49">
        <v>82.57</v>
      </c>
      <c r="F199" s="49">
        <v>10.41</v>
      </c>
      <c r="G199" s="49">
        <v>3.6999999999999998E-2</v>
      </c>
      <c r="H199" s="49">
        <v>26.991399999999999</v>
      </c>
      <c r="I199" s="49">
        <v>2024</v>
      </c>
      <c r="J199" s="49" t="s">
        <v>52</v>
      </c>
      <c r="K199" s="49" t="s">
        <v>33</v>
      </c>
    </row>
    <row r="200" spans="1:11" ht="20.100000000000001" customHeight="1" x14ac:dyDescent="0.25">
      <c r="A200" s="49" t="s">
        <v>3359</v>
      </c>
      <c r="B200" s="49" t="s">
        <v>75</v>
      </c>
      <c r="C200" s="49" t="s">
        <v>32</v>
      </c>
      <c r="D200" s="49">
        <v>278325</v>
      </c>
      <c r="E200" s="49">
        <v>81.12</v>
      </c>
      <c r="F200" s="49">
        <v>9.1199999999999992</v>
      </c>
      <c r="G200" s="49">
        <v>3.2800000000000003E-2</v>
      </c>
      <c r="H200" s="49">
        <v>30.5181</v>
      </c>
      <c r="I200" s="49">
        <v>2024</v>
      </c>
      <c r="J200" s="49" t="s">
        <v>52</v>
      </c>
      <c r="K200" s="49" t="s">
        <v>33</v>
      </c>
    </row>
    <row r="201" spans="1:11" ht="20.100000000000001" customHeight="1" x14ac:dyDescent="0.25">
      <c r="A201" s="49" t="s">
        <v>1724</v>
      </c>
      <c r="B201" s="49" t="s">
        <v>75</v>
      </c>
      <c r="C201" s="49" t="s">
        <v>32</v>
      </c>
      <c r="D201" s="49">
        <v>272565</v>
      </c>
      <c r="E201" s="49">
        <v>74.42</v>
      </c>
      <c r="F201" s="49">
        <v>10.48</v>
      </c>
      <c r="G201" s="49">
        <v>3.8399999999999997E-2</v>
      </c>
      <c r="H201" s="49">
        <v>26.008099999999999</v>
      </c>
      <c r="I201" s="49">
        <v>2024</v>
      </c>
      <c r="J201" s="49" t="s">
        <v>52</v>
      </c>
      <c r="K201" s="49" t="s">
        <v>33</v>
      </c>
    </row>
    <row r="202" spans="1:11" ht="20.100000000000001" customHeight="1" x14ac:dyDescent="0.25">
      <c r="A202" s="49" t="s">
        <v>515</v>
      </c>
      <c r="B202" s="49" t="s">
        <v>75</v>
      </c>
      <c r="C202" s="49" t="s">
        <v>32</v>
      </c>
      <c r="D202" s="49">
        <v>360360</v>
      </c>
      <c r="E202" s="49">
        <v>83.27</v>
      </c>
      <c r="F202" s="49">
        <v>12.34</v>
      </c>
      <c r="G202" s="49">
        <v>3.4200000000000001E-2</v>
      </c>
      <c r="H202" s="49">
        <v>29.2026</v>
      </c>
      <c r="I202" s="49">
        <v>2024</v>
      </c>
      <c r="J202" s="49" t="s">
        <v>52</v>
      </c>
      <c r="K202" s="49" t="s">
        <v>33</v>
      </c>
    </row>
    <row r="203" spans="1:11" ht="20.100000000000001" customHeight="1" x14ac:dyDescent="0.25">
      <c r="A203" s="49" t="s">
        <v>219</v>
      </c>
      <c r="B203" s="49" t="s">
        <v>79</v>
      </c>
      <c r="C203" s="49" t="s">
        <v>31</v>
      </c>
      <c r="D203" s="49">
        <v>125539</v>
      </c>
      <c r="E203" s="49">
        <v>89.03</v>
      </c>
      <c r="F203" s="49">
        <v>6.96</v>
      </c>
      <c r="G203" s="49">
        <v>5.5399999999999998E-2</v>
      </c>
      <c r="H203" s="49">
        <v>18.037199999999999</v>
      </c>
      <c r="I203" s="49">
        <v>2024</v>
      </c>
      <c r="J203" s="49" t="s">
        <v>32</v>
      </c>
      <c r="K203" s="49" t="s">
        <v>33</v>
      </c>
    </row>
    <row r="204" spans="1:11" ht="20.100000000000001" customHeight="1" x14ac:dyDescent="0.25">
      <c r="A204" s="49" t="s">
        <v>517</v>
      </c>
      <c r="B204" s="49" t="s">
        <v>79</v>
      </c>
      <c r="C204" s="49" t="s">
        <v>31</v>
      </c>
      <c r="D204" s="49">
        <v>160385</v>
      </c>
      <c r="E204" s="49">
        <v>86.81</v>
      </c>
      <c r="F204" s="49">
        <v>9.99</v>
      </c>
      <c r="G204" s="49">
        <v>6.2300000000000001E-2</v>
      </c>
      <c r="H204" s="49">
        <v>16.054600000000001</v>
      </c>
      <c r="I204" s="49">
        <v>2024</v>
      </c>
      <c r="J204" s="49" t="s">
        <v>32</v>
      </c>
      <c r="K204" s="49" t="s">
        <v>33</v>
      </c>
    </row>
    <row r="205" spans="1:11" ht="20.100000000000001" customHeight="1" x14ac:dyDescent="0.25">
      <c r="A205" s="49" t="s">
        <v>165</v>
      </c>
      <c r="B205" s="49" t="s">
        <v>79</v>
      </c>
      <c r="C205" s="49" t="s">
        <v>31</v>
      </c>
      <c r="D205" s="49">
        <v>143705</v>
      </c>
      <c r="E205" s="49">
        <v>89.45</v>
      </c>
      <c r="F205" s="49">
        <v>9.82</v>
      </c>
      <c r="G205" s="49">
        <v>6.83E-2</v>
      </c>
      <c r="H205" s="49">
        <v>14.633900000000001</v>
      </c>
      <c r="I205" s="49">
        <v>2024</v>
      </c>
      <c r="J205" s="49" t="s">
        <v>32</v>
      </c>
      <c r="K205" s="49" t="s">
        <v>33</v>
      </c>
    </row>
    <row r="206" spans="1:11" ht="20.100000000000001" customHeight="1" x14ac:dyDescent="0.25">
      <c r="A206" s="49" t="s">
        <v>709</v>
      </c>
      <c r="B206" s="49" t="s">
        <v>34</v>
      </c>
      <c r="C206" s="49" t="s">
        <v>32</v>
      </c>
      <c r="D206" s="49">
        <v>367480</v>
      </c>
      <c r="E206" s="49">
        <v>76.55</v>
      </c>
      <c r="F206" s="49">
        <v>9.57</v>
      </c>
      <c r="G206" s="49">
        <v>2.5999999999999999E-2</v>
      </c>
      <c r="H206" s="49">
        <v>38.3992</v>
      </c>
      <c r="I206" s="49">
        <v>2024</v>
      </c>
      <c r="J206" s="49" t="s">
        <v>52</v>
      </c>
      <c r="K206" s="49" t="s">
        <v>33</v>
      </c>
    </row>
    <row r="207" spans="1:11" ht="20.100000000000001" customHeight="1" x14ac:dyDescent="0.25">
      <c r="A207" s="49" t="s">
        <v>2508</v>
      </c>
      <c r="B207" s="49" t="s">
        <v>75</v>
      </c>
      <c r="C207" s="49" t="s">
        <v>31</v>
      </c>
      <c r="D207" s="49">
        <v>125922</v>
      </c>
      <c r="E207" s="49">
        <v>75.819999999999993</v>
      </c>
      <c r="F207" s="49">
        <v>6.41</v>
      </c>
      <c r="G207" s="49">
        <v>5.0900000000000001E-2</v>
      </c>
      <c r="H207" s="49">
        <v>19.644600000000001</v>
      </c>
      <c r="I207" s="49">
        <v>2024</v>
      </c>
      <c r="J207" s="49" t="s">
        <v>32</v>
      </c>
      <c r="K207" s="49" t="s">
        <v>33</v>
      </c>
    </row>
    <row r="208" spans="1:11" ht="20.100000000000001" customHeight="1" x14ac:dyDescent="0.25">
      <c r="A208" s="49" t="s">
        <v>293</v>
      </c>
      <c r="B208" s="49" t="s">
        <v>79</v>
      </c>
      <c r="C208" s="49" t="s">
        <v>31</v>
      </c>
      <c r="D208" s="49">
        <v>63749</v>
      </c>
      <c r="E208" s="49">
        <v>84.13</v>
      </c>
      <c r="F208" s="49">
        <v>4.53</v>
      </c>
      <c r="G208" s="49">
        <v>7.1099999999999997E-2</v>
      </c>
      <c r="H208" s="49">
        <v>14.0726</v>
      </c>
      <c r="I208" s="49">
        <v>2024</v>
      </c>
      <c r="J208" s="49" t="s">
        <v>32</v>
      </c>
      <c r="K208" s="49" t="s">
        <v>33</v>
      </c>
    </row>
    <row r="209" spans="1:11" ht="20.100000000000001" customHeight="1" x14ac:dyDescent="0.25">
      <c r="A209" s="49" t="s">
        <v>335</v>
      </c>
      <c r="B209" s="49" t="s">
        <v>79</v>
      </c>
      <c r="C209" s="49" t="s">
        <v>31</v>
      </c>
      <c r="D209" s="49">
        <v>127768</v>
      </c>
      <c r="E209" s="49">
        <v>87.46</v>
      </c>
      <c r="F209" s="49">
        <v>7.14</v>
      </c>
      <c r="G209" s="49">
        <v>5.5899999999999998E-2</v>
      </c>
      <c r="H209" s="49">
        <v>17.894600000000001</v>
      </c>
      <c r="I209" s="49">
        <v>2024</v>
      </c>
      <c r="J209" s="49" t="s">
        <v>32</v>
      </c>
      <c r="K209" s="49" t="s">
        <v>33</v>
      </c>
    </row>
    <row r="210" spans="1:11" ht="20.100000000000001" customHeight="1" x14ac:dyDescent="0.25">
      <c r="A210" s="49" t="s">
        <v>390</v>
      </c>
      <c r="B210" s="49" t="s">
        <v>79</v>
      </c>
      <c r="C210" s="49" t="s">
        <v>31</v>
      </c>
      <c r="D210" s="49">
        <v>213835</v>
      </c>
      <c r="E210" s="49">
        <v>85.82</v>
      </c>
      <c r="F210" s="49">
        <v>11.7</v>
      </c>
      <c r="G210" s="49">
        <v>5.4699999999999999E-2</v>
      </c>
      <c r="H210" s="49">
        <v>18.276499999999999</v>
      </c>
      <c r="I210" s="49">
        <v>2024</v>
      </c>
      <c r="J210" s="49" t="s">
        <v>32</v>
      </c>
      <c r="K210" s="49" t="s">
        <v>33</v>
      </c>
    </row>
    <row r="211" spans="1:11" ht="20.100000000000001" customHeight="1" x14ac:dyDescent="0.25">
      <c r="A211" s="49" t="s">
        <v>214</v>
      </c>
      <c r="B211" s="49" t="s">
        <v>79</v>
      </c>
      <c r="C211" s="49" t="s">
        <v>31</v>
      </c>
      <c r="D211" s="49">
        <v>139788</v>
      </c>
      <c r="E211" s="49">
        <v>86.86</v>
      </c>
      <c r="F211" s="49">
        <v>7.01</v>
      </c>
      <c r="G211" s="49">
        <v>5.0099999999999999E-2</v>
      </c>
      <c r="H211" s="49">
        <v>19.941299999999998</v>
      </c>
      <c r="I211" s="49">
        <v>2024</v>
      </c>
      <c r="J211" s="49" t="s">
        <v>32</v>
      </c>
      <c r="K211" s="49" t="s">
        <v>33</v>
      </c>
    </row>
    <row r="212" spans="1:11" ht="20.100000000000001" customHeight="1" x14ac:dyDescent="0.25">
      <c r="A212" s="49" t="s">
        <v>2945</v>
      </c>
      <c r="B212" s="49" t="s">
        <v>75</v>
      </c>
      <c r="C212" s="49" t="s">
        <v>32</v>
      </c>
      <c r="D212" s="49">
        <v>174150</v>
      </c>
      <c r="E212" s="49">
        <v>74.27</v>
      </c>
      <c r="F212" s="49">
        <v>9.4600000000000009</v>
      </c>
      <c r="G212" s="49">
        <v>5.4300000000000001E-2</v>
      </c>
      <c r="H212" s="49">
        <v>18.409099999999999</v>
      </c>
      <c r="I212" s="49">
        <v>2024</v>
      </c>
      <c r="J212" s="49" t="s">
        <v>52</v>
      </c>
      <c r="K212" s="49" t="s">
        <v>33</v>
      </c>
    </row>
    <row r="213" spans="1:11" ht="20.100000000000001" customHeight="1" x14ac:dyDescent="0.25">
      <c r="A213" s="49" t="s">
        <v>495</v>
      </c>
      <c r="B213" s="49" t="s">
        <v>79</v>
      </c>
      <c r="C213" s="49" t="s">
        <v>31</v>
      </c>
      <c r="D213" s="49">
        <v>89545</v>
      </c>
      <c r="E213" s="49">
        <v>75.510000000000005</v>
      </c>
      <c r="F213" s="49">
        <v>4.32</v>
      </c>
      <c r="G213" s="49">
        <v>4.82E-2</v>
      </c>
      <c r="H213" s="49">
        <v>20.728100000000001</v>
      </c>
      <c r="I213" s="49">
        <v>2024</v>
      </c>
      <c r="J213" s="49" t="s">
        <v>32</v>
      </c>
      <c r="K213" s="49" t="s">
        <v>33</v>
      </c>
    </row>
    <row r="214" spans="1:11" ht="20.100000000000001" customHeight="1" x14ac:dyDescent="0.25">
      <c r="A214" s="49" t="s">
        <v>264</v>
      </c>
      <c r="B214" s="49" t="s">
        <v>79</v>
      </c>
      <c r="C214" s="49" t="s">
        <v>31</v>
      </c>
      <c r="D214" s="49">
        <v>244089</v>
      </c>
      <c r="E214" s="49">
        <v>75.12</v>
      </c>
      <c r="F214" s="49">
        <v>12.13</v>
      </c>
      <c r="G214" s="49">
        <v>4.9700000000000001E-2</v>
      </c>
      <c r="H214" s="49">
        <v>20.122800000000002</v>
      </c>
      <c r="I214" s="49">
        <v>2024</v>
      </c>
      <c r="J214" s="49" t="s">
        <v>32</v>
      </c>
      <c r="K214" s="49" t="s">
        <v>33</v>
      </c>
    </row>
    <row r="215" spans="1:11" ht="20.100000000000001" customHeight="1" x14ac:dyDescent="0.25">
      <c r="A215" s="49" t="s">
        <v>3006</v>
      </c>
      <c r="B215" s="49" t="s">
        <v>75</v>
      </c>
      <c r="C215" s="49" t="s">
        <v>32</v>
      </c>
      <c r="D215" s="49">
        <v>321030</v>
      </c>
      <c r="E215" s="49">
        <v>77.989999999999995</v>
      </c>
      <c r="F215" s="49">
        <v>9.19</v>
      </c>
      <c r="G215" s="49">
        <v>2.86E-2</v>
      </c>
      <c r="H215" s="49">
        <v>34.932499999999997</v>
      </c>
      <c r="I215" s="49">
        <v>2024</v>
      </c>
      <c r="J215" s="49" t="s">
        <v>52</v>
      </c>
      <c r="K215" s="49" t="s">
        <v>33</v>
      </c>
    </row>
    <row r="216" spans="1:11" ht="20.100000000000001" customHeight="1" x14ac:dyDescent="0.25">
      <c r="A216" s="49" t="s">
        <v>506</v>
      </c>
      <c r="B216" s="49" t="s">
        <v>79</v>
      </c>
      <c r="C216" s="49" t="s">
        <v>31</v>
      </c>
      <c r="D216" s="49">
        <v>120576</v>
      </c>
      <c r="E216" s="49">
        <v>87.86</v>
      </c>
      <c r="F216" s="49">
        <v>7.2</v>
      </c>
      <c r="G216" s="49">
        <v>5.9700000000000003E-2</v>
      </c>
      <c r="H216" s="49">
        <v>16.746600000000001</v>
      </c>
      <c r="I216" s="49">
        <v>2024</v>
      </c>
      <c r="J216" s="49" t="s">
        <v>32</v>
      </c>
      <c r="K216" s="49" t="s">
        <v>33</v>
      </c>
    </row>
    <row r="217" spans="1:11" ht="20.100000000000001" customHeight="1" x14ac:dyDescent="0.25">
      <c r="A217" s="49" t="s">
        <v>3886</v>
      </c>
      <c r="B217" s="49" t="s">
        <v>34</v>
      </c>
      <c r="C217" s="49" t="s">
        <v>31</v>
      </c>
      <c r="D217" s="49">
        <v>271675</v>
      </c>
      <c r="E217" s="49">
        <v>86.91</v>
      </c>
      <c r="F217" s="49">
        <v>17.71</v>
      </c>
      <c r="G217" s="49">
        <v>6.5199999999999994E-2</v>
      </c>
      <c r="H217" s="49">
        <v>15.340199999999999</v>
      </c>
      <c r="I217" s="49">
        <v>2024</v>
      </c>
      <c r="J217" s="49" t="s">
        <v>32</v>
      </c>
      <c r="K217" s="49" t="s">
        <v>33</v>
      </c>
    </row>
    <row r="218" spans="1:11" ht="20.100000000000001" customHeight="1" x14ac:dyDescent="0.25">
      <c r="A218" s="49" t="s">
        <v>471</v>
      </c>
      <c r="B218" s="49" t="s">
        <v>79</v>
      </c>
      <c r="C218" s="49" t="s">
        <v>31</v>
      </c>
      <c r="D218" s="49">
        <v>199823</v>
      </c>
      <c r="E218" s="49">
        <v>87.21</v>
      </c>
      <c r="F218" s="49">
        <v>13.24</v>
      </c>
      <c r="G218" s="49">
        <v>6.6299999999999998E-2</v>
      </c>
      <c r="H218" s="49">
        <v>15.0924</v>
      </c>
      <c r="I218" s="49">
        <v>2024</v>
      </c>
      <c r="J218" s="49" t="s">
        <v>32</v>
      </c>
      <c r="K218" s="49" t="s">
        <v>33</v>
      </c>
    </row>
    <row r="219" spans="1:11" ht="20.100000000000001" customHeight="1" x14ac:dyDescent="0.25">
      <c r="A219" s="49" t="s">
        <v>1650</v>
      </c>
      <c r="B219" s="49" t="s">
        <v>79</v>
      </c>
      <c r="C219" s="49" t="s">
        <v>31</v>
      </c>
      <c r="D219" s="49">
        <v>171966</v>
      </c>
      <c r="E219" s="49">
        <v>78.58</v>
      </c>
      <c r="F219" s="49">
        <v>11.04</v>
      </c>
      <c r="G219" s="49">
        <v>6.4199999999999993E-2</v>
      </c>
      <c r="H219" s="49">
        <v>15.576700000000001</v>
      </c>
      <c r="I219" s="49">
        <v>2024</v>
      </c>
      <c r="J219" s="49" t="s">
        <v>32</v>
      </c>
      <c r="K219" s="49" t="s">
        <v>33</v>
      </c>
    </row>
    <row r="220" spans="1:11" ht="20.100000000000001" customHeight="1" x14ac:dyDescent="0.25">
      <c r="A220" s="49" t="s">
        <v>1722</v>
      </c>
      <c r="B220" s="49" t="s">
        <v>75</v>
      </c>
      <c r="C220" s="49" t="s">
        <v>32</v>
      </c>
      <c r="D220" s="49">
        <v>285750</v>
      </c>
      <c r="E220" s="49">
        <v>77.5</v>
      </c>
      <c r="F220" s="49">
        <v>10.75</v>
      </c>
      <c r="G220" s="49">
        <v>3.7600000000000001E-2</v>
      </c>
      <c r="H220" s="49">
        <v>26.581399999999999</v>
      </c>
      <c r="I220" s="49">
        <v>2024</v>
      </c>
      <c r="J220" s="49" t="s">
        <v>52</v>
      </c>
      <c r="K220" s="49" t="s">
        <v>33</v>
      </c>
    </row>
    <row r="221" spans="1:11" ht="20.100000000000001" customHeight="1" x14ac:dyDescent="0.25">
      <c r="A221" s="49" t="s">
        <v>372</v>
      </c>
      <c r="B221" s="49" t="s">
        <v>79</v>
      </c>
      <c r="C221" s="49" t="s">
        <v>31</v>
      </c>
      <c r="D221" s="49">
        <v>90761</v>
      </c>
      <c r="E221" s="49">
        <v>86.16</v>
      </c>
      <c r="F221" s="49">
        <v>6.82</v>
      </c>
      <c r="G221" s="49">
        <v>7.51E-2</v>
      </c>
      <c r="H221" s="49">
        <v>13.3081</v>
      </c>
      <c r="I221" s="49">
        <v>2024</v>
      </c>
      <c r="J221" s="49" t="s">
        <v>32</v>
      </c>
      <c r="K221" s="49" t="s">
        <v>33</v>
      </c>
    </row>
    <row r="222" spans="1:11" ht="20.100000000000001" customHeight="1" x14ac:dyDescent="0.25">
      <c r="A222" s="49" t="s">
        <v>468</v>
      </c>
      <c r="B222" s="49" t="s">
        <v>34</v>
      </c>
      <c r="C222" s="49" t="s">
        <v>32</v>
      </c>
      <c r="D222" s="49">
        <v>219000</v>
      </c>
      <c r="E222" s="49">
        <v>82.99</v>
      </c>
      <c r="F222" s="49">
        <v>9.27</v>
      </c>
      <c r="G222" s="49">
        <v>4.2299999999999997E-2</v>
      </c>
      <c r="H222" s="49">
        <v>23.624600000000001</v>
      </c>
      <c r="I222" s="49">
        <v>2024</v>
      </c>
      <c r="J222" s="49" t="s">
        <v>52</v>
      </c>
      <c r="K222" s="49" t="s">
        <v>33</v>
      </c>
    </row>
    <row r="223" spans="1:11" ht="20.100000000000001" customHeight="1" x14ac:dyDescent="0.25">
      <c r="A223" s="49" t="s">
        <v>147</v>
      </c>
      <c r="B223" s="49" t="s">
        <v>79</v>
      </c>
      <c r="C223" s="49" t="s">
        <v>31</v>
      </c>
      <c r="D223" s="49">
        <v>164504</v>
      </c>
      <c r="E223" s="49">
        <v>81.209999999999994</v>
      </c>
      <c r="F223" s="49">
        <v>11.48</v>
      </c>
      <c r="G223" s="49">
        <v>6.9800000000000001E-2</v>
      </c>
      <c r="H223" s="49">
        <v>14.329599999999999</v>
      </c>
      <c r="I223" s="49">
        <v>2024</v>
      </c>
      <c r="J223" s="49" t="s">
        <v>32</v>
      </c>
      <c r="K223" s="49" t="s">
        <v>33</v>
      </c>
    </row>
    <row r="224" spans="1:11" ht="20.100000000000001" customHeight="1" x14ac:dyDescent="0.25">
      <c r="A224" s="49" t="s">
        <v>490</v>
      </c>
      <c r="B224" s="49" t="s">
        <v>79</v>
      </c>
      <c r="C224" s="49" t="s">
        <v>31</v>
      </c>
      <c r="D224" s="49">
        <v>174094</v>
      </c>
      <c r="E224" s="49">
        <v>80.760000000000005</v>
      </c>
      <c r="F224" s="49">
        <v>11.49</v>
      </c>
      <c r="G224" s="49">
        <v>6.6000000000000003E-2</v>
      </c>
      <c r="H224" s="49">
        <v>15.1518</v>
      </c>
      <c r="I224" s="49">
        <v>2024</v>
      </c>
      <c r="J224" s="49" t="s">
        <v>32</v>
      </c>
      <c r="K224" s="49" t="s">
        <v>33</v>
      </c>
    </row>
    <row r="225" spans="1:11" ht="20.100000000000001" customHeight="1" x14ac:dyDescent="0.25">
      <c r="A225" s="49" t="s">
        <v>433</v>
      </c>
      <c r="B225" s="49" t="s">
        <v>79</v>
      </c>
      <c r="C225" s="49" t="s">
        <v>31</v>
      </c>
      <c r="D225" s="49">
        <v>120812</v>
      </c>
      <c r="E225" s="49">
        <v>87.79</v>
      </c>
      <c r="F225" s="49">
        <v>9.41</v>
      </c>
      <c r="G225" s="49">
        <v>7.7899999999999997E-2</v>
      </c>
      <c r="H225" s="49">
        <v>12.838699999999999</v>
      </c>
      <c r="I225" s="49">
        <v>2024</v>
      </c>
      <c r="J225" s="49" t="s">
        <v>32</v>
      </c>
      <c r="K225" s="49" t="s">
        <v>33</v>
      </c>
    </row>
    <row r="226" spans="1:11" ht="20.100000000000001" customHeight="1" x14ac:dyDescent="0.25">
      <c r="A226" s="49" t="s">
        <v>341</v>
      </c>
      <c r="B226" s="49" t="s">
        <v>79</v>
      </c>
      <c r="C226" s="49" t="s">
        <v>31</v>
      </c>
      <c r="D226" s="49">
        <v>170920</v>
      </c>
      <c r="E226" s="49">
        <v>85.9</v>
      </c>
      <c r="F226" s="49">
        <v>11.51</v>
      </c>
      <c r="G226" s="49">
        <v>6.7299999999999999E-2</v>
      </c>
      <c r="H226" s="49">
        <v>14.8497</v>
      </c>
      <c r="I226" s="49">
        <v>2024</v>
      </c>
      <c r="J226" s="49" t="s">
        <v>32</v>
      </c>
      <c r="K226" s="49" t="s">
        <v>33</v>
      </c>
    </row>
    <row r="227" spans="1:11" ht="20.100000000000001" customHeight="1" x14ac:dyDescent="0.25">
      <c r="A227" s="49" t="s">
        <v>3229</v>
      </c>
      <c r="B227" s="49" t="s">
        <v>75</v>
      </c>
      <c r="C227" s="49" t="s">
        <v>32</v>
      </c>
      <c r="D227" s="49">
        <v>341955</v>
      </c>
      <c r="E227" s="49">
        <v>84.67</v>
      </c>
      <c r="F227" s="49">
        <v>9.91</v>
      </c>
      <c r="G227" s="49">
        <v>2.9000000000000001E-2</v>
      </c>
      <c r="H227" s="49">
        <v>34.506100000000004</v>
      </c>
      <c r="I227" s="49">
        <v>2024</v>
      </c>
      <c r="J227" s="49" t="s">
        <v>52</v>
      </c>
      <c r="K227" s="49" t="s">
        <v>33</v>
      </c>
    </row>
    <row r="228" spans="1:11" ht="20.100000000000001" customHeight="1" x14ac:dyDescent="0.25">
      <c r="A228" s="49" t="s">
        <v>3231</v>
      </c>
      <c r="B228" s="49" t="s">
        <v>34</v>
      </c>
      <c r="C228" s="49" t="s">
        <v>32</v>
      </c>
      <c r="D228" s="49">
        <v>1559200</v>
      </c>
      <c r="E228" s="49">
        <v>93.19</v>
      </c>
      <c r="F228" s="49">
        <v>14.65</v>
      </c>
      <c r="G228" s="49">
        <v>9.4000000000000004E-3</v>
      </c>
      <c r="H228" s="49">
        <v>106.43</v>
      </c>
      <c r="I228" s="49">
        <v>2024</v>
      </c>
      <c r="J228" s="49" t="s">
        <v>52</v>
      </c>
      <c r="K228" s="49" t="s">
        <v>33</v>
      </c>
    </row>
    <row r="229" spans="1:11" ht="20.100000000000001" customHeight="1" x14ac:dyDescent="0.25">
      <c r="A229" s="49" t="s">
        <v>392</v>
      </c>
      <c r="B229" s="49" t="s">
        <v>79</v>
      </c>
      <c r="C229" s="49" t="s">
        <v>31</v>
      </c>
      <c r="D229" s="49">
        <v>141206</v>
      </c>
      <c r="E229" s="49">
        <v>85.96</v>
      </c>
      <c r="F229" s="49">
        <v>10.16</v>
      </c>
      <c r="G229" s="49">
        <v>7.1999999999999995E-2</v>
      </c>
      <c r="H229" s="49">
        <v>13.898300000000001</v>
      </c>
      <c r="I229" s="49">
        <v>2024</v>
      </c>
      <c r="J229" s="49" t="s">
        <v>32</v>
      </c>
      <c r="K229" s="49" t="s">
        <v>33</v>
      </c>
    </row>
    <row r="230" spans="1:11" ht="20.100000000000001" customHeight="1" x14ac:dyDescent="0.25">
      <c r="A230" s="49" t="s">
        <v>172</v>
      </c>
      <c r="B230" s="49" t="s">
        <v>79</v>
      </c>
      <c r="C230" s="49" t="s">
        <v>31</v>
      </c>
      <c r="D230" s="49">
        <v>190436</v>
      </c>
      <c r="E230" s="49">
        <v>88.18</v>
      </c>
      <c r="F230" s="49">
        <v>10.66</v>
      </c>
      <c r="G230" s="49">
        <v>5.6000000000000001E-2</v>
      </c>
      <c r="H230" s="49">
        <v>17.8645</v>
      </c>
      <c r="I230" s="49">
        <v>2024</v>
      </c>
      <c r="J230" s="49" t="s">
        <v>32</v>
      </c>
      <c r="K230" s="49" t="s">
        <v>33</v>
      </c>
    </row>
    <row r="231" spans="1:11" ht="20.100000000000001" customHeight="1" x14ac:dyDescent="0.25">
      <c r="A231" s="49" t="s">
        <v>247</v>
      </c>
      <c r="B231" s="49" t="s">
        <v>79</v>
      </c>
      <c r="C231" s="49" t="s">
        <v>31</v>
      </c>
      <c r="D231" s="49">
        <v>175512</v>
      </c>
      <c r="E231" s="49">
        <v>80.81</v>
      </c>
      <c r="F231" s="49">
        <v>10.39</v>
      </c>
      <c r="G231" s="49">
        <v>5.9200000000000003E-2</v>
      </c>
      <c r="H231" s="49">
        <v>16.892399999999999</v>
      </c>
      <c r="I231" s="49">
        <v>2024</v>
      </c>
      <c r="J231" s="49" t="s">
        <v>32</v>
      </c>
      <c r="K231" s="49" t="s">
        <v>33</v>
      </c>
    </row>
    <row r="232" spans="1:11" ht="20.100000000000001" customHeight="1" x14ac:dyDescent="0.25">
      <c r="A232" s="49" t="s">
        <v>163</v>
      </c>
      <c r="B232" s="49" t="s">
        <v>79</v>
      </c>
      <c r="C232" s="49" t="s">
        <v>31</v>
      </c>
      <c r="D232" s="49">
        <v>183041</v>
      </c>
      <c r="E232" s="49">
        <v>79.650000000000006</v>
      </c>
      <c r="F232" s="49">
        <v>10.039999999999999</v>
      </c>
      <c r="G232" s="49">
        <v>5.4899999999999997E-2</v>
      </c>
      <c r="H232" s="49">
        <v>18.231200000000001</v>
      </c>
      <c r="I232" s="49">
        <v>2024</v>
      </c>
      <c r="J232" s="49" t="s">
        <v>32</v>
      </c>
      <c r="K232" s="49" t="s">
        <v>33</v>
      </c>
    </row>
    <row r="233" spans="1:11" ht="20.100000000000001" customHeight="1" x14ac:dyDescent="0.25">
      <c r="A233" s="49" t="s">
        <v>3241</v>
      </c>
      <c r="B233" s="49" t="s">
        <v>75</v>
      </c>
      <c r="C233" s="49" t="s">
        <v>32</v>
      </c>
      <c r="D233" s="49">
        <v>283500</v>
      </c>
      <c r="E233" s="49">
        <v>82.46</v>
      </c>
      <c r="F233" s="49">
        <v>12.34</v>
      </c>
      <c r="G233" s="49">
        <v>4.3499999999999997E-2</v>
      </c>
      <c r="H233" s="49">
        <v>22.9741</v>
      </c>
      <c r="I233" s="49">
        <v>2024</v>
      </c>
      <c r="J233" s="49" t="s">
        <v>52</v>
      </c>
      <c r="K233" s="49" t="s">
        <v>33</v>
      </c>
    </row>
    <row r="234" spans="1:11" ht="20.100000000000001" customHeight="1" x14ac:dyDescent="0.25">
      <c r="A234" s="49" t="s">
        <v>3887</v>
      </c>
      <c r="B234" s="49" t="s">
        <v>34</v>
      </c>
      <c r="C234" s="49" t="s">
        <v>32</v>
      </c>
      <c r="D234" s="49">
        <v>21000000</v>
      </c>
      <c r="E234" s="49">
        <v>82.2</v>
      </c>
      <c r="F234" s="49">
        <v>7.07</v>
      </c>
      <c r="G234" s="49">
        <v>4.0000000000000001E-3</v>
      </c>
      <c r="H234" s="49">
        <v>247.69990000000001</v>
      </c>
      <c r="I234" s="49">
        <v>2024</v>
      </c>
      <c r="J234" s="49" t="s">
        <v>52</v>
      </c>
      <c r="K234" s="49" t="s">
        <v>110</v>
      </c>
    </row>
    <row r="235" spans="1:11" ht="20.100000000000001" customHeight="1" x14ac:dyDescent="0.25">
      <c r="A235" s="49" t="s">
        <v>482</v>
      </c>
      <c r="B235" s="49" t="s">
        <v>79</v>
      </c>
      <c r="C235" s="49" t="s">
        <v>31</v>
      </c>
      <c r="D235" s="49">
        <v>132731</v>
      </c>
      <c r="E235" s="49">
        <v>87.8</v>
      </c>
      <c r="F235" s="49">
        <v>7.54</v>
      </c>
      <c r="G235" s="49">
        <v>5.6800000000000003E-2</v>
      </c>
      <c r="H235" s="49">
        <v>17.6036</v>
      </c>
      <c r="I235" s="49">
        <v>2024</v>
      </c>
      <c r="J235" s="49" t="s">
        <v>32</v>
      </c>
      <c r="K235" s="49" t="s">
        <v>33</v>
      </c>
    </row>
    <row r="236" spans="1:11" ht="20.100000000000001" customHeight="1" x14ac:dyDescent="0.25">
      <c r="A236" s="49" t="s">
        <v>298</v>
      </c>
      <c r="B236" s="49" t="s">
        <v>79</v>
      </c>
      <c r="C236" s="49" t="s">
        <v>31</v>
      </c>
      <c r="D236" s="49">
        <v>62668</v>
      </c>
      <c r="E236" s="49">
        <v>87.42</v>
      </c>
      <c r="F236" s="49">
        <v>3.41</v>
      </c>
      <c r="G236" s="49">
        <v>5.4399999999999997E-2</v>
      </c>
      <c r="H236" s="49">
        <v>18.377800000000001</v>
      </c>
      <c r="I236" s="49">
        <v>2024</v>
      </c>
      <c r="J236" s="49" t="s">
        <v>32</v>
      </c>
      <c r="K236" s="49" t="s">
        <v>33</v>
      </c>
    </row>
    <row r="237" spans="1:11" ht="20.100000000000001" customHeight="1" x14ac:dyDescent="0.25">
      <c r="A237" s="49" t="s">
        <v>938</v>
      </c>
      <c r="B237" s="49" t="s">
        <v>75</v>
      </c>
      <c r="C237" s="49" t="s">
        <v>31</v>
      </c>
      <c r="D237" s="49">
        <v>181995</v>
      </c>
      <c r="E237" s="49">
        <v>90.39</v>
      </c>
      <c r="F237" s="49">
        <v>14.92</v>
      </c>
      <c r="G237" s="49">
        <v>8.2000000000000003E-2</v>
      </c>
      <c r="H237" s="49">
        <v>12.198</v>
      </c>
      <c r="I237" s="49">
        <v>2024</v>
      </c>
      <c r="J237" s="49" t="s">
        <v>32</v>
      </c>
      <c r="K237" s="49" t="s">
        <v>33</v>
      </c>
    </row>
    <row r="238" spans="1:11" ht="20.100000000000001" customHeight="1" x14ac:dyDescent="0.25">
      <c r="A238" s="49" t="s">
        <v>318</v>
      </c>
      <c r="B238" s="49" t="s">
        <v>79</v>
      </c>
      <c r="C238" s="49" t="s">
        <v>31</v>
      </c>
      <c r="D238" s="49">
        <v>132731</v>
      </c>
      <c r="E238" s="49">
        <v>87.54</v>
      </c>
      <c r="F238" s="49">
        <v>7.54</v>
      </c>
      <c r="G238" s="49">
        <v>5.6800000000000003E-2</v>
      </c>
      <c r="H238" s="49">
        <v>17.6036</v>
      </c>
      <c r="I238" s="49">
        <v>2024</v>
      </c>
      <c r="J238" s="49" t="s">
        <v>32</v>
      </c>
      <c r="K238" s="49" t="s">
        <v>33</v>
      </c>
    </row>
    <row r="239" spans="1:11" ht="20.100000000000001" customHeight="1" x14ac:dyDescent="0.25">
      <c r="A239" s="49" t="s">
        <v>1706</v>
      </c>
      <c r="B239" s="49" t="s">
        <v>75</v>
      </c>
      <c r="C239" s="49" t="s">
        <v>32</v>
      </c>
      <c r="D239" s="49">
        <v>295020</v>
      </c>
      <c r="E239" s="49">
        <v>82.29</v>
      </c>
      <c r="F239" s="49">
        <v>10.9</v>
      </c>
      <c r="G239" s="49">
        <v>3.6900000000000002E-2</v>
      </c>
      <c r="H239" s="49">
        <v>27.066099999999999</v>
      </c>
      <c r="I239" s="49">
        <v>2024</v>
      </c>
      <c r="J239" s="49" t="s">
        <v>52</v>
      </c>
      <c r="K239" s="49" t="s">
        <v>33</v>
      </c>
    </row>
    <row r="240" spans="1:11" ht="20.100000000000001" customHeight="1" x14ac:dyDescent="0.25">
      <c r="A240" s="49" t="s">
        <v>1658</v>
      </c>
      <c r="B240" s="49" t="s">
        <v>79</v>
      </c>
      <c r="C240" s="49" t="s">
        <v>31</v>
      </c>
      <c r="D240" s="49">
        <v>171460</v>
      </c>
      <c r="E240" s="49">
        <v>84.72</v>
      </c>
      <c r="F240" s="49">
        <v>11.18</v>
      </c>
      <c r="G240" s="49">
        <v>6.5199999999999994E-2</v>
      </c>
      <c r="H240" s="49">
        <v>15.3363</v>
      </c>
      <c r="I240" s="49">
        <v>2024</v>
      </c>
      <c r="J240" s="49" t="s">
        <v>32</v>
      </c>
      <c r="K240" s="49" t="s">
        <v>33</v>
      </c>
    </row>
    <row r="241" spans="1:11" ht="20.100000000000001" customHeight="1" x14ac:dyDescent="0.25">
      <c r="A241" s="49" t="s">
        <v>563</v>
      </c>
      <c r="B241" s="49" t="s">
        <v>79</v>
      </c>
      <c r="C241" s="49" t="s">
        <v>31</v>
      </c>
      <c r="D241" s="49">
        <v>51424</v>
      </c>
      <c r="E241" s="49">
        <v>86.25</v>
      </c>
      <c r="F241" s="49">
        <v>3.96</v>
      </c>
      <c r="G241" s="49">
        <v>7.6999999999999999E-2</v>
      </c>
      <c r="H241" s="49">
        <v>12.986000000000001</v>
      </c>
      <c r="I241" s="49">
        <v>2024</v>
      </c>
      <c r="J241" s="49" t="s">
        <v>32</v>
      </c>
      <c r="K241" s="49" t="s">
        <v>33</v>
      </c>
    </row>
    <row r="242" spans="1:11" ht="20.100000000000001" customHeight="1" x14ac:dyDescent="0.25">
      <c r="A242" s="49" t="s">
        <v>266</v>
      </c>
      <c r="B242" s="49" t="s">
        <v>75</v>
      </c>
      <c r="C242" s="49" t="s">
        <v>32</v>
      </c>
      <c r="D242" s="49">
        <v>193770</v>
      </c>
      <c r="E242" s="49">
        <v>81.94</v>
      </c>
      <c r="F242" s="49">
        <v>9.69</v>
      </c>
      <c r="G242" s="49">
        <v>0.05</v>
      </c>
      <c r="H242" s="49">
        <v>19.9969</v>
      </c>
      <c r="I242" s="49">
        <v>2024</v>
      </c>
      <c r="J242" s="49" t="s">
        <v>52</v>
      </c>
      <c r="K242" s="49" t="s">
        <v>33</v>
      </c>
    </row>
    <row r="243" spans="1:11" ht="20.100000000000001" customHeight="1" x14ac:dyDescent="0.25">
      <c r="A243" s="49" t="s">
        <v>427</v>
      </c>
      <c r="B243" s="49" t="s">
        <v>75</v>
      </c>
      <c r="C243" s="49" t="s">
        <v>32</v>
      </c>
      <c r="D243" s="49">
        <v>280980</v>
      </c>
      <c r="E243" s="49">
        <v>81.87</v>
      </c>
      <c r="F243" s="49">
        <v>10.43</v>
      </c>
      <c r="G243" s="49">
        <v>3.7100000000000001E-2</v>
      </c>
      <c r="H243" s="49">
        <v>26.939599999999999</v>
      </c>
      <c r="I243" s="49">
        <v>2024</v>
      </c>
      <c r="J243" s="49" t="s">
        <v>52</v>
      </c>
      <c r="K243" s="49" t="s">
        <v>33</v>
      </c>
    </row>
    <row r="244" spans="1:11" ht="20.100000000000001" customHeight="1" x14ac:dyDescent="0.25">
      <c r="A244" s="49" t="s">
        <v>434</v>
      </c>
      <c r="B244" s="49" t="s">
        <v>79</v>
      </c>
      <c r="C244" s="49" t="s">
        <v>31</v>
      </c>
      <c r="D244" s="49">
        <v>141476</v>
      </c>
      <c r="E244" s="49">
        <v>87.54</v>
      </c>
      <c r="F244" s="49">
        <v>10.59</v>
      </c>
      <c r="G244" s="49">
        <v>7.4899999999999994E-2</v>
      </c>
      <c r="H244" s="49">
        <v>13.359400000000001</v>
      </c>
      <c r="I244" s="49">
        <v>2024</v>
      </c>
      <c r="J244" s="49" t="s">
        <v>32</v>
      </c>
      <c r="K244" s="49" t="s">
        <v>33</v>
      </c>
    </row>
    <row r="245" spans="1:11" ht="20.100000000000001" customHeight="1" x14ac:dyDescent="0.25">
      <c r="A245" s="49" t="s">
        <v>3286</v>
      </c>
      <c r="B245" s="49" t="s">
        <v>79</v>
      </c>
      <c r="C245" s="49" t="s">
        <v>31</v>
      </c>
      <c r="D245" s="49">
        <v>62432</v>
      </c>
      <c r="E245" s="49">
        <v>81.14</v>
      </c>
      <c r="F245" s="49">
        <v>4.3099999999999996</v>
      </c>
      <c r="G245" s="49">
        <v>6.9000000000000006E-2</v>
      </c>
      <c r="H245" s="49">
        <v>14.4854</v>
      </c>
      <c r="I245" s="49">
        <v>2024</v>
      </c>
      <c r="J245" s="49" t="s">
        <v>32</v>
      </c>
      <c r="K245" s="49" t="s">
        <v>33</v>
      </c>
    </row>
    <row r="246" spans="1:11" ht="20.100000000000001" customHeight="1" x14ac:dyDescent="0.25">
      <c r="A246" s="49" t="s">
        <v>3242</v>
      </c>
      <c r="B246" s="49" t="s">
        <v>75</v>
      </c>
      <c r="C246" s="49" t="s">
        <v>32</v>
      </c>
      <c r="D246" s="49">
        <v>217710</v>
      </c>
      <c r="E246" s="49">
        <v>80.099999999999994</v>
      </c>
      <c r="F246" s="49">
        <v>9.94</v>
      </c>
      <c r="G246" s="49">
        <v>4.5699999999999998E-2</v>
      </c>
      <c r="H246" s="49">
        <v>21.9024</v>
      </c>
      <c r="I246" s="49">
        <v>2024</v>
      </c>
      <c r="J246" s="49" t="s">
        <v>52</v>
      </c>
      <c r="K246" s="49" t="s">
        <v>33</v>
      </c>
    </row>
    <row r="247" spans="1:11" ht="20.100000000000001" customHeight="1" x14ac:dyDescent="0.25">
      <c r="A247" s="49" t="s">
        <v>876</v>
      </c>
      <c r="B247" s="49" t="s">
        <v>79</v>
      </c>
      <c r="C247" s="49" t="s">
        <v>31</v>
      </c>
      <c r="D247" s="49">
        <v>61532</v>
      </c>
      <c r="E247" s="49">
        <v>82.45</v>
      </c>
      <c r="F247" s="49">
        <v>2.67</v>
      </c>
      <c r="G247" s="49">
        <v>4.3400000000000001E-2</v>
      </c>
      <c r="H247" s="49">
        <v>23.045500000000001</v>
      </c>
      <c r="I247" s="49">
        <v>2024</v>
      </c>
      <c r="J247" s="49" t="s">
        <v>32</v>
      </c>
      <c r="K247" s="49" t="s">
        <v>33</v>
      </c>
    </row>
    <row r="248" spans="1:11" ht="20.100000000000001" customHeight="1" x14ac:dyDescent="0.25">
      <c r="A248" s="49" t="s">
        <v>449</v>
      </c>
      <c r="B248" s="49" t="s">
        <v>79</v>
      </c>
      <c r="C248" s="49" t="s">
        <v>31</v>
      </c>
      <c r="D248" s="49">
        <v>148905</v>
      </c>
      <c r="E248" s="49">
        <v>90.66</v>
      </c>
      <c r="F248" s="49">
        <v>6.57</v>
      </c>
      <c r="G248" s="49">
        <v>4.41E-2</v>
      </c>
      <c r="H248" s="49">
        <v>22.664400000000001</v>
      </c>
      <c r="I248" s="49">
        <v>2024</v>
      </c>
      <c r="J248" s="49" t="s">
        <v>32</v>
      </c>
      <c r="K248" s="49" t="s">
        <v>33</v>
      </c>
    </row>
    <row r="249" spans="1:11" ht="20.100000000000001" customHeight="1" x14ac:dyDescent="0.25">
      <c r="A249" s="49" t="s">
        <v>556</v>
      </c>
      <c r="B249" s="49" t="s">
        <v>79</v>
      </c>
      <c r="C249" s="49" t="s">
        <v>31</v>
      </c>
      <c r="D249" s="49">
        <v>125438</v>
      </c>
      <c r="E249" s="49">
        <v>82.89</v>
      </c>
      <c r="F249" s="49">
        <v>7.23</v>
      </c>
      <c r="G249" s="49">
        <v>5.7599999999999998E-2</v>
      </c>
      <c r="H249" s="49">
        <v>17.349599999999999</v>
      </c>
      <c r="I249" s="49">
        <v>2024</v>
      </c>
      <c r="J249" s="49" t="s">
        <v>32</v>
      </c>
      <c r="K249" s="49" t="s">
        <v>33</v>
      </c>
    </row>
    <row r="250" spans="1:11" ht="20.100000000000001" customHeight="1" x14ac:dyDescent="0.25">
      <c r="A250" s="49" t="s">
        <v>458</v>
      </c>
      <c r="B250" s="49" t="s">
        <v>79</v>
      </c>
      <c r="C250" s="49" t="s">
        <v>31</v>
      </c>
      <c r="D250" s="49">
        <v>146676</v>
      </c>
      <c r="E250" s="49">
        <v>85.29</v>
      </c>
      <c r="F250" s="49">
        <v>10.24</v>
      </c>
      <c r="G250" s="49">
        <v>6.9800000000000001E-2</v>
      </c>
      <c r="H250" s="49">
        <v>14.3239</v>
      </c>
      <c r="I250" s="49">
        <v>2024</v>
      </c>
      <c r="J250" s="49" t="s">
        <v>32</v>
      </c>
      <c r="K250" s="49" t="s">
        <v>33</v>
      </c>
    </row>
    <row r="251" spans="1:11" ht="20.100000000000001" customHeight="1" x14ac:dyDescent="0.25">
      <c r="A251" s="49" t="s">
        <v>361</v>
      </c>
      <c r="B251" s="49" t="s">
        <v>34</v>
      </c>
      <c r="C251" s="49" t="s">
        <v>32</v>
      </c>
      <c r="D251" s="49">
        <v>199760</v>
      </c>
      <c r="E251" s="49">
        <v>81.47</v>
      </c>
      <c r="F251" s="49">
        <v>10.02</v>
      </c>
      <c r="G251" s="49">
        <v>5.0200000000000002E-2</v>
      </c>
      <c r="H251" s="49">
        <v>19.9361</v>
      </c>
      <c r="I251" s="49">
        <v>2024</v>
      </c>
      <c r="J251" s="49" t="s">
        <v>52</v>
      </c>
      <c r="K251" s="49" t="s">
        <v>33</v>
      </c>
    </row>
    <row r="252" spans="1:11" ht="20.100000000000001" customHeight="1" x14ac:dyDescent="0.25">
      <c r="A252" s="49" t="s">
        <v>263</v>
      </c>
      <c r="B252" s="49" t="s">
        <v>79</v>
      </c>
      <c r="C252" s="49" t="s">
        <v>31</v>
      </c>
      <c r="D252" s="49">
        <v>205158</v>
      </c>
      <c r="E252" s="49">
        <v>76.14</v>
      </c>
      <c r="F252" s="49">
        <v>12.31</v>
      </c>
      <c r="G252" s="49">
        <v>0.06</v>
      </c>
      <c r="H252" s="49">
        <v>16.665900000000001</v>
      </c>
      <c r="I252" s="49">
        <v>2024</v>
      </c>
      <c r="J252" s="49" t="s">
        <v>32</v>
      </c>
      <c r="K252" s="49" t="s">
        <v>33</v>
      </c>
    </row>
    <row r="253" spans="1:11" ht="20.100000000000001" customHeight="1" x14ac:dyDescent="0.25">
      <c r="A253" s="49" t="s">
        <v>1677</v>
      </c>
      <c r="B253" s="49" t="s">
        <v>75</v>
      </c>
      <c r="C253" s="49" t="s">
        <v>31</v>
      </c>
      <c r="D253" s="49">
        <v>113451</v>
      </c>
      <c r="E253" s="49">
        <v>86.68</v>
      </c>
      <c r="F253" s="49">
        <v>6.28</v>
      </c>
      <c r="G253" s="49">
        <v>5.5399999999999998E-2</v>
      </c>
      <c r="H253" s="49">
        <v>18.0655</v>
      </c>
      <c r="I253" s="49">
        <v>2024</v>
      </c>
      <c r="J253" s="49" t="s">
        <v>32</v>
      </c>
      <c r="K253" s="49" t="s">
        <v>33</v>
      </c>
    </row>
    <row r="254" spans="1:11" ht="20.100000000000001" customHeight="1" x14ac:dyDescent="0.25">
      <c r="A254" s="49" t="s">
        <v>3356</v>
      </c>
      <c r="B254" s="49" t="s">
        <v>34</v>
      </c>
      <c r="C254" s="49" t="s">
        <v>32</v>
      </c>
      <c r="D254" s="49">
        <v>212480</v>
      </c>
      <c r="E254" s="49">
        <v>73.58</v>
      </c>
      <c r="F254" s="49">
        <v>0.15</v>
      </c>
      <c r="G254" s="49">
        <v>6.9999999999999999E-4</v>
      </c>
      <c r="H254" s="49">
        <v>1416.5333000000001</v>
      </c>
      <c r="I254" s="49">
        <v>2024</v>
      </c>
      <c r="J254" s="49" t="s">
        <v>52</v>
      </c>
      <c r="K254" s="49" t="s">
        <v>33</v>
      </c>
    </row>
    <row r="255" spans="1:11" ht="20.100000000000001" customHeight="1" x14ac:dyDescent="0.25">
      <c r="A255" s="49" t="s">
        <v>196</v>
      </c>
      <c r="B255" s="49" t="s">
        <v>30</v>
      </c>
      <c r="C255" s="49" t="s">
        <v>31</v>
      </c>
      <c r="D255" s="49">
        <v>89759</v>
      </c>
      <c r="E255" s="49">
        <v>90.54</v>
      </c>
      <c r="F255" s="49">
        <v>7.51</v>
      </c>
      <c r="G255" s="49">
        <v>8.3699999999999997E-2</v>
      </c>
      <c r="H255" s="49">
        <v>11.952</v>
      </c>
      <c r="I255" s="49">
        <v>2024</v>
      </c>
      <c r="J255" s="49" t="s">
        <v>32</v>
      </c>
      <c r="K255" s="49" t="s">
        <v>33</v>
      </c>
    </row>
    <row r="256" spans="1:11" ht="20.100000000000001" customHeight="1" x14ac:dyDescent="0.25">
      <c r="A256" s="49" t="s">
        <v>771</v>
      </c>
      <c r="B256" s="49" t="s">
        <v>79</v>
      </c>
      <c r="C256" s="49" t="s">
        <v>31</v>
      </c>
      <c r="D256" s="49">
        <v>52944</v>
      </c>
      <c r="E256" s="49">
        <v>85.48</v>
      </c>
      <c r="F256" s="49">
        <v>3.12</v>
      </c>
      <c r="G256" s="49">
        <v>5.8900000000000001E-2</v>
      </c>
      <c r="H256" s="49">
        <v>16.969200000000001</v>
      </c>
      <c r="I256" s="49">
        <v>2024</v>
      </c>
      <c r="J256" s="49" t="s">
        <v>32</v>
      </c>
      <c r="K256" s="49" t="s">
        <v>33</v>
      </c>
    </row>
    <row r="257" spans="1:11" ht="20.100000000000001" customHeight="1" x14ac:dyDescent="0.25">
      <c r="A257" s="49" t="s">
        <v>169</v>
      </c>
      <c r="B257" s="49" t="s">
        <v>79</v>
      </c>
      <c r="C257" s="49" t="s">
        <v>31</v>
      </c>
      <c r="D257" s="49">
        <v>137087</v>
      </c>
      <c r="E257" s="49">
        <v>87.98</v>
      </c>
      <c r="F257" s="49">
        <v>8.19</v>
      </c>
      <c r="G257" s="49">
        <v>5.9700000000000003E-2</v>
      </c>
      <c r="H257" s="49">
        <v>16.738299999999999</v>
      </c>
      <c r="I257" s="49">
        <v>2024</v>
      </c>
      <c r="J257" s="49" t="s">
        <v>32</v>
      </c>
      <c r="K257" s="49" t="s">
        <v>33</v>
      </c>
    </row>
    <row r="258" spans="1:11" ht="20.100000000000001" customHeight="1" x14ac:dyDescent="0.25">
      <c r="A258" s="49" t="s">
        <v>210</v>
      </c>
      <c r="B258" s="49" t="s">
        <v>34</v>
      </c>
      <c r="C258" s="49" t="s">
        <v>32</v>
      </c>
      <c r="D258" s="49">
        <v>199760</v>
      </c>
      <c r="E258" s="49">
        <v>85.91</v>
      </c>
      <c r="F258" s="49">
        <v>10.02</v>
      </c>
      <c r="G258" s="49">
        <v>5.0200000000000002E-2</v>
      </c>
      <c r="H258" s="49">
        <v>19.9361</v>
      </c>
      <c r="I258" s="49">
        <v>2024</v>
      </c>
      <c r="J258" s="49" t="s">
        <v>52</v>
      </c>
      <c r="K258" s="49" t="s">
        <v>33</v>
      </c>
    </row>
    <row r="259" spans="1:11" ht="20.100000000000001" customHeight="1" x14ac:dyDescent="0.25">
      <c r="A259" s="49" t="s">
        <v>213</v>
      </c>
      <c r="B259" s="49" t="s">
        <v>79</v>
      </c>
      <c r="C259" s="49" t="s">
        <v>31</v>
      </c>
      <c r="D259" s="49">
        <v>134858</v>
      </c>
      <c r="E259" s="49">
        <v>82.85</v>
      </c>
      <c r="F259" s="49">
        <v>7.09</v>
      </c>
      <c r="G259" s="49">
        <v>5.2600000000000001E-2</v>
      </c>
      <c r="H259" s="49">
        <v>19.020900000000001</v>
      </c>
      <c r="I259" s="49">
        <v>2024</v>
      </c>
      <c r="J259" s="49" t="s">
        <v>32</v>
      </c>
      <c r="K259" s="49" t="s">
        <v>33</v>
      </c>
    </row>
    <row r="260" spans="1:11" ht="20.100000000000001" customHeight="1" x14ac:dyDescent="0.25">
      <c r="A260" s="49" t="s">
        <v>346</v>
      </c>
      <c r="B260" s="49" t="s">
        <v>34</v>
      </c>
      <c r="C260" s="49" t="s">
        <v>32</v>
      </c>
      <c r="D260" s="49">
        <v>265880</v>
      </c>
      <c r="E260" s="49">
        <v>79.81</v>
      </c>
      <c r="F260" s="49">
        <v>8.68</v>
      </c>
      <c r="G260" s="49">
        <v>3.2599999999999997E-2</v>
      </c>
      <c r="H260" s="49">
        <v>30.6313</v>
      </c>
      <c r="I260" s="49">
        <v>2024</v>
      </c>
      <c r="J260" s="49" t="s">
        <v>52</v>
      </c>
      <c r="K260" s="49" t="s">
        <v>33</v>
      </c>
    </row>
    <row r="261" spans="1:11" ht="20.100000000000001" customHeight="1" x14ac:dyDescent="0.25">
      <c r="A261" s="49" t="s">
        <v>202</v>
      </c>
      <c r="B261" s="49" t="s">
        <v>79</v>
      </c>
      <c r="C261" s="49" t="s">
        <v>31</v>
      </c>
      <c r="D261" s="49">
        <v>131279</v>
      </c>
      <c r="E261" s="49">
        <v>85.34</v>
      </c>
      <c r="F261" s="49">
        <v>9.9700000000000006</v>
      </c>
      <c r="G261" s="49">
        <v>7.5899999999999995E-2</v>
      </c>
      <c r="H261" s="49">
        <v>13.167400000000001</v>
      </c>
      <c r="I261" s="49">
        <v>2024</v>
      </c>
      <c r="J261" s="49" t="s">
        <v>32</v>
      </c>
      <c r="K261" s="49" t="s">
        <v>33</v>
      </c>
    </row>
    <row r="262" spans="1:11" ht="20.100000000000001" customHeight="1" x14ac:dyDescent="0.25">
      <c r="A262" s="49" t="s">
        <v>532</v>
      </c>
      <c r="B262" s="49" t="s">
        <v>75</v>
      </c>
      <c r="C262" s="49" t="s">
        <v>32</v>
      </c>
      <c r="D262" s="49">
        <v>323145</v>
      </c>
      <c r="E262" s="49">
        <v>84.22</v>
      </c>
      <c r="F262" s="49">
        <v>10.79</v>
      </c>
      <c r="G262" s="49">
        <v>3.3399999999999999E-2</v>
      </c>
      <c r="H262" s="49">
        <v>29.948599999999999</v>
      </c>
      <c r="I262" s="49">
        <v>2024</v>
      </c>
      <c r="J262" s="49" t="s">
        <v>52</v>
      </c>
      <c r="K262" s="49" t="s">
        <v>33</v>
      </c>
    </row>
    <row r="263" spans="1:11" ht="20.100000000000001" customHeight="1" x14ac:dyDescent="0.25">
      <c r="A263" s="49" t="s">
        <v>3357</v>
      </c>
      <c r="B263" s="49" t="s">
        <v>34</v>
      </c>
      <c r="C263" s="49" t="s">
        <v>32</v>
      </c>
      <c r="D263" s="49">
        <v>216080</v>
      </c>
      <c r="E263" s="49">
        <v>76.319999999999993</v>
      </c>
      <c r="F263" s="49">
        <v>5.79</v>
      </c>
      <c r="G263" s="49">
        <v>2.6800000000000001E-2</v>
      </c>
      <c r="H263" s="49">
        <v>37.319499999999998</v>
      </c>
      <c r="I263" s="49">
        <v>2024</v>
      </c>
      <c r="J263" s="49" t="s">
        <v>52</v>
      </c>
      <c r="K263" s="49" t="s">
        <v>33</v>
      </c>
    </row>
    <row r="264" spans="1:11" ht="20.100000000000001" customHeight="1" x14ac:dyDescent="0.25">
      <c r="A264" s="49" t="s">
        <v>164</v>
      </c>
      <c r="B264" s="49" t="s">
        <v>79</v>
      </c>
      <c r="C264" s="49" t="s">
        <v>31</v>
      </c>
      <c r="D264" s="49">
        <v>214139</v>
      </c>
      <c r="E264" s="49">
        <v>81.36</v>
      </c>
      <c r="F264" s="49">
        <v>10.8</v>
      </c>
      <c r="G264" s="49">
        <v>5.04E-2</v>
      </c>
      <c r="H264" s="49">
        <v>19.8277</v>
      </c>
      <c r="I264" s="49">
        <v>2024</v>
      </c>
      <c r="J264" s="49" t="s">
        <v>32</v>
      </c>
      <c r="K264" s="49" t="s">
        <v>33</v>
      </c>
    </row>
    <row r="265" spans="1:11" ht="20.100000000000001" customHeight="1" x14ac:dyDescent="0.25">
      <c r="A265" s="49" t="s">
        <v>1660</v>
      </c>
      <c r="B265" s="49" t="s">
        <v>79</v>
      </c>
      <c r="C265" s="49" t="s">
        <v>31</v>
      </c>
      <c r="D265" s="49">
        <v>171595</v>
      </c>
      <c r="E265" s="49">
        <v>79.38</v>
      </c>
      <c r="F265" s="49">
        <v>11.06</v>
      </c>
      <c r="G265" s="49">
        <v>6.4500000000000002E-2</v>
      </c>
      <c r="H265" s="49">
        <v>15.514900000000001</v>
      </c>
      <c r="I265" s="49">
        <v>2024</v>
      </c>
      <c r="J265" s="49" t="s">
        <v>32</v>
      </c>
      <c r="K265" s="49" t="s">
        <v>33</v>
      </c>
    </row>
    <row r="266" spans="1:11" ht="20.100000000000001" customHeight="1" x14ac:dyDescent="0.25">
      <c r="A266" s="49" t="s">
        <v>1675</v>
      </c>
      <c r="B266" s="49" t="s">
        <v>75</v>
      </c>
      <c r="C266" s="49" t="s">
        <v>31</v>
      </c>
      <c r="D266" s="49">
        <v>103457</v>
      </c>
      <c r="E266" s="49">
        <v>86.11</v>
      </c>
      <c r="F266" s="49">
        <v>6.55</v>
      </c>
      <c r="G266" s="49">
        <v>6.3299999999999995E-2</v>
      </c>
      <c r="H266" s="49">
        <v>15.7949</v>
      </c>
      <c r="I266" s="49">
        <v>2024</v>
      </c>
      <c r="J266" s="49" t="s">
        <v>32</v>
      </c>
      <c r="K266" s="49" t="s">
        <v>33</v>
      </c>
    </row>
    <row r="267" spans="1:11" ht="20.100000000000001" customHeight="1" x14ac:dyDescent="0.25">
      <c r="A267" s="49" t="s">
        <v>692</v>
      </c>
      <c r="B267" s="49" t="s">
        <v>79</v>
      </c>
      <c r="C267" s="49" t="s">
        <v>31</v>
      </c>
      <c r="D267" s="49">
        <v>72595</v>
      </c>
      <c r="E267" s="49">
        <v>86.46</v>
      </c>
      <c r="F267" s="49">
        <v>4.42</v>
      </c>
      <c r="G267" s="49">
        <v>6.0900000000000003E-2</v>
      </c>
      <c r="H267" s="49">
        <v>16.424299999999999</v>
      </c>
      <c r="I267" s="49">
        <v>2024</v>
      </c>
      <c r="J267" s="49" t="s">
        <v>32</v>
      </c>
      <c r="K267" s="49" t="s">
        <v>33</v>
      </c>
    </row>
    <row r="268" spans="1:11" ht="20.100000000000001" customHeight="1" x14ac:dyDescent="0.25">
      <c r="A268" s="49" t="s">
        <v>483</v>
      </c>
      <c r="B268" s="49" t="s">
        <v>79</v>
      </c>
      <c r="C268" s="49" t="s">
        <v>31</v>
      </c>
      <c r="D268" s="49">
        <v>214409</v>
      </c>
      <c r="E268" s="49">
        <v>79.87</v>
      </c>
      <c r="F268" s="49">
        <v>10.199999999999999</v>
      </c>
      <c r="G268" s="49">
        <v>4.7600000000000003E-2</v>
      </c>
      <c r="H268" s="49">
        <v>21.020499999999998</v>
      </c>
      <c r="I268" s="49">
        <v>2024</v>
      </c>
      <c r="J268" s="49" t="s">
        <v>32</v>
      </c>
      <c r="K268" s="49" t="s">
        <v>33</v>
      </c>
    </row>
    <row r="269" spans="1:11" ht="20.100000000000001" customHeight="1" x14ac:dyDescent="0.25">
      <c r="A269" s="49" t="s">
        <v>417</v>
      </c>
      <c r="B269" s="49" t="s">
        <v>79</v>
      </c>
      <c r="C269" s="49" t="s">
        <v>31</v>
      </c>
      <c r="D269" s="49">
        <v>120812</v>
      </c>
      <c r="E269" s="49">
        <v>87.8</v>
      </c>
      <c r="F269" s="49">
        <v>9.3800000000000008</v>
      </c>
      <c r="G269" s="49">
        <v>7.7600000000000002E-2</v>
      </c>
      <c r="H269" s="49">
        <v>12.879799999999999</v>
      </c>
      <c r="I269" s="49">
        <v>2024</v>
      </c>
      <c r="J269" s="49" t="s">
        <v>32</v>
      </c>
      <c r="K269" s="49" t="s">
        <v>33</v>
      </c>
    </row>
    <row r="270" spans="1:11" ht="20.100000000000001" customHeight="1" x14ac:dyDescent="0.25">
      <c r="A270" s="49" t="s">
        <v>452</v>
      </c>
      <c r="B270" s="49" t="s">
        <v>79</v>
      </c>
      <c r="C270" s="49" t="s">
        <v>31</v>
      </c>
      <c r="D270" s="49">
        <v>68543</v>
      </c>
      <c r="E270" s="49">
        <v>87.39</v>
      </c>
      <c r="F270" s="49">
        <v>3.52</v>
      </c>
      <c r="G270" s="49">
        <v>5.1400000000000001E-2</v>
      </c>
      <c r="H270" s="49">
        <v>19.4726</v>
      </c>
      <c r="I270" s="49">
        <v>2024</v>
      </c>
      <c r="J270" s="49" t="s">
        <v>32</v>
      </c>
      <c r="K270" s="49" t="s">
        <v>33</v>
      </c>
    </row>
    <row r="271" spans="1:11" ht="20.100000000000001" customHeight="1" x14ac:dyDescent="0.25">
      <c r="A271" s="49" t="s">
        <v>453</v>
      </c>
      <c r="B271" s="49" t="s">
        <v>79</v>
      </c>
      <c r="C271" s="49" t="s">
        <v>31</v>
      </c>
      <c r="D271" s="49">
        <v>236526</v>
      </c>
      <c r="E271" s="49">
        <v>82.2</v>
      </c>
      <c r="F271" s="49">
        <v>11.34</v>
      </c>
      <c r="G271" s="49">
        <v>4.7899999999999998E-2</v>
      </c>
      <c r="H271" s="49">
        <v>20.857600000000001</v>
      </c>
      <c r="I271" s="49">
        <v>2024</v>
      </c>
      <c r="J271" s="49" t="s">
        <v>32</v>
      </c>
      <c r="K271" s="49" t="s">
        <v>33</v>
      </c>
    </row>
    <row r="272" spans="1:11" ht="20.100000000000001" customHeight="1" x14ac:dyDescent="0.25">
      <c r="A272" s="49" t="s">
        <v>649</v>
      </c>
      <c r="B272" s="49" t="s">
        <v>79</v>
      </c>
      <c r="C272" s="49" t="s">
        <v>31</v>
      </c>
      <c r="D272" s="49">
        <v>51154</v>
      </c>
      <c r="E272" s="49">
        <v>89.73</v>
      </c>
      <c r="F272" s="49">
        <v>4.8499999999999996</v>
      </c>
      <c r="G272" s="49">
        <v>9.4799999999999995E-2</v>
      </c>
      <c r="H272" s="49">
        <v>10.5473</v>
      </c>
      <c r="I272" s="49">
        <v>2024</v>
      </c>
      <c r="J272" s="49" t="s">
        <v>32</v>
      </c>
      <c r="K272" s="49" t="s">
        <v>33</v>
      </c>
    </row>
    <row r="273" spans="1:11" ht="20.100000000000001" customHeight="1" x14ac:dyDescent="0.25">
      <c r="A273" s="49" t="s">
        <v>720</v>
      </c>
      <c r="B273" s="49" t="s">
        <v>75</v>
      </c>
      <c r="C273" s="49" t="s">
        <v>32</v>
      </c>
      <c r="D273" s="49">
        <v>199125</v>
      </c>
      <c r="E273" s="49">
        <v>87.06</v>
      </c>
      <c r="F273" s="49">
        <v>11.78</v>
      </c>
      <c r="G273" s="49">
        <v>5.9200000000000003E-2</v>
      </c>
      <c r="H273" s="49">
        <v>16.903700000000001</v>
      </c>
      <c r="I273" s="49">
        <v>2024</v>
      </c>
      <c r="J273" s="49" t="s">
        <v>52</v>
      </c>
      <c r="K273" s="49" t="s">
        <v>33</v>
      </c>
    </row>
    <row r="274" spans="1:11" ht="20.100000000000001" customHeight="1" x14ac:dyDescent="0.25">
      <c r="A274" s="49" t="s">
        <v>421</v>
      </c>
      <c r="B274" s="49" t="s">
        <v>79</v>
      </c>
      <c r="C274" s="49" t="s">
        <v>31</v>
      </c>
      <c r="D274" s="49">
        <v>163120</v>
      </c>
      <c r="E274" s="49">
        <v>87.98</v>
      </c>
      <c r="F274" s="49">
        <v>8.58</v>
      </c>
      <c r="G274" s="49">
        <v>5.2600000000000001E-2</v>
      </c>
      <c r="H274" s="49">
        <v>19.011700000000001</v>
      </c>
      <c r="I274" s="49">
        <v>2024</v>
      </c>
      <c r="J274" s="49" t="s">
        <v>32</v>
      </c>
      <c r="K274" s="49" t="s">
        <v>33</v>
      </c>
    </row>
    <row r="275" spans="1:11" ht="20.100000000000001" customHeight="1" x14ac:dyDescent="0.25">
      <c r="A275" s="49" t="s">
        <v>2189</v>
      </c>
      <c r="B275" s="49" t="s">
        <v>79</v>
      </c>
      <c r="C275" s="49" t="s">
        <v>31</v>
      </c>
      <c r="D275" s="49">
        <v>151944</v>
      </c>
      <c r="E275" s="49">
        <v>89.24</v>
      </c>
      <c r="F275" s="49">
        <v>11.19</v>
      </c>
      <c r="G275" s="49">
        <v>7.3599999999999999E-2</v>
      </c>
      <c r="H275" s="49">
        <v>13.5785</v>
      </c>
      <c r="I275" s="49">
        <v>2024</v>
      </c>
      <c r="J275" s="49" t="s">
        <v>32</v>
      </c>
      <c r="K275" s="49" t="s">
        <v>33</v>
      </c>
    </row>
    <row r="276" spans="1:11" ht="20.100000000000001" customHeight="1" x14ac:dyDescent="0.25">
      <c r="A276" s="49" t="s">
        <v>155</v>
      </c>
      <c r="B276" s="49" t="s">
        <v>79</v>
      </c>
      <c r="C276" s="49" t="s">
        <v>31</v>
      </c>
      <c r="D276" s="49">
        <v>120576</v>
      </c>
      <c r="E276" s="49">
        <v>87.29</v>
      </c>
      <c r="F276" s="49">
        <v>7.1</v>
      </c>
      <c r="G276" s="49">
        <v>5.8900000000000001E-2</v>
      </c>
      <c r="H276" s="49">
        <v>16.982500000000002</v>
      </c>
      <c r="I276" s="49">
        <v>2024</v>
      </c>
      <c r="J276" s="49" t="s">
        <v>32</v>
      </c>
      <c r="K276" s="49" t="s">
        <v>33</v>
      </c>
    </row>
    <row r="277" spans="1:11" ht="20.100000000000001" customHeight="1" x14ac:dyDescent="0.25">
      <c r="A277" s="49" t="s">
        <v>1654</v>
      </c>
      <c r="B277" s="49" t="s">
        <v>79</v>
      </c>
      <c r="C277" s="49" t="s">
        <v>31</v>
      </c>
      <c r="D277" s="49">
        <v>94948</v>
      </c>
      <c r="E277" s="49">
        <v>84.11</v>
      </c>
      <c r="F277" s="49">
        <v>6.92</v>
      </c>
      <c r="G277" s="49">
        <v>7.2900000000000006E-2</v>
      </c>
      <c r="H277" s="49">
        <v>13.720800000000001</v>
      </c>
      <c r="I277" s="49">
        <v>2024</v>
      </c>
      <c r="J277" s="49" t="s">
        <v>32</v>
      </c>
      <c r="K277" s="49" t="s">
        <v>33</v>
      </c>
    </row>
    <row r="278" spans="1:11" ht="20.100000000000001" customHeight="1" x14ac:dyDescent="0.25">
      <c r="A278" s="49" t="s">
        <v>3363</v>
      </c>
      <c r="B278" s="49" t="s">
        <v>34</v>
      </c>
      <c r="C278" s="49" t="s">
        <v>32</v>
      </c>
      <c r="D278" s="49">
        <v>286000</v>
      </c>
      <c r="E278" s="49">
        <v>73.83</v>
      </c>
      <c r="F278" s="49">
        <v>7.27</v>
      </c>
      <c r="G278" s="49">
        <v>2.5399999999999999E-2</v>
      </c>
      <c r="H278" s="49">
        <v>39.339799999999997</v>
      </c>
      <c r="I278" s="49">
        <v>2024</v>
      </c>
      <c r="J278" s="49" t="s">
        <v>52</v>
      </c>
      <c r="K278" s="49" t="s">
        <v>33</v>
      </c>
    </row>
    <row r="279" spans="1:11" ht="20.100000000000001" customHeight="1" x14ac:dyDescent="0.25">
      <c r="A279" s="49" t="s">
        <v>187</v>
      </c>
      <c r="B279" s="49" t="s">
        <v>79</v>
      </c>
      <c r="C279" s="49" t="s">
        <v>31</v>
      </c>
      <c r="D279" s="49">
        <v>140160</v>
      </c>
      <c r="E279" s="49">
        <v>82.77</v>
      </c>
      <c r="F279" s="49">
        <v>9.06</v>
      </c>
      <c r="G279" s="49">
        <v>6.4600000000000005E-2</v>
      </c>
      <c r="H279" s="49">
        <v>15.4702</v>
      </c>
      <c r="I279" s="49">
        <v>2024</v>
      </c>
      <c r="J279" s="49" t="s">
        <v>32</v>
      </c>
      <c r="K279" s="49" t="s">
        <v>33</v>
      </c>
    </row>
    <row r="280" spans="1:11" ht="20.100000000000001" customHeight="1" x14ac:dyDescent="0.25">
      <c r="A280" s="49" t="s">
        <v>86</v>
      </c>
      <c r="B280" s="49" t="s">
        <v>79</v>
      </c>
      <c r="C280" s="49" t="s">
        <v>31</v>
      </c>
      <c r="D280" s="49">
        <v>79652</v>
      </c>
      <c r="E280" s="49">
        <v>89.11</v>
      </c>
      <c r="F280" s="49">
        <v>11.48</v>
      </c>
      <c r="G280" s="49">
        <v>0.14410000000000001</v>
      </c>
      <c r="H280" s="49">
        <v>6.9383999999999997</v>
      </c>
      <c r="I280" s="49">
        <v>2024</v>
      </c>
      <c r="J280" s="49" t="s">
        <v>32</v>
      </c>
      <c r="K280" s="49" t="s">
        <v>33</v>
      </c>
    </row>
    <row r="281" spans="1:11" ht="20.100000000000001" customHeight="1" x14ac:dyDescent="0.25">
      <c r="A281" s="49" t="s">
        <v>636</v>
      </c>
      <c r="B281" s="49" t="s">
        <v>75</v>
      </c>
      <c r="C281" s="49" t="s">
        <v>32</v>
      </c>
      <c r="D281" s="49">
        <v>341280</v>
      </c>
      <c r="E281" s="49">
        <v>82.71</v>
      </c>
      <c r="F281" s="49">
        <v>9.9</v>
      </c>
      <c r="G281" s="49">
        <v>2.9000000000000001E-2</v>
      </c>
      <c r="H281" s="49">
        <v>34.472700000000003</v>
      </c>
      <c r="I281" s="49">
        <v>2024</v>
      </c>
      <c r="J281" s="49" t="s">
        <v>52</v>
      </c>
      <c r="K281" s="49" t="s">
        <v>33</v>
      </c>
    </row>
    <row r="282" spans="1:11" ht="20.100000000000001" customHeight="1" x14ac:dyDescent="0.25">
      <c r="A282" s="49" t="s">
        <v>1700</v>
      </c>
      <c r="B282" s="49" t="s">
        <v>75</v>
      </c>
      <c r="C282" s="49" t="s">
        <v>31</v>
      </c>
      <c r="D282" s="49">
        <v>133710</v>
      </c>
      <c r="E282" s="49">
        <v>85.78</v>
      </c>
      <c r="F282" s="49">
        <v>6.8</v>
      </c>
      <c r="G282" s="49">
        <v>5.0900000000000001E-2</v>
      </c>
      <c r="H282" s="49">
        <v>19.6633</v>
      </c>
      <c r="I282" s="49">
        <v>2024</v>
      </c>
      <c r="J282" s="49" t="s">
        <v>32</v>
      </c>
      <c r="K282" s="49" t="s">
        <v>33</v>
      </c>
    </row>
    <row r="283" spans="1:11" ht="20.100000000000001" customHeight="1" x14ac:dyDescent="0.25">
      <c r="A283" s="49" t="s">
        <v>374</v>
      </c>
      <c r="B283" s="49" t="s">
        <v>79</v>
      </c>
      <c r="C283" s="49" t="s">
        <v>31</v>
      </c>
      <c r="D283" s="49">
        <v>212789</v>
      </c>
      <c r="E283" s="49">
        <v>86.45</v>
      </c>
      <c r="F283" s="49">
        <v>9.5399999999999991</v>
      </c>
      <c r="G283" s="49">
        <v>4.48E-2</v>
      </c>
      <c r="H283" s="49">
        <v>22.3049</v>
      </c>
      <c r="I283" s="49">
        <v>2024</v>
      </c>
      <c r="J283" s="49" t="s">
        <v>32</v>
      </c>
      <c r="K283" s="49" t="s">
        <v>33</v>
      </c>
    </row>
    <row r="284" spans="1:11" ht="20.100000000000001" customHeight="1" x14ac:dyDescent="0.25">
      <c r="A284" s="49" t="s">
        <v>404</v>
      </c>
      <c r="B284" s="49" t="s">
        <v>79</v>
      </c>
      <c r="C284" s="49" t="s">
        <v>31</v>
      </c>
      <c r="D284" s="49">
        <v>239902</v>
      </c>
      <c r="E284" s="49">
        <v>78.91</v>
      </c>
      <c r="F284" s="49">
        <v>10.99</v>
      </c>
      <c r="G284" s="49">
        <v>4.58E-2</v>
      </c>
      <c r="H284" s="49">
        <v>21.8291</v>
      </c>
      <c r="I284" s="49">
        <v>2024</v>
      </c>
      <c r="J284" s="49" t="s">
        <v>32</v>
      </c>
      <c r="K284" s="49" t="s">
        <v>33</v>
      </c>
    </row>
    <row r="285" spans="1:11" ht="20.100000000000001" customHeight="1" x14ac:dyDescent="0.25">
      <c r="A285" s="49" t="s">
        <v>174</v>
      </c>
      <c r="B285" s="49" t="s">
        <v>79</v>
      </c>
      <c r="C285" s="49" t="s">
        <v>31</v>
      </c>
      <c r="D285" s="49">
        <v>123615</v>
      </c>
      <c r="E285" s="49">
        <v>79.34</v>
      </c>
      <c r="F285" s="49">
        <v>7.42</v>
      </c>
      <c r="G285" s="49">
        <v>0.06</v>
      </c>
      <c r="H285" s="49">
        <v>16.659700000000001</v>
      </c>
      <c r="I285" s="49">
        <v>2024</v>
      </c>
      <c r="J285" s="49" t="s">
        <v>32</v>
      </c>
      <c r="K285" s="49" t="s">
        <v>33</v>
      </c>
    </row>
    <row r="286" spans="1:11" ht="20.100000000000001" customHeight="1" x14ac:dyDescent="0.25">
      <c r="A286" s="49" t="s">
        <v>291</v>
      </c>
      <c r="B286" s="49" t="s">
        <v>79</v>
      </c>
      <c r="C286" s="49" t="s">
        <v>31</v>
      </c>
      <c r="D286" s="49">
        <v>146676</v>
      </c>
      <c r="E286" s="49">
        <v>82.77</v>
      </c>
      <c r="F286" s="49">
        <v>10.15</v>
      </c>
      <c r="G286" s="49">
        <v>6.9199999999999998E-2</v>
      </c>
      <c r="H286" s="49">
        <v>14.450900000000001</v>
      </c>
      <c r="I286" s="49">
        <v>2024</v>
      </c>
      <c r="J286" s="49" t="s">
        <v>32</v>
      </c>
      <c r="K286" s="49" t="s">
        <v>33</v>
      </c>
    </row>
    <row r="287" spans="1:11" ht="20.100000000000001" customHeight="1" x14ac:dyDescent="0.25">
      <c r="A287" s="49" t="s">
        <v>460</v>
      </c>
      <c r="B287" s="49" t="s">
        <v>79</v>
      </c>
      <c r="C287" s="49" t="s">
        <v>31</v>
      </c>
      <c r="D287" s="49">
        <v>148905</v>
      </c>
      <c r="E287" s="49">
        <v>90.66</v>
      </c>
      <c r="F287" s="49">
        <v>6.57</v>
      </c>
      <c r="G287" s="49">
        <v>4.41E-2</v>
      </c>
      <c r="H287" s="49">
        <v>22.664400000000001</v>
      </c>
      <c r="I287" s="49">
        <v>2024</v>
      </c>
      <c r="J287" s="49" t="s">
        <v>32</v>
      </c>
      <c r="K287" s="49" t="s">
        <v>33</v>
      </c>
    </row>
    <row r="288" spans="1:11" ht="20.100000000000001" customHeight="1" x14ac:dyDescent="0.25">
      <c r="A288" s="49" t="s">
        <v>3631</v>
      </c>
      <c r="B288" s="49" t="s">
        <v>79</v>
      </c>
      <c r="C288" s="49" t="s">
        <v>31</v>
      </c>
      <c r="D288" s="49">
        <v>260938</v>
      </c>
      <c r="E288" s="49">
        <v>70.569999999999993</v>
      </c>
      <c r="F288" s="49">
        <v>15.52</v>
      </c>
      <c r="G288" s="49">
        <v>5.9499999999999997E-2</v>
      </c>
      <c r="H288" s="49">
        <v>16.812999999999999</v>
      </c>
      <c r="I288" s="49">
        <v>2024</v>
      </c>
      <c r="J288" s="49" t="s">
        <v>32</v>
      </c>
      <c r="K288" s="49" t="s">
        <v>33</v>
      </c>
    </row>
    <row r="289" spans="1:11" ht="20.100000000000001" customHeight="1" x14ac:dyDescent="0.25">
      <c r="A289" s="49" t="s">
        <v>668</v>
      </c>
      <c r="B289" s="49" t="s">
        <v>75</v>
      </c>
      <c r="C289" s="49" t="s">
        <v>31</v>
      </c>
      <c r="D289" s="49">
        <v>307686</v>
      </c>
      <c r="E289" s="49">
        <v>87.54</v>
      </c>
      <c r="F289" s="49">
        <v>15.69</v>
      </c>
      <c r="G289" s="49">
        <v>5.0999999999999997E-2</v>
      </c>
      <c r="H289" s="49">
        <v>19.610299999999999</v>
      </c>
      <c r="I289" s="49">
        <v>2024</v>
      </c>
      <c r="J289" s="49" t="s">
        <v>32</v>
      </c>
      <c r="K289" s="49" t="s">
        <v>33</v>
      </c>
    </row>
    <row r="290" spans="1:11" ht="20.100000000000001" customHeight="1" x14ac:dyDescent="0.25">
      <c r="A290" s="49" t="s">
        <v>348</v>
      </c>
      <c r="B290" s="49" t="s">
        <v>79</v>
      </c>
      <c r="C290" s="49" t="s">
        <v>31</v>
      </c>
      <c r="D290" s="49">
        <v>235546</v>
      </c>
      <c r="E290" s="49">
        <v>84.65</v>
      </c>
      <c r="F290" s="49">
        <v>10.11</v>
      </c>
      <c r="G290" s="49">
        <v>4.2900000000000001E-2</v>
      </c>
      <c r="H290" s="49">
        <v>23.298400000000001</v>
      </c>
      <c r="I290" s="49">
        <v>2024</v>
      </c>
      <c r="J290" s="49" t="s">
        <v>32</v>
      </c>
      <c r="K290" s="49" t="s">
        <v>33</v>
      </c>
    </row>
    <row r="291" spans="1:11" ht="20.100000000000001" customHeight="1" x14ac:dyDescent="0.25">
      <c r="A291" s="49" t="s">
        <v>3595</v>
      </c>
      <c r="B291" s="49" t="s">
        <v>34</v>
      </c>
      <c r="C291" s="49" t="s">
        <v>32</v>
      </c>
      <c r="D291" s="49">
        <v>264160</v>
      </c>
      <c r="E291" s="49">
        <v>76.010000000000005</v>
      </c>
      <c r="F291" s="49">
        <v>0.14000000000000001</v>
      </c>
      <c r="G291" s="49">
        <v>5.0000000000000001E-4</v>
      </c>
      <c r="H291" s="49">
        <v>1886.8570999999999</v>
      </c>
      <c r="I291" s="49">
        <v>2024</v>
      </c>
      <c r="J291" s="49" t="s">
        <v>52</v>
      </c>
      <c r="K291" s="49" t="s">
        <v>33</v>
      </c>
    </row>
    <row r="292" spans="1:11" ht="20.100000000000001" customHeight="1" x14ac:dyDescent="0.25">
      <c r="A292" s="49" t="s">
        <v>430</v>
      </c>
      <c r="B292" s="49" t="s">
        <v>79</v>
      </c>
      <c r="C292" s="49" t="s">
        <v>31</v>
      </c>
      <c r="D292" s="49">
        <v>218799</v>
      </c>
      <c r="E292" s="49">
        <v>79.319999999999993</v>
      </c>
      <c r="F292" s="49">
        <v>10.199999999999999</v>
      </c>
      <c r="G292" s="49">
        <v>4.6600000000000003E-2</v>
      </c>
      <c r="H292" s="49">
        <v>21.450900000000001</v>
      </c>
      <c r="I292" s="49">
        <v>2024</v>
      </c>
      <c r="J292" s="49" t="s">
        <v>32</v>
      </c>
      <c r="K292" s="49" t="s">
        <v>33</v>
      </c>
    </row>
    <row r="293" spans="1:11" ht="20.100000000000001" customHeight="1" x14ac:dyDescent="0.25">
      <c r="A293" s="49" t="s">
        <v>1696</v>
      </c>
      <c r="B293" s="49" t="s">
        <v>75</v>
      </c>
      <c r="C293" s="49" t="s">
        <v>31</v>
      </c>
      <c r="D293" s="49">
        <v>124751</v>
      </c>
      <c r="E293" s="49">
        <v>88.98</v>
      </c>
      <c r="F293" s="49">
        <v>6.34</v>
      </c>
      <c r="G293" s="49">
        <v>5.0799999999999998E-2</v>
      </c>
      <c r="H293" s="49">
        <v>19.6769</v>
      </c>
      <c r="I293" s="49">
        <v>2024</v>
      </c>
      <c r="J293" s="49" t="s">
        <v>32</v>
      </c>
      <c r="K293" s="49" t="s">
        <v>33</v>
      </c>
    </row>
    <row r="294" spans="1:11" ht="20.100000000000001" customHeight="1" x14ac:dyDescent="0.25">
      <c r="A294" s="49" t="s">
        <v>435</v>
      </c>
      <c r="B294" s="49" t="s">
        <v>79</v>
      </c>
      <c r="C294" s="49" t="s">
        <v>31</v>
      </c>
      <c r="D294" s="49">
        <v>224809</v>
      </c>
      <c r="E294" s="49">
        <v>87.15</v>
      </c>
      <c r="F294" s="49">
        <v>10.55</v>
      </c>
      <c r="G294" s="49">
        <v>4.6899999999999997E-2</v>
      </c>
      <c r="H294" s="49">
        <v>21.308900000000001</v>
      </c>
      <c r="I294" s="49">
        <v>2024</v>
      </c>
      <c r="J294" s="49" t="s">
        <v>32</v>
      </c>
      <c r="K294" s="49" t="s">
        <v>33</v>
      </c>
    </row>
    <row r="295" spans="1:11" ht="20.100000000000001" customHeight="1" x14ac:dyDescent="0.25">
      <c r="A295" s="49" t="s">
        <v>241</v>
      </c>
      <c r="B295" s="49" t="s">
        <v>79</v>
      </c>
      <c r="C295" s="49" t="s">
        <v>31</v>
      </c>
      <c r="D295" s="49">
        <v>138809</v>
      </c>
      <c r="E295" s="49">
        <v>86.64</v>
      </c>
      <c r="F295" s="49">
        <v>9.3000000000000007</v>
      </c>
      <c r="G295" s="49">
        <v>6.7000000000000004E-2</v>
      </c>
      <c r="H295" s="49">
        <v>14.925700000000001</v>
      </c>
      <c r="I295" s="49">
        <v>2024</v>
      </c>
      <c r="J295" s="49" t="s">
        <v>32</v>
      </c>
      <c r="K295" s="49" t="s">
        <v>33</v>
      </c>
    </row>
    <row r="296" spans="1:11" ht="20.100000000000001" customHeight="1" x14ac:dyDescent="0.25">
      <c r="A296" s="49" t="s">
        <v>334</v>
      </c>
      <c r="B296" s="49" t="s">
        <v>79</v>
      </c>
      <c r="C296" s="49" t="s">
        <v>31</v>
      </c>
      <c r="D296" s="49">
        <v>175512</v>
      </c>
      <c r="E296" s="49">
        <v>84.29</v>
      </c>
      <c r="F296" s="49">
        <v>10.39</v>
      </c>
      <c r="G296" s="49">
        <v>5.9200000000000003E-2</v>
      </c>
      <c r="H296" s="49">
        <v>16.892399999999999</v>
      </c>
      <c r="I296" s="49">
        <v>2024</v>
      </c>
      <c r="J296" s="49" t="s">
        <v>32</v>
      </c>
      <c r="K296" s="49" t="s">
        <v>33</v>
      </c>
    </row>
    <row r="297" spans="1:11" ht="20.100000000000001" customHeight="1" x14ac:dyDescent="0.25">
      <c r="A297" s="49" t="s">
        <v>345</v>
      </c>
      <c r="B297" s="49" t="s">
        <v>79</v>
      </c>
      <c r="C297" s="49" t="s">
        <v>31</v>
      </c>
      <c r="D297" s="49">
        <v>60609</v>
      </c>
      <c r="E297" s="49">
        <v>86.39</v>
      </c>
      <c r="F297" s="49">
        <v>3.47</v>
      </c>
      <c r="G297" s="49">
        <v>5.7299999999999997E-2</v>
      </c>
      <c r="H297" s="49">
        <v>17.4665</v>
      </c>
      <c r="I297" s="49">
        <v>2024</v>
      </c>
      <c r="J297" s="49" t="s">
        <v>32</v>
      </c>
      <c r="K297" s="49" t="s">
        <v>33</v>
      </c>
    </row>
    <row r="298" spans="1:11" ht="20.100000000000001" customHeight="1" x14ac:dyDescent="0.25">
      <c r="A298" s="49" t="s">
        <v>485</v>
      </c>
      <c r="B298" s="49" t="s">
        <v>79</v>
      </c>
      <c r="C298" s="49" t="s">
        <v>31</v>
      </c>
      <c r="D298" s="49">
        <v>147487</v>
      </c>
      <c r="E298" s="49">
        <v>83.95</v>
      </c>
      <c r="F298" s="49">
        <v>11.74</v>
      </c>
      <c r="G298" s="49">
        <v>7.9600000000000004E-2</v>
      </c>
      <c r="H298" s="49">
        <v>12.5627</v>
      </c>
      <c r="I298" s="49">
        <v>2024</v>
      </c>
      <c r="J298" s="49" t="s">
        <v>32</v>
      </c>
      <c r="K298" s="49" t="s">
        <v>33</v>
      </c>
    </row>
    <row r="299" spans="1:11" ht="20.100000000000001" customHeight="1" x14ac:dyDescent="0.25">
      <c r="A299" s="49" t="s">
        <v>380</v>
      </c>
      <c r="B299" s="49" t="s">
        <v>79</v>
      </c>
      <c r="C299" s="49" t="s">
        <v>31</v>
      </c>
      <c r="D299" s="49">
        <v>233521</v>
      </c>
      <c r="E299" s="49">
        <v>89.51</v>
      </c>
      <c r="F299" s="49">
        <v>10.39</v>
      </c>
      <c r="G299" s="49">
        <v>4.4499999999999998E-2</v>
      </c>
      <c r="H299" s="49">
        <v>22.4755</v>
      </c>
      <c r="I299" s="49">
        <v>2024</v>
      </c>
      <c r="J299" s="49" t="s">
        <v>32</v>
      </c>
      <c r="K299" s="49" t="s">
        <v>33</v>
      </c>
    </row>
    <row r="300" spans="1:11" ht="20.100000000000001" customHeight="1" x14ac:dyDescent="0.25">
      <c r="A300" s="49" t="s">
        <v>177</v>
      </c>
      <c r="B300" s="49" t="s">
        <v>79</v>
      </c>
      <c r="C300" s="49" t="s">
        <v>31</v>
      </c>
      <c r="D300" s="49">
        <v>146676</v>
      </c>
      <c r="E300" s="49">
        <v>87.95</v>
      </c>
      <c r="F300" s="49">
        <v>7.35</v>
      </c>
      <c r="G300" s="49">
        <v>5.0099999999999999E-2</v>
      </c>
      <c r="H300" s="49">
        <v>19.956</v>
      </c>
      <c r="I300" s="49">
        <v>2024</v>
      </c>
      <c r="J300" s="49" t="s">
        <v>32</v>
      </c>
      <c r="K300" s="49" t="s">
        <v>33</v>
      </c>
    </row>
    <row r="301" spans="1:11" ht="20.100000000000001" customHeight="1" x14ac:dyDescent="0.25">
      <c r="A301" s="49" t="s">
        <v>457</v>
      </c>
      <c r="B301" s="49" t="s">
        <v>34</v>
      </c>
      <c r="C301" s="49" t="s">
        <v>32</v>
      </c>
      <c r="D301" s="49">
        <v>187040</v>
      </c>
      <c r="E301" s="49">
        <v>74.37</v>
      </c>
      <c r="F301" s="49">
        <v>7.95</v>
      </c>
      <c r="G301" s="49">
        <v>4.2500000000000003E-2</v>
      </c>
      <c r="H301" s="49">
        <v>23.527000000000001</v>
      </c>
      <c r="I301" s="49">
        <v>2024</v>
      </c>
      <c r="J301" s="49" t="s">
        <v>52</v>
      </c>
      <c r="K301" s="49" t="s">
        <v>33</v>
      </c>
    </row>
    <row r="302" spans="1:11" ht="20.100000000000001" customHeight="1" x14ac:dyDescent="0.25">
      <c r="A302" s="49" t="s">
        <v>209</v>
      </c>
      <c r="B302" s="49" t="s">
        <v>79</v>
      </c>
      <c r="C302" s="49" t="s">
        <v>31</v>
      </c>
      <c r="D302" s="49">
        <v>149411</v>
      </c>
      <c r="E302" s="49">
        <v>86.33</v>
      </c>
      <c r="F302" s="49">
        <v>6.39</v>
      </c>
      <c r="G302" s="49">
        <v>4.2799999999999998E-2</v>
      </c>
      <c r="H302" s="49">
        <v>23.382000000000001</v>
      </c>
      <c r="I302" s="49">
        <v>2024</v>
      </c>
      <c r="J302" s="49" t="s">
        <v>32</v>
      </c>
      <c r="K302" s="49" t="s">
        <v>33</v>
      </c>
    </row>
    <row r="303" spans="1:11" ht="20.100000000000001" customHeight="1" x14ac:dyDescent="0.25">
      <c r="A303" s="49" t="s">
        <v>461</v>
      </c>
      <c r="B303" s="49" t="s">
        <v>79</v>
      </c>
      <c r="C303" s="49" t="s">
        <v>31</v>
      </c>
      <c r="D303" s="49">
        <v>146676</v>
      </c>
      <c r="E303" s="49">
        <v>83.48</v>
      </c>
      <c r="F303" s="49">
        <v>10.130000000000001</v>
      </c>
      <c r="G303" s="49">
        <v>6.9099999999999995E-2</v>
      </c>
      <c r="H303" s="49">
        <v>14.4794</v>
      </c>
      <c r="I303" s="49">
        <v>2024</v>
      </c>
      <c r="J303" s="49" t="s">
        <v>32</v>
      </c>
      <c r="K303" s="49" t="s">
        <v>33</v>
      </c>
    </row>
    <row r="304" spans="1:11" ht="20.100000000000001" customHeight="1" x14ac:dyDescent="0.25">
      <c r="A304" s="49" t="s">
        <v>3608</v>
      </c>
      <c r="B304" s="49" t="s">
        <v>75</v>
      </c>
      <c r="C304" s="49" t="s">
        <v>31</v>
      </c>
      <c r="D304" s="49">
        <v>140058</v>
      </c>
      <c r="E304" s="49">
        <v>85.07</v>
      </c>
      <c r="F304" s="49">
        <v>7.19</v>
      </c>
      <c r="G304" s="49">
        <v>5.1299999999999998E-2</v>
      </c>
      <c r="H304" s="49">
        <v>19.479600000000001</v>
      </c>
      <c r="I304" s="49">
        <v>2024</v>
      </c>
      <c r="J304" s="49" t="s">
        <v>32</v>
      </c>
      <c r="K304" s="49" t="s">
        <v>33</v>
      </c>
    </row>
    <row r="305" spans="1:11" ht="20.100000000000001" customHeight="1" x14ac:dyDescent="0.25">
      <c r="A305" s="49" t="s">
        <v>446</v>
      </c>
      <c r="B305" s="49" t="s">
        <v>79</v>
      </c>
      <c r="C305" s="49" t="s">
        <v>31</v>
      </c>
      <c r="D305" s="49">
        <v>59359</v>
      </c>
      <c r="E305" s="49">
        <v>80.44</v>
      </c>
      <c r="F305" s="49">
        <v>3.45</v>
      </c>
      <c r="G305" s="49">
        <v>5.8099999999999999E-2</v>
      </c>
      <c r="H305" s="49">
        <v>17.2056</v>
      </c>
      <c r="I305" s="49">
        <v>2024</v>
      </c>
      <c r="J305" s="49" t="s">
        <v>32</v>
      </c>
      <c r="K305" s="49" t="s">
        <v>33</v>
      </c>
    </row>
    <row r="306" spans="1:11" ht="20.100000000000001" customHeight="1" x14ac:dyDescent="0.25">
      <c r="A306" s="49" t="s">
        <v>470</v>
      </c>
      <c r="B306" s="49" t="s">
        <v>79</v>
      </c>
      <c r="C306" s="49" t="s">
        <v>31</v>
      </c>
      <c r="D306" s="49">
        <v>205158</v>
      </c>
      <c r="E306" s="49">
        <v>79.45</v>
      </c>
      <c r="F306" s="49">
        <v>12.3</v>
      </c>
      <c r="G306" s="49">
        <v>0.06</v>
      </c>
      <c r="H306" s="49">
        <v>16.679500000000001</v>
      </c>
      <c r="I306" s="49">
        <v>2024</v>
      </c>
      <c r="J306" s="49" t="s">
        <v>32</v>
      </c>
      <c r="K306" s="49" t="s">
        <v>33</v>
      </c>
    </row>
    <row r="307" spans="1:11" ht="20.100000000000001" customHeight="1" x14ac:dyDescent="0.25">
      <c r="A307" s="49" t="s">
        <v>1681</v>
      </c>
      <c r="B307" s="49" t="s">
        <v>79</v>
      </c>
      <c r="C307" s="49" t="s">
        <v>31</v>
      </c>
      <c r="D307" s="49">
        <v>138674</v>
      </c>
      <c r="E307" s="49">
        <v>80.11</v>
      </c>
      <c r="F307" s="49">
        <v>6.99</v>
      </c>
      <c r="G307" s="49">
        <v>5.04E-2</v>
      </c>
      <c r="H307" s="49">
        <v>19.838899999999999</v>
      </c>
      <c r="I307" s="49">
        <v>2024</v>
      </c>
      <c r="J307" s="49" t="s">
        <v>32</v>
      </c>
      <c r="K307" s="49" t="s">
        <v>33</v>
      </c>
    </row>
    <row r="308" spans="1:11" ht="20.100000000000001" customHeight="1" x14ac:dyDescent="0.25">
      <c r="A308" s="49" t="s">
        <v>360</v>
      </c>
      <c r="B308" s="49" t="s">
        <v>79</v>
      </c>
      <c r="C308" s="49" t="s">
        <v>31</v>
      </c>
      <c r="D308" s="49">
        <v>206171</v>
      </c>
      <c r="E308" s="49">
        <v>89.76</v>
      </c>
      <c r="F308" s="49">
        <v>12.03</v>
      </c>
      <c r="G308" s="49">
        <v>5.8299999999999998E-2</v>
      </c>
      <c r="H308" s="49">
        <v>17.138000000000002</v>
      </c>
      <c r="I308" s="49">
        <v>2024</v>
      </c>
      <c r="J308" s="49" t="s">
        <v>32</v>
      </c>
      <c r="K308" s="49" t="s">
        <v>33</v>
      </c>
    </row>
    <row r="309" spans="1:11" ht="20.100000000000001" customHeight="1" x14ac:dyDescent="0.25">
      <c r="A309" s="49" t="s">
        <v>300</v>
      </c>
      <c r="B309" s="49" t="s">
        <v>34</v>
      </c>
      <c r="C309" s="49" t="s">
        <v>32</v>
      </c>
      <c r="D309" s="49">
        <v>216560</v>
      </c>
      <c r="E309" s="49">
        <v>82.63</v>
      </c>
      <c r="F309" s="49">
        <v>9.0399999999999991</v>
      </c>
      <c r="G309" s="49">
        <v>4.1700000000000001E-2</v>
      </c>
      <c r="H309" s="49">
        <v>23.9558</v>
      </c>
      <c r="I309" s="49">
        <v>2024</v>
      </c>
      <c r="J309" s="49" t="s">
        <v>52</v>
      </c>
      <c r="K309" s="49" t="s">
        <v>33</v>
      </c>
    </row>
    <row r="310" spans="1:11" ht="20.100000000000001" customHeight="1" x14ac:dyDescent="0.25">
      <c r="A310" s="49" t="s">
        <v>467</v>
      </c>
      <c r="B310" s="49" t="s">
        <v>75</v>
      </c>
      <c r="C310" s="49" t="s">
        <v>32</v>
      </c>
      <c r="D310" s="49">
        <v>187695</v>
      </c>
      <c r="E310" s="49">
        <v>74.44</v>
      </c>
      <c r="F310" s="49">
        <v>10.44</v>
      </c>
      <c r="G310" s="49">
        <v>5.5599999999999997E-2</v>
      </c>
      <c r="H310" s="49">
        <v>17.978400000000001</v>
      </c>
      <c r="I310" s="49">
        <v>2024</v>
      </c>
      <c r="J310" s="49" t="s">
        <v>52</v>
      </c>
      <c r="K310" s="49" t="s">
        <v>33</v>
      </c>
    </row>
    <row r="311" spans="1:11" ht="20.100000000000001" customHeight="1" x14ac:dyDescent="0.25">
      <c r="A311" s="49" t="s">
        <v>561</v>
      </c>
      <c r="B311" s="49" t="s">
        <v>79</v>
      </c>
      <c r="C311" s="49" t="s">
        <v>31</v>
      </c>
      <c r="D311" s="49">
        <v>175512</v>
      </c>
      <c r="E311" s="49">
        <v>89.03</v>
      </c>
      <c r="F311" s="49">
        <v>10.029999999999999</v>
      </c>
      <c r="G311" s="49">
        <v>5.7099999999999998E-2</v>
      </c>
      <c r="H311" s="49">
        <v>17.498699999999999</v>
      </c>
      <c r="I311" s="49">
        <v>2024</v>
      </c>
      <c r="J311" s="49" t="s">
        <v>32</v>
      </c>
      <c r="K311" s="49" t="s">
        <v>33</v>
      </c>
    </row>
    <row r="312" spans="1:11" ht="20.100000000000001" customHeight="1" x14ac:dyDescent="0.25">
      <c r="A312" s="49" t="s">
        <v>415</v>
      </c>
      <c r="B312" s="49" t="s">
        <v>79</v>
      </c>
      <c r="C312" s="49" t="s">
        <v>31</v>
      </c>
      <c r="D312" s="49">
        <v>320829</v>
      </c>
      <c r="E312" s="49">
        <v>82.54</v>
      </c>
      <c r="F312" s="49">
        <v>11.24</v>
      </c>
      <c r="G312" s="49">
        <v>3.5000000000000003E-2</v>
      </c>
      <c r="H312" s="49">
        <v>28.543500000000002</v>
      </c>
      <c r="I312" s="49">
        <v>2025</v>
      </c>
      <c r="J312" s="49" t="s">
        <v>32</v>
      </c>
      <c r="K312" s="49" t="s">
        <v>33</v>
      </c>
    </row>
    <row r="313" spans="1:11" ht="20.100000000000001" customHeight="1" x14ac:dyDescent="0.25">
      <c r="A313" s="49" t="s">
        <v>3007</v>
      </c>
      <c r="B313" s="49" t="s">
        <v>75</v>
      </c>
      <c r="C313" s="49" t="s">
        <v>31</v>
      </c>
      <c r="D313" s="49">
        <v>201435</v>
      </c>
      <c r="E313" s="49">
        <v>83.97</v>
      </c>
      <c r="F313" s="49">
        <v>7.05</v>
      </c>
      <c r="G313" s="49">
        <v>3.5000000000000003E-2</v>
      </c>
      <c r="H313" s="49">
        <v>28.572399999999998</v>
      </c>
      <c r="I313" s="49">
        <v>2025</v>
      </c>
      <c r="J313" s="49" t="s">
        <v>32</v>
      </c>
      <c r="K313" s="49" t="s">
        <v>33</v>
      </c>
    </row>
    <row r="314" spans="1:11" ht="20.100000000000001" customHeight="1" x14ac:dyDescent="0.25">
      <c r="A314" s="49" t="s">
        <v>238</v>
      </c>
      <c r="B314" s="49" t="s">
        <v>79</v>
      </c>
      <c r="C314" s="49" t="s">
        <v>31</v>
      </c>
      <c r="D314" s="49">
        <v>224911</v>
      </c>
      <c r="E314" s="49">
        <v>89.27</v>
      </c>
      <c r="F314" s="49">
        <v>10.19</v>
      </c>
      <c r="G314" s="49">
        <v>4.53E-2</v>
      </c>
      <c r="H314" s="49">
        <v>22.0717</v>
      </c>
      <c r="I314" s="49">
        <v>2025</v>
      </c>
      <c r="J314" s="49" t="s">
        <v>32</v>
      </c>
      <c r="K314" s="49" t="s">
        <v>33</v>
      </c>
    </row>
    <row r="315" spans="1:11" ht="20.100000000000001" customHeight="1" x14ac:dyDescent="0.25">
      <c r="A315" s="49" t="s">
        <v>368</v>
      </c>
      <c r="B315" s="49" t="s">
        <v>79</v>
      </c>
      <c r="C315" s="49" t="s">
        <v>31</v>
      </c>
      <c r="D315" s="49">
        <v>135218</v>
      </c>
      <c r="E315" s="49">
        <v>85.35</v>
      </c>
      <c r="F315" s="49">
        <v>6.97</v>
      </c>
      <c r="G315" s="49">
        <v>5.1499999999999997E-2</v>
      </c>
      <c r="H315" s="49">
        <v>19.399999999999999</v>
      </c>
      <c r="I315" s="49">
        <v>2025</v>
      </c>
      <c r="J315" s="49" t="s">
        <v>32</v>
      </c>
      <c r="K315" s="49" t="s">
        <v>33</v>
      </c>
    </row>
    <row r="316" spans="1:11" ht="20.100000000000001" customHeight="1" x14ac:dyDescent="0.25">
      <c r="A316" s="49" t="s">
        <v>450</v>
      </c>
      <c r="B316" s="49" t="s">
        <v>79</v>
      </c>
      <c r="C316" s="49" t="s">
        <v>31</v>
      </c>
      <c r="D316" s="49">
        <v>95710</v>
      </c>
      <c r="E316" s="49">
        <v>82</v>
      </c>
      <c r="F316" s="49">
        <v>3.32</v>
      </c>
      <c r="G316" s="49">
        <v>3.4700000000000002E-2</v>
      </c>
      <c r="H316" s="49">
        <v>28.828199999999999</v>
      </c>
      <c r="I316" s="49">
        <v>2025</v>
      </c>
      <c r="J316" s="49" t="s">
        <v>32</v>
      </c>
      <c r="K316" s="49" t="s">
        <v>33</v>
      </c>
    </row>
    <row r="317" spans="1:11" ht="20.100000000000001" customHeight="1" x14ac:dyDescent="0.25">
      <c r="A317" s="49" t="s">
        <v>236</v>
      </c>
      <c r="B317" s="49" t="s">
        <v>79</v>
      </c>
      <c r="C317" s="49" t="s">
        <v>31</v>
      </c>
      <c r="D317" s="49">
        <v>261706</v>
      </c>
      <c r="E317" s="49">
        <v>81.760000000000005</v>
      </c>
      <c r="F317" s="49">
        <v>8.0399999999999991</v>
      </c>
      <c r="G317" s="49">
        <v>3.0700000000000002E-2</v>
      </c>
      <c r="H317" s="49">
        <v>32.5505</v>
      </c>
      <c r="I317" s="49">
        <v>2025</v>
      </c>
      <c r="J317" s="49" t="s">
        <v>32</v>
      </c>
      <c r="K317" s="49" t="s">
        <v>33</v>
      </c>
    </row>
    <row r="318" spans="1:11" ht="20.100000000000001" customHeight="1" x14ac:dyDescent="0.25">
      <c r="A318" s="49" t="s">
        <v>829</v>
      </c>
      <c r="B318" s="49" t="s">
        <v>79</v>
      </c>
      <c r="C318" s="49" t="s">
        <v>31</v>
      </c>
      <c r="D318" s="49">
        <v>65800</v>
      </c>
      <c r="E318" s="49">
        <v>87.06</v>
      </c>
      <c r="F318" s="49">
        <v>3.12</v>
      </c>
      <c r="G318" s="49">
        <v>4.7399999999999998E-2</v>
      </c>
      <c r="H318" s="49">
        <v>21.0899</v>
      </c>
      <c r="I318" s="49">
        <v>2025</v>
      </c>
      <c r="J318" s="49" t="s">
        <v>32</v>
      </c>
      <c r="K318" s="49" t="s">
        <v>33</v>
      </c>
    </row>
    <row r="319" spans="1:11" ht="20.100000000000001" customHeight="1" x14ac:dyDescent="0.25">
      <c r="A319" s="49" t="s">
        <v>315</v>
      </c>
      <c r="B319" s="49" t="s">
        <v>79</v>
      </c>
      <c r="C319" s="49" t="s">
        <v>31</v>
      </c>
      <c r="D319" s="49">
        <v>229258</v>
      </c>
      <c r="E319" s="49">
        <v>84.3</v>
      </c>
      <c r="F319" s="49">
        <v>10.02</v>
      </c>
      <c r="G319" s="49">
        <v>4.3700000000000003E-2</v>
      </c>
      <c r="H319" s="49">
        <v>22.88</v>
      </c>
      <c r="I319" s="49">
        <v>2025</v>
      </c>
      <c r="J319" s="49" t="s">
        <v>32</v>
      </c>
      <c r="K319" s="49" t="s">
        <v>33</v>
      </c>
    </row>
    <row r="320" spans="1:11" ht="20.100000000000001" customHeight="1" x14ac:dyDescent="0.25">
      <c r="A320" s="49" t="s">
        <v>2191</v>
      </c>
      <c r="B320" s="49" t="s">
        <v>75</v>
      </c>
      <c r="C320" s="49" t="s">
        <v>31</v>
      </c>
      <c r="D320" s="49">
        <v>175282</v>
      </c>
      <c r="E320" s="49">
        <v>84.01</v>
      </c>
      <c r="F320" s="49">
        <v>5.43</v>
      </c>
      <c r="G320" s="49">
        <v>3.1E-2</v>
      </c>
      <c r="H320" s="49">
        <v>32.280299999999997</v>
      </c>
      <c r="I320" s="49">
        <v>2025</v>
      </c>
      <c r="J320" s="49" t="s">
        <v>32</v>
      </c>
      <c r="K320" s="49" t="s">
        <v>33</v>
      </c>
    </row>
    <row r="321" spans="1:11" ht="20.100000000000001" customHeight="1" x14ac:dyDescent="0.25">
      <c r="A321" s="49" t="s">
        <v>3888</v>
      </c>
      <c r="B321" s="49" t="s">
        <v>34</v>
      </c>
      <c r="C321" s="49" t="s">
        <v>32</v>
      </c>
      <c r="D321" s="49">
        <v>71700000</v>
      </c>
      <c r="E321" s="49">
        <v>88.3</v>
      </c>
      <c r="F321" s="49">
        <v>8.76</v>
      </c>
      <c r="G321" s="49">
        <v>2.7000000000000001E-3</v>
      </c>
      <c r="H321" s="49">
        <v>371.94580000000002</v>
      </c>
      <c r="I321" s="49">
        <v>2025</v>
      </c>
      <c r="J321" s="49" t="s">
        <v>52</v>
      </c>
      <c r="K321" s="49" t="s">
        <v>110</v>
      </c>
    </row>
    <row r="322" spans="1:11" ht="20.100000000000001" customHeight="1" x14ac:dyDescent="0.25">
      <c r="A322" s="49" t="s">
        <v>3618</v>
      </c>
      <c r="B322" s="49" t="s">
        <v>79</v>
      </c>
      <c r="C322" s="49" t="s">
        <v>31</v>
      </c>
      <c r="D322" s="49">
        <v>145060</v>
      </c>
      <c r="E322" s="49">
        <v>76.31</v>
      </c>
      <c r="F322" s="49">
        <v>7.35</v>
      </c>
      <c r="G322" s="49">
        <v>5.0700000000000002E-2</v>
      </c>
      <c r="H322" s="49">
        <v>19.736000000000001</v>
      </c>
      <c r="I322" s="49">
        <v>2025</v>
      </c>
      <c r="J322" s="49" t="s">
        <v>32</v>
      </c>
      <c r="K322" s="49" t="s">
        <v>33</v>
      </c>
    </row>
    <row r="323" spans="1:11" ht="20.100000000000001" customHeight="1" x14ac:dyDescent="0.25">
      <c r="A323" s="49" t="s">
        <v>184</v>
      </c>
      <c r="B323" s="49" t="s">
        <v>75</v>
      </c>
      <c r="C323" s="49" t="s">
        <v>31</v>
      </c>
      <c r="D323" s="49">
        <v>179595</v>
      </c>
      <c r="E323" s="49">
        <v>82.82</v>
      </c>
      <c r="F323" s="49">
        <v>6.9</v>
      </c>
      <c r="G323" s="49">
        <v>3.8399999999999997E-2</v>
      </c>
      <c r="H323" s="49">
        <v>26.028199999999998</v>
      </c>
      <c r="I323" s="49">
        <v>2025</v>
      </c>
      <c r="J323" s="49" t="s">
        <v>32</v>
      </c>
      <c r="K323" s="49" t="s">
        <v>33</v>
      </c>
    </row>
    <row r="324" spans="1:11" ht="20.100000000000001" customHeight="1" x14ac:dyDescent="0.25">
      <c r="A324" s="49" t="s">
        <v>469</v>
      </c>
      <c r="B324" s="49" t="s">
        <v>79</v>
      </c>
      <c r="C324" s="49" t="s">
        <v>31</v>
      </c>
      <c r="D324" s="49">
        <v>129966</v>
      </c>
      <c r="E324" s="49">
        <v>87.1</v>
      </c>
      <c r="F324" s="49">
        <v>4.45</v>
      </c>
      <c r="G324" s="49">
        <v>3.4200000000000001E-2</v>
      </c>
      <c r="H324" s="49">
        <v>29.2059</v>
      </c>
      <c r="I324" s="49">
        <v>2025</v>
      </c>
      <c r="J324" s="49" t="s">
        <v>32</v>
      </c>
      <c r="K324" s="49" t="s">
        <v>33</v>
      </c>
    </row>
    <row r="325" spans="1:11" ht="20.100000000000001" customHeight="1" x14ac:dyDescent="0.25">
      <c r="A325" s="49" t="s">
        <v>166</v>
      </c>
      <c r="B325" s="49" t="s">
        <v>79</v>
      </c>
      <c r="C325" s="49" t="s">
        <v>31</v>
      </c>
      <c r="D325" s="49">
        <v>106491</v>
      </c>
      <c r="E325" s="49">
        <v>85.01</v>
      </c>
      <c r="F325" s="49">
        <v>6.98</v>
      </c>
      <c r="G325" s="49">
        <v>6.5500000000000003E-2</v>
      </c>
      <c r="H325" s="49">
        <v>15.256600000000001</v>
      </c>
      <c r="I325" s="49">
        <v>2025</v>
      </c>
      <c r="J325" s="49" t="s">
        <v>32</v>
      </c>
      <c r="K325" s="49" t="s">
        <v>33</v>
      </c>
    </row>
    <row r="326" spans="1:11" ht="20.100000000000001" customHeight="1" x14ac:dyDescent="0.25">
      <c r="A326" s="49" t="s">
        <v>379</v>
      </c>
      <c r="B326" s="49" t="s">
        <v>79</v>
      </c>
      <c r="C326" s="49" t="s">
        <v>31</v>
      </c>
      <c r="D326" s="49">
        <v>103291</v>
      </c>
      <c r="E326" s="49">
        <v>87.48</v>
      </c>
      <c r="F326" s="49">
        <v>4.1900000000000004</v>
      </c>
      <c r="G326" s="49">
        <v>4.0599999999999997E-2</v>
      </c>
      <c r="H326" s="49">
        <v>24.651900000000001</v>
      </c>
      <c r="I326" s="49">
        <v>2025</v>
      </c>
      <c r="J326" s="49" t="s">
        <v>32</v>
      </c>
      <c r="K326" s="49" t="s">
        <v>33</v>
      </c>
    </row>
    <row r="327" spans="1:11" ht="20.100000000000001" customHeight="1" x14ac:dyDescent="0.25">
      <c r="A327" s="49" t="s">
        <v>208</v>
      </c>
      <c r="B327" s="49" t="s">
        <v>79</v>
      </c>
      <c r="C327" s="49" t="s">
        <v>31</v>
      </c>
      <c r="D327" s="49">
        <v>348756</v>
      </c>
      <c r="E327" s="49">
        <v>85.85</v>
      </c>
      <c r="F327" s="49">
        <v>11.34</v>
      </c>
      <c r="G327" s="49">
        <v>3.2500000000000001E-2</v>
      </c>
      <c r="H327" s="49">
        <v>30.7545</v>
      </c>
      <c r="I327" s="49">
        <v>2025</v>
      </c>
      <c r="J327" s="49" t="s">
        <v>32</v>
      </c>
      <c r="K327" s="49" t="s">
        <v>33</v>
      </c>
    </row>
    <row r="328" spans="1:11" ht="20.100000000000001" customHeight="1" x14ac:dyDescent="0.25">
      <c r="A328" s="49" t="s">
        <v>324</v>
      </c>
      <c r="B328" s="49" t="s">
        <v>79</v>
      </c>
      <c r="C328" s="49" t="s">
        <v>31</v>
      </c>
      <c r="D328" s="49">
        <v>98109</v>
      </c>
      <c r="E328" s="49">
        <v>88.76</v>
      </c>
      <c r="F328" s="49">
        <v>4.25</v>
      </c>
      <c r="G328" s="49">
        <v>4.3299999999999998E-2</v>
      </c>
      <c r="H328" s="49">
        <v>23.084599999999998</v>
      </c>
      <c r="I328" s="49">
        <v>2025</v>
      </c>
      <c r="J328" s="49" t="s">
        <v>32</v>
      </c>
      <c r="K328" s="49" t="s">
        <v>33</v>
      </c>
    </row>
    <row r="329" spans="1:11" ht="20.100000000000001" customHeight="1" x14ac:dyDescent="0.25">
      <c r="A329" s="49" t="s">
        <v>382</v>
      </c>
      <c r="B329" s="49" t="s">
        <v>79</v>
      </c>
      <c r="C329" s="49" t="s">
        <v>31</v>
      </c>
      <c r="D329" s="49">
        <v>128158</v>
      </c>
      <c r="E329" s="49">
        <v>80.75</v>
      </c>
      <c r="F329" s="49">
        <v>7.06</v>
      </c>
      <c r="G329" s="49">
        <v>5.5100000000000003E-2</v>
      </c>
      <c r="H329" s="49">
        <v>18.152699999999999</v>
      </c>
      <c r="I329" s="49">
        <v>2025</v>
      </c>
      <c r="J329" s="49" t="s">
        <v>32</v>
      </c>
      <c r="K329" s="49" t="s">
        <v>33</v>
      </c>
    </row>
    <row r="330" spans="1:11" ht="20.100000000000001" customHeight="1" x14ac:dyDescent="0.25">
      <c r="A330" s="49" t="s">
        <v>1686</v>
      </c>
      <c r="B330" s="49" t="s">
        <v>75</v>
      </c>
      <c r="C330" s="49" t="s">
        <v>31</v>
      </c>
      <c r="D330" s="49">
        <v>159377</v>
      </c>
      <c r="E330" s="49">
        <v>84.41</v>
      </c>
      <c r="F330" s="49">
        <v>5.85</v>
      </c>
      <c r="G330" s="49">
        <v>3.6700000000000003E-2</v>
      </c>
      <c r="H330" s="49">
        <v>27.2439</v>
      </c>
      <c r="I330" s="49">
        <v>2025</v>
      </c>
      <c r="J330" s="49" t="s">
        <v>32</v>
      </c>
      <c r="K330" s="49" t="s">
        <v>33</v>
      </c>
    </row>
    <row r="331" spans="1:11" ht="20.100000000000001" customHeight="1" x14ac:dyDescent="0.25">
      <c r="A331" s="49" t="s">
        <v>1691</v>
      </c>
      <c r="B331" s="49" t="s">
        <v>75</v>
      </c>
      <c r="C331" s="49" t="s">
        <v>31</v>
      </c>
      <c r="D331" s="49">
        <v>153024</v>
      </c>
      <c r="E331" s="49">
        <v>83.59</v>
      </c>
      <c r="F331" s="49">
        <v>5.49</v>
      </c>
      <c r="G331" s="49">
        <v>3.5900000000000001E-2</v>
      </c>
      <c r="H331" s="49">
        <v>27.8733</v>
      </c>
      <c r="I331" s="49">
        <v>2025</v>
      </c>
      <c r="J331" s="49" t="s">
        <v>32</v>
      </c>
      <c r="K331" s="49" t="s">
        <v>33</v>
      </c>
    </row>
    <row r="332" spans="1:11" ht="20.100000000000001" customHeight="1" x14ac:dyDescent="0.25">
      <c r="A332" s="49" t="s">
        <v>1705</v>
      </c>
      <c r="B332" s="49" t="s">
        <v>75</v>
      </c>
      <c r="C332" s="49" t="s">
        <v>31</v>
      </c>
      <c r="D332" s="49">
        <v>166935</v>
      </c>
      <c r="E332" s="49">
        <v>76.81</v>
      </c>
      <c r="F332" s="49">
        <v>6.46</v>
      </c>
      <c r="G332" s="49">
        <v>3.8699999999999998E-2</v>
      </c>
      <c r="H332" s="49">
        <v>25.8414</v>
      </c>
      <c r="I332" s="49">
        <v>2025</v>
      </c>
      <c r="J332" s="49" t="s">
        <v>32</v>
      </c>
      <c r="K332" s="49" t="s">
        <v>33</v>
      </c>
    </row>
    <row r="333" spans="1:11" ht="20.100000000000001" customHeight="1" x14ac:dyDescent="0.25">
      <c r="A333" s="49" t="s">
        <v>1721</v>
      </c>
      <c r="B333" s="49" t="s">
        <v>75</v>
      </c>
      <c r="C333" s="49" t="s">
        <v>31</v>
      </c>
      <c r="D333" s="49">
        <v>172268</v>
      </c>
      <c r="E333" s="49">
        <v>88.14</v>
      </c>
      <c r="F333" s="49">
        <v>5.95</v>
      </c>
      <c r="G333" s="49">
        <v>3.4500000000000003E-2</v>
      </c>
      <c r="H333" s="49">
        <v>28.9526</v>
      </c>
      <c r="I333" s="49">
        <v>2025</v>
      </c>
      <c r="J333" s="49" t="s">
        <v>32</v>
      </c>
      <c r="K333" s="49" t="s">
        <v>33</v>
      </c>
    </row>
    <row r="334" spans="1:11" ht="20.100000000000001" customHeight="1" x14ac:dyDescent="0.25">
      <c r="A334" s="49" t="s">
        <v>701</v>
      </c>
      <c r="B334" s="49" t="s">
        <v>79</v>
      </c>
      <c r="C334" s="49" t="s">
        <v>31</v>
      </c>
      <c r="D334" s="49">
        <v>72930</v>
      </c>
      <c r="E334" s="49">
        <v>87.68</v>
      </c>
      <c r="F334" s="49">
        <v>3.47</v>
      </c>
      <c r="G334" s="49">
        <v>4.7600000000000003E-2</v>
      </c>
      <c r="H334" s="49">
        <v>21.017299999999999</v>
      </c>
      <c r="I334" s="49">
        <v>2025</v>
      </c>
      <c r="J334" s="49" t="s">
        <v>32</v>
      </c>
      <c r="K334" s="49" t="s">
        <v>33</v>
      </c>
    </row>
    <row r="335" spans="1:11" ht="20.100000000000001" customHeight="1" x14ac:dyDescent="0.25">
      <c r="A335" s="49" t="s">
        <v>344</v>
      </c>
      <c r="B335" s="49" t="s">
        <v>79</v>
      </c>
      <c r="C335" s="49" t="s">
        <v>31</v>
      </c>
      <c r="D335" s="49">
        <v>97205</v>
      </c>
      <c r="E335" s="49">
        <v>87.44</v>
      </c>
      <c r="F335" s="49">
        <v>4.8899999999999997</v>
      </c>
      <c r="G335" s="49">
        <v>5.0299999999999997E-2</v>
      </c>
      <c r="H335" s="49">
        <v>19.878299999999999</v>
      </c>
      <c r="I335" s="49">
        <v>2025</v>
      </c>
      <c r="J335" s="49" t="s">
        <v>32</v>
      </c>
      <c r="K335" s="49" t="s">
        <v>33</v>
      </c>
    </row>
    <row r="336" spans="1:11" ht="20.100000000000001" customHeight="1" x14ac:dyDescent="0.25">
      <c r="A336" s="49" t="s">
        <v>252</v>
      </c>
      <c r="B336" s="49" t="s">
        <v>79</v>
      </c>
      <c r="C336" s="49" t="s">
        <v>31</v>
      </c>
      <c r="D336" s="49">
        <v>313839</v>
      </c>
      <c r="E336" s="49">
        <v>86.52</v>
      </c>
      <c r="F336" s="49">
        <v>11.98</v>
      </c>
      <c r="G336" s="49">
        <v>3.8199999999999998E-2</v>
      </c>
      <c r="H336" s="49">
        <v>26.196899999999999</v>
      </c>
      <c r="I336" s="49">
        <v>2025</v>
      </c>
      <c r="J336" s="49" t="s">
        <v>32</v>
      </c>
      <c r="K336" s="49" t="s">
        <v>33</v>
      </c>
    </row>
    <row r="337" spans="1:11" ht="20.100000000000001" customHeight="1" x14ac:dyDescent="0.25">
      <c r="A337" s="49" t="s">
        <v>3004</v>
      </c>
      <c r="B337" s="49" t="s">
        <v>75</v>
      </c>
      <c r="C337" s="49" t="s">
        <v>31</v>
      </c>
      <c r="D337" s="49">
        <v>138000</v>
      </c>
      <c r="E337" s="49">
        <v>82.88</v>
      </c>
      <c r="F337" s="49">
        <v>6.04</v>
      </c>
      <c r="G337" s="49">
        <v>4.3799999999999999E-2</v>
      </c>
      <c r="H337" s="49">
        <v>22.8477</v>
      </c>
      <c r="I337" s="49">
        <v>2025</v>
      </c>
      <c r="J337" s="49" t="s">
        <v>32</v>
      </c>
      <c r="K337" s="49" t="s">
        <v>33</v>
      </c>
    </row>
    <row r="338" spans="1:11" ht="20.100000000000001" customHeight="1" x14ac:dyDescent="0.25">
      <c r="A338" s="49" t="s">
        <v>3345</v>
      </c>
      <c r="B338" s="49" t="s">
        <v>79</v>
      </c>
      <c r="C338" s="49" t="s">
        <v>31</v>
      </c>
      <c r="D338" s="49">
        <v>200983</v>
      </c>
      <c r="E338" s="49">
        <v>80.37</v>
      </c>
      <c r="F338" s="49">
        <v>9.64</v>
      </c>
      <c r="G338" s="49">
        <v>4.8000000000000001E-2</v>
      </c>
      <c r="H338" s="49">
        <v>20.8489</v>
      </c>
      <c r="I338" s="49">
        <v>2025</v>
      </c>
      <c r="J338" s="49" t="s">
        <v>32</v>
      </c>
      <c r="K338" s="49" t="s">
        <v>33</v>
      </c>
    </row>
    <row r="339" spans="1:11" ht="20.100000000000001" customHeight="1" x14ac:dyDescent="0.25">
      <c r="A339" s="49" t="s">
        <v>203</v>
      </c>
      <c r="B339" s="49" t="s">
        <v>79</v>
      </c>
      <c r="C339" s="49" t="s">
        <v>31</v>
      </c>
      <c r="D339" s="49">
        <v>267792</v>
      </c>
      <c r="E339" s="49">
        <v>85.86</v>
      </c>
      <c r="F339" s="49">
        <v>12.27</v>
      </c>
      <c r="G339" s="49">
        <v>4.58E-2</v>
      </c>
      <c r="H339" s="49">
        <v>21.824999999999999</v>
      </c>
      <c r="I339" s="49">
        <v>2025</v>
      </c>
      <c r="J339" s="49" t="s">
        <v>32</v>
      </c>
      <c r="K339" s="49" t="s">
        <v>33</v>
      </c>
    </row>
    <row r="340" spans="1:11" ht="20.100000000000001" customHeight="1" x14ac:dyDescent="0.25">
      <c r="A340" s="49" t="s">
        <v>292</v>
      </c>
      <c r="B340" s="49" t="s">
        <v>79</v>
      </c>
      <c r="C340" s="49" t="s">
        <v>31</v>
      </c>
      <c r="D340" s="49">
        <v>210652</v>
      </c>
      <c r="E340" s="49">
        <v>76.62</v>
      </c>
      <c r="F340" s="49">
        <v>10.47</v>
      </c>
      <c r="G340" s="49">
        <v>4.9700000000000001E-2</v>
      </c>
      <c r="H340" s="49">
        <v>20.119599999999998</v>
      </c>
      <c r="I340" s="49">
        <v>2025</v>
      </c>
      <c r="J340" s="49" t="s">
        <v>32</v>
      </c>
      <c r="K340" s="49" t="s">
        <v>33</v>
      </c>
    </row>
    <row r="341" spans="1:11" ht="20.100000000000001" customHeight="1" x14ac:dyDescent="0.25">
      <c r="A341" s="49" t="s">
        <v>502</v>
      </c>
      <c r="B341" s="49" t="s">
        <v>75</v>
      </c>
      <c r="C341" s="49" t="s">
        <v>31</v>
      </c>
      <c r="D341" s="49">
        <v>163226</v>
      </c>
      <c r="E341" s="49">
        <v>86.48</v>
      </c>
      <c r="F341" s="49">
        <v>6.1</v>
      </c>
      <c r="G341" s="49">
        <v>3.7400000000000003E-2</v>
      </c>
      <c r="H341" s="49">
        <v>26.758299999999998</v>
      </c>
      <c r="I341" s="49">
        <v>2025</v>
      </c>
      <c r="J341" s="49" t="s">
        <v>32</v>
      </c>
      <c r="K341" s="49" t="s">
        <v>33</v>
      </c>
    </row>
    <row r="342" spans="1:11" ht="20.100000000000001" customHeight="1" x14ac:dyDescent="0.25">
      <c r="A342" s="49" t="s">
        <v>2947</v>
      </c>
      <c r="B342" s="49" t="s">
        <v>75</v>
      </c>
      <c r="C342" s="49" t="s">
        <v>31</v>
      </c>
      <c r="D342" s="49">
        <v>190446</v>
      </c>
      <c r="E342" s="49">
        <v>86.43</v>
      </c>
      <c r="F342" s="49">
        <v>7.02</v>
      </c>
      <c r="G342" s="49">
        <v>3.6900000000000002E-2</v>
      </c>
      <c r="H342" s="49">
        <v>27.129000000000001</v>
      </c>
      <c r="I342" s="49">
        <v>2025</v>
      </c>
      <c r="J342" s="49" t="s">
        <v>32</v>
      </c>
      <c r="K342" s="49" t="s">
        <v>33</v>
      </c>
    </row>
    <row r="343" spans="1:11" ht="20.100000000000001" customHeight="1" x14ac:dyDescent="0.25">
      <c r="A343" s="49" t="s">
        <v>497</v>
      </c>
      <c r="B343" s="49" t="s">
        <v>79</v>
      </c>
      <c r="C343" s="49" t="s">
        <v>31</v>
      </c>
      <c r="D343" s="49">
        <v>197679</v>
      </c>
      <c r="E343" s="49">
        <v>80.56</v>
      </c>
      <c r="F343" s="49">
        <v>7.46</v>
      </c>
      <c r="G343" s="49">
        <v>3.7699999999999997E-2</v>
      </c>
      <c r="H343" s="49">
        <v>26.4986</v>
      </c>
      <c r="I343" s="49">
        <v>2025</v>
      </c>
      <c r="J343" s="49" t="s">
        <v>32</v>
      </c>
      <c r="K343" s="49" t="s">
        <v>33</v>
      </c>
    </row>
    <row r="344" spans="1:11" ht="20.100000000000001" customHeight="1" x14ac:dyDescent="0.25">
      <c r="A344" s="49" t="s">
        <v>255</v>
      </c>
      <c r="B344" s="49" t="s">
        <v>79</v>
      </c>
      <c r="C344" s="49" t="s">
        <v>31</v>
      </c>
      <c r="D344" s="49">
        <v>177334</v>
      </c>
      <c r="E344" s="49">
        <v>74.3</v>
      </c>
      <c r="F344" s="49">
        <v>11.4</v>
      </c>
      <c r="G344" s="49">
        <v>6.4299999999999996E-2</v>
      </c>
      <c r="H344" s="49">
        <v>15.5556</v>
      </c>
      <c r="I344" s="49">
        <v>2025</v>
      </c>
      <c r="J344" s="49" t="s">
        <v>32</v>
      </c>
      <c r="K344" s="49" t="s">
        <v>33</v>
      </c>
    </row>
    <row r="345" spans="1:11" ht="20.100000000000001" customHeight="1" x14ac:dyDescent="0.25">
      <c r="A345" s="49" t="s">
        <v>677</v>
      </c>
      <c r="B345" s="49" t="s">
        <v>79</v>
      </c>
      <c r="C345" s="49" t="s">
        <v>31</v>
      </c>
      <c r="D345" s="49">
        <v>65035</v>
      </c>
      <c r="E345" s="49">
        <v>83.51</v>
      </c>
      <c r="F345" s="49">
        <v>3.23</v>
      </c>
      <c r="G345" s="49">
        <v>4.9700000000000001E-2</v>
      </c>
      <c r="H345" s="49">
        <v>20.134799999999998</v>
      </c>
      <c r="I345" s="49">
        <v>2025</v>
      </c>
      <c r="J345" s="49" t="s">
        <v>32</v>
      </c>
      <c r="K345" s="49" t="s">
        <v>33</v>
      </c>
    </row>
    <row r="346" spans="1:11" ht="20.100000000000001" customHeight="1" x14ac:dyDescent="0.25">
      <c r="A346" s="49" t="s">
        <v>524</v>
      </c>
      <c r="B346" s="49" t="s">
        <v>79</v>
      </c>
      <c r="C346" s="49" t="s">
        <v>31</v>
      </c>
      <c r="D346" s="49">
        <v>58080</v>
      </c>
      <c r="E346" s="49">
        <v>89.37</v>
      </c>
      <c r="F346" s="49">
        <v>3.37</v>
      </c>
      <c r="G346" s="49">
        <v>5.8000000000000003E-2</v>
      </c>
      <c r="H346" s="49">
        <v>17.234300000000001</v>
      </c>
      <c r="I346" s="49">
        <v>2025</v>
      </c>
      <c r="J346" s="49" t="s">
        <v>32</v>
      </c>
      <c r="K346" s="49" t="s">
        <v>33</v>
      </c>
    </row>
    <row r="347" spans="1:11" ht="20.100000000000001" customHeight="1" x14ac:dyDescent="0.25">
      <c r="A347" s="49" t="s">
        <v>3288</v>
      </c>
      <c r="B347" s="49" t="s">
        <v>75</v>
      </c>
      <c r="C347" s="49" t="s">
        <v>31</v>
      </c>
      <c r="D347" s="49">
        <v>563419</v>
      </c>
      <c r="E347" s="49">
        <v>86.26</v>
      </c>
      <c r="F347" s="49">
        <v>17.760000000000002</v>
      </c>
      <c r="G347" s="49">
        <v>3.15E-2</v>
      </c>
      <c r="H347" s="49">
        <v>31.724</v>
      </c>
      <c r="I347" s="49">
        <v>2025</v>
      </c>
      <c r="J347" s="49" t="s">
        <v>32</v>
      </c>
      <c r="K347" s="49" t="s">
        <v>33</v>
      </c>
    </row>
    <row r="348" spans="1:11" ht="20.100000000000001" customHeight="1" x14ac:dyDescent="0.25">
      <c r="A348" s="49" t="s">
        <v>250</v>
      </c>
      <c r="B348" s="49" t="s">
        <v>79</v>
      </c>
      <c r="C348" s="49" t="s">
        <v>31</v>
      </c>
      <c r="D348" s="49">
        <v>137791</v>
      </c>
      <c r="E348" s="49">
        <v>88.09</v>
      </c>
      <c r="F348" s="49">
        <v>6.94</v>
      </c>
      <c r="G348" s="49">
        <v>5.04E-2</v>
      </c>
      <c r="H348" s="49">
        <v>19.854700000000001</v>
      </c>
      <c r="I348" s="49">
        <v>2025</v>
      </c>
      <c r="J348" s="49" t="s">
        <v>32</v>
      </c>
      <c r="K348" s="49" t="s">
        <v>33</v>
      </c>
    </row>
    <row r="349" spans="1:11" ht="20.100000000000001" customHeight="1" x14ac:dyDescent="0.25">
      <c r="A349" s="49" t="s">
        <v>986</v>
      </c>
      <c r="B349" s="49" t="s">
        <v>34</v>
      </c>
      <c r="C349" s="49" t="s">
        <v>31</v>
      </c>
      <c r="D349" s="49">
        <v>163133</v>
      </c>
      <c r="E349" s="49">
        <v>90.38</v>
      </c>
      <c r="F349" s="49">
        <v>13.86</v>
      </c>
      <c r="G349" s="49">
        <v>8.5000000000000006E-2</v>
      </c>
      <c r="H349" s="49">
        <v>11.770099999999999</v>
      </c>
      <c r="I349" s="49">
        <v>2025</v>
      </c>
      <c r="J349" s="49" t="s">
        <v>32</v>
      </c>
      <c r="K349" s="49" t="s">
        <v>33</v>
      </c>
    </row>
    <row r="350" spans="1:11" ht="20.100000000000001" customHeight="1" x14ac:dyDescent="0.25">
      <c r="A350" s="49" t="s">
        <v>320</v>
      </c>
      <c r="B350" s="49" t="s">
        <v>79</v>
      </c>
      <c r="C350" s="49" t="s">
        <v>31</v>
      </c>
      <c r="D350" s="49">
        <v>226406</v>
      </c>
      <c r="E350" s="49">
        <v>76.48</v>
      </c>
      <c r="F350" s="49">
        <v>10.88</v>
      </c>
      <c r="G350" s="49">
        <v>4.8099999999999997E-2</v>
      </c>
      <c r="H350" s="49">
        <v>20.8094</v>
      </c>
      <c r="I350" s="49">
        <v>2025</v>
      </c>
      <c r="J350" s="49" t="s">
        <v>32</v>
      </c>
      <c r="K350" s="49" t="s">
        <v>33</v>
      </c>
    </row>
    <row r="351" spans="1:11" ht="20.100000000000001" customHeight="1" x14ac:dyDescent="0.25">
      <c r="A351" s="49" t="s">
        <v>1685</v>
      </c>
      <c r="B351" s="49" t="s">
        <v>75</v>
      </c>
      <c r="C351" s="49" t="s">
        <v>31</v>
      </c>
      <c r="D351" s="49">
        <v>124645</v>
      </c>
      <c r="E351" s="49">
        <v>85.43</v>
      </c>
      <c r="F351" s="49">
        <v>5.56</v>
      </c>
      <c r="G351" s="49">
        <v>4.4600000000000001E-2</v>
      </c>
      <c r="H351" s="49">
        <v>22.418199999999999</v>
      </c>
      <c r="I351" s="49">
        <v>2025</v>
      </c>
      <c r="J351" s="49" t="s">
        <v>32</v>
      </c>
      <c r="K351" s="49" t="s">
        <v>33</v>
      </c>
    </row>
    <row r="352" spans="1:11" ht="20.100000000000001" customHeight="1" x14ac:dyDescent="0.25">
      <c r="A352" s="49" t="s">
        <v>316</v>
      </c>
      <c r="B352" s="49" t="s">
        <v>79</v>
      </c>
      <c r="C352" s="49" t="s">
        <v>31</v>
      </c>
      <c r="D352" s="49">
        <v>135218</v>
      </c>
      <c r="E352" s="49">
        <v>86</v>
      </c>
      <c r="F352" s="49">
        <v>7.2</v>
      </c>
      <c r="G352" s="49">
        <v>5.3199999999999997E-2</v>
      </c>
      <c r="H352" s="49">
        <v>18.780200000000001</v>
      </c>
      <c r="I352" s="49">
        <v>2025</v>
      </c>
      <c r="J352" s="49" t="s">
        <v>32</v>
      </c>
      <c r="K352" s="49" t="s">
        <v>33</v>
      </c>
    </row>
    <row r="353" spans="1:11" ht="20.100000000000001" customHeight="1" x14ac:dyDescent="0.25">
      <c r="A353" s="49" t="s">
        <v>2943</v>
      </c>
      <c r="B353" s="49" t="s">
        <v>79</v>
      </c>
      <c r="C353" s="49" t="s">
        <v>31</v>
      </c>
      <c r="D353" s="49">
        <v>92371</v>
      </c>
      <c r="E353" s="49">
        <v>78.38</v>
      </c>
      <c r="F353" s="49">
        <v>6.48</v>
      </c>
      <c r="G353" s="49">
        <v>7.0199999999999999E-2</v>
      </c>
      <c r="H353" s="49">
        <v>14.254799999999999</v>
      </c>
      <c r="I353" s="49">
        <v>2025</v>
      </c>
      <c r="J353" s="49" t="s">
        <v>32</v>
      </c>
      <c r="K353" s="49" t="s">
        <v>33</v>
      </c>
    </row>
    <row r="354" spans="1:11" ht="20.100000000000001" customHeight="1" x14ac:dyDescent="0.25">
      <c r="A354" s="49" t="s">
        <v>1720</v>
      </c>
      <c r="B354" s="49" t="s">
        <v>75</v>
      </c>
      <c r="C354" s="49" t="s">
        <v>31</v>
      </c>
      <c r="D354" s="49">
        <v>169764</v>
      </c>
      <c r="E354" s="49">
        <v>79.84</v>
      </c>
      <c r="F354" s="49">
        <v>6.71</v>
      </c>
      <c r="G354" s="49">
        <v>3.95E-2</v>
      </c>
      <c r="H354" s="49">
        <v>25.3002</v>
      </c>
      <c r="I354" s="49">
        <v>2025</v>
      </c>
      <c r="J354" s="49" t="s">
        <v>32</v>
      </c>
      <c r="K354" s="49" t="s">
        <v>33</v>
      </c>
    </row>
    <row r="355" spans="1:11" ht="20.100000000000001" customHeight="1" x14ac:dyDescent="0.25">
      <c r="A355" s="49" t="s">
        <v>1655</v>
      </c>
      <c r="B355" s="49" t="s">
        <v>79</v>
      </c>
      <c r="C355" s="49" t="s">
        <v>31</v>
      </c>
      <c r="D355" s="49">
        <v>79920</v>
      </c>
      <c r="E355" s="49">
        <v>89.91</v>
      </c>
      <c r="F355" s="49">
        <v>4.13</v>
      </c>
      <c r="G355" s="49">
        <v>5.1700000000000003E-2</v>
      </c>
      <c r="H355" s="49">
        <v>19.351199999999999</v>
      </c>
      <c r="I355" s="49">
        <v>2025</v>
      </c>
      <c r="J355" s="49" t="s">
        <v>32</v>
      </c>
      <c r="K355" s="49" t="s">
        <v>33</v>
      </c>
    </row>
    <row r="356" spans="1:11" ht="20.100000000000001" customHeight="1" x14ac:dyDescent="0.25">
      <c r="A356" s="49" t="s">
        <v>1698</v>
      </c>
      <c r="B356" s="49" t="s">
        <v>75</v>
      </c>
      <c r="C356" s="49" t="s">
        <v>31</v>
      </c>
      <c r="D356" s="49">
        <v>138974</v>
      </c>
      <c r="E356" s="49">
        <v>86.04</v>
      </c>
      <c r="F356" s="49">
        <v>4.74</v>
      </c>
      <c r="G356" s="49">
        <v>3.4099999999999998E-2</v>
      </c>
      <c r="H356" s="49">
        <v>29.319400000000002</v>
      </c>
      <c r="I356" s="49">
        <v>2025</v>
      </c>
      <c r="J356" s="49" t="s">
        <v>32</v>
      </c>
      <c r="K356" s="49" t="s">
        <v>33</v>
      </c>
    </row>
    <row r="357" spans="1:11" ht="20.100000000000001" customHeight="1" x14ac:dyDescent="0.25">
      <c r="A357" s="49" t="s">
        <v>351</v>
      </c>
      <c r="B357" s="49" t="s">
        <v>79</v>
      </c>
      <c r="C357" s="49" t="s">
        <v>31</v>
      </c>
      <c r="D357" s="49">
        <v>98109</v>
      </c>
      <c r="E357" s="49">
        <v>90.59</v>
      </c>
      <c r="F357" s="49">
        <v>4.13</v>
      </c>
      <c r="G357" s="49">
        <v>4.2099999999999999E-2</v>
      </c>
      <c r="H357" s="49">
        <v>23.755299999999998</v>
      </c>
      <c r="I357" s="49">
        <v>2025</v>
      </c>
      <c r="J357" s="49" t="s">
        <v>32</v>
      </c>
      <c r="K357" s="49" t="s">
        <v>33</v>
      </c>
    </row>
    <row r="358" spans="1:11" ht="20.100000000000001" customHeight="1" x14ac:dyDescent="0.25">
      <c r="A358" s="49" t="s">
        <v>151</v>
      </c>
      <c r="B358" s="49" t="s">
        <v>79</v>
      </c>
      <c r="C358" s="49" t="s">
        <v>31</v>
      </c>
      <c r="D358" s="49">
        <v>162345</v>
      </c>
      <c r="E358" s="49">
        <v>80.73</v>
      </c>
      <c r="F358" s="49">
        <v>7.39</v>
      </c>
      <c r="G358" s="49">
        <v>4.5499999999999999E-2</v>
      </c>
      <c r="H358" s="49">
        <v>21.9682</v>
      </c>
      <c r="I358" s="49">
        <v>2025</v>
      </c>
      <c r="J358" s="49" t="s">
        <v>32</v>
      </c>
      <c r="K358" s="49" t="s">
        <v>33</v>
      </c>
    </row>
    <row r="359" spans="1:11" ht="20.100000000000001" customHeight="1" x14ac:dyDescent="0.25">
      <c r="A359" s="49" t="s">
        <v>910</v>
      </c>
      <c r="B359" s="49" t="s">
        <v>79</v>
      </c>
      <c r="C359" s="49" t="s">
        <v>31</v>
      </c>
      <c r="D359" s="49">
        <v>88476</v>
      </c>
      <c r="E359" s="49">
        <v>79.540000000000006</v>
      </c>
      <c r="F359" s="49">
        <v>3.27</v>
      </c>
      <c r="G359" s="49">
        <v>3.6999999999999998E-2</v>
      </c>
      <c r="H359" s="49">
        <v>27.056799999999999</v>
      </c>
      <c r="I359" s="49">
        <v>2025</v>
      </c>
      <c r="J359" s="49" t="s">
        <v>32</v>
      </c>
      <c r="K359" s="49" t="s">
        <v>33</v>
      </c>
    </row>
    <row r="360" spans="1:11" ht="20.100000000000001" customHeight="1" x14ac:dyDescent="0.25">
      <c r="A360" s="49" t="s">
        <v>3339</v>
      </c>
      <c r="B360" s="49" t="s">
        <v>79</v>
      </c>
      <c r="C360" s="49" t="s">
        <v>31</v>
      </c>
      <c r="D360" s="49">
        <v>210652</v>
      </c>
      <c r="E360" s="49">
        <v>84.39</v>
      </c>
      <c r="F360" s="49">
        <v>10.199999999999999</v>
      </c>
      <c r="G360" s="49">
        <v>4.8399999999999999E-2</v>
      </c>
      <c r="H360" s="49">
        <v>20.652100000000001</v>
      </c>
      <c r="I360" s="49">
        <v>2025</v>
      </c>
      <c r="J360" s="49" t="s">
        <v>32</v>
      </c>
      <c r="K360" s="49" t="s">
        <v>33</v>
      </c>
    </row>
    <row r="361" spans="1:11" ht="20.100000000000001" customHeight="1" x14ac:dyDescent="0.25">
      <c r="A361" s="49" t="s">
        <v>295</v>
      </c>
      <c r="B361" s="49" t="s">
        <v>79</v>
      </c>
      <c r="C361" s="49" t="s">
        <v>31</v>
      </c>
      <c r="D361" s="49">
        <v>102839</v>
      </c>
      <c r="E361" s="49">
        <v>88.88</v>
      </c>
      <c r="F361" s="49">
        <v>4.96</v>
      </c>
      <c r="G361" s="49">
        <v>4.82E-2</v>
      </c>
      <c r="H361" s="49">
        <v>20.733699999999999</v>
      </c>
      <c r="I361" s="49">
        <v>2025</v>
      </c>
      <c r="J361" s="49" t="s">
        <v>32</v>
      </c>
      <c r="K361" s="49" t="s">
        <v>33</v>
      </c>
    </row>
    <row r="362" spans="1:11" ht="20.100000000000001" customHeight="1" x14ac:dyDescent="0.25">
      <c r="A362" s="49" t="s">
        <v>1727</v>
      </c>
      <c r="B362" s="49" t="s">
        <v>75</v>
      </c>
      <c r="C362" s="49" t="s">
        <v>31</v>
      </c>
      <c r="D362" s="49">
        <v>194062</v>
      </c>
      <c r="E362" s="49">
        <v>86.38</v>
      </c>
      <c r="F362" s="49">
        <v>7.15</v>
      </c>
      <c r="G362" s="49">
        <v>3.6799999999999999E-2</v>
      </c>
      <c r="H362" s="49">
        <v>27.1416</v>
      </c>
      <c r="I362" s="49">
        <v>2025</v>
      </c>
      <c r="J362" s="49" t="s">
        <v>32</v>
      </c>
      <c r="K362" s="49" t="s">
        <v>33</v>
      </c>
    </row>
    <row r="363" spans="1:11" ht="20.100000000000001" customHeight="1" x14ac:dyDescent="0.25">
      <c r="A363" s="49" t="s">
        <v>251</v>
      </c>
      <c r="B363" s="49" t="s">
        <v>79</v>
      </c>
      <c r="C363" s="49" t="s">
        <v>31</v>
      </c>
      <c r="D363" s="49">
        <v>67122</v>
      </c>
      <c r="E363" s="49">
        <v>87.01</v>
      </c>
      <c r="F363" s="49">
        <v>4.79</v>
      </c>
      <c r="G363" s="49">
        <v>7.1400000000000005E-2</v>
      </c>
      <c r="H363" s="49">
        <v>14.0129</v>
      </c>
      <c r="I363" s="49">
        <v>2025</v>
      </c>
      <c r="J363" s="49" t="s">
        <v>32</v>
      </c>
      <c r="K363" s="49" t="s">
        <v>33</v>
      </c>
    </row>
    <row r="364" spans="1:11" ht="20.100000000000001" customHeight="1" x14ac:dyDescent="0.25">
      <c r="A364" s="49" t="s">
        <v>188</v>
      </c>
      <c r="B364" s="49" t="s">
        <v>79</v>
      </c>
      <c r="C364" s="49" t="s">
        <v>31</v>
      </c>
      <c r="D364" s="49">
        <v>317525</v>
      </c>
      <c r="E364" s="49">
        <v>78.819999999999993</v>
      </c>
      <c r="F364" s="49">
        <v>12.12</v>
      </c>
      <c r="G364" s="49">
        <v>3.8199999999999998E-2</v>
      </c>
      <c r="H364" s="49">
        <v>26.198399999999999</v>
      </c>
      <c r="I364" s="49">
        <v>2025</v>
      </c>
      <c r="J364" s="49" t="s">
        <v>32</v>
      </c>
      <c r="K364" s="49" t="s">
        <v>33</v>
      </c>
    </row>
    <row r="365" spans="1:11" ht="20.100000000000001" customHeight="1" x14ac:dyDescent="0.25">
      <c r="A365" s="49" t="s">
        <v>160</v>
      </c>
      <c r="B365" s="49" t="s">
        <v>79</v>
      </c>
      <c r="C365" s="49" t="s">
        <v>31</v>
      </c>
      <c r="D365" s="49">
        <v>265671</v>
      </c>
      <c r="E365" s="49">
        <v>83.01</v>
      </c>
      <c r="F365" s="49">
        <v>10.78</v>
      </c>
      <c r="G365" s="49">
        <v>4.0599999999999997E-2</v>
      </c>
      <c r="H365" s="49">
        <v>24.6448</v>
      </c>
      <c r="I365" s="49">
        <v>2025</v>
      </c>
      <c r="J365" s="49" t="s">
        <v>32</v>
      </c>
      <c r="K365" s="49" t="s">
        <v>33</v>
      </c>
    </row>
    <row r="366" spans="1:11" ht="20.100000000000001" customHeight="1" x14ac:dyDescent="0.25">
      <c r="A366" s="49" t="s">
        <v>1668</v>
      </c>
      <c r="B366" s="49" t="s">
        <v>79</v>
      </c>
      <c r="C366" s="49" t="s">
        <v>31</v>
      </c>
      <c r="D366" s="49">
        <v>98005</v>
      </c>
      <c r="E366" s="49">
        <v>87.2</v>
      </c>
      <c r="F366" s="49">
        <v>3.95</v>
      </c>
      <c r="G366" s="49">
        <v>4.0300000000000002E-2</v>
      </c>
      <c r="H366" s="49">
        <v>24.811399999999999</v>
      </c>
      <c r="I366" s="49">
        <v>2025</v>
      </c>
      <c r="J366" s="49" t="s">
        <v>32</v>
      </c>
      <c r="K366" s="49" t="s">
        <v>33</v>
      </c>
    </row>
    <row r="367" spans="1:11" ht="20.100000000000001" customHeight="1" x14ac:dyDescent="0.25">
      <c r="A367" s="49" t="s">
        <v>429</v>
      </c>
      <c r="B367" s="49" t="s">
        <v>79</v>
      </c>
      <c r="C367" s="49" t="s">
        <v>31</v>
      </c>
      <c r="D367" s="49">
        <v>198584</v>
      </c>
      <c r="E367" s="49">
        <v>76.36</v>
      </c>
      <c r="F367" s="49">
        <v>10.66</v>
      </c>
      <c r="G367" s="49">
        <v>5.3699999999999998E-2</v>
      </c>
      <c r="H367" s="49">
        <v>18.628900000000002</v>
      </c>
      <c r="I367" s="49">
        <v>2025</v>
      </c>
      <c r="J367" s="49" t="s">
        <v>32</v>
      </c>
      <c r="K367" s="49" t="s">
        <v>33</v>
      </c>
    </row>
    <row r="368" spans="1:11" ht="20.100000000000001" customHeight="1" x14ac:dyDescent="0.25">
      <c r="A368" s="49" t="s">
        <v>249</v>
      </c>
      <c r="B368" s="49" t="s">
        <v>79</v>
      </c>
      <c r="C368" s="49" t="s">
        <v>31</v>
      </c>
      <c r="D368" s="49">
        <v>254368</v>
      </c>
      <c r="E368" s="49">
        <v>82.13</v>
      </c>
      <c r="F368" s="49">
        <v>10.07</v>
      </c>
      <c r="G368" s="49">
        <v>3.9600000000000003E-2</v>
      </c>
      <c r="H368" s="49">
        <v>25.26</v>
      </c>
      <c r="I368" s="49">
        <v>2025</v>
      </c>
      <c r="J368" s="49" t="s">
        <v>32</v>
      </c>
      <c r="K368" s="49" t="s">
        <v>33</v>
      </c>
    </row>
    <row r="369" spans="1:11" ht="20.100000000000001" customHeight="1" x14ac:dyDescent="0.25">
      <c r="A369" s="49" t="s">
        <v>267</v>
      </c>
      <c r="B369" s="49" t="s">
        <v>79</v>
      </c>
      <c r="C369" s="49" t="s">
        <v>31</v>
      </c>
      <c r="D369" s="49">
        <v>107812</v>
      </c>
      <c r="E369" s="49">
        <v>86.22</v>
      </c>
      <c r="F369" s="49">
        <v>3.79</v>
      </c>
      <c r="G369" s="49">
        <v>3.5200000000000002E-2</v>
      </c>
      <c r="H369" s="49">
        <v>28.4466</v>
      </c>
      <c r="I369" s="49">
        <v>2025</v>
      </c>
      <c r="J369" s="49" t="s">
        <v>32</v>
      </c>
      <c r="K369" s="49" t="s">
        <v>33</v>
      </c>
    </row>
    <row r="370" spans="1:11" ht="20.100000000000001" customHeight="1" x14ac:dyDescent="0.25">
      <c r="A370" s="49" t="s">
        <v>367</v>
      </c>
      <c r="B370" s="49" t="s">
        <v>79</v>
      </c>
      <c r="C370" s="49" t="s">
        <v>31</v>
      </c>
      <c r="D370" s="49">
        <v>101274</v>
      </c>
      <c r="E370" s="49">
        <v>89.52</v>
      </c>
      <c r="F370" s="49">
        <v>6.2</v>
      </c>
      <c r="G370" s="49">
        <v>6.1199999999999997E-2</v>
      </c>
      <c r="H370" s="49">
        <v>16.334499999999998</v>
      </c>
      <c r="I370" s="49">
        <v>2025</v>
      </c>
      <c r="J370" s="49" t="s">
        <v>32</v>
      </c>
      <c r="K370" s="49" t="s">
        <v>33</v>
      </c>
    </row>
    <row r="371" spans="1:11" ht="20.100000000000001" customHeight="1" x14ac:dyDescent="0.25">
      <c r="A371" s="49" t="s">
        <v>440</v>
      </c>
      <c r="B371" s="49" t="s">
        <v>79</v>
      </c>
      <c r="C371" s="49" t="s">
        <v>31</v>
      </c>
      <c r="D371" s="49">
        <v>70948</v>
      </c>
      <c r="E371" s="49">
        <v>90.06</v>
      </c>
      <c r="F371" s="49">
        <v>3.75</v>
      </c>
      <c r="G371" s="49">
        <v>5.2900000000000003E-2</v>
      </c>
      <c r="H371" s="49">
        <v>18.9194</v>
      </c>
      <c r="I371" s="49">
        <v>2025</v>
      </c>
      <c r="J371" s="49" t="s">
        <v>32</v>
      </c>
      <c r="K371" s="49" t="s">
        <v>33</v>
      </c>
    </row>
    <row r="372" spans="1:11" ht="20.100000000000001" customHeight="1" x14ac:dyDescent="0.25">
      <c r="A372" s="49" t="s">
        <v>191</v>
      </c>
      <c r="B372" s="49" t="s">
        <v>75</v>
      </c>
      <c r="C372" s="49" t="s">
        <v>31</v>
      </c>
      <c r="D372" s="49">
        <v>278504</v>
      </c>
      <c r="E372" s="49">
        <v>90.6</v>
      </c>
      <c r="F372" s="49">
        <v>12.53</v>
      </c>
      <c r="G372" s="49">
        <v>4.4999999999999998E-2</v>
      </c>
      <c r="H372" s="49">
        <v>22.227</v>
      </c>
      <c r="I372" s="49">
        <v>2025</v>
      </c>
      <c r="J372" s="49" t="s">
        <v>32</v>
      </c>
      <c r="K372" s="49" t="s">
        <v>33</v>
      </c>
    </row>
    <row r="373" spans="1:11" ht="20.100000000000001" customHeight="1" x14ac:dyDescent="0.25">
      <c r="A373" s="49" t="s">
        <v>504</v>
      </c>
      <c r="B373" s="49" t="s">
        <v>79</v>
      </c>
      <c r="C373" s="49" t="s">
        <v>31</v>
      </c>
      <c r="D373" s="49">
        <v>242961</v>
      </c>
      <c r="E373" s="49">
        <v>88.23</v>
      </c>
      <c r="F373" s="49">
        <v>10.1</v>
      </c>
      <c r="G373" s="49">
        <v>4.1599999999999998E-2</v>
      </c>
      <c r="H373" s="49">
        <v>24.055499999999999</v>
      </c>
      <c r="I373" s="49">
        <v>2025</v>
      </c>
      <c r="J373" s="49" t="s">
        <v>32</v>
      </c>
      <c r="K373" s="49" t="s">
        <v>33</v>
      </c>
    </row>
    <row r="374" spans="1:11" ht="20.100000000000001" customHeight="1" x14ac:dyDescent="0.25">
      <c r="A374" s="49" t="s">
        <v>402</v>
      </c>
      <c r="B374" s="49" t="s">
        <v>79</v>
      </c>
      <c r="C374" s="49" t="s">
        <v>31</v>
      </c>
      <c r="D374" s="49">
        <v>92510</v>
      </c>
      <c r="E374" s="49">
        <v>79.22</v>
      </c>
      <c r="F374" s="49">
        <v>3.58</v>
      </c>
      <c r="G374" s="49">
        <v>3.8699999999999998E-2</v>
      </c>
      <c r="H374" s="49">
        <v>25.840800000000002</v>
      </c>
      <c r="I374" s="49">
        <v>2025</v>
      </c>
      <c r="J374" s="49" t="s">
        <v>32</v>
      </c>
      <c r="K374" s="49" t="s">
        <v>33</v>
      </c>
    </row>
    <row r="375" spans="1:11" ht="20.100000000000001" customHeight="1" x14ac:dyDescent="0.25">
      <c r="A375" s="49" t="s">
        <v>1652</v>
      </c>
      <c r="B375" s="49" t="s">
        <v>79</v>
      </c>
      <c r="C375" s="49" t="s">
        <v>31</v>
      </c>
      <c r="D375" s="49">
        <v>87641</v>
      </c>
      <c r="E375" s="49">
        <v>90.66</v>
      </c>
      <c r="F375" s="49">
        <v>4.28</v>
      </c>
      <c r="G375" s="49">
        <v>4.8800000000000003E-2</v>
      </c>
      <c r="H375" s="49">
        <v>20.476900000000001</v>
      </c>
      <c r="I375" s="49">
        <v>2025</v>
      </c>
      <c r="J375" s="49" t="s">
        <v>32</v>
      </c>
      <c r="K375" s="49" t="s">
        <v>33</v>
      </c>
    </row>
    <row r="376" spans="1:11" ht="20.100000000000001" customHeight="1" x14ac:dyDescent="0.25">
      <c r="A376" s="49" t="s">
        <v>371</v>
      </c>
      <c r="B376" s="49" t="s">
        <v>79</v>
      </c>
      <c r="C376" s="49" t="s">
        <v>31</v>
      </c>
      <c r="D376" s="49">
        <v>295963</v>
      </c>
      <c r="E376" s="49">
        <v>85.1</v>
      </c>
      <c r="F376" s="49">
        <v>10.94</v>
      </c>
      <c r="G376" s="49">
        <v>3.6999999999999998E-2</v>
      </c>
      <c r="H376" s="49">
        <v>27.0533</v>
      </c>
      <c r="I376" s="49">
        <v>2025</v>
      </c>
      <c r="J376" s="49" t="s">
        <v>32</v>
      </c>
      <c r="K376" s="49" t="s">
        <v>33</v>
      </c>
    </row>
    <row r="377" spans="1:11" ht="20.100000000000001" customHeight="1" x14ac:dyDescent="0.25">
      <c r="A377" s="49" t="s">
        <v>350</v>
      </c>
      <c r="B377" s="49" t="s">
        <v>79</v>
      </c>
      <c r="C377" s="49" t="s">
        <v>31</v>
      </c>
      <c r="D377" s="49">
        <v>193367</v>
      </c>
      <c r="E377" s="49">
        <v>81.89</v>
      </c>
      <c r="F377" s="49">
        <v>6.72</v>
      </c>
      <c r="G377" s="49">
        <v>3.4799999999999998E-2</v>
      </c>
      <c r="H377" s="49">
        <v>28.774799999999999</v>
      </c>
      <c r="I377" s="49">
        <v>2025</v>
      </c>
      <c r="J377" s="49" t="s">
        <v>32</v>
      </c>
      <c r="K377" s="49" t="s">
        <v>33</v>
      </c>
    </row>
    <row r="378" spans="1:11" ht="20.100000000000001" customHeight="1" x14ac:dyDescent="0.25">
      <c r="A378" s="49" t="s">
        <v>409</v>
      </c>
      <c r="B378" s="49" t="s">
        <v>79</v>
      </c>
      <c r="C378" s="49" t="s">
        <v>31</v>
      </c>
      <c r="D378" s="49">
        <v>251655</v>
      </c>
      <c r="E378" s="49">
        <v>69.97</v>
      </c>
      <c r="F378" s="49">
        <v>10.98</v>
      </c>
      <c r="G378" s="49">
        <v>4.36E-2</v>
      </c>
      <c r="H378" s="49">
        <v>22.9194</v>
      </c>
      <c r="I378" s="49">
        <v>2025</v>
      </c>
      <c r="J378" s="49" t="s">
        <v>32</v>
      </c>
      <c r="K378" s="49" t="s">
        <v>33</v>
      </c>
    </row>
    <row r="379" spans="1:11" ht="20.100000000000001" customHeight="1" x14ac:dyDescent="0.25">
      <c r="A379" s="49" t="s">
        <v>525</v>
      </c>
      <c r="B379" s="49" t="s">
        <v>79</v>
      </c>
      <c r="C379" s="49" t="s">
        <v>31</v>
      </c>
      <c r="D379" s="49">
        <v>231171</v>
      </c>
      <c r="E379" s="49">
        <v>86.95</v>
      </c>
      <c r="F379" s="49">
        <v>7.43</v>
      </c>
      <c r="G379" s="49">
        <v>3.2099999999999997E-2</v>
      </c>
      <c r="H379" s="49">
        <v>31.113199999999999</v>
      </c>
      <c r="I379" s="49">
        <v>2025</v>
      </c>
      <c r="J379" s="49" t="s">
        <v>32</v>
      </c>
      <c r="K379" s="49" t="s">
        <v>33</v>
      </c>
    </row>
    <row r="380" spans="1:11" ht="20.100000000000001" customHeight="1" x14ac:dyDescent="0.25">
      <c r="A380" s="49" t="s">
        <v>193</v>
      </c>
      <c r="B380" s="49" t="s">
        <v>79</v>
      </c>
      <c r="C380" s="49" t="s">
        <v>31</v>
      </c>
      <c r="D380" s="49">
        <v>209365</v>
      </c>
      <c r="E380" s="49">
        <v>84.64</v>
      </c>
      <c r="F380" s="49">
        <v>8.26</v>
      </c>
      <c r="G380" s="49">
        <v>3.95E-2</v>
      </c>
      <c r="H380" s="49">
        <v>25.346800000000002</v>
      </c>
      <c r="I380" s="49">
        <v>2025</v>
      </c>
      <c r="J380" s="49" t="s">
        <v>32</v>
      </c>
      <c r="K380" s="49" t="s">
        <v>33</v>
      </c>
    </row>
    <row r="381" spans="1:11" ht="20.100000000000001" customHeight="1" x14ac:dyDescent="0.25">
      <c r="A381" s="49" t="s">
        <v>503</v>
      </c>
      <c r="B381" s="49" t="s">
        <v>79</v>
      </c>
      <c r="C381" s="49" t="s">
        <v>31</v>
      </c>
      <c r="D381" s="49">
        <v>117342</v>
      </c>
      <c r="E381" s="49">
        <v>89.92</v>
      </c>
      <c r="F381" s="49">
        <v>6.91</v>
      </c>
      <c r="G381" s="49">
        <v>5.8900000000000001E-2</v>
      </c>
      <c r="H381" s="49">
        <v>16.981400000000001</v>
      </c>
      <c r="I381" s="49">
        <v>2025</v>
      </c>
      <c r="J381" s="49" t="s">
        <v>32</v>
      </c>
      <c r="K381" s="49" t="s">
        <v>33</v>
      </c>
    </row>
    <row r="382" spans="1:11" ht="20.100000000000001" customHeight="1" x14ac:dyDescent="0.25">
      <c r="A382" s="49" t="s">
        <v>499</v>
      </c>
      <c r="B382" s="49" t="s">
        <v>79</v>
      </c>
      <c r="C382" s="49" t="s">
        <v>31</v>
      </c>
      <c r="D382" s="49">
        <v>135218</v>
      </c>
      <c r="E382" s="49">
        <v>87.2</v>
      </c>
      <c r="F382" s="49">
        <v>7.21</v>
      </c>
      <c r="G382" s="49">
        <v>5.33E-2</v>
      </c>
      <c r="H382" s="49">
        <v>18.754200000000001</v>
      </c>
      <c r="I382" s="49">
        <v>2025</v>
      </c>
      <c r="J382" s="49" t="s">
        <v>32</v>
      </c>
      <c r="K382" s="49" t="s">
        <v>33</v>
      </c>
    </row>
    <row r="383" spans="1:11" ht="20.100000000000001" customHeight="1" x14ac:dyDescent="0.25">
      <c r="A383" s="49" t="s">
        <v>1088</v>
      </c>
      <c r="B383" s="49" t="s">
        <v>79</v>
      </c>
      <c r="C383" s="49" t="s">
        <v>31</v>
      </c>
      <c r="D383" s="49">
        <v>79816</v>
      </c>
      <c r="E383" s="49">
        <v>77.55</v>
      </c>
      <c r="F383" s="49">
        <v>2.91</v>
      </c>
      <c r="G383" s="49">
        <v>3.6499999999999998E-2</v>
      </c>
      <c r="H383" s="49">
        <v>27.4282</v>
      </c>
      <c r="I383" s="49">
        <v>2025</v>
      </c>
      <c r="J383" s="49" t="s">
        <v>32</v>
      </c>
      <c r="K383" s="49" t="s">
        <v>33</v>
      </c>
    </row>
    <row r="384" spans="1:11" ht="20.100000000000001" customHeight="1" x14ac:dyDescent="0.25">
      <c r="A384" s="49" t="s">
        <v>3306</v>
      </c>
      <c r="B384" s="49" t="s">
        <v>79</v>
      </c>
      <c r="C384" s="49" t="s">
        <v>31</v>
      </c>
      <c r="D384" s="49">
        <v>50776</v>
      </c>
      <c r="E384" s="49">
        <v>79.709999999999994</v>
      </c>
      <c r="F384" s="49">
        <v>4.3099999999999996</v>
      </c>
      <c r="G384" s="49">
        <v>8.4900000000000003E-2</v>
      </c>
      <c r="H384" s="49">
        <v>11.781000000000001</v>
      </c>
      <c r="I384" s="49">
        <v>2025</v>
      </c>
      <c r="J384" s="49" t="s">
        <v>32</v>
      </c>
      <c r="K384" s="49" t="s">
        <v>33</v>
      </c>
    </row>
    <row r="385" spans="1:11" ht="20.100000000000001" customHeight="1" x14ac:dyDescent="0.25">
      <c r="A385" s="49" t="s">
        <v>478</v>
      </c>
      <c r="B385" s="49" t="s">
        <v>79</v>
      </c>
      <c r="C385" s="49" t="s">
        <v>31</v>
      </c>
      <c r="D385" s="49">
        <v>75956</v>
      </c>
      <c r="E385" s="49">
        <v>85.79</v>
      </c>
      <c r="F385" s="49">
        <v>3.61</v>
      </c>
      <c r="G385" s="49">
        <v>4.7500000000000001E-2</v>
      </c>
      <c r="H385" s="49">
        <v>21.040299999999998</v>
      </c>
      <c r="I385" s="49">
        <v>2025</v>
      </c>
      <c r="J385" s="49" t="s">
        <v>32</v>
      </c>
      <c r="K385" s="49" t="s">
        <v>33</v>
      </c>
    </row>
    <row r="386" spans="1:11" ht="20.100000000000001" customHeight="1" x14ac:dyDescent="0.25">
      <c r="A386" s="49" t="s">
        <v>489</v>
      </c>
      <c r="B386" s="49" t="s">
        <v>79</v>
      </c>
      <c r="C386" s="49" t="s">
        <v>31</v>
      </c>
      <c r="D386" s="49">
        <v>109065</v>
      </c>
      <c r="E386" s="49">
        <v>86.34</v>
      </c>
      <c r="F386" s="49">
        <v>4.87</v>
      </c>
      <c r="G386" s="49">
        <v>4.4699999999999997E-2</v>
      </c>
      <c r="H386" s="49">
        <v>22.395199999999999</v>
      </c>
      <c r="I386" s="49">
        <v>2025</v>
      </c>
      <c r="J386" s="49" t="s">
        <v>32</v>
      </c>
      <c r="K386" s="49" t="s">
        <v>33</v>
      </c>
    </row>
    <row r="387" spans="1:11" ht="20.100000000000001" customHeight="1" x14ac:dyDescent="0.25">
      <c r="A387" s="49" t="s">
        <v>277</v>
      </c>
      <c r="B387" s="49" t="s">
        <v>79</v>
      </c>
      <c r="C387" s="49" t="s">
        <v>31</v>
      </c>
      <c r="D387" s="49">
        <v>101205</v>
      </c>
      <c r="E387" s="49">
        <v>89.03</v>
      </c>
      <c r="F387" s="49">
        <v>4.78</v>
      </c>
      <c r="G387" s="49">
        <v>4.7199999999999999E-2</v>
      </c>
      <c r="H387" s="49">
        <v>21.172499999999999</v>
      </c>
      <c r="I387" s="49">
        <v>2025</v>
      </c>
      <c r="J387" s="49" t="s">
        <v>32</v>
      </c>
      <c r="K387" s="49" t="s">
        <v>33</v>
      </c>
    </row>
    <row r="388" spans="1:11" ht="20.100000000000001" customHeight="1" x14ac:dyDescent="0.25">
      <c r="A388" s="49" t="s">
        <v>574</v>
      </c>
      <c r="B388" s="49" t="s">
        <v>79</v>
      </c>
      <c r="C388" s="49" t="s">
        <v>31</v>
      </c>
      <c r="D388" s="49">
        <v>77416</v>
      </c>
      <c r="E388" s="49">
        <v>83.68</v>
      </c>
      <c r="F388" s="49">
        <v>3.18</v>
      </c>
      <c r="G388" s="49">
        <v>4.1099999999999998E-2</v>
      </c>
      <c r="H388" s="49">
        <v>24.344799999999999</v>
      </c>
      <c r="I388" s="49">
        <v>2025</v>
      </c>
      <c r="J388" s="49" t="s">
        <v>32</v>
      </c>
      <c r="K388" s="49" t="s">
        <v>33</v>
      </c>
    </row>
    <row r="389" spans="1:11" ht="20.100000000000001" customHeight="1" x14ac:dyDescent="0.25">
      <c r="A389" s="49" t="s">
        <v>462</v>
      </c>
      <c r="B389" s="49" t="s">
        <v>79</v>
      </c>
      <c r="C389" s="49" t="s">
        <v>31</v>
      </c>
      <c r="D389" s="49">
        <v>326602</v>
      </c>
      <c r="E389" s="49">
        <v>84.77</v>
      </c>
      <c r="F389" s="49">
        <v>11.2</v>
      </c>
      <c r="G389" s="49">
        <v>3.4299999999999997E-2</v>
      </c>
      <c r="H389" s="49">
        <v>29.160900000000002</v>
      </c>
      <c r="I389" s="49">
        <v>2025</v>
      </c>
      <c r="J389" s="49" t="s">
        <v>32</v>
      </c>
      <c r="K389" s="49" t="s">
        <v>33</v>
      </c>
    </row>
    <row r="390" spans="1:11" ht="20.100000000000001" customHeight="1" x14ac:dyDescent="0.25">
      <c r="A390" s="49" t="s">
        <v>225</v>
      </c>
      <c r="B390" s="49" t="s">
        <v>34</v>
      </c>
      <c r="C390" s="49" t="s">
        <v>31</v>
      </c>
      <c r="D390" s="49">
        <v>271270</v>
      </c>
      <c r="E390" s="49">
        <v>74.040000000000006</v>
      </c>
      <c r="F390" s="49">
        <v>9.14</v>
      </c>
      <c r="G390" s="49">
        <v>3.3700000000000001E-2</v>
      </c>
      <c r="H390" s="49">
        <v>29.679400000000001</v>
      </c>
      <c r="I390" s="49">
        <v>2025</v>
      </c>
      <c r="J390" s="49" t="s">
        <v>32</v>
      </c>
      <c r="K390" s="49" t="s">
        <v>33</v>
      </c>
    </row>
    <row r="391" spans="1:11" ht="20.100000000000001" customHeight="1" x14ac:dyDescent="0.25">
      <c r="A391" s="49" t="s">
        <v>832</v>
      </c>
      <c r="B391" s="49" t="s">
        <v>75</v>
      </c>
      <c r="C391" s="49" t="s">
        <v>31</v>
      </c>
      <c r="D391" s="49">
        <v>167770</v>
      </c>
      <c r="E391" s="49">
        <v>88.19</v>
      </c>
      <c r="F391" s="49">
        <v>6.41</v>
      </c>
      <c r="G391" s="49">
        <v>3.8199999999999998E-2</v>
      </c>
      <c r="H391" s="49">
        <v>26.173200000000001</v>
      </c>
      <c r="I391" s="49">
        <v>2025</v>
      </c>
      <c r="J391" s="49" t="s">
        <v>32</v>
      </c>
      <c r="K391" s="49" t="s">
        <v>33</v>
      </c>
    </row>
    <row r="392" spans="1:11" ht="20.100000000000001" customHeight="1" x14ac:dyDescent="0.25">
      <c r="A392" s="49" t="s">
        <v>282</v>
      </c>
      <c r="B392" s="49" t="s">
        <v>79</v>
      </c>
      <c r="C392" s="49" t="s">
        <v>31</v>
      </c>
      <c r="D392" s="49">
        <v>99976</v>
      </c>
      <c r="E392" s="49">
        <v>82.91</v>
      </c>
      <c r="F392" s="49">
        <v>4.58</v>
      </c>
      <c r="G392" s="49">
        <v>4.58E-2</v>
      </c>
      <c r="H392" s="49">
        <v>21.828800000000001</v>
      </c>
      <c r="I392" s="49">
        <v>2025</v>
      </c>
      <c r="J392" s="49" t="s">
        <v>32</v>
      </c>
      <c r="K392" s="49" t="s">
        <v>33</v>
      </c>
    </row>
    <row r="393" spans="1:11" ht="20.100000000000001" customHeight="1" x14ac:dyDescent="0.25">
      <c r="A393" s="49" t="s">
        <v>930</v>
      </c>
      <c r="B393" s="49" t="s">
        <v>79</v>
      </c>
      <c r="C393" s="49" t="s">
        <v>31</v>
      </c>
      <c r="D393" s="49">
        <v>75121</v>
      </c>
      <c r="E393" s="49">
        <v>77.38</v>
      </c>
      <c r="F393" s="49">
        <v>3.66</v>
      </c>
      <c r="G393" s="49">
        <v>4.87E-2</v>
      </c>
      <c r="H393" s="49">
        <v>20.524899999999999</v>
      </c>
      <c r="I393" s="49">
        <v>2025</v>
      </c>
      <c r="J393" s="49" t="s">
        <v>32</v>
      </c>
      <c r="K393" s="49" t="s">
        <v>33</v>
      </c>
    </row>
    <row r="394" spans="1:11" ht="20.100000000000001" customHeight="1" x14ac:dyDescent="0.25">
      <c r="A394" s="49" t="s">
        <v>896</v>
      </c>
      <c r="B394" s="49" t="s">
        <v>79</v>
      </c>
      <c r="C394" s="49" t="s">
        <v>31</v>
      </c>
      <c r="D394" s="49">
        <v>61279</v>
      </c>
      <c r="E394" s="49">
        <v>81.33</v>
      </c>
      <c r="F394" s="49">
        <v>3.23</v>
      </c>
      <c r="G394" s="49">
        <v>5.2699999999999997E-2</v>
      </c>
      <c r="H394" s="49">
        <v>18.971900000000002</v>
      </c>
      <c r="I394" s="49">
        <v>2025</v>
      </c>
      <c r="J394" s="49" t="s">
        <v>32</v>
      </c>
      <c r="K394" s="49" t="s">
        <v>33</v>
      </c>
    </row>
    <row r="395" spans="1:11" ht="20.100000000000001" customHeight="1" x14ac:dyDescent="0.25">
      <c r="A395" s="49" t="s">
        <v>423</v>
      </c>
      <c r="B395" s="49" t="s">
        <v>79</v>
      </c>
      <c r="C395" s="49" t="s">
        <v>31</v>
      </c>
      <c r="D395" s="49">
        <v>199105</v>
      </c>
      <c r="E395" s="49">
        <v>86.62</v>
      </c>
      <c r="F395" s="49">
        <v>12.19</v>
      </c>
      <c r="G395" s="49">
        <v>6.1199999999999997E-2</v>
      </c>
      <c r="H395" s="49">
        <v>16.333500000000001</v>
      </c>
      <c r="I395" s="49">
        <v>2025</v>
      </c>
      <c r="J395" s="49" t="s">
        <v>32</v>
      </c>
      <c r="K395" s="49" t="s">
        <v>33</v>
      </c>
    </row>
    <row r="396" spans="1:11" ht="20.100000000000001" customHeight="1" x14ac:dyDescent="0.25">
      <c r="A396" s="49" t="s">
        <v>201</v>
      </c>
      <c r="B396" s="49" t="s">
        <v>79</v>
      </c>
      <c r="C396" s="49" t="s">
        <v>31</v>
      </c>
      <c r="D396" s="49">
        <v>135218</v>
      </c>
      <c r="E396" s="49">
        <v>87.08</v>
      </c>
      <c r="F396" s="49">
        <v>6.96</v>
      </c>
      <c r="G396" s="49">
        <v>5.1499999999999997E-2</v>
      </c>
      <c r="H396" s="49">
        <v>19.427800000000001</v>
      </c>
      <c r="I396" s="49">
        <v>2025</v>
      </c>
      <c r="J396" s="49" t="s">
        <v>32</v>
      </c>
      <c r="K396" s="49" t="s">
        <v>33</v>
      </c>
    </row>
    <row r="397" spans="1:11" ht="20.100000000000001" customHeight="1" x14ac:dyDescent="0.25">
      <c r="A397" s="49" t="s">
        <v>173</v>
      </c>
      <c r="B397" s="49" t="s">
        <v>79</v>
      </c>
      <c r="C397" s="49" t="s">
        <v>31</v>
      </c>
      <c r="D397" s="49">
        <v>208182</v>
      </c>
      <c r="E397" s="49">
        <v>85.09</v>
      </c>
      <c r="F397" s="49">
        <v>6.64</v>
      </c>
      <c r="G397" s="49">
        <v>3.1899999999999998E-2</v>
      </c>
      <c r="H397" s="49">
        <v>31.352799999999998</v>
      </c>
      <c r="I397" s="49">
        <v>2025</v>
      </c>
      <c r="J397" s="49" t="s">
        <v>32</v>
      </c>
      <c r="K397" s="49" t="s">
        <v>33</v>
      </c>
    </row>
    <row r="398" spans="1:11" ht="20.100000000000001" customHeight="1" x14ac:dyDescent="0.25">
      <c r="A398" s="49" t="s">
        <v>142</v>
      </c>
      <c r="B398" s="49" t="s">
        <v>79</v>
      </c>
      <c r="C398" s="49" t="s">
        <v>31</v>
      </c>
      <c r="D398" s="49">
        <v>209504</v>
      </c>
      <c r="E398" s="49">
        <v>79.84</v>
      </c>
      <c r="F398" s="49">
        <v>12.42</v>
      </c>
      <c r="G398" s="49">
        <v>5.9299999999999999E-2</v>
      </c>
      <c r="H398" s="49">
        <v>16.868300000000001</v>
      </c>
      <c r="I398" s="49">
        <v>2025</v>
      </c>
      <c r="J398" s="49" t="s">
        <v>32</v>
      </c>
      <c r="K398" s="49" t="s">
        <v>33</v>
      </c>
    </row>
    <row r="399" spans="1:11" ht="20.100000000000001" customHeight="1" x14ac:dyDescent="0.25">
      <c r="A399" s="49" t="s">
        <v>418</v>
      </c>
      <c r="B399" s="49" t="s">
        <v>79</v>
      </c>
      <c r="C399" s="49" t="s">
        <v>31</v>
      </c>
      <c r="D399" s="49">
        <v>93832</v>
      </c>
      <c r="E399" s="49">
        <v>90.53</v>
      </c>
      <c r="F399" s="49">
        <v>4.2699999999999996</v>
      </c>
      <c r="G399" s="49">
        <v>4.5499999999999999E-2</v>
      </c>
      <c r="H399" s="49">
        <v>21.974599999999999</v>
      </c>
      <c r="I399" s="49">
        <v>2025</v>
      </c>
      <c r="J399" s="49" t="s">
        <v>32</v>
      </c>
      <c r="K399" s="49" t="s">
        <v>33</v>
      </c>
    </row>
    <row r="400" spans="1:11" ht="20.100000000000001" customHeight="1" x14ac:dyDescent="0.25">
      <c r="A400" s="49" t="s">
        <v>204</v>
      </c>
      <c r="B400" s="49" t="s">
        <v>79</v>
      </c>
      <c r="C400" s="49" t="s">
        <v>31</v>
      </c>
      <c r="D400" s="49">
        <v>65661</v>
      </c>
      <c r="E400" s="49">
        <v>88.46</v>
      </c>
      <c r="F400" s="49">
        <v>3.93</v>
      </c>
      <c r="G400" s="49">
        <v>5.9900000000000002E-2</v>
      </c>
      <c r="H400" s="49">
        <v>16.707699999999999</v>
      </c>
      <c r="I400" s="49">
        <v>2025</v>
      </c>
      <c r="J400" s="49" t="s">
        <v>32</v>
      </c>
      <c r="K400" s="49" t="s">
        <v>33</v>
      </c>
    </row>
    <row r="401" spans="1:11" ht="20.100000000000001" customHeight="1" x14ac:dyDescent="0.25">
      <c r="A401" s="49" t="s">
        <v>408</v>
      </c>
      <c r="B401" s="49" t="s">
        <v>79</v>
      </c>
      <c r="C401" s="49" t="s">
        <v>31</v>
      </c>
      <c r="D401" s="49">
        <v>93936</v>
      </c>
      <c r="E401" s="49">
        <v>79.63</v>
      </c>
      <c r="F401" s="49">
        <v>3.62</v>
      </c>
      <c r="G401" s="49">
        <v>3.85E-2</v>
      </c>
      <c r="H401" s="49">
        <v>25.949200000000001</v>
      </c>
      <c r="I401" s="49">
        <v>2025</v>
      </c>
      <c r="J401" s="49" t="s">
        <v>32</v>
      </c>
      <c r="K401" s="49" t="s">
        <v>33</v>
      </c>
    </row>
    <row r="402" spans="1:11" ht="20.100000000000001" customHeight="1" x14ac:dyDescent="0.25">
      <c r="A402" s="49" t="s">
        <v>212</v>
      </c>
      <c r="B402" s="49" t="s">
        <v>79</v>
      </c>
      <c r="C402" s="49" t="s">
        <v>31</v>
      </c>
      <c r="D402" s="49">
        <v>202548</v>
      </c>
      <c r="E402" s="49">
        <v>90.15</v>
      </c>
      <c r="F402" s="49">
        <v>10.66</v>
      </c>
      <c r="G402" s="49">
        <v>5.2600000000000001E-2</v>
      </c>
      <c r="H402" s="49">
        <v>19.000800000000002</v>
      </c>
      <c r="I402" s="49">
        <v>2025</v>
      </c>
      <c r="J402" s="49" t="s">
        <v>32</v>
      </c>
      <c r="K402" s="49" t="s">
        <v>33</v>
      </c>
    </row>
    <row r="403" spans="1:11" ht="20.100000000000001" customHeight="1" x14ac:dyDescent="0.25">
      <c r="A403" s="49" t="s">
        <v>369</v>
      </c>
      <c r="B403" s="49" t="s">
        <v>79</v>
      </c>
      <c r="C403" s="49" t="s">
        <v>31</v>
      </c>
      <c r="D403" s="49">
        <v>195871</v>
      </c>
      <c r="E403" s="49">
        <v>78.53</v>
      </c>
      <c r="F403" s="49">
        <v>11.13</v>
      </c>
      <c r="G403" s="49">
        <v>5.6800000000000003E-2</v>
      </c>
      <c r="H403" s="49">
        <v>17.598500000000001</v>
      </c>
      <c r="I403" s="49">
        <v>2025</v>
      </c>
      <c r="J403" s="49" t="s">
        <v>32</v>
      </c>
      <c r="K403" s="49" t="s">
        <v>33</v>
      </c>
    </row>
    <row r="404" spans="1:11" ht="20.100000000000001" customHeight="1" x14ac:dyDescent="0.25">
      <c r="A404" s="49" t="s">
        <v>146</v>
      </c>
      <c r="B404" s="49" t="s">
        <v>79</v>
      </c>
      <c r="C404" s="49" t="s">
        <v>31</v>
      </c>
      <c r="D404" s="49">
        <v>149581</v>
      </c>
      <c r="E404" s="49">
        <v>88.13</v>
      </c>
      <c r="F404" s="49">
        <v>7.47</v>
      </c>
      <c r="G404" s="49">
        <v>4.99E-2</v>
      </c>
      <c r="H404" s="49">
        <v>20.0242</v>
      </c>
      <c r="I404" s="49">
        <v>2025</v>
      </c>
      <c r="J404" s="49" t="s">
        <v>32</v>
      </c>
      <c r="K404" s="49" t="s">
        <v>33</v>
      </c>
    </row>
    <row r="405" spans="1:11" ht="20.100000000000001" customHeight="1" x14ac:dyDescent="0.25">
      <c r="A405" s="49" t="s">
        <v>1712</v>
      </c>
      <c r="B405" s="49" t="s">
        <v>75</v>
      </c>
      <c r="C405" s="49" t="s">
        <v>31</v>
      </c>
      <c r="D405" s="49">
        <v>248317</v>
      </c>
      <c r="E405" s="49">
        <v>64.95</v>
      </c>
      <c r="F405" s="49">
        <v>8.4700000000000006</v>
      </c>
      <c r="G405" s="49">
        <v>3.4099999999999998E-2</v>
      </c>
      <c r="H405" s="49">
        <v>29.3172</v>
      </c>
      <c r="I405" s="49">
        <v>2025</v>
      </c>
      <c r="J405" s="49" t="s">
        <v>32</v>
      </c>
      <c r="K405" s="49" t="s">
        <v>33</v>
      </c>
    </row>
    <row r="406" spans="1:11" ht="20.100000000000001" customHeight="1" x14ac:dyDescent="0.25">
      <c r="A406" s="49" t="s">
        <v>438</v>
      </c>
      <c r="B406" s="49" t="s">
        <v>79</v>
      </c>
      <c r="C406" s="49" t="s">
        <v>31</v>
      </c>
      <c r="D406" s="49">
        <v>97275</v>
      </c>
      <c r="E406" s="49">
        <v>79.739999999999995</v>
      </c>
      <c r="F406" s="49">
        <v>4.25</v>
      </c>
      <c r="G406" s="49">
        <v>4.3700000000000003E-2</v>
      </c>
      <c r="H406" s="49">
        <v>22.888200000000001</v>
      </c>
      <c r="I406" s="49">
        <v>2025</v>
      </c>
      <c r="J406" s="49" t="s">
        <v>32</v>
      </c>
      <c r="K406" s="49" t="s">
        <v>33</v>
      </c>
    </row>
    <row r="407" spans="1:11" ht="20.100000000000001" customHeight="1" x14ac:dyDescent="0.25">
      <c r="A407" s="49" t="s">
        <v>226</v>
      </c>
      <c r="B407" s="49" t="s">
        <v>79</v>
      </c>
      <c r="C407" s="49" t="s">
        <v>31</v>
      </c>
      <c r="D407" s="49">
        <v>263306</v>
      </c>
      <c r="E407" s="49">
        <v>87.71</v>
      </c>
      <c r="F407" s="49">
        <v>11.53</v>
      </c>
      <c r="G407" s="49">
        <v>4.3799999999999999E-2</v>
      </c>
      <c r="H407" s="49">
        <v>22.836600000000001</v>
      </c>
      <c r="I407" s="49">
        <v>2025</v>
      </c>
      <c r="J407" s="49" t="s">
        <v>32</v>
      </c>
      <c r="K407" s="49" t="s">
        <v>33</v>
      </c>
    </row>
    <row r="408" spans="1:11" ht="20.100000000000001" customHeight="1" x14ac:dyDescent="0.25">
      <c r="A408" s="49" t="s">
        <v>338</v>
      </c>
      <c r="B408" s="49" t="s">
        <v>79</v>
      </c>
      <c r="C408" s="49" t="s">
        <v>31</v>
      </c>
      <c r="D408" s="49">
        <v>160015</v>
      </c>
      <c r="E408" s="49">
        <v>87.93</v>
      </c>
      <c r="F408" s="49">
        <v>6.97</v>
      </c>
      <c r="G408" s="49">
        <v>4.36E-2</v>
      </c>
      <c r="H408" s="49">
        <v>22.957599999999999</v>
      </c>
      <c r="I408" s="49">
        <v>2025</v>
      </c>
      <c r="J408" s="49" t="s">
        <v>32</v>
      </c>
      <c r="K408" s="49" t="s">
        <v>33</v>
      </c>
    </row>
    <row r="409" spans="1:11" ht="20.100000000000001" customHeight="1" x14ac:dyDescent="0.25">
      <c r="A409" s="49" t="s">
        <v>273</v>
      </c>
      <c r="B409" s="49" t="s">
        <v>79</v>
      </c>
      <c r="C409" s="49" t="s">
        <v>31</v>
      </c>
      <c r="D409" s="49">
        <v>157267</v>
      </c>
      <c r="E409" s="49">
        <v>88.94</v>
      </c>
      <c r="F409" s="49">
        <v>7.66</v>
      </c>
      <c r="G409" s="49">
        <v>4.87E-2</v>
      </c>
      <c r="H409" s="49">
        <v>20.530999999999999</v>
      </c>
      <c r="I409" s="49">
        <v>2025</v>
      </c>
      <c r="J409" s="49" t="s">
        <v>32</v>
      </c>
      <c r="K409" s="49" t="s">
        <v>33</v>
      </c>
    </row>
    <row r="410" spans="1:11" ht="20.100000000000001" customHeight="1" x14ac:dyDescent="0.25">
      <c r="A410" s="49" t="s">
        <v>557</v>
      </c>
      <c r="B410" s="49" t="s">
        <v>75</v>
      </c>
      <c r="C410" s="49" t="s">
        <v>31</v>
      </c>
      <c r="D410" s="49">
        <v>279130</v>
      </c>
      <c r="E410" s="49">
        <v>57.71</v>
      </c>
      <c r="F410" s="49">
        <v>7.67</v>
      </c>
      <c r="G410" s="49">
        <v>2.75E-2</v>
      </c>
      <c r="H410" s="49">
        <v>36.392400000000002</v>
      </c>
      <c r="I410" s="49">
        <v>2025</v>
      </c>
      <c r="J410" s="49" t="s">
        <v>32</v>
      </c>
      <c r="K410" s="49" t="s">
        <v>33</v>
      </c>
    </row>
    <row r="411" spans="1:11" ht="20.100000000000001" customHeight="1" x14ac:dyDescent="0.25">
      <c r="A411" s="49" t="s">
        <v>78</v>
      </c>
      <c r="B411" s="49" t="s">
        <v>79</v>
      </c>
      <c r="C411" s="49" t="s">
        <v>31</v>
      </c>
      <c r="D411" s="49">
        <v>99895</v>
      </c>
      <c r="E411" s="49">
        <v>87.07</v>
      </c>
      <c r="F411" s="49">
        <v>9.8699999999999992</v>
      </c>
      <c r="G411" s="49">
        <v>9.8799999999999999E-2</v>
      </c>
      <c r="H411" s="49">
        <v>10.121</v>
      </c>
      <c r="I411" s="49">
        <v>2025</v>
      </c>
      <c r="J411" s="49" t="s">
        <v>32</v>
      </c>
      <c r="K411" s="49" t="s">
        <v>33</v>
      </c>
    </row>
    <row r="412" spans="1:11" ht="20.100000000000001" customHeight="1" x14ac:dyDescent="0.25">
      <c r="A412" s="49" t="s">
        <v>288</v>
      </c>
      <c r="B412" s="49" t="s">
        <v>79</v>
      </c>
      <c r="C412" s="49" t="s">
        <v>31</v>
      </c>
      <c r="D412" s="49">
        <v>149581</v>
      </c>
      <c r="E412" s="49">
        <v>88.13</v>
      </c>
      <c r="F412" s="49">
        <v>7.48</v>
      </c>
      <c r="G412" s="49">
        <v>0.05</v>
      </c>
      <c r="H412" s="49">
        <v>19.997499999999999</v>
      </c>
      <c r="I412" s="49">
        <v>2025</v>
      </c>
      <c r="J412" s="49" t="s">
        <v>32</v>
      </c>
      <c r="K412" s="49" t="s">
        <v>33</v>
      </c>
    </row>
    <row r="413" spans="1:11" ht="20.100000000000001" customHeight="1" x14ac:dyDescent="0.25">
      <c r="A413" s="49" t="s">
        <v>363</v>
      </c>
      <c r="B413" s="49" t="s">
        <v>79</v>
      </c>
      <c r="C413" s="49" t="s">
        <v>31</v>
      </c>
      <c r="D413" s="49">
        <v>135183</v>
      </c>
      <c r="E413" s="49">
        <v>83.11</v>
      </c>
      <c r="F413" s="49">
        <v>4.9400000000000004</v>
      </c>
      <c r="G413" s="49">
        <v>3.6499999999999998E-2</v>
      </c>
      <c r="H413" s="49">
        <v>27.364999999999998</v>
      </c>
      <c r="I413" s="49">
        <v>2025</v>
      </c>
      <c r="J413" s="49" t="s">
        <v>32</v>
      </c>
      <c r="K413" s="49" t="s">
        <v>33</v>
      </c>
    </row>
    <row r="414" spans="1:11" ht="20.100000000000001" customHeight="1" x14ac:dyDescent="0.25">
      <c r="A414" s="49" t="s">
        <v>3303</v>
      </c>
      <c r="B414" s="49" t="s">
        <v>75</v>
      </c>
      <c r="C414" s="49" t="s">
        <v>31</v>
      </c>
      <c r="D414" s="49">
        <v>62230</v>
      </c>
      <c r="E414" s="49">
        <v>85.53</v>
      </c>
      <c r="F414" s="49">
        <v>5.39</v>
      </c>
      <c r="G414" s="49">
        <v>8.6599999999999996E-2</v>
      </c>
      <c r="H414" s="49">
        <v>11.545400000000001</v>
      </c>
      <c r="I414" s="49">
        <v>2025</v>
      </c>
      <c r="J414" s="49" t="s">
        <v>32</v>
      </c>
      <c r="K414" s="49" t="s">
        <v>33</v>
      </c>
    </row>
    <row r="415" spans="1:11" ht="20.100000000000001" customHeight="1" x14ac:dyDescent="0.25">
      <c r="A415" s="49" t="s">
        <v>3343</v>
      </c>
      <c r="B415" s="49" t="s">
        <v>79</v>
      </c>
      <c r="C415" s="49" t="s">
        <v>31</v>
      </c>
      <c r="D415" s="49">
        <v>220842</v>
      </c>
      <c r="E415" s="49">
        <v>87.53</v>
      </c>
      <c r="F415" s="49">
        <v>10.27</v>
      </c>
      <c r="G415" s="49">
        <v>4.65E-2</v>
      </c>
      <c r="H415" s="49">
        <v>21.503599999999999</v>
      </c>
      <c r="I415" s="49">
        <v>2025</v>
      </c>
      <c r="J415" s="49" t="s">
        <v>32</v>
      </c>
      <c r="K415" s="49" t="s">
        <v>33</v>
      </c>
    </row>
    <row r="416" spans="1:11" ht="20.100000000000001" customHeight="1" x14ac:dyDescent="0.25">
      <c r="A416" s="49" t="s">
        <v>1661</v>
      </c>
      <c r="B416" s="49" t="s">
        <v>79</v>
      </c>
      <c r="C416" s="49" t="s">
        <v>31</v>
      </c>
      <c r="D416" s="49">
        <v>124332</v>
      </c>
      <c r="E416" s="49">
        <v>77.349999999999994</v>
      </c>
      <c r="F416" s="49">
        <v>3.8</v>
      </c>
      <c r="G416" s="49">
        <v>3.0599999999999999E-2</v>
      </c>
      <c r="H416" s="49">
        <v>32.719000000000001</v>
      </c>
      <c r="I416" s="49">
        <v>2025</v>
      </c>
      <c r="J416" s="49" t="s">
        <v>32</v>
      </c>
      <c r="K416" s="49" t="s">
        <v>33</v>
      </c>
    </row>
    <row r="417" spans="1:11" ht="20.100000000000001" customHeight="1" x14ac:dyDescent="0.25">
      <c r="A417" s="49" t="s">
        <v>373</v>
      </c>
      <c r="B417" s="49" t="s">
        <v>79</v>
      </c>
      <c r="C417" s="49" t="s">
        <v>31</v>
      </c>
      <c r="D417" s="49">
        <v>137791</v>
      </c>
      <c r="E417" s="49">
        <v>88.09</v>
      </c>
      <c r="F417" s="49">
        <v>6.94</v>
      </c>
      <c r="G417" s="49">
        <v>5.04E-2</v>
      </c>
      <c r="H417" s="49">
        <v>19.854700000000001</v>
      </c>
      <c r="I417" s="49">
        <v>2025</v>
      </c>
      <c r="J417" s="49" t="s">
        <v>32</v>
      </c>
      <c r="K417" s="49" t="s">
        <v>33</v>
      </c>
    </row>
    <row r="418" spans="1:11" ht="20.100000000000001" customHeight="1" x14ac:dyDescent="0.25">
      <c r="A418" s="49" t="s">
        <v>181</v>
      </c>
      <c r="B418" s="49" t="s">
        <v>79</v>
      </c>
      <c r="C418" s="49" t="s">
        <v>31</v>
      </c>
      <c r="D418" s="49">
        <v>84928</v>
      </c>
      <c r="E418" s="49">
        <v>87.32</v>
      </c>
      <c r="F418" s="49">
        <v>4</v>
      </c>
      <c r="G418" s="49">
        <v>4.7100000000000003E-2</v>
      </c>
      <c r="H418" s="49">
        <v>21.232099999999999</v>
      </c>
      <c r="I418" s="49">
        <v>2025</v>
      </c>
      <c r="J418" s="49" t="s">
        <v>32</v>
      </c>
      <c r="K418" s="49" t="s">
        <v>33</v>
      </c>
    </row>
    <row r="419" spans="1:11" ht="20.100000000000001" customHeight="1" x14ac:dyDescent="0.25">
      <c r="A419" s="49" t="s">
        <v>378</v>
      </c>
      <c r="B419" s="49" t="s">
        <v>79</v>
      </c>
      <c r="C419" s="49" t="s">
        <v>31</v>
      </c>
      <c r="D419" s="49">
        <v>176291</v>
      </c>
      <c r="E419" s="49">
        <v>79.19</v>
      </c>
      <c r="F419" s="49">
        <v>9.9700000000000006</v>
      </c>
      <c r="G419" s="49">
        <v>5.6599999999999998E-2</v>
      </c>
      <c r="H419" s="49">
        <v>17.682099999999998</v>
      </c>
      <c r="I419" s="49">
        <v>2025</v>
      </c>
      <c r="J419" s="49" t="s">
        <v>32</v>
      </c>
      <c r="K419" s="49" t="s">
        <v>33</v>
      </c>
    </row>
    <row r="420" spans="1:11" ht="20.100000000000001" customHeight="1" x14ac:dyDescent="0.25">
      <c r="A420" s="49" t="s">
        <v>245</v>
      </c>
      <c r="B420" s="49" t="s">
        <v>79</v>
      </c>
      <c r="C420" s="49" t="s">
        <v>31</v>
      </c>
      <c r="D420" s="49">
        <v>88824</v>
      </c>
      <c r="E420" s="49">
        <v>90.04</v>
      </c>
      <c r="F420" s="49">
        <v>6.11</v>
      </c>
      <c r="G420" s="49">
        <v>6.88E-2</v>
      </c>
      <c r="H420" s="49">
        <v>14.5374</v>
      </c>
      <c r="I420" s="49">
        <v>2025</v>
      </c>
      <c r="J420" s="49" t="s">
        <v>32</v>
      </c>
      <c r="K420" s="49" t="s">
        <v>33</v>
      </c>
    </row>
    <row r="421" spans="1:11" ht="20.100000000000001" customHeight="1" x14ac:dyDescent="0.25">
      <c r="A421" s="49" t="s">
        <v>3209</v>
      </c>
      <c r="B421" s="49" t="s">
        <v>79</v>
      </c>
      <c r="C421" s="49" t="s">
        <v>31</v>
      </c>
      <c r="D421" s="49">
        <v>248317</v>
      </c>
      <c r="E421" s="49">
        <v>87.16</v>
      </c>
      <c r="F421" s="49">
        <v>7.33</v>
      </c>
      <c r="G421" s="49">
        <v>2.9499999999999998E-2</v>
      </c>
      <c r="H421" s="49">
        <v>33.8767</v>
      </c>
      <c r="I421" s="49">
        <v>2025</v>
      </c>
      <c r="J421" s="49" t="s">
        <v>32</v>
      </c>
      <c r="K421" s="49" t="s">
        <v>33</v>
      </c>
    </row>
    <row r="422" spans="1:11" ht="20.100000000000001" customHeight="1" x14ac:dyDescent="0.25">
      <c r="A422" s="49" t="s">
        <v>2940</v>
      </c>
      <c r="B422" s="49" t="s">
        <v>79</v>
      </c>
      <c r="C422" s="49" t="s">
        <v>31</v>
      </c>
      <c r="D422" s="49">
        <v>134592</v>
      </c>
      <c r="E422" s="49">
        <v>81.55</v>
      </c>
      <c r="F422" s="49">
        <v>7.54</v>
      </c>
      <c r="G422" s="49">
        <v>5.6000000000000001E-2</v>
      </c>
      <c r="H422" s="49">
        <v>17.8504</v>
      </c>
      <c r="I422" s="49">
        <v>2025</v>
      </c>
      <c r="J422" s="49" t="s">
        <v>32</v>
      </c>
      <c r="K422" s="49" t="s">
        <v>33</v>
      </c>
    </row>
    <row r="423" spans="1:11" ht="20.100000000000001" customHeight="1" x14ac:dyDescent="0.25">
      <c r="A423" s="49" t="s">
        <v>1716</v>
      </c>
      <c r="B423" s="49" t="s">
        <v>75</v>
      </c>
      <c r="C423" s="49" t="s">
        <v>31</v>
      </c>
      <c r="D423" s="49">
        <v>215764</v>
      </c>
      <c r="E423" s="49">
        <v>85.83</v>
      </c>
      <c r="F423" s="49">
        <v>6.62</v>
      </c>
      <c r="G423" s="49">
        <v>3.0700000000000002E-2</v>
      </c>
      <c r="H423" s="49">
        <v>32.592799999999997</v>
      </c>
      <c r="I423" s="49">
        <v>2025</v>
      </c>
      <c r="J423" s="49" t="s">
        <v>32</v>
      </c>
      <c r="K423" s="49" t="s">
        <v>33</v>
      </c>
    </row>
    <row r="424" spans="1:11" ht="20.100000000000001" customHeight="1" x14ac:dyDescent="0.25">
      <c r="A424" s="49" t="s">
        <v>1007</v>
      </c>
      <c r="B424" s="49" t="s">
        <v>75</v>
      </c>
      <c r="C424" s="49" t="s">
        <v>31</v>
      </c>
      <c r="D424" s="49">
        <v>83097</v>
      </c>
      <c r="E424" s="49">
        <v>89.14</v>
      </c>
      <c r="F424" s="49">
        <v>5.46</v>
      </c>
      <c r="G424" s="49">
        <v>6.5699999999999995E-2</v>
      </c>
      <c r="H424" s="49">
        <v>15.219200000000001</v>
      </c>
      <c r="I424" s="49">
        <v>2025</v>
      </c>
      <c r="J424" s="49" t="s">
        <v>32</v>
      </c>
      <c r="K424" s="49" t="s">
        <v>33</v>
      </c>
    </row>
    <row r="425" spans="1:11" ht="20.100000000000001" customHeight="1" x14ac:dyDescent="0.25">
      <c r="A425" s="49" t="s">
        <v>406</v>
      </c>
      <c r="B425" s="49" t="s">
        <v>79</v>
      </c>
      <c r="C425" s="49" t="s">
        <v>31</v>
      </c>
      <c r="D425" s="49">
        <v>100121</v>
      </c>
      <c r="E425" s="49">
        <v>79.67</v>
      </c>
      <c r="F425" s="49">
        <v>3.83</v>
      </c>
      <c r="G425" s="49">
        <v>3.8300000000000001E-2</v>
      </c>
      <c r="H425" s="49">
        <v>26.141300000000001</v>
      </c>
      <c r="I425" s="49">
        <v>2026</v>
      </c>
      <c r="J425" s="49" t="s">
        <v>32</v>
      </c>
      <c r="K425" s="49" t="s">
        <v>33</v>
      </c>
    </row>
    <row r="426" spans="1:11" ht="20.100000000000001" customHeight="1" x14ac:dyDescent="0.25">
      <c r="A426" s="49" t="s">
        <v>809</v>
      </c>
      <c r="B426" s="49" t="s">
        <v>75</v>
      </c>
      <c r="C426" s="49" t="s">
        <v>32</v>
      </c>
      <c r="D426" s="49">
        <v>600930</v>
      </c>
      <c r="E426" s="49">
        <v>84.57</v>
      </c>
      <c r="F426" s="49">
        <v>10.91</v>
      </c>
      <c r="G426" s="49">
        <v>1.8200000000000001E-2</v>
      </c>
      <c r="H426" s="49">
        <v>55.0807</v>
      </c>
      <c r="I426" s="49">
        <v>2026</v>
      </c>
      <c r="J426" s="49" t="s">
        <v>52</v>
      </c>
      <c r="K426" s="49" t="s">
        <v>33</v>
      </c>
    </row>
    <row r="427" spans="1:11" ht="20.100000000000001" customHeight="1" x14ac:dyDescent="0.25">
      <c r="A427" s="49" t="s">
        <v>570</v>
      </c>
      <c r="B427" s="49" t="s">
        <v>79</v>
      </c>
      <c r="C427" s="49" t="s">
        <v>31</v>
      </c>
      <c r="D427" s="49">
        <v>112157</v>
      </c>
      <c r="E427" s="49">
        <v>84.23</v>
      </c>
      <c r="F427" s="49">
        <v>3.66</v>
      </c>
      <c r="G427" s="49">
        <v>3.2599999999999997E-2</v>
      </c>
      <c r="H427" s="49">
        <v>30.644100000000002</v>
      </c>
      <c r="I427" s="49">
        <v>2026</v>
      </c>
      <c r="J427" s="49" t="s">
        <v>32</v>
      </c>
      <c r="K427" s="49" t="s">
        <v>33</v>
      </c>
    </row>
    <row r="428" spans="1:11" ht="20.100000000000001" customHeight="1" x14ac:dyDescent="0.25">
      <c r="A428" s="49" t="s">
        <v>769</v>
      </c>
      <c r="B428" s="49" t="s">
        <v>34</v>
      </c>
      <c r="C428" s="49" t="s">
        <v>32</v>
      </c>
      <c r="D428" s="49">
        <v>289440</v>
      </c>
      <c r="E428" s="49">
        <v>81.239999999999995</v>
      </c>
      <c r="F428" s="49">
        <v>8.99</v>
      </c>
      <c r="G428" s="49">
        <v>3.1099999999999999E-2</v>
      </c>
      <c r="H428" s="49">
        <v>32.195799999999998</v>
      </c>
      <c r="I428" s="49">
        <v>2026</v>
      </c>
      <c r="J428" s="49" t="s">
        <v>52</v>
      </c>
      <c r="K428" s="49" t="s">
        <v>33</v>
      </c>
    </row>
    <row r="429" spans="1:11" ht="20.100000000000001" customHeight="1" x14ac:dyDescent="0.25">
      <c r="A429" s="49" t="s">
        <v>992</v>
      </c>
      <c r="B429" s="49" t="s">
        <v>34</v>
      </c>
      <c r="C429" s="49" t="s">
        <v>32</v>
      </c>
      <c r="D429" s="49">
        <v>309680</v>
      </c>
      <c r="E429" s="49">
        <v>72.42</v>
      </c>
      <c r="F429" s="49">
        <v>8.77</v>
      </c>
      <c r="G429" s="49">
        <v>2.8299999999999999E-2</v>
      </c>
      <c r="H429" s="49">
        <v>35.311300000000003</v>
      </c>
      <c r="I429" s="49">
        <v>2026</v>
      </c>
      <c r="J429" s="49" t="s">
        <v>52</v>
      </c>
      <c r="K429" s="49" t="s">
        <v>33</v>
      </c>
    </row>
    <row r="430" spans="1:11" ht="20.100000000000001" customHeight="1" x14ac:dyDescent="0.25">
      <c r="A430" s="49" t="s">
        <v>1638</v>
      </c>
      <c r="B430" s="49" t="s">
        <v>75</v>
      </c>
      <c r="C430" s="49" t="s">
        <v>32</v>
      </c>
      <c r="D430" s="49">
        <v>492030</v>
      </c>
      <c r="E430" s="49">
        <v>77.44</v>
      </c>
      <c r="F430" s="49">
        <v>11.22</v>
      </c>
      <c r="G430" s="49">
        <v>2.2800000000000001E-2</v>
      </c>
      <c r="H430" s="49">
        <v>43.852899999999998</v>
      </c>
      <c r="I430" s="49">
        <v>2026</v>
      </c>
      <c r="J430" s="49" t="s">
        <v>52</v>
      </c>
      <c r="K430" s="49" t="s">
        <v>33</v>
      </c>
    </row>
    <row r="431" spans="1:11" ht="20.100000000000001" customHeight="1" x14ac:dyDescent="0.25">
      <c r="A431" s="49" t="s">
        <v>626</v>
      </c>
      <c r="B431" s="49" t="s">
        <v>75</v>
      </c>
      <c r="C431" s="49" t="s">
        <v>32</v>
      </c>
      <c r="D431" s="49">
        <v>371790</v>
      </c>
      <c r="E431" s="49">
        <v>85.59</v>
      </c>
      <c r="F431" s="49">
        <v>11.24</v>
      </c>
      <c r="G431" s="49">
        <v>3.0200000000000001E-2</v>
      </c>
      <c r="H431" s="49">
        <v>33.077399999999997</v>
      </c>
      <c r="I431" s="49">
        <v>2026</v>
      </c>
      <c r="J431" s="49" t="s">
        <v>52</v>
      </c>
      <c r="K431" s="49" t="s">
        <v>33</v>
      </c>
    </row>
    <row r="432" spans="1:11" ht="20.100000000000001" customHeight="1" x14ac:dyDescent="0.25">
      <c r="A432" s="49" t="s">
        <v>745</v>
      </c>
      <c r="B432" s="49" t="s">
        <v>34</v>
      </c>
      <c r="C432" s="49" t="s">
        <v>32</v>
      </c>
      <c r="D432" s="49">
        <v>280280</v>
      </c>
      <c r="E432" s="49">
        <v>73.12</v>
      </c>
      <c r="F432" s="49">
        <v>9.0399999999999991</v>
      </c>
      <c r="G432" s="49">
        <v>3.2300000000000002E-2</v>
      </c>
      <c r="H432" s="49">
        <v>31.0044</v>
      </c>
      <c r="I432" s="49">
        <v>2026</v>
      </c>
      <c r="J432" s="49" t="s">
        <v>52</v>
      </c>
      <c r="K432" s="49" t="s">
        <v>33</v>
      </c>
    </row>
    <row r="433" spans="1:11" ht="20.100000000000001" customHeight="1" x14ac:dyDescent="0.25">
      <c r="A433" s="49" t="s">
        <v>3638</v>
      </c>
      <c r="B433" s="49" t="s">
        <v>79</v>
      </c>
      <c r="C433" s="49" t="s">
        <v>31</v>
      </c>
      <c r="D433" s="49">
        <v>181114</v>
      </c>
      <c r="E433" s="49">
        <v>66.48</v>
      </c>
      <c r="F433" s="49">
        <v>6.46</v>
      </c>
      <c r="G433" s="49">
        <v>3.5700000000000003E-2</v>
      </c>
      <c r="H433" s="49">
        <v>28.036200000000001</v>
      </c>
      <c r="I433" s="49">
        <v>2026</v>
      </c>
      <c r="J433" s="49" t="s">
        <v>32</v>
      </c>
      <c r="K433" s="49" t="s">
        <v>33</v>
      </c>
    </row>
    <row r="434" spans="1:11" ht="20.100000000000001" customHeight="1" x14ac:dyDescent="0.25">
      <c r="A434" s="49" t="s">
        <v>1736</v>
      </c>
      <c r="B434" s="49" t="s">
        <v>75</v>
      </c>
      <c r="C434" s="49" t="s">
        <v>32</v>
      </c>
      <c r="D434" s="49">
        <v>352620</v>
      </c>
      <c r="E434" s="49">
        <v>76.25</v>
      </c>
      <c r="F434" s="49">
        <v>10.49</v>
      </c>
      <c r="G434" s="49">
        <v>2.9700000000000001E-2</v>
      </c>
      <c r="H434" s="49">
        <v>33.614899999999999</v>
      </c>
      <c r="I434" s="49">
        <v>2026</v>
      </c>
      <c r="J434" s="49" t="s">
        <v>52</v>
      </c>
      <c r="K434" s="49" t="s">
        <v>33</v>
      </c>
    </row>
    <row r="435" spans="1:11" ht="20.100000000000001" customHeight="1" x14ac:dyDescent="0.25">
      <c r="A435" s="49" t="s">
        <v>905</v>
      </c>
      <c r="B435" s="49" t="s">
        <v>75</v>
      </c>
      <c r="C435" s="49" t="s">
        <v>32</v>
      </c>
      <c r="D435" s="49">
        <v>401175</v>
      </c>
      <c r="E435" s="49">
        <v>82.21</v>
      </c>
      <c r="F435" s="49">
        <v>9.73</v>
      </c>
      <c r="G435" s="49">
        <v>2.4299999999999999E-2</v>
      </c>
      <c r="H435" s="49">
        <v>41.230699999999999</v>
      </c>
      <c r="I435" s="49">
        <v>2026</v>
      </c>
      <c r="J435" s="49" t="s">
        <v>52</v>
      </c>
      <c r="K435" s="49" t="s">
        <v>33</v>
      </c>
    </row>
    <row r="436" spans="1:11" ht="20.100000000000001" customHeight="1" x14ac:dyDescent="0.25">
      <c r="A436" s="49" t="s">
        <v>1162</v>
      </c>
      <c r="B436" s="49" t="s">
        <v>1163</v>
      </c>
      <c r="C436" s="49" t="s">
        <v>32</v>
      </c>
      <c r="D436" s="49">
        <v>1911600</v>
      </c>
      <c r="E436" s="49">
        <v>93.19</v>
      </c>
      <c r="F436" s="49">
        <v>23.22</v>
      </c>
      <c r="G436" s="49">
        <v>1.21E-2</v>
      </c>
      <c r="H436" s="49">
        <v>82.325599999999994</v>
      </c>
      <c r="I436" s="49">
        <v>2026</v>
      </c>
      <c r="J436" s="49" t="s">
        <v>52</v>
      </c>
      <c r="K436" s="49" t="s">
        <v>33</v>
      </c>
    </row>
    <row r="437" spans="1:11" ht="20.100000000000001" customHeight="1" x14ac:dyDescent="0.25">
      <c r="A437" s="49" t="s">
        <v>1667</v>
      </c>
      <c r="B437" s="49" t="s">
        <v>79</v>
      </c>
      <c r="C437" s="49" t="s">
        <v>31</v>
      </c>
      <c r="D437" s="49">
        <v>118211</v>
      </c>
      <c r="E437" s="49">
        <v>87.57</v>
      </c>
      <c r="F437" s="49">
        <v>4.41</v>
      </c>
      <c r="G437" s="49">
        <v>3.73E-2</v>
      </c>
      <c r="H437" s="49">
        <v>26.805299999999999</v>
      </c>
      <c r="I437" s="49">
        <v>2026</v>
      </c>
      <c r="J437" s="49" t="s">
        <v>32</v>
      </c>
      <c r="K437" s="49" t="s">
        <v>33</v>
      </c>
    </row>
    <row r="438" spans="1:11" ht="20.100000000000001" customHeight="1" x14ac:dyDescent="0.25">
      <c r="A438" s="49" t="s">
        <v>1015</v>
      </c>
      <c r="B438" s="49" t="s">
        <v>75</v>
      </c>
      <c r="C438" s="49" t="s">
        <v>32</v>
      </c>
      <c r="D438" s="49">
        <v>492030</v>
      </c>
      <c r="E438" s="49">
        <v>81.150000000000006</v>
      </c>
      <c r="F438" s="49">
        <v>11.28</v>
      </c>
      <c r="G438" s="49">
        <v>2.29E-2</v>
      </c>
      <c r="H438" s="49">
        <v>43.619700000000002</v>
      </c>
      <c r="I438" s="49">
        <v>2026</v>
      </c>
      <c r="J438" s="49" t="s">
        <v>52</v>
      </c>
      <c r="K438" s="49" t="s">
        <v>33</v>
      </c>
    </row>
    <row r="439" spans="1:11" ht="20.100000000000001" customHeight="1" x14ac:dyDescent="0.25">
      <c r="A439" s="49" t="s">
        <v>1147</v>
      </c>
      <c r="B439" s="49" t="s">
        <v>75</v>
      </c>
      <c r="C439" s="49" t="s">
        <v>32</v>
      </c>
      <c r="D439" s="49">
        <v>510120</v>
      </c>
      <c r="E439" s="49">
        <v>85.1</v>
      </c>
      <c r="F439" s="49">
        <v>9.7899999999999991</v>
      </c>
      <c r="G439" s="49">
        <v>1.9199999999999998E-2</v>
      </c>
      <c r="H439" s="49">
        <v>52.106200000000001</v>
      </c>
      <c r="I439" s="49">
        <v>2026</v>
      </c>
      <c r="J439" s="49" t="s">
        <v>52</v>
      </c>
      <c r="K439" s="49" t="s">
        <v>33</v>
      </c>
    </row>
    <row r="440" spans="1:11" ht="20.100000000000001" customHeight="1" x14ac:dyDescent="0.25">
      <c r="A440" s="49" t="s">
        <v>3365</v>
      </c>
      <c r="B440" s="49" t="s">
        <v>34</v>
      </c>
      <c r="C440" s="49" t="s">
        <v>32</v>
      </c>
      <c r="D440" s="49">
        <v>223760</v>
      </c>
      <c r="E440" s="49">
        <v>79.47</v>
      </c>
      <c r="F440" s="49">
        <v>0.17</v>
      </c>
      <c r="G440" s="49">
        <v>8.0000000000000004E-4</v>
      </c>
      <c r="H440" s="49">
        <v>1316.2353000000001</v>
      </c>
      <c r="I440" s="49">
        <v>2026</v>
      </c>
      <c r="J440" s="49" t="s">
        <v>52</v>
      </c>
      <c r="K440" s="49" t="s">
        <v>33</v>
      </c>
    </row>
    <row r="441" spans="1:11" ht="20.100000000000001" customHeight="1" x14ac:dyDescent="0.25">
      <c r="A441" s="49" t="s">
        <v>3596</v>
      </c>
      <c r="B441" s="49" t="s">
        <v>34</v>
      </c>
      <c r="C441" s="49" t="s">
        <v>32</v>
      </c>
      <c r="D441" s="49">
        <v>288000</v>
      </c>
      <c r="E441" s="49">
        <v>76.349999999999994</v>
      </c>
      <c r="F441" s="49">
        <v>0.14000000000000001</v>
      </c>
      <c r="G441" s="49">
        <v>5.0000000000000001E-4</v>
      </c>
      <c r="H441" s="49">
        <v>2057.1428999999998</v>
      </c>
      <c r="I441" s="49">
        <v>2026</v>
      </c>
      <c r="J441" s="49" t="s">
        <v>52</v>
      </c>
      <c r="K441" s="49" t="s">
        <v>33</v>
      </c>
    </row>
    <row r="442" spans="1:11" ht="20.100000000000001" customHeight="1" x14ac:dyDescent="0.25">
      <c r="A442" s="49" t="s">
        <v>631</v>
      </c>
      <c r="B442" s="49" t="s">
        <v>75</v>
      </c>
      <c r="C442" s="49" t="s">
        <v>32</v>
      </c>
      <c r="D442" s="49">
        <v>369720</v>
      </c>
      <c r="E442" s="49">
        <v>85.9</v>
      </c>
      <c r="F442" s="49">
        <v>10.56</v>
      </c>
      <c r="G442" s="49">
        <v>2.86E-2</v>
      </c>
      <c r="H442" s="49">
        <v>35.011400000000002</v>
      </c>
      <c r="I442" s="49">
        <v>2026</v>
      </c>
      <c r="J442" s="49" t="s">
        <v>52</v>
      </c>
      <c r="K442" s="49" t="s">
        <v>33</v>
      </c>
    </row>
    <row r="443" spans="1:11" ht="20.100000000000001" customHeight="1" x14ac:dyDescent="0.25">
      <c r="A443" s="49" t="s">
        <v>1673</v>
      </c>
      <c r="B443" s="49" t="s">
        <v>79</v>
      </c>
      <c r="C443" s="49" t="s">
        <v>31</v>
      </c>
      <c r="D443" s="49">
        <v>106390</v>
      </c>
      <c r="E443" s="49">
        <v>88.43</v>
      </c>
      <c r="F443" s="49">
        <v>3.67</v>
      </c>
      <c r="G443" s="49">
        <v>3.4500000000000003E-2</v>
      </c>
      <c r="H443" s="49">
        <v>28.989100000000001</v>
      </c>
      <c r="I443" s="49">
        <v>2026</v>
      </c>
      <c r="J443" s="49" t="s">
        <v>32</v>
      </c>
      <c r="K443" s="49" t="s">
        <v>33</v>
      </c>
    </row>
    <row r="444" spans="1:11" ht="20.100000000000001" customHeight="1" x14ac:dyDescent="0.25">
      <c r="A444" s="49" t="s">
        <v>741</v>
      </c>
      <c r="B444" s="49" t="s">
        <v>34</v>
      </c>
      <c r="C444" s="49" t="s">
        <v>32</v>
      </c>
      <c r="D444" s="49">
        <v>518760</v>
      </c>
      <c r="E444" s="49">
        <v>79.73</v>
      </c>
      <c r="F444" s="49">
        <v>11.03</v>
      </c>
      <c r="G444" s="49">
        <v>2.1299999999999999E-2</v>
      </c>
      <c r="H444" s="49">
        <v>47.031700000000001</v>
      </c>
      <c r="I444" s="49">
        <v>2026</v>
      </c>
      <c r="J444" s="49" t="s">
        <v>52</v>
      </c>
      <c r="K444" s="49" t="s">
        <v>33</v>
      </c>
    </row>
    <row r="445" spans="1:11" ht="20.100000000000001" customHeight="1" x14ac:dyDescent="0.25">
      <c r="A445" s="49" t="s">
        <v>552</v>
      </c>
      <c r="B445" s="49" t="s">
        <v>79</v>
      </c>
      <c r="C445" s="49" t="s">
        <v>31</v>
      </c>
      <c r="D445" s="49">
        <v>209556</v>
      </c>
      <c r="E445" s="49">
        <v>82.3</v>
      </c>
      <c r="F445" s="49">
        <v>8.5500000000000007</v>
      </c>
      <c r="G445" s="49">
        <v>4.0800000000000003E-2</v>
      </c>
      <c r="H445" s="49">
        <v>24.509499999999999</v>
      </c>
      <c r="I445" s="49">
        <v>2026</v>
      </c>
      <c r="J445" s="49" t="s">
        <v>32</v>
      </c>
      <c r="K445" s="49" t="s">
        <v>33</v>
      </c>
    </row>
    <row r="446" spans="1:11" ht="20.100000000000001" customHeight="1" x14ac:dyDescent="0.25">
      <c r="A446" s="49" t="s">
        <v>608</v>
      </c>
      <c r="B446" s="49" t="s">
        <v>34</v>
      </c>
      <c r="C446" s="49" t="s">
        <v>32</v>
      </c>
      <c r="D446" s="49">
        <v>402160</v>
      </c>
      <c r="E446" s="49">
        <v>78.37</v>
      </c>
      <c r="F446" s="49">
        <v>9.11</v>
      </c>
      <c r="G446" s="49">
        <v>2.2700000000000001E-2</v>
      </c>
      <c r="H446" s="49">
        <v>44.1449</v>
      </c>
      <c r="I446" s="49">
        <v>2026</v>
      </c>
      <c r="J446" s="49" t="s">
        <v>52</v>
      </c>
      <c r="K446" s="49" t="s">
        <v>33</v>
      </c>
    </row>
    <row r="447" spans="1:11" ht="20.100000000000001" customHeight="1" x14ac:dyDescent="0.25">
      <c r="A447" s="49" t="s">
        <v>3850</v>
      </c>
      <c r="B447" s="49" t="s">
        <v>34</v>
      </c>
      <c r="C447" s="49" t="s">
        <v>32</v>
      </c>
      <c r="D447" s="49">
        <v>60000000</v>
      </c>
      <c r="E447" s="49">
        <v>98.67</v>
      </c>
      <c r="F447" s="49">
        <v>27.22</v>
      </c>
      <c r="G447" s="49">
        <v>5.0000000000000001E-4</v>
      </c>
      <c r="H447" s="49">
        <v>2204.2615999999998</v>
      </c>
      <c r="I447" s="49">
        <v>2026</v>
      </c>
      <c r="J447" s="49" t="s">
        <v>52</v>
      </c>
      <c r="K447" s="49" t="s">
        <v>110</v>
      </c>
    </row>
    <row r="448" spans="1:11" ht="20.100000000000001" customHeight="1" x14ac:dyDescent="0.25">
      <c r="A448" s="49" t="s">
        <v>522</v>
      </c>
      <c r="B448" s="49" t="s">
        <v>75</v>
      </c>
      <c r="C448" s="49" t="s">
        <v>32</v>
      </c>
      <c r="D448" s="49">
        <v>271080</v>
      </c>
      <c r="E448" s="49">
        <v>89.16</v>
      </c>
      <c r="F448" s="49">
        <v>9.98</v>
      </c>
      <c r="G448" s="49">
        <v>3.6799999999999999E-2</v>
      </c>
      <c r="H448" s="49">
        <v>27.162299999999998</v>
      </c>
      <c r="I448" s="49">
        <v>2026</v>
      </c>
      <c r="J448" s="49" t="s">
        <v>52</v>
      </c>
      <c r="K448" s="49" t="s">
        <v>33</v>
      </c>
    </row>
    <row r="449" spans="1:11" ht="20.100000000000001" customHeight="1" x14ac:dyDescent="0.25">
      <c r="A449" s="49" t="s">
        <v>1671</v>
      </c>
      <c r="B449" s="49" t="s">
        <v>79</v>
      </c>
      <c r="C449" s="49" t="s">
        <v>31</v>
      </c>
      <c r="D449" s="49">
        <v>96288</v>
      </c>
      <c r="E449" s="49">
        <v>88.82</v>
      </c>
      <c r="F449" s="49">
        <v>3.96</v>
      </c>
      <c r="G449" s="49">
        <v>4.1099999999999998E-2</v>
      </c>
      <c r="H449" s="49">
        <v>24.315200000000001</v>
      </c>
      <c r="I449" s="49">
        <v>2026</v>
      </c>
      <c r="J449" s="49" t="s">
        <v>32</v>
      </c>
      <c r="K449" s="49" t="s">
        <v>33</v>
      </c>
    </row>
    <row r="450" spans="1:11" ht="20.100000000000001" customHeight="1" x14ac:dyDescent="0.25">
      <c r="A450" s="49" t="s">
        <v>991</v>
      </c>
      <c r="B450" s="49" t="s">
        <v>79</v>
      </c>
      <c r="C450" s="49" t="s">
        <v>31</v>
      </c>
      <c r="D450" s="49">
        <v>110116</v>
      </c>
      <c r="E450" s="49">
        <v>86.52</v>
      </c>
      <c r="F450" s="49">
        <v>3.04</v>
      </c>
      <c r="G450" s="49">
        <v>2.76E-2</v>
      </c>
      <c r="H450" s="49">
        <v>36.222200000000001</v>
      </c>
      <c r="I450" s="49">
        <v>2026</v>
      </c>
      <c r="J450" s="49" t="s">
        <v>32</v>
      </c>
      <c r="K450" s="49" t="s">
        <v>33</v>
      </c>
    </row>
    <row r="451" spans="1:11" ht="20.100000000000001" customHeight="1" x14ac:dyDescent="0.25">
      <c r="A451" s="49" t="s">
        <v>853</v>
      </c>
      <c r="B451" s="49" t="s">
        <v>75</v>
      </c>
      <c r="C451" s="49" t="s">
        <v>32</v>
      </c>
      <c r="D451" s="49">
        <v>401760</v>
      </c>
      <c r="E451" s="49">
        <v>81.36</v>
      </c>
      <c r="F451" s="49">
        <v>10.52</v>
      </c>
      <c r="G451" s="49">
        <v>2.6200000000000001E-2</v>
      </c>
      <c r="H451" s="49">
        <v>38.190100000000001</v>
      </c>
      <c r="I451" s="49">
        <v>2026</v>
      </c>
      <c r="J451" s="49" t="s">
        <v>52</v>
      </c>
      <c r="K451" s="49" t="s">
        <v>33</v>
      </c>
    </row>
    <row r="452" spans="1:11" ht="20.100000000000001" customHeight="1" x14ac:dyDescent="0.25">
      <c r="A452" s="49" t="s">
        <v>3364</v>
      </c>
      <c r="B452" s="49" t="s">
        <v>75</v>
      </c>
      <c r="C452" s="49" t="s">
        <v>32</v>
      </c>
      <c r="D452" s="49">
        <v>283230</v>
      </c>
      <c r="E452" s="49">
        <v>82.18</v>
      </c>
      <c r="F452" s="49">
        <v>9.81</v>
      </c>
      <c r="G452" s="49">
        <v>3.4599999999999999E-2</v>
      </c>
      <c r="H452" s="49">
        <v>28.871600000000001</v>
      </c>
      <c r="I452" s="49">
        <v>2026</v>
      </c>
      <c r="J452" s="49" t="s">
        <v>52</v>
      </c>
      <c r="K452" s="49" t="s">
        <v>33</v>
      </c>
    </row>
    <row r="453" spans="1:11" ht="20.100000000000001" customHeight="1" x14ac:dyDescent="0.25">
      <c r="A453" s="49" t="s">
        <v>2939</v>
      </c>
      <c r="B453" s="49" t="s">
        <v>34</v>
      </c>
      <c r="C453" s="49" t="s">
        <v>32</v>
      </c>
      <c r="D453" s="49">
        <v>58480</v>
      </c>
      <c r="E453" s="49">
        <v>88.49</v>
      </c>
      <c r="F453" s="49">
        <v>0.15</v>
      </c>
      <c r="G453" s="49">
        <v>2.5999999999999999E-3</v>
      </c>
      <c r="H453" s="49">
        <v>389.86669999999998</v>
      </c>
      <c r="I453" s="49">
        <v>2026</v>
      </c>
      <c r="J453" s="49" t="s">
        <v>52</v>
      </c>
      <c r="K453" s="49" t="s">
        <v>33</v>
      </c>
    </row>
    <row r="454" spans="1:11" ht="20.100000000000001" customHeight="1" x14ac:dyDescent="0.25">
      <c r="A454" s="49" t="s">
        <v>381</v>
      </c>
      <c r="B454" s="49" t="s">
        <v>75</v>
      </c>
      <c r="C454" s="49" t="s">
        <v>31</v>
      </c>
      <c r="D454" s="49">
        <v>670842</v>
      </c>
      <c r="E454" s="49">
        <v>71.239999999999995</v>
      </c>
      <c r="F454" s="49">
        <v>16.8</v>
      </c>
      <c r="G454" s="49">
        <v>2.5000000000000001E-2</v>
      </c>
      <c r="H454" s="49">
        <v>39.931100000000001</v>
      </c>
      <c r="I454" s="49">
        <v>2026</v>
      </c>
      <c r="J454" s="49" t="s">
        <v>32</v>
      </c>
      <c r="K454" s="49" t="s">
        <v>33</v>
      </c>
    </row>
    <row r="455" spans="1:11" ht="20.100000000000001" customHeight="1" x14ac:dyDescent="0.25">
      <c r="A455" s="49" t="s">
        <v>229</v>
      </c>
      <c r="B455" s="49" t="s">
        <v>79</v>
      </c>
      <c r="C455" s="49" t="s">
        <v>31</v>
      </c>
      <c r="D455" s="49">
        <v>193795</v>
      </c>
      <c r="E455" s="49">
        <v>76.78</v>
      </c>
      <c r="F455" s="49">
        <v>9.68</v>
      </c>
      <c r="G455" s="49">
        <v>4.99E-2</v>
      </c>
      <c r="H455" s="49">
        <v>20.020099999999999</v>
      </c>
      <c r="I455" s="49">
        <v>2026</v>
      </c>
      <c r="J455" s="49" t="s">
        <v>32</v>
      </c>
      <c r="K455" s="49" t="s">
        <v>33</v>
      </c>
    </row>
    <row r="456" spans="1:11" ht="20.100000000000001" customHeight="1" x14ac:dyDescent="0.25">
      <c r="A456" s="49" t="s">
        <v>1666</v>
      </c>
      <c r="B456" s="49" t="s">
        <v>79</v>
      </c>
      <c r="C456" s="49" t="s">
        <v>31</v>
      </c>
      <c r="D456" s="49">
        <v>123119</v>
      </c>
      <c r="E456" s="49">
        <v>88.83</v>
      </c>
      <c r="F456" s="49">
        <v>4.8099999999999996</v>
      </c>
      <c r="G456" s="49">
        <v>3.9100000000000003E-2</v>
      </c>
      <c r="H456" s="49">
        <v>25.596399999999999</v>
      </c>
      <c r="I456" s="49">
        <v>2026</v>
      </c>
      <c r="J456" s="49" t="s">
        <v>32</v>
      </c>
      <c r="K456" s="49" t="s">
        <v>33</v>
      </c>
    </row>
    <row r="457" spans="1:11" ht="20.100000000000001" customHeight="1" x14ac:dyDescent="0.25">
      <c r="A457" s="49" t="s">
        <v>509</v>
      </c>
      <c r="B457" s="49" t="s">
        <v>79</v>
      </c>
      <c r="C457" s="49" t="s">
        <v>31</v>
      </c>
      <c r="D457" s="49">
        <v>78628</v>
      </c>
      <c r="E457" s="49">
        <v>85.15</v>
      </c>
      <c r="F457" s="49">
        <v>4.92</v>
      </c>
      <c r="G457" s="49">
        <v>6.2600000000000003E-2</v>
      </c>
      <c r="H457" s="49">
        <v>15.981400000000001</v>
      </c>
      <c r="I457" s="49">
        <v>2026</v>
      </c>
      <c r="J457" s="49" t="s">
        <v>32</v>
      </c>
      <c r="K457" s="49" t="s">
        <v>33</v>
      </c>
    </row>
    <row r="458" spans="1:11" ht="20.100000000000001" customHeight="1" x14ac:dyDescent="0.25">
      <c r="A458" s="49" t="s">
        <v>265</v>
      </c>
      <c r="B458" s="49" t="s">
        <v>79</v>
      </c>
      <c r="C458" s="49" t="s">
        <v>31</v>
      </c>
      <c r="D458" s="49">
        <v>116635</v>
      </c>
      <c r="E458" s="49">
        <v>87.11</v>
      </c>
      <c r="F458" s="49">
        <v>4.32</v>
      </c>
      <c r="G458" s="49">
        <v>3.6999999999999998E-2</v>
      </c>
      <c r="H458" s="49">
        <v>26.998799999999999</v>
      </c>
      <c r="I458" s="49">
        <v>2026</v>
      </c>
      <c r="J458" s="49" t="s">
        <v>32</v>
      </c>
      <c r="K458" s="49" t="s">
        <v>33</v>
      </c>
    </row>
    <row r="459" spans="1:11" ht="20.100000000000001" customHeight="1" x14ac:dyDescent="0.25">
      <c r="A459" s="49" t="s">
        <v>740</v>
      </c>
      <c r="B459" s="49" t="s">
        <v>30</v>
      </c>
      <c r="C459" s="49" t="s">
        <v>32</v>
      </c>
      <c r="D459" s="49">
        <v>332010</v>
      </c>
      <c r="E459" s="49">
        <v>83.89</v>
      </c>
      <c r="F459" s="49">
        <v>10.5</v>
      </c>
      <c r="G459" s="49">
        <v>3.1600000000000003E-2</v>
      </c>
      <c r="H459" s="49">
        <v>31.62</v>
      </c>
      <c r="I459" s="49">
        <v>2026</v>
      </c>
      <c r="J459" s="49" t="s">
        <v>52</v>
      </c>
      <c r="K459" s="49" t="s">
        <v>33</v>
      </c>
    </row>
    <row r="460" spans="1:11" ht="20.100000000000001" customHeight="1" x14ac:dyDescent="0.25">
      <c r="A460" s="49" t="s">
        <v>941</v>
      </c>
      <c r="B460" s="49" t="s">
        <v>34</v>
      </c>
      <c r="C460" s="49" t="s">
        <v>32</v>
      </c>
      <c r="D460" s="49">
        <v>258680</v>
      </c>
      <c r="E460" s="49">
        <v>77.13</v>
      </c>
      <c r="F460" s="49">
        <v>8.31</v>
      </c>
      <c r="G460" s="49">
        <v>3.2099999999999997E-2</v>
      </c>
      <c r="H460" s="49">
        <v>31.128799999999998</v>
      </c>
      <c r="I460" s="49">
        <v>2026</v>
      </c>
      <c r="J460" s="49" t="s">
        <v>52</v>
      </c>
      <c r="K460" s="49" t="s">
        <v>33</v>
      </c>
    </row>
    <row r="461" spans="1:11" ht="20.100000000000001" customHeight="1" x14ac:dyDescent="0.25">
      <c r="A461" s="49" t="s">
        <v>920</v>
      </c>
      <c r="B461" s="49" t="s">
        <v>34</v>
      </c>
      <c r="C461" s="49" t="s">
        <v>32</v>
      </c>
      <c r="D461" s="49">
        <v>448560</v>
      </c>
      <c r="E461" s="49">
        <v>81.48</v>
      </c>
      <c r="F461" s="49">
        <v>10.45</v>
      </c>
      <c r="G461" s="49">
        <v>2.3300000000000001E-2</v>
      </c>
      <c r="H461" s="49">
        <v>42.924399999999999</v>
      </c>
      <c r="I461" s="49">
        <v>2026</v>
      </c>
      <c r="J461" s="49" t="s">
        <v>52</v>
      </c>
      <c r="K461" s="49" t="s">
        <v>33</v>
      </c>
    </row>
    <row r="462" spans="1:11" ht="20.100000000000001" customHeight="1" x14ac:dyDescent="0.25">
      <c r="A462" s="49" t="s">
        <v>737</v>
      </c>
      <c r="B462" s="49" t="s">
        <v>34</v>
      </c>
      <c r="C462" s="49" t="s">
        <v>32</v>
      </c>
      <c r="D462" s="49">
        <v>391680</v>
      </c>
      <c r="E462" s="49">
        <v>80.540000000000006</v>
      </c>
      <c r="F462" s="49">
        <v>10.76</v>
      </c>
      <c r="G462" s="49">
        <v>2.75E-2</v>
      </c>
      <c r="H462" s="49">
        <v>36.401499999999999</v>
      </c>
      <c r="I462" s="49">
        <v>2026</v>
      </c>
      <c r="J462" s="49" t="s">
        <v>52</v>
      </c>
      <c r="K462" s="49" t="s">
        <v>33</v>
      </c>
    </row>
    <row r="463" spans="1:11" ht="20.100000000000001" customHeight="1" x14ac:dyDescent="0.25">
      <c r="A463" s="49" t="s">
        <v>839</v>
      </c>
      <c r="B463" s="49" t="s">
        <v>30</v>
      </c>
      <c r="C463" s="49" t="s">
        <v>32</v>
      </c>
      <c r="D463" s="49">
        <v>417240</v>
      </c>
      <c r="E463" s="49">
        <v>83.71</v>
      </c>
      <c r="F463" s="49">
        <v>10.63</v>
      </c>
      <c r="G463" s="49">
        <v>2.5499999999999998E-2</v>
      </c>
      <c r="H463" s="49">
        <v>39.251199999999997</v>
      </c>
      <c r="I463" s="49">
        <v>2026</v>
      </c>
      <c r="J463" s="49" t="s">
        <v>52</v>
      </c>
      <c r="K463" s="49" t="s">
        <v>33</v>
      </c>
    </row>
    <row r="464" spans="1:11" ht="20.100000000000001" customHeight="1" x14ac:dyDescent="0.25">
      <c r="A464" s="49" t="s">
        <v>898</v>
      </c>
      <c r="B464" s="49" t="s">
        <v>34</v>
      </c>
      <c r="C464" s="49" t="s">
        <v>32</v>
      </c>
      <c r="D464" s="49">
        <v>508200</v>
      </c>
      <c r="E464" s="49">
        <v>83.21</v>
      </c>
      <c r="F464" s="49">
        <v>11.03</v>
      </c>
      <c r="G464" s="49">
        <v>2.1700000000000001E-2</v>
      </c>
      <c r="H464" s="49">
        <v>46.074300000000001</v>
      </c>
      <c r="I464" s="49">
        <v>2026</v>
      </c>
      <c r="J464" s="49" t="s">
        <v>52</v>
      </c>
      <c r="K464" s="49" t="s">
        <v>33</v>
      </c>
    </row>
    <row r="465" spans="1:11" ht="20.100000000000001" customHeight="1" x14ac:dyDescent="0.25">
      <c r="A465" s="49" t="s">
        <v>3251</v>
      </c>
      <c r="B465" s="49" t="s">
        <v>34</v>
      </c>
      <c r="C465" s="49" t="s">
        <v>32</v>
      </c>
      <c r="D465" s="49">
        <v>628000</v>
      </c>
      <c r="E465" s="49">
        <v>93.19</v>
      </c>
      <c r="F465" s="49">
        <v>13.78</v>
      </c>
      <c r="G465" s="49">
        <v>2.1899999999999999E-2</v>
      </c>
      <c r="H465" s="49">
        <v>45.573300000000003</v>
      </c>
      <c r="I465" s="49">
        <v>2026</v>
      </c>
      <c r="J465" s="49" t="s">
        <v>52</v>
      </c>
      <c r="K465" s="49" t="s">
        <v>33</v>
      </c>
    </row>
    <row r="466" spans="1:11" ht="20.100000000000001" customHeight="1" x14ac:dyDescent="0.25">
      <c r="A466" s="49" t="s">
        <v>903</v>
      </c>
      <c r="B466" s="49" t="s">
        <v>75</v>
      </c>
      <c r="C466" s="49" t="s">
        <v>32</v>
      </c>
      <c r="D466" s="49">
        <v>322830</v>
      </c>
      <c r="E466" s="49">
        <v>83.1</v>
      </c>
      <c r="F466" s="49">
        <v>10.6</v>
      </c>
      <c r="G466" s="49">
        <v>3.2800000000000003E-2</v>
      </c>
      <c r="H466" s="49">
        <v>30.4557</v>
      </c>
      <c r="I466" s="49">
        <v>2026</v>
      </c>
      <c r="J466" s="49" t="s">
        <v>52</v>
      </c>
      <c r="K466" s="49" t="s">
        <v>33</v>
      </c>
    </row>
    <row r="467" spans="1:11" ht="20.100000000000001" customHeight="1" x14ac:dyDescent="0.25">
      <c r="A467" s="49" t="s">
        <v>1731</v>
      </c>
      <c r="B467" s="49" t="s">
        <v>34</v>
      </c>
      <c r="C467" s="49" t="s">
        <v>32</v>
      </c>
      <c r="D467" s="49">
        <v>249120</v>
      </c>
      <c r="E467" s="49">
        <v>66.11</v>
      </c>
      <c r="F467" s="49">
        <v>3.93</v>
      </c>
      <c r="G467" s="49">
        <v>1.5800000000000002E-2</v>
      </c>
      <c r="H467" s="49">
        <v>63.389299999999999</v>
      </c>
      <c r="I467" s="49">
        <v>2026</v>
      </c>
      <c r="J467" s="49" t="s">
        <v>52</v>
      </c>
      <c r="K467" s="49" t="s">
        <v>33</v>
      </c>
    </row>
    <row r="468" spans="1:11" ht="20.100000000000001" customHeight="1" x14ac:dyDescent="0.25">
      <c r="A468" s="49" t="s">
        <v>1726</v>
      </c>
      <c r="B468" s="49" t="s">
        <v>75</v>
      </c>
      <c r="C468" s="49" t="s">
        <v>32</v>
      </c>
      <c r="D468" s="49">
        <v>260055</v>
      </c>
      <c r="E468" s="49">
        <v>89.4</v>
      </c>
      <c r="F468" s="49">
        <v>9.52</v>
      </c>
      <c r="G468" s="49">
        <v>3.6600000000000001E-2</v>
      </c>
      <c r="H468" s="49">
        <v>27.316700000000001</v>
      </c>
      <c r="I468" s="49">
        <v>2026</v>
      </c>
      <c r="J468" s="49" t="s">
        <v>52</v>
      </c>
      <c r="K468" s="49" t="s">
        <v>33</v>
      </c>
    </row>
    <row r="469" spans="1:11" ht="20.100000000000001" customHeight="1" x14ac:dyDescent="0.25">
      <c r="A469" s="49" t="s">
        <v>712</v>
      </c>
      <c r="B469" s="49" t="s">
        <v>79</v>
      </c>
      <c r="C469" s="49" t="s">
        <v>31</v>
      </c>
      <c r="D469" s="49">
        <v>78234</v>
      </c>
      <c r="E469" s="49">
        <v>86.64</v>
      </c>
      <c r="F469" s="49">
        <v>3.72</v>
      </c>
      <c r="G469" s="49">
        <v>4.7500000000000001E-2</v>
      </c>
      <c r="H469" s="49">
        <v>21.0307</v>
      </c>
      <c r="I469" s="49">
        <v>2026</v>
      </c>
      <c r="J469" s="49" t="s">
        <v>32</v>
      </c>
      <c r="K469" s="49" t="s">
        <v>33</v>
      </c>
    </row>
    <row r="470" spans="1:11" ht="20.100000000000001" customHeight="1" x14ac:dyDescent="0.25">
      <c r="A470" s="49" t="s">
        <v>986</v>
      </c>
      <c r="B470" s="49" t="s">
        <v>34</v>
      </c>
      <c r="C470" s="49" t="s">
        <v>32</v>
      </c>
      <c r="D470" s="49">
        <v>140720</v>
      </c>
      <c r="E470" s="49">
        <v>90.48</v>
      </c>
      <c r="F470" s="49">
        <v>0.27</v>
      </c>
      <c r="G470" s="49">
        <v>1.9E-3</v>
      </c>
      <c r="H470" s="49">
        <v>521.18520000000001</v>
      </c>
      <c r="I470" s="49">
        <v>2026</v>
      </c>
      <c r="J470" s="49" t="s">
        <v>52</v>
      </c>
      <c r="K470" s="49" t="s">
        <v>33</v>
      </c>
    </row>
    <row r="471" spans="1:11" ht="20.100000000000001" customHeight="1" x14ac:dyDescent="0.25">
      <c r="A471" s="49" t="s">
        <v>1674</v>
      </c>
      <c r="B471" s="49" t="s">
        <v>75</v>
      </c>
      <c r="C471" s="49" t="s">
        <v>32</v>
      </c>
      <c r="D471" s="49">
        <v>139995</v>
      </c>
      <c r="E471" s="49">
        <v>84.11</v>
      </c>
      <c r="F471" s="49">
        <v>0.21</v>
      </c>
      <c r="G471" s="49">
        <v>1.5E-3</v>
      </c>
      <c r="H471" s="49">
        <v>666.64290000000005</v>
      </c>
      <c r="I471" s="49">
        <v>2026</v>
      </c>
      <c r="J471" s="49" t="s">
        <v>52</v>
      </c>
      <c r="K471" s="49" t="s">
        <v>33</v>
      </c>
    </row>
    <row r="472" spans="1:11" ht="20.100000000000001" customHeight="1" x14ac:dyDescent="0.25">
      <c r="A472" s="49" t="s">
        <v>3289</v>
      </c>
      <c r="B472" s="49" t="s">
        <v>79</v>
      </c>
      <c r="C472" s="49" t="s">
        <v>31</v>
      </c>
      <c r="D472" s="49">
        <v>181938</v>
      </c>
      <c r="E472" s="49">
        <v>88.38</v>
      </c>
      <c r="F472" s="49">
        <v>6.25</v>
      </c>
      <c r="G472" s="49">
        <v>3.44E-2</v>
      </c>
      <c r="H472" s="49">
        <v>29.11</v>
      </c>
      <c r="I472" s="49">
        <v>2026</v>
      </c>
      <c r="J472" s="49" t="s">
        <v>32</v>
      </c>
      <c r="K472" s="49" t="s">
        <v>33</v>
      </c>
    </row>
    <row r="473" spans="1:11" ht="20.100000000000001" customHeight="1" x14ac:dyDescent="0.25">
      <c r="A473" s="49" t="s">
        <v>3235</v>
      </c>
      <c r="B473" s="49" t="s">
        <v>75</v>
      </c>
      <c r="C473" s="49" t="s">
        <v>32</v>
      </c>
      <c r="D473" s="49">
        <v>405495</v>
      </c>
      <c r="E473" s="49">
        <v>77.94</v>
      </c>
      <c r="F473" s="49">
        <v>9.9</v>
      </c>
      <c r="G473" s="49">
        <v>2.4400000000000002E-2</v>
      </c>
      <c r="H473" s="49">
        <v>40.959099999999999</v>
      </c>
      <c r="I473" s="49">
        <v>2026</v>
      </c>
      <c r="J473" s="49" t="s">
        <v>52</v>
      </c>
      <c r="K473" s="49" t="s">
        <v>33</v>
      </c>
    </row>
    <row r="474" spans="1:11" ht="20.100000000000001" customHeight="1" x14ac:dyDescent="0.25">
      <c r="A474" s="49" t="s">
        <v>262</v>
      </c>
      <c r="B474" s="49" t="s">
        <v>79</v>
      </c>
      <c r="C474" s="49" t="s">
        <v>31</v>
      </c>
      <c r="D474" s="49">
        <v>192183</v>
      </c>
      <c r="E474" s="49">
        <v>78.790000000000006</v>
      </c>
      <c r="F474" s="49">
        <v>6.35</v>
      </c>
      <c r="G474" s="49">
        <v>3.3000000000000002E-2</v>
      </c>
      <c r="H474" s="49">
        <v>30.265000000000001</v>
      </c>
      <c r="I474" s="49">
        <v>2026</v>
      </c>
      <c r="J474" s="49" t="s">
        <v>32</v>
      </c>
      <c r="K474" s="49" t="s">
        <v>33</v>
      </c>
    </row>
    <row r="475" spans="1:11" ht="20.100000000000001" customHeight="1" x14ac:dyDescent="0.25">
      <c r="A475" s="49" t="s">
        <v>3315</v>
      </c>
      <c r="B475" s="49" t="s">
        <v>75</v>
      </c>
      <c r="C475" s="49" t="s">
        <v>31</v>
      </c>
      <c r="D475" s="49">
        <v>63189</v>
      </c>
      <c r="E475" s="49">
        <v>85.59</v>
      </c>
      <c r="F475" s="49">
        <v>8.25</v>
      </c>
      <c r="G475" s="49">
        <v>0.13059999999999999</v>
      </c>
      <c r="H475" s="49">
        <v>7.6593</v>
      </c>
      <c r="I475" s="49">
        <v>2026</v>
      </c>
      <c r="J475" s="49" t="s">
        <v>32</v>
      </c>
      <c r="K475" s="49" t="s">
        <v>33</v>
      </c>
    </row>
    <row r="476" spans="1:11" ht="20.100000000000001" customHeight="1" x14ac:dyDescent="0.25">
      <c r="A476" s="49" t="s">
        <v>824</v>
      </c>
      <c r="B476" s="49" t="s">
        <v>75</v>
      </c>
      <c r="C476" s="49" t="s">
        <v>32</v>
      </c>
      <c r="D476" s="49">
        <v>396900</v>
      </c>
      <c r="E476" s="49">
        <v>84.84</v>
      </c>
      <c r="F476" s="49">
        <v>10.01</v>
      </c>
      <c r="G476" s="49">
        <v>2.52E-2</v>
      </c>
      <c r="H476" s="49">
        <v>39.650300000000001</v>
      </c>
      <c r="I476" s="49">
        <v>2026</v>
      </c>
      <c r="J476" s="49" t="s">
        <v>52</v>
      </c>
      <c r="K476" s="49" t="s">
        <v>33</v>
      </c>
    </row>
    <row r="477" spans="1:11" ht="20.100000000000001" customHeight="1" x14ac:dyDescent="0.25">
      <c r="A477" s="49" t="s">
        <v>1733</v>
      </c>
      <c r="B477" s="49" t="s">
        <v>75</v>
      </c>
      <c r="C477" s="49" t="s">
        <v>32</v>
      </c>
      <c r="D477" s="49">
        <v>231525</v>
      </c>
      <c r="E477" s="49">
        <v>72.84</v>
      </c>
      <c r="F477" s="49">
        <v>10.95</v>
      </c>
      <c r="G477" s="49">
        <v>4.7300000000000002E-2</v>
      </c>
      <c r="H477" s="49">
        <v>21.143799999999999</v>
      </c>
      <c r="I477" s="49">
        <v>2026</v>
      </c>
      <c r="J477" s="49" t="s">
        <v>52</v>
      </c>
      <c r="K477" s="49" t="s">
        <v>33</v>
      </c>
    </row>
    <row r="478" spans="1:11" ht="20.100000000000001" customHeight="1" x14ac:dyDescent="0.25">
      <c r="A478" s="49" t="s">
        <v>916</v>
      </c>
      <c r="B478" s="49" t="s">
        <v>75</v>
      </c>
      <c r="C478" s="49" t="s">
        <v>32</v>
      </c>
      <c r="D478" s="49">
        <v>292950</v>
      </c>
      <c r="E478" s="49">
        <v>85.4</v>
      </c>
      <c r="F478" s="49">
        <v>9.5399999999999991</v>
      </c>
      <c r="G478" s="49">
        <v>3.2599999999999997E-2</v>
      </c>
      <c r="H478" s="49">
        <v>30.7075</v>
      </c>
      <c r="I478" s="49">
        <v>2026</v>
      </c>
      <c r="J478" s="49" t="s">
        <v>52</v>
      </c>
      <c r="K478" s="49" t="s">
        <v>33</v>
      </c>
    </row>
    <row r="479" spans="1:11" ht="20.100000000000001" customHeight="1" x14ac:dyDescent="0.25">
      <c r="A479" s="49" t="s">
        <v>623</v>
      </c>
      <c r="B479" s="49" t="s">
        <v>34</v>
      </c>
      <c r="C479" s="49" t="s">
        <v>32</v>
      </c>
      <c r="D479" s="49">
        <v>373640</v>
      </c>
      <c r="E479" s="49">
        <v>73.97</v>
      </c>
      <c r="F479" s="49">
        <v>10.31</v>
      </c>
      <c r="G479" s="49">
        <v>2.76E-2</v>
      </c>
      <c r="H479" s="49">
        <v>36.240499999999997</v>
      </c>
      <c r="I479" s="49">
        <v>2026</v>
      </c>
      <c r="J479" s="49" t="s">
        <v>52</v>
      </c>
      <c r="K479" s="49" t="s">
        <v>33</v>
      </c>
    </row>
    <row r="480" spans="1:11" ht="20.100000000000001" customHeight="1" x14ac:dyDescent="0.25">
      <c r="A480" s="49" t="s">
        <v>520</v>
      </c>
      <c r="B480" s="49" t="s">
        <v>34</v>
      </c>
      <c r="C480" s="49" t="s">
        <v>32</v>
      </c>
      <c r="D480" s="49">
        <v>423520</v>
      </c>
      <c r="E480" s="49">
        <v>75.540000000000006</v>
      </c>
      <c r="F480" s="49">
        <v>9.2899999999999991</v>
      </c>
      <c r="G480" s="49">
        <v>2.1899999999999999E-2</v>
      </c>
      <c r="H480" s="49">
        <v>45.588799999999999</v>
      </c>
      <c r="I480" s="49">
        <v>2026</v>
      </c>
      <c r="J480" s="49" t="s">
        <v>52</v>
      </c>
      <c r="K480" s="49" t="s">
        <v>33</v>
      </c>
    </row>
    <row r="481" spans="1:11" ht="20.100000000000001" customHeight="1" x14ac:dyDescent="0.25">
      <c r="A481" s="49" t="s">
        <v>3881</v>
      </c>
      <c r="B481" s="49" t="s">
        <v>75</v>
      </c>
      <c r="C481" s="49" t="s">
        <v>31</v>
      </c>
      <c r="D481" s="49">
        <v>596787</v>
      </c>
      <c r="E481" s="49">
        <v>78.53</v>
      </c>
      <c r="F481" s="49">
        <v>16.850000000000001</v>
      </c>
      <c r="G481" s="49">
        <v>2.8199999999999999E-2</v>
      </c>
      <c r="H481" s="49">
        <v>35.4176</v>
      </c>
      <c r="I481" s="49">
        <v>2026</v>
      </c>
      <c r="J481" s="49" t="s">
        <v>32</v>
      </c>
      <c r="K481" s="49" t="s">
        <v>33</v>
      </c>
    </row>
    <row r="482" spans="1:11" ht="20.100000000000001" customHeight="1" x14ac:dyDescent="0.25">
      <c r="A482" s="49" t="s">
        <v>776</v>
      </c>
      <c r="B482" s="49" t="s">
        <v>30</v>
      </c>
      <c r="C482" s="49" t="s">
        <v>32</v>
      </c>
      <c r="D482" s="49">
        <v>425610</v>
      </c>
      <c r="E482" s="49">
        <v>84.31</v>
      </c>
      <c r="F482" s="49">
        <v>10.75</v>
      </c>
      <c r="G482" s="49">
        <v>2.53E-2</v>
      </c>
      <c r="H482" s="49">
        <v>39.5916</v>
      </c>
      <c r="I482" s="49">
        <v>2026</v>
      </c>
      <c r="J482" s="49" t="s">
        <v>52</v>
      </c>
      <c r="K482" s="49" t="s">
        <v>33</v>
      </c>
    </row>
    <row r="483" spans="1:11" ht="20.100000000000001" customHeight="1" x14ac:dyDescent="0.25">
      <c r="A483" s="49" t="s">
        <v>443</v>
      </c>
      <c r="B483" s="49" t="s">
        <v>79</v>
      </c>
      <c r="C483" s="49" t="s">
        <v>31</v>
      </c>
      <c r="D483" s="49">
        <v>132468</v>
      </c>
      <c r="E483" s="49">
        <v>87.27</v>
      </c>
      <c r="F483" s="49">
        <v>4.62</v>
      </c>
      <c r="G483" s="49">
        <v>3.49E-2</v>
      </c>
      <c r="H483" s="49">
        <v>28.672799999999999</v>
      </c>
      <c r="I483" s="49">
        <v>2026</v>
      </c>
      <c r="J483" s="49" t="s">
        <v>32</v>
      </c>
      <c r="K483" s="49" t="s">
        <v>33</v>
      </c>
    </row>
    <row r="484" spans="1:11" ht="20.100000000000001" customHeight="1" x14ac:dyDescent="0.25">
      <c r="A484" s="49" t="s">
        <v>3237</v>
      </c>
      <c r="B484" s="49" t="s">
        <v>34</v>
      </c>
      <c r="C484" s="49" t="s">
        <v>32</v>
      </c>
      <c r="D484" s="49">
        <v>840000</v>
      </c>
      <c r="E484" s="49">
        <v>86.24</v>
      </c>
      <c r="F484" s="49">
        <v>11.77</v>
      </c>
      <c r="G484" s="49">
        <v>1.4E-2</v>
      </c>
      <c r="H484" s="49">
        <v>71.367900000000006</v>
      </c>
      <c r="I484" s="49">
        <v>2026</v>
      </c>
      <c r="J484" s="49" t="s">
        <v>52</v>
      </c>
      <c r="K484" s="49" t="s">
        <v>33</v>
      </c>
    </row>
    <row r="485" spans="1:11" ht="20.100000000000001" customHeight="1" x14ac:dyDescent="0.25">
      <c r="A485" s="49" t="s">
        <v>1684</v>
      </c>
      <c r="B485" s="49" t="s">
        <v>79</v>
      </c>
      <c r="C485" s="49" t="s">
        <v>31</v>
      </c>
      <c r="D485" s="49">
        <v>131143</v>
      </c>
      <c r="E485" s="49">
        <v>84.67</v>
      </c>
      <c r="F485" s="49">
        <v>6.63</v>
      </c>
      <c r="G485" s="49">
        <v>5.0599999999999999E-2</v>
      </c>
      <c r="H485" s="49">
        <v>19.780200000000001</v>
      </c>
      <c r="I485" s="49">
        <v>2026</v>
      </c>
      <c r="J485" s="49" t="s">
        <v>32</v>
      </c>
      <c r="K485" s="49" t="s">
        <v>33</v>
      </c>
    </row>
    <row r="486" spans="1:11" ht="20.100000000000001" customHeight="1" x14ac:dyDescent="0.25">
      <c r="A486" s="49" t="s">
        <v>1267</v>
      </c>
      <c r="B486" s="49" t="s">
        <v>75</v>
      </c>
      <c r="C486" s="49" t="s">
        <v>31</v>
      </c>
      <c r="D486" s="49">
        <v>128385</v>
      </c>
      <c r="E486" s="49">
        <v>89.01</v>
      </c>
      <c r="F486" s="49">
        <v>5.44</v>
      </c>
      <c r="G486" s="49">
        <v>4.24E-2</v>
      </c>
      <c r="H486" s="49">
        <v>23.600100000000001</v>
      </c>
      <c r="I486" s="49">
        <v>2026</v>
      </c>
      <c r="J486" s="49" t="s">
        <v>32</v>
      </c>
      <c r="K486" s="49" t="s">
        <v>33</v>
      </c>
    </row>
    <row r="487" spans="1:11" ht="20.100000000000001" customHeight="1" x14ac:dyDescent="0.25">
      <c r="A487" s="49" t="s">
        <v>195</v>
      </c>
      <c r="B487" s="49" t="s">
        <v>79</v>
      </c>
      <c r="C487" s="49" t="s">
        <v>31</v>
      </c>
      <c r="D487" s="49">
        <v>132397</v>
      </c>
      <c r="E487" s="49">
        <v>85.79</v>
      </c>
      <c r="F487" s="49">
        <v>4.4400000000000004</v>
      </c>
      <c r="G487" s="49">
        <v>3.3500000000000002E-2</v>
      </c>
      <c r="H487" s="49">
        <v>29.818999999999999</v>
      </c>
      <c r="I487" s="49">
        <v>2026</v>
      </c>
      <c r="J487" s="49" t="s">
        <v>32</v>
      </c>
      <c r="K487" s="49" t="s">
        <v>33</v>
      </c>
    </row>
    <row r="488" spans="1:11" ht="20.100000000000001" customHeight="1" x14ac:dyDescent="0.25">
      <c r="A488" s="49" t="s">
        <v>1034</v>
      </c>
      <c r="B488" s="49" t="s">
        <v>34</v>
      </c>
      <c r="C488" s="49" t="s">
        <v>32</v>
      </c>
      <c r="D488" s="49">
        <v>334640</v>
      </c>
      <c r="E488" s="49">
        <v>77.540000000000006</v>
      </c>
      <c r="F488" s="49">
        <v>8.65</v>
      </c>
      <c r="G488" s="49">
        <v>2.58E-2</v>
      </c>
      <c r="H488" s="49">
        <v>38.686700000000002</v>
      </c>
      <c r="I488" s="49">
        <v>2026</v>
      </c>
      <c r="J488" s="49" t="s">
        <v>52</v>
      </c>
      <c r="K488" s="49" t="s">
        <v>33</v>
      </c>
    </row>
    <row r="489" spans="1:11" ht="20.100000000000001" customHeight="1" x14ac:dyDescent="0.25">
      <c r="A489" s="49" t="s">
        <v>3889</v>
      </c>
      <c r="B489" s="49" t="s">
        <v>34</v>
      </c>
      <c r="C489" s="49" t="s">
        <v>32</v>
      </c>
      <c r="D489" s="49">
        <v>22994994</v>
      </c>
      <c r="E489" s="49">
        <v>81.93</v>
      </c>
      <c r="F489" s="49">
        <v>5.88</v>
      </c>
      <c r="G489" s="49">
        <v>1.2800000000000001E-2</v>
      </c>
      <c r="H489" s="49">
        <v>78.185000000000002</v>
      </c>
      <c r="I489" s="49">
        <v>2026</v>
      </c>
      <c r="J489" s="49" t="s">
        <v>52</v>
      </c>
      <c r="K489" s="49" t="s">
        <v>110</v>
      </c>
    </row>
    <row r="490" spans="1:11" ht="20.100000000000001" customHeight="1" x14ac:dyDescent="0.25">
      <c r="A490" s="49" t="s">
        <v>951</v>
      </c>
      <c r="B490" s="49" t="s">
        <v>75</v>
      </c>
      <c r="C490" s="49" t="s">
        <v>32</v>
      </c>
      <c r="D490" s="49">
        <v>472050</v>
      </c>
      <c r="E490" s="49">
        <v>84.13</v>
      </c>
      <c r="F490" s="49">
        <v>10.58</v>
      </c>
      <c r="G490" s="49">
        <v>2.24E-2</v>
      </c>
      <c r="H490" s="49">
        <v>44.617199999999997</v>
      </c>
      <c r="I490" s="49">
        <v>2027</v>
      </c>
      <c r="J490" s="49" t="s">
        <v>52</v>
      </c>
      <c r="K490" s="49" t="s">
        <v>33</v>
      </c>
    </row>
    <row r="491" spans="1:11" ht="20.100000000000001" customHeight="1" x14ac:dyDescent="0.25">
      <c r="A491" s="49" t="s">
        <v>1132</v>
      </c>
      <c r="B491" s="49" t="s">
        <v>30</v>
      </c>
      <c r="C491" s="49" t="s">
        <v>32</v>
      </c>
      <c r="D491" s="49">
        <v>435420</v>
      </c>
      <c r="E491" s="49">
        <v>81.84</v>
      </c>
      <c r="F491" s="49">
        <v>8.9</v>
      </c>
      <c r="G491" s="49">
        <v>2.0400000000000001E-2</v>
      </c>
      <c r="H491" s="49">
        <v>48.9236</v>
      </c>
      <c r="I491" s="49">
        <v>2027</v>
      </c>
      <c r="J491" s="49" t="s">
        <v>52</v>
      </c>
      <c r="K491" s="49" t="s">
        <v>33</v>
      </c>
    </row>
    <row r="492" spans="1:11" ht="20.100000000000001" customHeight="1" x14ac:dyDescent="0.25">
      <c r="A492" s="49" t="s">
        <v>967</v>
      </c>
      <c r="B492" s="49" t="s">
        <v>79</v>
      </c>
      <c r="C492" s="49" t="s">
        <v>31</v>
      </c>
      <c r="D492" s="49">
        <v>92019</v>
      </c>
      <c r="E492" s="49">
        <v>84.81</v>
      </c>
      <c r="F492" s="49">
        <v>3.19</v>
      </c>
      <c r="G492" s="49">
        <v>3.4700000000000002E-2</v>
      </c>
      <c r="H492" s="49">
        <v>28.8461</v>
      </c>
      <c r="I492" s="49">
        <v>2027</v>
      </c>
      <c r="J492" s="49" t="s">
        <v>32</v>
      </c>
      <c r="K492" s="49" t="s">
        <v>33</v>
      </c>
    </row>
    <row r="493" spans="1:11" ht="20.100000000000001" customHeight="1" x14ac:dyDescent="0.25">
      <c r="A493" s="49" t="s">
        <v>590</v>
      </c>
      <c r="B493" s="49" t="s">
        <v>79</v>
      </c>
      <c r="C493" s="49" t="s">
        <v>31</v>
      </c>
      <c r="D493" s="49">
        <v>216802</v>
      </c>
      <c r="E493" s="49">
        <v>84.45</v>
      </c>
      <c r="F493" s="49">
        <v>9.67</v>
      </c>
      <c r="G493" s="49">
        <v>4.4600000000000001E-2</v>
      </c>
      <c r="H493" s="49">
        <v>22.420100000000001</v>
      </c>
      <c r="I493" s="49">
        <v>2027</v>
      </c>
      <c r="J493" s="49" t="s">
        <v>32</v>
      </c>
      <c r="K493" s="49" t="s">
        <v>33</v>
      </c>
    </row>
    <row r="494" spans="1:11" ht="20.100000000000001" customHeight="1" x14ac:dyDescent="0.25">
      <c r="A494" s="49" t="s">
        <v>143</v>
      </c>
      <c r="B494" s="49" t="s">
        <v>79</v>
      </c>
      <c r="C494" s="49" t="s">
        <v>31</v>
      </c>
      <c r="D494" s="49">
        <v>140796</v>
      </c>
      <c r="E494" s="49">
        <v>88.22</v>
      </c>
      <c r="F494" s="49">
        <v>6.47</v>
      </c>
      <c r="G494" s="49">
        <v>4.5999999999999999E-2</v>
      </c>
      <c r="H494" s="49">
        <v>21.761399999999998</v>
      </c>
      <c r="I494" s="49">
        <v>2027</v>
      </c>
      <c r="J494" s="49" t="s">
        <v>32</v>
      </c>
      <c r="K494" s="49" t="s">
        <v>33</v>
      </c>
    </row>
    <row r="495" spans="1:11" ht="20.100000000000001" customHeight="1" x14ac:dyDescent="0.25">
      <c r="A495" s="49" t="s">
        <v>323</v>
      </c>
      <c r="B495" s="49" t="s">
        <v>79</v>
      </c>
      <c r="C495" s="49" t="s">
        <v>31</v>
      </c>
      <c r="D495" s="49">
        <v>136110</v>
      </c>
      <c r="E495" s="49">
        <v>88.53</v>
      </c>
      <c r="F495" s="49">
        <v>6.62</v>
      </c>
      <c r="G495" s="49">
        <v>4.8599999999999997E-2</v>
      </c>
      <c r="H495" s="49">
        <v>20.560400000000001</v>
      </c>
      <c r="I495" s="49">
        <v>2027</v>
      </c>
      <c r="J495" s="49" t="s">
        <v>32</v>
      </c>
      <c r="K495" s="49" t="s">
        <v>33</v>
      </c>
    </row>
    <row r="496" spans="1:11" ht="20.100000000000001" customHeight="1" x14ac:dyDescent="0.25">
      <c r="A496" s="49" t="s">
        <v>983</v>
      </c>
      <c r="B496" s="49" t="s">
        <v>34</v>
      </c>
      <c r="C496" s="49" t="s">
        <v>32</v>
      </c>
      <c r="D496" s="49">
        <v>486040</v>
      </c>
      <c r="E496" s="49">
        <v>78.430000000000007</v>
      </c>
      <c r="F496" s="49">
        <v>10.77</v>
      </c>
      <c r="G496" s="49">
        <v>2.2200000000000001E-2</v>
      </c>
      <c r="H496" s="49">
        <v>45.129100000000001</v>
      </c>
      <c r="I496" s="49">
        <v>2027</v>
      </c>
      <c r="J496" s="49" t="s">
        <v>52</v>
      </c>
      <c r="K496" s="49" t="s">
        <v>33</v>
      </c>
    </row>
    <row r="497" spans="1:11" ht="20.100000000000001" customHeight="1" x14ac:dyDescent="0.25">
      <c r="A497" s="49" t="s">
        <v>3890</v>
      </c>
      <c r="B497" s="49" t="s">
        <v>34</v>
      </c>
      <c r="C497" s="49" t="s">
        <v>32</v>
      </c>
      <c r="D497" s="49">
        <v>38999989</v>
      </c>
      <c r="E497" s="49">
        <v>83.88</v>
      </c>
      <c r="F497" s="49">
        <v>6.21</v>
      </c>
      <c r="G497" s="49">
        <v>1.2699999999999999E-2</v>
      </c>
      <c r="H497" s="49">
        <v>78.448700000000002</v>
      </c>
      <c r="I497" s="49">
        <v>2027</v>
      </c>
      <c r="J497" s="49" t="s">
        <v>52</v>
      </c>
      <c r="K497" s="49" t="s">
        <v>110</v>
      </c>
    </row>
    <row r="498" spans="1:11" ht="20.100000000000001" customHeight="1" x14ac:dyDescent="0.25">
      <c r="A498" s="49" t="s">
        <v>1127</v>
      </c>
      <c r="B498" s="49" t="s">
        <v>75</v>
      </c>
      <c r="C498" s="49" t="s">
        <v>32</v>
      </c>
      <c r="D498" s="49">
        <v>391410</v>
      </c>
      <c r="E498" s="49">
        <v>83.18</v>
      </c>
      <c r="F498" s="49">
        <v>9.5399999999999991</v>
      </c>
      <c r="G498" s="49">
        <v>2.4400000000000002E-2</v>
      </c>
      <c r="H498" s="49">
        <v>41.028300000000002</v>
      </c>
      <c r="I498" s="49">
        <v>2027</v>
      </c>
      <c r="J498" s="49" t="s">
        <v>52</v>
      </c>
      <c r="K498" s="49" t="s">
        <v>33</v>
      </c>
    </row>
    <row r="499" spans="1:11" ht="20.100000000000001" customHeight="1" x14ac:dyDescent="0.25">
      <c r="A499" s="49" t="s">
        <v>388</v>
      </c>
      <c r="B499" s="49" t="s">
        <v>79</v>
      </c>
      <c r="C499" s="49" t="s">
        <v>31</v>
      </c>
      <c r="D499" s="49">
        <v>145224</v>
      </c>
      <c r="E499" s="49">
        <v>81.75</v>
      </c>
      <c r="F499" s="49">
        <v>6.58</v>
      </c>
      <c r="G499" s="49">
        <v>4.53E-2</v>
      </c>
      <c r="H499" s="49">
        <v>22.070399999999999</v>
      </c>
      <c r="I499" s="49">
        <v>2027</v>
      </c>
      <c r="J499" s="49" t="s">
        <v>32</v>
      </c>
      <c r="K499" s="49" t="s">
        <v>33</v>
      </c>
    </row>
    <row r="500" spans="1:11" ht="20.100000000000001" customHeight="1" x14ac:dyDescent="0.25">
      <c r="A500" s="49" t="s">
        <v>1335</v>
      </c>
      <c r="B500" s="49" t="s">
        <v>34</v>
      </c>
      <c r="C500" s="49" t="s">
        <v>32</v>
      </c>
      <c r="D500" s="49">
        <v>281880</v>
      </c>
      <c r="E500" s="49">
        <v>78.010000000000005</v>
      </c>
      <c r="F500" s="49">
        <v>8.84</v>
      </c>
      <c r="G500" s="49">
        <v>3.1399999999999997E-2</v>
      </c>
      <c r="H500" s="49">
        <v>31.886900000000001</v>
      </c>
      <c r="I500" s="49">
        <v>2027</v>
      </c>
      <c r="J500" s="49" t="s">
        <v>52</v>
      </c>
      <c r="K500" s="49" t="s">
        <v>33</v>
      </c>
    </row>
    <row r="501" spans="1:11" ht="20.100000000000001" customHeight="1" x14ac:dyDescent="0.25">
      <c r="A501" s="49" t="s">
        <v>2961</v>
      </c>
      <c r="B501" s="49" t="s">
        <v>75</v>
      </c>
      <c r="C501" s="49" t="s">
        <v>32</v>
      </c>
      <c r="D501" s="49">
        <v>370440</v>
      </c>
      <c r="E501" s="49">
        <v>74.010000000000005</v>
      </c>
      <c r="F501" s="49">
        <v>9.59</v>
      </c>
      <c r="G501" s="49">
        <v>2.5899999999999999E-2</v>
      </c>
      <c r="H501" s="49">
        <v>38.627699999999997</v>
      </c>
      <c r="I501" s="49">
        <v>2027</v>
      </c>
      <c r="J501" s="49" t="s">
        <v>52</v>
      </c>
      <c r="K501" s="49" t="s">
        <v>33</v>
      </c>
    </row>
    <row r="502" spans="1:11" ht="20.100000000000001" customHeight="1" x14ac:dyDescent="0.25">
      <c r="A502" s="49" t="s">
        <v>211</v>
      </c>
      <c r="B502" s="49" t="s">
        <v>79</v>
      </c>
      <c r="C502" s="49" t="s">
        <v>31</v>
      </c>
      <c r="D502" s="49">
        <v>216802</v>
      </c>
      <c r="E502" s="49">
        <v>75.8</v>
      </c>
      <c r="F502" s="49">
        <v>10.14</v>
      </c>
      <c r="G502" s="49">
        <v>4.6800000000000001E-2</v>
      </c>
      <c r="H502" s="49">
        <v>21.3809</v>
      </c>
      <c r="I502" s="49">
        <v>2027</v>
      </c>
      <c r="J502" s="49" t="s">
        <v>32</v>
      </c>
      <c r="K502" s="49" t="s">
        <v>33</v>
      </c>
    </row>
    <row r="503" spans="1:11" ht="20.100000000000001" customHeight="1" x14ac:dyDescent="0.25">
      <c r="A503" s="49" t="s">
        <v>1225</v>
      </c>
      <c r="B503" s="49" t="s">
        <v>79</v>
      </c>
      <c r="C503" s="49" t="s">
        <v>31</v>
      </c>
      <c r="D503" s="49">
        <v>51064</v>
      </c>
      <c r="E503" s="49">
        <v>82.84</v>
      </c>
      <c r="F503" s="49">
        <v>7.59</v>
      </c>
      <c r="G503" s="49">
        <v>0.14860000000000001</v>
      </c>
      <c r="H503" s="49">
        <v>6.7278000000000002</v>
      </c>
      <c r="I503" s="49">
        <v>2027</v>
      </c>
      <c r="J503" s="49" t="s">
        <v>32</v>
      </c>
      <c r="K503" s="49" t="s">
        <v>33</v>
      </c>
    </row>
    <row r="504" spans="1:11" ht="20.100000000000001" customHeight="1" x14ac:dyDescent="0.25">
      <c r="A504" s="49" t="s">
        <v>413</v>
      </c>
      <c r="B504" s="49" t="s">
        <v>79</v>
      </c>
      <c r="C504" s="49" t="s">
        <v>31</v>
      </c>
      <c r="D504" s="49">
        <v>109582</v>
      </c>
      <c r="E504" s="49">
        <v>79.540000000000006</v>
      </c>
      <c r="F504" s="49">
        <v>4.0999999999999996</v>
      </c>
      <c r="G504" s="49">
        <v>3.7400000000000003E-2</v>
      </c>
      <c r="H504" s="49">
        <v>26.7273</v>
      </c>
      <c r="I504" s="49">
        <v>2027</v>
      </c>
      <c r="J504" s="49" t="s">
        <v>32</v>
      </c>
      <c r="K504" s="49" t="s">
        <v>33</v>
      </c>
    </row>
    <row r="505" spans="1:11" ht="20.100000000000001" customHeight="1" x14ac:dyDescent="0.25">
      <c r="A505" s="49" t="s">
        <v>1047</v>
      </c>
      <c r="B505" s="49" t="s">
        <v>75</v>
      </c>
      <c r="C505" s="49" t="s">
        <v>32</v>
      </c>
      <c r="D505" s="49">
        <v>313740</v>
      </c>
      <c r="E505" s="49">
        <v>84.09</v>
      </c>
      <c r="F505" s="49">
        <v>9.93</v>
      </c>
      <c r="G505" s="49">
        <v>3.1699999999999999E-2</v>
      </c>
      <c r="H505" s="49">
        <v>31.595199999999998</v>
      </c>
      <c r="I505" s="49">
        <v>2027</v>
      </c>
      <c r="J505" s="49" t="s">
        <v>52</v>
      </c>
      <c r="K505" s="49" t="s">
        <v>33</v>
      </c>
    </row>
    <row r="506" spans="1:11" ht="20.100000000000001" customHeight="1" x14ac:dyDescent="0.25">
      <c r="A506" s="49" t="s">
        <v>939</v>
      </c>
      <c r="B506" s="49" t="s">
        <v>34</v>
      </c>
      <c r="C506" s="49" t="s">
        <v>32</v>
      </c>
      <c r="D506" s="49">
        <v>431320</v>
      </c>
      <c r="E506" s="49">
        <v>72.650000000000006</v>
      </c>
      <c r="F506" s="49">
        <v>9.42</v>
      </c>
      <c r="G506" s="49">
        <v>2.18E-2</v>
      </c>
      <c r="H506" s="49">
        <v>45.787700000000001</v>
      </c>
      <c r="I506" s="49">
        <v>2027</v>
      </c>
      <c r="J506" s="49" t="s">
        <v>52</v>
      </c>
      <c r="K506" s="49" t="s">
        <v>33</v>
      </c>
    </row>
    <row r="507" spans="1:11" ht="20.100000000000001" customHeight="1" x14ac:dyDescent="0.25">
      <c r="A507" s="49" t="s">
        <v>808</v>
      </c>
      <c r="B507" s="49" t="s">
        <v>34</v>
      </c>
      <c r="C507" s="49" t="s">
        <v>32</v>
      </c>
      <c r="D507" s="49">
        <v>532600</v>
      </c>
      <c r="E507" s="49">
        <v>84.16</v>
      </c>
      <c r="F507" s="49">
        <v>11.05</v>
      </c>
      <c r="G507" s="49">
        <v>2.07E-2</v>
      </c>
      <c r="H507" s="49">
        <v>48.199100000000001</v>
      </c>
      <c r="I507" s="49">
        <v>2027</v>
      </c>
      <c r="J507" s="49" t="s">
        <v>52</v>
      </c>
      <c r="K507" s="49" t="s">
        <v>33</v>
      </c>
    </row>
    <row r="508" spans="1:11" ht="20.100000000000001" customHeight="1" x14ac:dyDescent="0.25">
      <c r="A508" s="49" t="s">
        <v>724</v>
      </c>
      <c r="B508" s="49" t="s">
        <v>75</v>
      </c>
      <c r="C508" s="49" t="s">
        <v>32</v>
      </c>
      <c r="D508" s="49">
        <v>280260</v>
      </c>
      <c r="E508" s="49">
        <v>75.77</v>
      </c>
      <c r="F508" s="49">
        <v>10.11</v>
      </c>
      <c r="G508" s="49">
        <v>3.61E-2</v>
      </c>
      <c r="H508" s="49">
        <v>27.7211</v>
      </c>
      <c r="I508" s="49">
        <v>2027</v>
      </c>
      <c r="J508" s="49" t="s">
        <v>52</v>
      </c>
      <c r="K508" s="49" t="s">
        <v>33</v>
      </c>
    </row>
    <row r="509" spans="1:11" ht="20.100000000000001" customHeight="1" x14ac:dyDescent="0.25">
      <c r="A509" s="49" t="s">
        <v>3216</v>
      </c>
      <c r="B509" s="49" t="s">
        <v>75</v>
      </c>
      <c r="C509" s="49" t="s">
        <v>32</v>
      </c>
      <c r="D509" s="49">
        <v>370440</v>
      </c>
      <c r="E509" s="49">
        <v>72.930000000000007</v>
      </c>
      <c r="F509" s="49">
        <v>9.58</v>
      </c>
      <c r="G509" s="49">
        <v>2.5899999999999999E-2</v>
      </c>
      <c r="H509" s="49">
        <v>38.668100000000003</v>
      </c>
      <c r="I509" s="49">
        <v>2027</v>
      </c>
      <c r="J509" s="49" t="s">
        <v>52</v>
      </c>
      <c r="K509" s="49" t="s">
        <v>33</v>
      </c>
    </row>
    <row r="510" spans="1:11" ht="20.100000000000001" customHeight="1" x14ac:dyDescent="0.25">
      <c r="A510" s="49" t="s">
        <v>3292</v>
      </c>
      <c r="B510" s="49" t="s">
        <v>79</v>
      </c>
      <c r="C510" s="49" t="s">
        <v>31</v>
      </c>
      <c r="D510" s="49">
        <v>175183</v>
      </c>
      <c r="E510" s="49">
        <v>85.18</v>
      </c>
      <c r="F510" s="49">
        <v>6.33</v>
      </c>
      <c r="G510" s="49">
        <v>3.61E-2</v>
      </c>
      <c r="H510" s="49">
        <v>27.6751</v>
      </c>
      <c r="I510" s="49">
        <v>2027</v>
      </c>
      <c r="J510" s="49" t="s">
        <v>32</v>
      </c>
      <c r="K510" s="49" t="s">
        <v>33</v>
      </c>
    </row>
    <row r="511" spans="1:11" ht="20.100000000000001" customHeight="1" x14ac:dyDescent="0.25">
      <c r="A511" s="49" t="s">
        <v>2942</v>
      </c>
      <c r="B511" s="49" t="s">
        <v>79</v>
      </c>
      <c r="C511" s="49" t="s">
        <v>31</v>
      </c>
      <c r="D511" s="49">
        <v>51064</v>
      </c>
      <c r="E511" s="49">
        <v>81.67</v>
      </c>
      <c r="F511" s="49">
        <v>7.61</v>
      </c>
      <c r="G511" s="49">
        <v>0.14899999999999999</v>
      </c>
      <c r="H511" s="49">
        <v>6.7102000000000004</v>
      </c>
      <c r="I511" s="49">
        <v>2027</v>
      </c>
      <c r="J511" s="49" t="s">
        <v>32</v>
      </c>
      <c r="K511" s="49" t="s">
        <v>33</v>
      </c>
    </row>
    <row r="512" spans="1:11" ht="20.100000000000001" customHeight="1" x14ac:dyDescent="0.25">
      <c r="A512" s="49" t="s">
        <v>2948</v>
      </c>
      <c r="B512" s="49" t="s">
        <v>75</v>
      </c>
      <c r="C512" s="49" t="s">
        <v>32</v>
      </c>
      <c r="D512" s="49">
        <v>478350</v>
      </c>
      <c r="E512" s="49">
        <v>85.16</v>
      </c>
      <c r="F512" s="49">
        <v>9.85</v>
      </c>
      <c r="G512" s="49">
        <v>2.06E-2</v>
      </c>
      <c r="H512" s="49">
        <v>48.563499999999998</v>
      </c>
      <c r="I512" s="49">
        <v>2027</v>
      </c>
      <c r="J512" s="49" t="s">
        <v>52</v>
      </c>
      <c r="K512" s="49" t="s">
        <v>33</v>
      </c>
    </row>
    <row r="513" spans="1:11" ht="20.100000000000001" customHeight="1" x14ac:dyDescent="0.25">
      <c r="A513" s="49" t="s">
        <v>303</v>
      </c>
      <c r="B513" s="49" t="s">
        <v>79</v>
      </c>
      <c r="C513" s="49" t="s">
        <v>31</v>
      </c>
      <c r="D513" s="49">
        <v>145039</v>
      </c>
      <c r="E513" s="49">
        <v>87.55</v>
      </c>
      <c r="F513" s="49">
        <v>6.67</v>
      </c>
      <c r="G513" s="49">
        <v>4.5999999999999999E-2</v>
      </c>
      <c r="H513" s="49">
        <v>21.745000000000001</v>
      </c>
      <c r="I513" s="49">
        <v>2027</v>
      </c>
      <c r="J513" s="49" t="s">
        <v>32</v>
      </c>
      <c r="K513" s="49" t="s">
        <v>33</v>
      </c>
    </row>
    <row r="514" spans="1:11" ht="20.100000000000001" customHeight="1" x14ac:dyDescent="0.25">
      <c r="A514" s="49" t="s">
        <v>3236</v>
      </c>
      <c r="B514" s="49" t="s">
        <v>75</v>
      </c>
      <c r="C514" s="49" t="s">
        <v>32</v>
      </c>
      <c r="D514" s="49">
        <v>348300</v>
      </c>
      <c r="E514" s="49">
        <v>81.8</v>
      </c>
      <c r="F514" s="49">
        <v>6.64</v>
      </c>
      <c r="G514" s="49">
        <v>1.9099999999999999E-2</v>
      </c>
      <c r="H514" s="49">
        <v>52.454799999999999</v>
      </c>
      <c r="I514" s="49">
        <v>2027</v>
      </c>
      <c r="J514" s="49" t="s">
        <v>52</v>
      </c>
      <c r="K514" s="49" t="s">
        <v>33</v>
      </c>
    </row>
    <row r="515" spans="1:11" ht="20.100000000000001" customHeight="1" x14ac:dyDescent="0.25">
      <c r="A515" s="49" t="s">
        <v>812</v>
      </c>
      <c r="B515" s="49" t="s">
        <v>79</v>
      </c>
      <c r="C515" s="49" t="s">
        <v>31</v>
      </c>
      <c r="D515" s="49">
        <v>90506</v>
      </c>
      <c r="E515" s="49">
        <v>88.38</v>
      </c>
      <c r="F515" s="49">
        <v>3.29</v>
      </c>
      <c r="G515" s="49">
        <v>3.6400000000000002E-2</v>
      </c>
      <c r="H515" s="49">
        <v>27.509499999999999</v>
      </c>
      <c r="I515" s="49">
        <v>2027</v>
      </c>
      <c r="J515" s="49" t="s">
        <v>32</v>
      </c>
      <c r="K515" s="49" t="s">
        <v>33</v>
      </c>
    </row>
    <row r="516" spans="1:11" ht="20.100000000000001" customHeight="1" x14ac:dyDescent="0.25">
      <c r="A516" s="49" t="s">
        <v>757</v>
      </c>
      <c r="B516" s="49" t="s">
        <v>34</v>
      </c>
      <c r="C516" s="49" t="s">
        <v>32</v>
      </c>
      <c r="D516" s="49">
        <v>532600</v>
      </c>
      <c r="E516" s="49">
        <v>81.540000000000006</v>
      </c>
      <c r="F516" s="49">
        <v>10.98</v>
      </c>
      <c r="G516" s="49">
        <v>2.06E-2</v>
      </c>
      <c r="H516" s="49">
        <v>48.506399999999999</v>
      </c>
      <c r="I516" s="49">
        <v>2027</v>
      </c>
      <c r="J516" s="49" t="s">
        <v>52</v>
      </c>
      <c r="K516" s="49" t="s">
        <v>33</v>
      </c>
    </row>
    <row r="517" spans="1:11" ht="20.100000000000001" customHeight="1" x14ac:dyDescent="0.25">
      <c r="A517" s="49" t="s">
        <v>3248</v>
      </c>
      <c r="B517" s="49" t="s">
        <v>75</v>
      </c>
      <c r="C517" s="49" t="s">
        <v>32</v>
      </c>
      <c r="D517" s="49">
        <v>485235</v>
      </c>
      <c r="E517" s="49">
        <v>63.32</v>
      </c>
      <c r="F517" s="49">
        <v>9.65</v>
      </c>
      <c r="G517" s="49">
        <v>1.9900000000000001E-2</v>
      </c>
      <c r="H517" s="49">
        <v>50.2834</v>
      </c>
      <c r="I517" s="49">
        <v>2027</v>
      </c>
      <c r="J517" s="49" t="s">
        <v>52</v>
      </c>
      <c r="K517" s="49" t="s">
        <v>33</v>
      </c>
    </row>
    <row r="518" spans="1:11" ht="20.100000000000001" customHeight="1" x14ac:dyDescent="0.25">
      <c r="A518" s="49" t="s">
        <v>1183</v>
      </c>
      <c r="B518" s="49" t="s">
        <v>79</v>
      </c>
      <c r="C518" s="49" t="s">
        <v>31</v>
      </c>
      <c r="D518" s="49">
        <v>50769</v>
      </c>
      <c r="E518" s="49">
        <v>85.26</v>
      </c>
      <c r="F518" s="49">
        <v>4.6900000000000004</v>
      </c>
      <c r="G518" s="49">
        <v>9.2399999999999996E-2</v>
      </c>
      <c r="H518" s="49">
        <v>10.824999999999999</v>
      </c>
      <c r="I518" s="49">
        <v>2027</v>
      </c>
      <c r="J518" s="49" t="s">
        <v>32</v>
      </c>
      <c r="K518" s="49" t="s">
        <v>33</v>
      </c>
    </row>
    <row r="519" spans="1:11" ht="20.100000000000001" customHeight="1" x14ac:dyDescent="0.25">
      <c r="A519" s="49" t="s">
        <v>419</v>
      </c>
      <c r="B519" s="49" t="s">
        <v>79</v>
      </c>
      <c r="C519" s="49" t="s">
        <v>31</v>
      </c>
      <c r="D519" s="49">
        <v>103125</v>
      </c>
      <c r="E519" s="49">
        <v>86.83</v>
      </c>
      <c r="F519" s="49">
        <v>4.53</v>
      </c>
      <c r="G519" s="49">
        <v>4.3900000000000002E-2</v>
      </c>
      <c r="H519" s="49">
        <v>22.764900000000001</v>
      </c>
      <c r="I519" s="49">
        <v>2027</v>
      </c>
      <c r="J519" s="49" t="s">
        <v>32</v>
      </c>
      <c r="K519" s="49" t="s">
        <v>33</v>
      </c>
    </row>
    <row r="520" spans="1:11" ht="20.100000000000001" customHeight="1" x14ac:dyDescent="0.25">
      <c r="A520" s="49" t="s">
        <v>1526</v>
      </c>
      <c r="B520" s="49" t="s">
        <v>75</v>
      </c>
      <c r="C520" s="49" t="s">
        <v>31</v>
      </c>
      <c r="D520" s="49">
        <v>57765</v>
      </c>
      <c r="E520" s="49">
        <v>81.7</v>
      </c>
      <c r="F520" s="49">
        <v>5.76</v>
      </c>
      <c r="G520" s="49">
        <v>9.9699999999999997E-2</v>
      </c>
      <c r="H520" s="49">
        <v>10.028600000000001</v>
      </c>
      <c r="I520" s="49">
        <v>2028</v>
      </c>
      <c r="J520" s="49" t="s">
        <v>32</v>
      </c>
      <c r="K520" s="49" t="s">
        <v>33</v>
      </c>
    </row>
    <row r="521" spans="1:11" ht="20.100000000000001" customHeight="1" x14ac:dyDescent="0.25">
      <c r="A521" s="49" t="s">
        <v>343</v>
      </c>
      <c r="B521" s="49" t="s">
        <v>79</v>
      </c>
      <c r="C521" s="49" t="s">
        <v>31</v>
      </c>
      <c r="D521" s="49">
        <v>117392</v>
      </c>
      <c r="E521" s="49">
        <v>86.47</v>
      </c>
      <c r="F521" s="49">
        <v>4.1100000000000003</v>
      </c>
      <c r="G521" s="49">
        <v>3.5000000000000003E-2</v>
      </c>
      <c r="H521" s="49">
        <v>28.5624</v>
      </c>
      <c r="I521" s="49">
        <v>2028</v>
      </c>
      <c r="J521" s="49" t="s">
        <v>32</v>
      </c>
      <c r="K521" s="49" t="s">
        <v>33</v>
      </c>
    </row>
    <row r="522" spans="1:11" ht="20.100000000000001" customHeight="1" x14ac:dyDescent="0.25">
      <c r="A522" s="49" t="s">
        <v>442</v>
      </c>
      <c r="B522" s="49" t="s">
        <v>79</v>
      </c>
      <c r="C522" s="49" t="s">
        <v>31</v>
      </c>
      <c r="D522" s="49">
        <v>177931</v>
      </c>
      <c r="E522" s="49">
        <v>86.75</v>
      </c>
      <c r="F522" s="49">
        <v>6.46</v>
      </c>
      <c r="G522" s="49">
        <v>3.6299999999999999E-2</v>
      </c>
      <c r="H522" s="49">
        <v>27.543399999999998</v>
      </c>
      <c r="I522" s="49">
        <v>2028</v>
      </c>
      <c r="J522" s="49" t="s">
        <v>32</v>
      </c>
      <c r="K522" s="49" t="s">
        <v>33</v>
      </c>
    </row>
    <row r="523" spans="1:11" ht="20.100000000000001" customHeight="1" x14ac:dyDescent="0.25">
      <c r="A523" s="49" t="s">
        <v>3010</v>
      </c>
      <c r="B523" s="49" t="s">
        <v>79</v>
      </c>
      <c r="C523" s="49" t="s">
        <v>31</v>
      </c>
      <c r="D523" s="49">
        <v>187279</v>
      </c>
      <c r="E523" s="49">
        <v>89.2</v>
      </c>
      <c r="F523" s="49">
        <v>7.04</v>
      </c>
      <c r="G523" s="49">
        <v>3.7600000000000001E-2</v>
      </c>
      <c r="H523" s="49">
        <v>26.6022</v>
      </c>
      <c r="I523" s="49">
        <v>2028</v>
      </c>
      <c r="J523" s="49" t="s">
        <v>32</v>
      </c>
      <c r="K523" s="49" t="s">
        <v>33</v>
      </c>
    </row>
    <row r="524" spans="1:11" ht="20.100000000000001" customHeight="1" x14ac:dyDescent="0.25">
      <c r="A524" s="49" t="s">
        <v>927</v>
      </c>
      <c r="B524" s="49" t="s">
        <v>79</v>
      </c>
      <c r="C524" s="49" t="s">
        <v>31</v>
      </c>
      <c r="D524" s="49">
        <v>110893</v>
      </c>
      <c r="E524" s="49">
        <v>89.38</v>
      </c>
      <c r="F524" s="49">
        <v>3.9</v>
      </c>
      <c r="G524" s="49">
        <v>3.5200000000000002E-2</v>
      </c>
      <c r="H524" s="49">
        <v>28.434100000000001</v>
      </c>
      <c r="I524" s="49">
        <v>2028</v>
      </c>
      <c r="J524" s="49" t="s">
        <v>32</v>
      </c>
      <c r="K524" s="49" t="s">
        <v>33</v>
      </c>
    </row>
    <row r="525" spans="1:11" ht="20.100000000000001" customHeight="1" x14ac:dyDescent="0.25">
      <c r="A525" s="49" t="s">
        <v>706</v>
      </c>
      <c r="B525" s="49" t="s">
        <v>79</v>
      </c>
      <c r="C525" s="49" t="s">
        <v>31</v>
      </c>
      <c r="D525" s="49">
        <v>133771</v>
      </c>
      <c r="E525" s="49">
        <v>89.64</v>
      </c>
      <c r="F525" s="49">
        <v>4.24</v>
      </c>
      <c r="G525" s="49">
        <v>3.1699999999999999E-2</v>
      </c>
      <c r="H525" s="49">
        <v>31.549700000000001</v>
      </c>
      <c r="I525" s="49">
        <v>2028</v>
      </c>
      <c r="J525" s="49" t="s">
        <v>32</v>
      </c>
      <c r="K525" s="49" t="s">
        <v>33</v>
      </c>
    </row>
    <row r="526" spans="1:11" ht="20.100000000000001" customHeight="1" x14ac:dyDescent="0.25">
      <c r="A526" s="49" t="s">
        <v>1639</v>
      </c>
      <c r="B526" s="49" t="s">
        <v>34</v>
      </c>
      <c r="C526" s="49" t="s">
        <v>32</v>
      </c>
      <c r="D526" s="49">
        <v>223040</v>
      </c>
      <c r="E526" s="49">
        <v>80.33</v>
      </c>
      <c r="F526" s="49">
        <v>8.49</v>
      </c>
      <c r="G526" s="49">
        <v>3.8100000000000002E-2</v>
      </c>
      <c r="H526" s="49">
        <v>26.270900000000001</v>
      </c>
      <c r="I526" s="49">
        <v>2028</v>
      </c>
      <c r="J526" s="49" t="s">
        <v>52</v>
      </c>
      <c r="K526" s="49" t="s">
        <v>33</v>
      </c>
    </row>
    <row r="527" spans="1:11" ht="20.100000000000001" customHeight="1" x14ac:dyDescent="0.25">
      <c r="A527" s="49" t="s">
        <v>243</v>
      </c>
      <c r="B527" s="49" t="s">
        <v>79</v>
      </c>
      <c r="C527" s="49" t="s">
        <v>31</v>
      </c>
      <c r="D527" s="49">
        <v>185455</v>
      </c>
      <c r="E527" s="49">
        <v>84.78</v>
      </c>
      <c r="F527" s="49">
        <v>6.36</v>
      </c>
      <c r="G527" s="49">
        <v>3.4299999999999997E-2</v>
      </c>
      <c r="H527" s="49">
        <v>29.159600000000001</v>
      </c>
      <c r="I527" s="49">
        <v>2028</v>
      </c>
      <c r="J527" s="49" t="s">
        <v>32</v>
      </c>
      <c r="K527" s="49" t="s">
        <v>33</v>
      </c>
    </row>
    <row r="528" spans="1:11" ht="20.100000000000001" customHeight="1" x14ac:dyDescent="0.25">
      <c r="A528" s="49" t="s">
        <v>1743</v>
      </c>
      <c r="B528" s="49" t="s">
        <v>79</v>
      </c>
      <c r="C528" s="49" t="s">
        <v>31</v>
      </c>
      <c r="D528" s="49">
        <v>239192</v>
      </c>
      <c r="E528" s="49">
        <v>88.67</v>
      </c>
      <c r="F528" s="49">
        <v>7.15</v>
      </c>
      <c r="G528" s="49">
        <v>2.9899999999999999E-2</v>
      </c>
      <c r="H528" s="49">
        <v>33.453400000000002</v>
      </c>
      <c r="I528" s="49">
        <v>2028</v>
      </c>
      <c r="J528" s="49" t="s">
        <v>32</v>
      </c>
      <c r="K528" s="49" t="s">
        <v>33</v>
      </c>
    </row>
    <row r="529" spans="1:11" ht="20.100000000000001" customHeight="1" x14ac:dyDescent="0.25">
      <c r="A529" s="49" t="s">
        <v>1462</v>
      </c>
      <c r="B529" s="49" t="s">
        <v>75</v>
      </c>
      <c r="C529" s="49" t="s">
        <v>31</v>
      </c>
      <c r="D529" s="49">
        <v>183986</v>
      </c>
      <c r="E529" s="49">
        <v>85.56</v>
      </c>
      <c r="F529" s="49">
        <v>5.56</v>
      </c>
      <c r="G529" s="49">
        <v>3.0200000000000001E-2</v>
      </c>
      <c r="H529" s="49">
        <v>33.091000000000001</v>
      </c>
      <c r="I529" s="49">
        <v>2028</v>
      </c>
      <c r="J529" s="49" t="s">
        <v>32</v>
      </c>
      <c r="K529" s="49" t="s">
        <v>33</v>
      </c>
    </row>
    <row r="530" spans="1:11" ht="20.100000000000001" customHeight="1" x14ac:dyDescent="0.25">
      <c r="A530" s="49" t="s">
        <v>1672</v>
      </c>
      <c r="B530" s="49" t="s">
        <v>79</v>
      </c>
      <c r="C530" s="49" t="s">
        <v>31</v>
      </c>
      <c r="D530" s="49">
        <v>113097</v>
      </c>
      <c r="E530" s="49">
        <v>89.94</v>
      </c>
      <c r="F530" s="49">
        <v>4.34</v>
      </c>
      <c r="G530" s="49">
        <v>3.8399999999999997E-2</v>
      </c>
      <c r="H530" s="49">
        <v>26.0593</v>
      </c>
      <c r="I530" s="49">
        <v>2028</v>
      </c>
      <c r="J530" s="49" t="s">
        <v>32</v>
      </c>
      <c r="K530" s="49" t="s">
        <v>33</v>
      </c>
    </row>
    <row r="531" spans="1:11" ht="20.100000000000001" customHeight="1" x14ac:dyDescent="0.25">
      <c r="A531" s="49" t="s">
        <v>3011</v>
      </c>
      <c r="B531" s="49" t="s">
        <v>75</v>
      </c>
      <c r="C531" s="49" t="s">
        <v>32</v>
      </c>
      <c r="D531" s="49">
        <v>262935</v>
      </c>
      <c r="E531" s="49">
        <v>77.2</v>
      </c>
      <c r="F531" s="49">
        <v>9.77</v>
      </c>
      <c r="G531" s="49">
        <v>3.7199999999999997E-2</v>
      </c>
      <c r="H531" s="49">
        <v>26.912500000000001</v>
      </c>
      <c r="I531" s="49">
        <v>2028</v>
      </c>
      <c r="J531" s="49" t="s">
        <v>52</v>
      </c>
      <c r="K531" s="49" t="s">
        <v>33</v>
      </c>
    </row>
    <row r="532" spans="1:11" ht="20.100000000000001" customHeight="1" x14ac:dyDescent="0.25">
      <c r="A532" s="49" t="s">
        <v>448</v>
      </c>
      <c r="B532" s="49" t="s">
        <v>79</v>
      </c>
      <c r="C532" s="49" t="s">
        <v>31</v>
      </c>
      <c r="D532" s="49">
        <v>147718</v>
      </c>
      <c r="E532" s="49">
        <v>83.43</v>
      </c>
      <c r="F532" s="49">
        <v>6.59</v>
      </c>
      <c r="G532" s="49">
        <v>4.4600000000000001E-2</v>
      </c>
      <c r="H532" s="49">
        <v>22.415500000000002</v>
      </c>
      <c r="I532" s="49">
        <v>2028</v>
      </c>
      <c r="J532" s="49" t="s">
        <v>32</v>
      </c>
      <c r="K532" s="49" t="s">
        <v>33</v>
      </c>
    </row>
    <row r="533" spans="1:11" ht="20.100000000000001" customHeight="1" x14ac:dyDescent="0.25">
      <c r="A533" s="49" t="s">
        <v>3617</v>
      </c>
      <c r="B533" s="49" t="s">
        <v>79</v>
      </c>
      <c r="C533" s="49" t="s">
        <v>31</v>
      </c>
      <c r="D533" s="49">
        <v>183859</v>
      </c>
      <c r="E533" s="49">
        <v>85.98</v>
      </c>
      <c r="F533" s="49">
        <v>6.89</v>
      </c>
      <c r="G533" s="49">
        <v>3.7499999999999999E-2</v>
      </c>
      <c r="H533" s="49">
        <v>26.684899999999999</v>
      </c>
      <c r="I533" s="49">
        <v>2028</v>
      </c>
      <c r="J533" s="49" t="s">
        <v>32</v>
      </c>
      <c r="K533" s="49" t="s">
        <v>33</v>
      </c>
    </row>
    <row r="534" spans="1:11" ht="20.100000000000001" customHeight="1" x14ac:dyDescent="0.25">
      <c r="A534" s="49" t="s">
        <v>727</v>
      </c>
      <c r="B534" s="49" t="s">
        <v>75</v>
      </c>
      <c r="C534" s="49" t="s">
        <v>31</v>
      </c>
      <c r="D534" s="49">
        <v>224218</v>
      </c>
      <c r="E534" s="49">
        <v>81.48</v>
      </c>
      <c r="F534" s="49">
        <v>6</v>
      </c>
      <c r="G534" s="49">
        <v>2.6800000000000001E-2</v>
      </c>
      <c r="H534" s="49">
        <v>37.369700000000002</v>
      </c>
      <c r="I534" s="49">
        <v>2028</v>
      </c>
      <c r="J534" s="49" t="s">
        <v>32</v>
      </c>
      <c r="K534" s="49" t="s">
        <v>33</v>
      </c>
    </row>
    <row r="535" spans="1:11" ht="20.100000000000001" customHeight="1" x14ac:dyDescent="0.25">
      <c r="A535" s="49" t="s">
        <v>313</v>
      </c>
      <c r="B535" s="49" t="s">
        <v>79</v>
      </c>
      <c r="C535" s="49" t="s">
        <v>31</v>
      </c>
      <c r="D535" s="49">
        <v>151784</v>
      </c>
      <c r="E535" s="49">
        <v>81.760000000000005</v>
      </c>
      <c r="F535" s="49">
        <v>6.22</v>
      </c>
      <c r="G535" s="49">
        <v>4.1000000000000002E-2</v>
      </c>
      <c r="H535" s="49">
        <v>24.4026</v>
      </c>
      <c r="I535" s="49">
        <v>2028</v>
      </c>
      <c r="J535" s="49" t="s">
        <v>32</v>
      </c>
      <c r="K535" s="49" t="s">
        <v>33</v>
      </c>
    </row>
    <row r="536" spans="1:11" ht="20.100000000000001" customHeight="1" x14ac:dyDescent="0.25">
      <c r="A536" s="49" t="s">
        <v>1715</v>
      </c>
      <c r="B536" s="49" t="s">
        <v>75</v>
      </c>
      <c r="C536" s="49" t="s">
        <v>32</v>
      </c>
      <c r="D536" s="49">
        <v>195480</v>
      </c>
      <c r="E536" s="49">
        <v>82.64</v>
      </c>
      <c r="F536" s="49">
        <v>0.26</v>
      </c>
      <c r="G536" s="49">
        <v>1.2999999999999999E-3</v>
      </c>
      <c r="H536" s="49">
        <v>751.84619999999995</v>
      </c>
      <c r="I536" s="49">
        <v>2028</v>
      </c>
      <c r="J536" s="49" t="s">
        <v>52</v>
      </c>
      <c r="K536" s="49" t="s">
        <v>33</v>
      </c>
    </row>
    <row r="537" spans="1:11" ht="20.100000000000001" customHeight="1" x14ac:dyDescent="0.25">
      <c r="A537" s="49" t="s">
        <v>3210</v>
      </c>
      <c r="B537" s="49" t="s">
        <v>75</v>
      </c>
      <c r="C537" s="49" t="s">
        <v>32</v>
      </c>
      <c r="D537" s="49">
        <v>154080</v>
      </c>
      <c r="E537" s="49">
        <v>83.77</v>
      </c>
      <c r="F537" s="49">
        <v>0.27</v>
      </c>
      <c r="G537" s="49">
        <v>1.8E-3</v>
      </c>
      <c r="H537" s="49">
        <v>570.66669999999999</v>
      </c>
      <c r="I537" s="49">
        <v>2028</v>
      </c>
      <c r="J537" s="49" t="s">
        <v>52</v>
      </c>
      <c r="K537" s="49" t="s">
        <v>33</v>
      </c>
    </row>
    <row r="538" spans="1:11" ht="20.100000000000001" customHeight="1" x14ac:dyDescent="0.25">
      <c r="A538" s="49" t="s">
        <v>171</v>
      </c>
      <c r="B538" s="49" t="s">
        <v>79</v>
      </c>
      <c r="C538" s="49" t="s">
        <v>31</v>
      </c>
      <c r="D538" s="49">
        <v>172876</v>
      </c>
      <c r="E538" s="49">
        <v>85.26</v>
      </c>
      <c r="F538" s="49">
        <v>6.55</v>
      </c>
      <c r="G538" s="49">
        <v>3.7900000000000003E-2</v>
      </c>
      <c r="H538" s="49">
        <v>26.3933</v>
      </c>
      <c r="I538" s="49">
        <v>2028</v>
      </c>
      <c r="J538" s="49" t="s">
        <v>32</v>
      </c>
      <c r="K538" s="49" t="s">
        <v>33</v>
      </c>
    </row>
    <row r="539" spans="1:11" ht="20.100000000000001" customHeight="1" x14ac:dyDescent="0.25">
      <c r="A539" s="49" t="s">
        <v>141</v>
      </c>
      <c r="B539" s="49" t="s">
        <v>79</v>
      </c>
      <c r="C539" s="49" t="s">
        <v>31</v>
      </c>
      <c r="D539" s="49">
        <v>231477</v>
      </c>
      <c r="E539" s="49">
        <v>87.39</v>
      </c>
      <c r="F539" s="49">
        <v>7.56</v>
      </c>
      <c r="G539" s="49">
        <v>3.27E-2</v>
      </c>
      <c r="H539" s="49">
        <v>30.618600000000001</v>
      </c>
      <c r="I539" s="49">
        <v>2028</v>
      </c>
      <c r="J539" s="49" t="s">
        <v>32</v>
      </c>
      <c r="K539" s="49" t="s">
        <v>33</v>
      </c>
    </row>
    <row r="540" spans="1:11" ht="20.100000000000001" customHeight="1" x14ac:dyDescent="0.25">
      <c r="A540" s="49" t="s">
        <v>398</v>
      </c>
      <c r="B540" s="49" t="s">
        <v>79</v>
      </c>
      <c r="C540" s="49" t="s">
        <v>31</v>
      </c>
      <c r="D540" s="49">
        <v>233301</v>
      </c>
      <c r="E540" s="49">
        <v>84.38</v>
      </c>
      <c r="F540" s="49">
        <v>7.59</v>
      </c>
      <c r="G540" s="49">
        <v>3.2500000000000001E-2</v>
      </c>
      <c r="H540" s="49">
        <v>30.738</v>
      </c>
      <c r="I540" s="49">
        <v>2028</v>
      </c>
      <c r="J540" s="49" t="s">
        <v>32</v>
      </c>
      <c r="K540" s="49" t="s">
        <v>33</v>
      </c>
    </row>
    <row r="541" spans="1:11" ht="20.100000000000001" customHeight="1" x14ac:dyDescent="0.25">
      <c r="A541" s="49" t="s">
        <v>1719</v>
      </c>
      <c r="B541" s="49" t="s">
        <v>75</v>
      </c>
      <c r="C541" s="49" t="s">
        <v>32</v>
      </c>
      <c r="D541" s="49">
        <v>195480</v>
      </c>
      <c r="E541" s="49">
        <v>82.54</v>
      </c>
      <c r="F541" s="49">
        <v>9.74</v>
      </c>
      <c r="G541" s="49">
        <v>4.9799999999999997E-2</v>
      </c>
      <c r="H541" s="49">
        <v>20.069800000000001</v>
      </c>
      <c r="I541" s="49">
        <v>2028</v>
      </c>
      <c r="J541" s="49" t="s">
        <v>52</v>
      </c>
      <c r="K541" s="49" t="s">
        <v>33</v>
      </c>
    </row>
    <row r="542" spans="1:11" ht="20.100000000000001" customHeight="1" x14ac:dyDescent="0.25">
      <c r="A542" s="49" t="s">
        <v>1694</v>
      </c>
      <c r="B542" s="49" t="s">
        <v>79</v>
      </c>
      <c r="C542" s="49" t="s">
        <v>31</v>
      </c>
      <c r="D542" s="49">
        <v>149808</v>
      </c>
      <c r="E542" s="49">
        <v>83.68</v>
      </c>
      <c r="F542" s="49">
        <v>6.69</v>
      </c>
      <c r="G542" s="49">
        <v>4.4699999999999997E-2</v>
      </c>
      <c r="H542" s="49">
        <v>22.392900000000001</v>
      </c>
      <c r="I542" s="49">
        <v>2028</v>
      </c>
      <c r="J542" s="49" t="s">
        <v>32</v>
      </c>
      <c r="K542" s="49" t="s">
        <v>33</v>
      </c>
    </row>
    <row r="543" spans="1:11" ht="20.100000000000001" customHeight="1" x14ac:dyDescent="0.25">
      <c r="A543" s="49" t="s">
        <v>1678</v>
      </c>
      <c r="B543" s="49" t="s">
        <v>75</v>
      </c>
      <c r="C543" s="49" t="s">
        <v>31</v>
      </c>
      <c r="D543" s="49">
        <v>115605</v>
      </c>
      <c r="E543" s="49">
        <v>69.099999999999994</v>
      </c>
      <c r="F543" s="49">
        <v>4.68</v>
      </c>
      <c r="G543" s="49">
        <v>4.0500000000000001E-2</v>
      </c>
      <c r="H543" s="49">
        <v>24.702000000000002</v>
      </c>
      <c r="I543" s="49">
        <v>2028</v>
      </c>
      <c r="J543" s="49" t="s">
        <v>32</v>
      </c>
      <c r="K543" s="49" t="s">
        <v>33</v>
      </c>
    </row>
    <row r="544" spans="1:11" ht="20.100000000000001" customHeight="1" x14ac:dyDescent="0.25">
      <c r="A544" s="49" t="s">
        <v>269</v>
      </c>
      <c r="B544" s="49" t="s">
        <v>79</v>
      </c>
      <c r="C544" s="49" t="s">
        <v>31</v>
      </c>
      <c r="D544" s="49">
        <v>228779</v>
      </c>
      <c r="E544" s="49">
        <v>85.26</v>
      </c>
      <c r="F544" s="49">
        <v>6.74</v>
      </c>
      <c r="G544" s="49">
        <v>2.9499999999999998E-2</v>
      </c>
      <c r="H544" s="49">
        <v>33.943399999999997</v>
      </c>
      <c r="I544" s="49">
        <v>2028</v>
      </c>
      <c r="J544" s="49" t="s">
        <v>32</v>
      </c>
      <c r="K544" s="49" t="s">
        <v>33</v>
      </c>
    </row>
    <row r="545" spans="1:11" ht="20.100000000000001" customHeight="1" x14ac:dyDescent="0.25">
      <c r="A545" s="49" t="s">
        <v>837</v>
      </c>
      <c r="B545" s="49" t="s">
        <v>79</v>
      </c>
      <c r="C545" s="49" t="s">
        <v>31</v>
      </c>
      <c r="D545" s="49">
        <v>140193</v>
      </c>
      <c r="E545" s="49">
        <v>77.14</v>
      </c>
      <c r="F545" s="49">
        <v>6.7</v>
      </c>
      <c r="G545" s="49">
        <v>4.7800000000000002E-2</v>
      </c>
      <c r="H545" s="49">
        <v>20.924399999999999</v>
      </c>
      <c r="I545" s="49">
        <v>2028</v>
      </c>
      <c r="J545" s="49" t="s">
        <v>32</v>
      </c>
      <c r="K545" s="49" t="s">
        <v>33</v>
      </c>
    </row>
    <row r="546" spans="1:11" ht="20.100000000000001" customHeight="1" x14ac:dyDescent="0.25">
      <c r="A546" s="49" t="s">
        <v>1701</v>
      </c>
      <c r="B546" s="49" t="s">
        <v>79</v>
      </c>
      <c r="C546" s="49" t="s">
        <v>31</v>
      </c>
      <c r="D546" s="49">
        <v>145020</v>
      </c>
      <c r="E546" s="49">
        <v>86.93</v>
      </c>
      <c r="F546" s="49">
        <v>4.6900000000000004</v>
      </c>
      <c r="G546" s="49">
        <v>3.2300000000000002E-2</v>
      </c>
      <c r="H546" s="49">
        <v>30.921099999999999</v>
      </c>
      <c r="I546" s="49">
        <v>2028</v>
      </c>
      <c r="J546" s="49" t="s">
        <v>32</v>
      </c>
      <c r="K546" s="49" t="s">
        <v>33</v>
      </c>
    </row>
    <row r="547" spans="1:11" ht="20.100000000000001" customHeight="1" x14ac:dyDescent="0.25">
      <c r="A547" s="49" t="s">
        <v>650</v>
      </c>
      <c r="B547" s="49" t="s">
        <v>79</v>
      </c>
      <c r="C547" s="49" t="s">
        <v>31</v>
      </c>
      <c r="D547" s="49">
        <v>181351</v>
      </c>
      <c r="E547" s="49">
        <v>87.75</v>
      </c>
      <c r="F547" s="49">
        <v>10.28</v>
      </c>
      <c r="G547" s="49">
        <v>5.67E-2</v>
      </c>
      <c r="H547" s="49">
        <v>17.641100000000002</v>
      </c>
      <c r="I547" s="49">
        <v>2028</v>
      </c>
      <c r="J547" s="49" t="s">
        <v>32</v>
      </c>
      <c r="K547" s="49" t="s">
        <v>33</v>
      </c>
    </row>
    <row r="548" spans="1:11" ht="20.100000000000001" customHeight="1" x14ac:dyDescent="0.25">
      <c r="A548" s="49" t="s">
        <v>206</v>
      </c>
      <c r="B548" s="49" t="s">
        <v>79</v>
      </c>
      <c r="C548" s="49" t="s">
        <v>31</v>
      </c>
      <c r="D548" s="49">
        <v>231895</v>
      </c>
      <c r="E548" s="49">
        <v>89.49</v>
      </c>
      <c r="F548" s="49">
        <v>6.92</v>
      </c>
      <c r="G548" s="49">
        <v>2.98E-2</v>
      </c>
      <c r="H548" s="49">
        <v>33.510800000000003</v>
      </c>
      <c r="I548" s="49">
        <v>2028</v>
      </c>
      <c r="J548" s="49" t="s">
        <v>32</v>
      </c>
      <c r="K548" s="49" t="s">
        <v>33</v>
      </c>
    </row>
    <row r="549" spans="1:11" ht="20.100000000000001" customHeight="1" x14ac:dyDescent="0.25">
      <c r="A549" s="49" t="s">
        <v>1234</v>
      </c>
      <c r="B549" s="49" t="s">
        <v>75</v>
      </c>
      <c r="C549" s="49" t="s">
        <v>31</v>
      </c>
      <c r="D549" s="49">
        <v>209574</v>
      </c>
      <c r="E549" s="49">
        <v>87.72</v>
      </c>
      <c r="F549" s="49">
        <v>5.73</v>
      </c>
      <c r="G549" s="49">
        <v>2.7300000000000001E-2</v>
      </c>
      <c r="H549" s="49">
        <v>36.5749</v>
      </c>
      <c r="I549" s="49">
        <v>2028</v>
      </c>
      <c r="J549" s="49" t="s">
        <v>32</v>
      </c>
      <c r="K549" s="49" t="s">
        <v>33</v>
      </c>
    </row>
    <row r="550" spans="1:11" ht="20.100000000000001" customHeight="1" x14ac:dyDescent="0.25">
      <c r="A550" s="49" t="s">
        <v>1522</v>
      </c>
      <c r="B550" s="49" t="s">
        <v>75</v>
      </c>
      <c r="C550" s="49" t="s">
        <v>31</v>
      </c>
      <c r="D550" s="49">
        <v>134379</v>
      </c>
      <c r="E550" s="49">
        <v>77.28</v>
      </c>
      <c r="F550" s="49">
        <v>5.51</v>
      </c>
      <c r="G550" s="49">
        <v>4.1000000000000002E-2</v>
      </c>
      <c r="H550" s="49">
        <v>24.388200000000001</v>
      </c>
      <c r="I550" s="49">
        <v>2028</v>
      </c>
      <c r="J550" s="49" t="s">
        <v>32</v>
      </c>
      <c r="K550" s="49" t="s">
        <v>33</v>
      </c>
    </row>
    <row r="551" spans="1:11" ht="20.100000000000001" customHeight="1" x14ac:dyDescent="0.25">
      <c r="A551" s="49" t="s">
        <v>867</v>
      </c>
      <c r="B551" s="49" t="s">
        <v>79</v>
      </c>
      <c r="C551" s="49" t="s">
        <v>31</v>
      </c>
      <c r="D551" s="49">
        <v>106447</v>
      </c>
      <c r="E551" s="49">
        <v>87.5</v>
      </c>
      <c r="F551" s="49">
        <v>3.9</v>
      </c>
      <c r="G551" s="49">
        <v>3.6600000000000001E-2</v>
      </c>
      <c r="H551" s="49">
        <v>27.294</v>
      </c>
      <c r="I551" s="49">
        <v>2028</v>
      </c>
      <c r="J551" s="49" t="s">
        <v>32</v>
      </c>
      <c r="K551" s="49" t="s">
        <v>33</v>
      </c>
    </row>
    <row r="552" spans="1:11" ht="20.100000000000001" customHeight="1" x14ac:dyDescent="0.25">
      <c r="A552" s="49" t="s">
        <v>1092</v>
      </c>
      <c r="B552" s="49" t="s">
        <v>79</v>
      </c>
      <c r="C552" s="49" t="s">
        <v>31</v>
      </c>
      <c r="D552" s="49">
        <v>96414</v>
      </c>
      <c r="E552" s="49">
        <v>89.78</v>
      </c>
      <c r="F552" s="49">
        <v>3.47</v>
      </c>
      <c r="G552" s="49">
        <v>3.5999999999999997E-2</v>
      </c>
      <c r="H552" s="49">
        <v>27.785</v>
      </c>
      <c r="I552" s="49">
        <v>2028</v>
      </c>
      <c r="J552" s="49" t="s">
        <v>32</v>
      </c>
      <c r="K552" s="49" t="s">
        <v>33</v>
      </c>
    </row>
    <row r="553" spans="1:11" ht="20.100000000000001" customHeight="1" x14ac:dyDescent="0.25">
      <c r="A553" s="49" t="s">
        <v>424</v>
      </c>
      <c r="B553" s="49" t="s">
        <v>79</v>
      </c>
      <c r="C553" s="49" t="s">
        <v>31</v>
      </c>
      <c r="D553" s="49">
        <v>315274</v>
      </c>
      <c r="E553" s="49">
        <v>76.739999999999995</v>
      </c>
      <c r="F553" s="49">
        <v>10.17</v>
      </c>
      <c r="G553" s="49">
        <v>3.2300000000000002E-2</v>
      </c>
      <c r="H553" s="49">
        <v>31.000399999999999</v>
      </c>
      <c r="I553" s="49">
        <v>2028</v>
      </c>
      <c r="J553" s="49" t="s">
        <v>32</v>
      </c>
      <c r="K553" s="49" t="s">
        <v>33</v>
      </c>
    </row>
    <row r="554" spans="1:11" ht="20.100000000000001" customHeight="1" x14ac:dyDescent="0.25">
      <c r="A554" s="49" t="s">
        <v>841</v>
      </c>
      <c r="B554" s="49" t="s">
        <v>79</v>
      </c>
      <c r="C554" s="49" t="s">
        <v>31</v>
      </c>
      <c r="D554" s="49">
        <v>145362</v>
      </c>
      <c r="E554" s="49">
        <v>88.46</v>
      </c>
      <c r="F554" s="49">
        <v>3.58</v>
      </c>
      <c r="G554" s="49">
        <v>2.46E-2</v>
      </c>
      <c r="H554" s="49">
        <v>40.603900000000003</v>
      </c>
      <c r="I554" s="49">
        <v>2028</v>
      </c>
      <c r="J554" s="49" t="s">
        <v>32</v>
      </c>
      <c r="K554" s="49" t="s">
        <v>33</v>
      </c>
    </row>
    <row r="555" spans="1:11" ht="20.100000000000001" customHeight="1" x14ac:dyDescent="0.25">
      <c r="A555" s="49" t="s">
        <v>1121</v>
      </c>
      <c r="B555" s="49" t="s">
        <v>79</v>
      </c>
      <c r="C555" s="49" t="s">
        <v>31</v>
      </c>
      <c r="D555" s="49">
        <v>72548</v>
      </c>
      <c r="E555" s="49">
        <v>90.42</v>
      </c>
      <c r="F555" s="49">
        <v>3.89</v>
      </c>
      <c r="G555" s="49">
        <v>5.3600000000000002E-2</v>
      </c>
      <c r="H555" s="49">
        <v>18.649899999999999</v>
      </c>
      <c r="I555" s="49">
        <v>2028</v>
      </c>
      <c r="J555" s="49" t="s">
        <v>32</v>
      </c>
      <c r="K555" s="49" t="s">
        <v>33</v>
      </c>
    </row>
    <row r="556" spans="1:11" ht="20.100000000000001" customHeight="1" x14ac:dyDescent="0.25">
      <c r="A556" s="49" t="s">
        <v>279</v>
      </c>
      <c r="B556" s="49" t="s">
        <v>79</v>
      </c>
      <c r="C556" s="49" t="s">
        <v>31</v>
      </c>
      <c r="D556" s="49">
        <v>149390</v>
      </c>
      <c r="E556" s="49">
        <v>87.43</v>
      </c>
      <c r="F556" s="49">
        <v>6.65</v>
      </c>
      <c r="G556" s="49">
        <v>4.4499999999999998E-2</v>
      </c>
      <c r="H556" s="49">
        <v>22.464700000000001</v>
      </c>
      <c r="I556" s="49">
        <v>2028</v>
      </c>
      <c r="J556" s="49" t="s">
        <v>32</v>
      </c>
      <c r="K556" s="49" t="s">
        <v>33</v>
      </c>
    </row>
    <row r="557" spans="1:11" ht="20.100000000000001" customHeight="1" x14ac:dyDescent="0.25">
      <c r="A557" s="49" t="s">
        <v>194</v>
      </c>
      <c r="B557" s="49" t="s">
        <v>79</v>
      </c>
      <c r="C557" s="49" t="s">
        <v>31</v>
      </c>
      <c r="D557" s="49">
        <v>112869</v>
      </c>
      <c r="E557" s="49">
        <v>80.5</v>
      </c>
      <c r="F557" s="49">
        <v>4.32</v>
      </c>
      <c r="G557" s="49">
        <v>3.8300000000000001E-2</v>
      </c>
      <c r="H557" s="49">
        <v>26.127099999999999</v>
      </c>
      <c r="I557" s="49">
        <v>2028</v>
      </c>
      <c r="J557" s="49" t="s">
        <v>32</v>
      </c>
      <c r="K557" s="49" t="s">
        <v>33</v>
      </c>
    </row>
    <row r="558" spans="1:11" ht="20.100000000000001" customHeight="1" x14ac:dyDescent="0.25">
      <c r="A558" s="49" t="s">
        <v>3320</v>
      </c>
      <c r="B558" s="49" t="s">
        <v>79</v>
      </c>
      <c r="C558" s="49" t="s">
        <v>31</v>
      </c>
      <c r="D558" s="49">
        <v>51000</v>
      </c>
      <c r="E558" s="49">
        <v>89.62</v>
      </c>
      <c r="F558" s="49">
        <v>4.9400000000000004</v>
      </c>
      <c r="G558" s="49">
        <v>9.69E-2</v>
      </c>
      <c r="H558" s="49">
        <v>10.3239</v>
      </c>
      <c r="I558" s="49">
        <v>2028</v>
      </c>
      <c r="J558" s="49" t="s">
        <v>32</v>
      </c>
      <c r="K558" s="49" t="s">
        <v>33</v>
      </c>
    </row>
    <row r="559" spans="1:11" ht="20.100000000000001" customHeight="1" x14ac:dyDescent="0.25">
      <c r="A559" s="49" t="s">
        <v>405</v>
      </c>
      <c r="B559" s="49" t="s">
        <v>79</v>
      </c>
      <c r="C559" s="49" t="s">
        <v>31</v>
      </c>
      <c r="D559" s="49">
        <v>188457</v>
      </c>
      <c r="E559" s="49">
        <v>85.65</v>
      </c>
      <c r="F559" s="49">
        <v>7.09</v>
      </c>
      <c r="G559" s="49">
        <v>3.7600000000000001E-2</v>
      </c>
      <c r="H559" s="49">
        <v>26.5807</v>
      </c>
      <c r="I559" s="49">
        <v>2028</v>
      </c>
      <c r="J559" s="49" t="s">
        <v>32</v>
      </c>
      <c r="K559" s="49" t="s">
        <v>33</v>
      </c>
    </row>
    <row r="560" spans="1:11" ht="20.100000000000001" customHeight="1" x14ac:dyDescent="0.25">
      <c r="A560" s="49" t="s">
        <v>879</v>
      </c>
      <c r="B560" s="49" t="s">
        <v>79</v>
      </c>
      <c r="C560" s="49" t="s">
        <v>31</v>
      </c>
      <c r="D560" s="49">
        <v>106447</v>
      </c>
      <c r="E560" s="49">
        <v>87.5</v>
      </c>
      <c r="F560" s="49">
        <v>3.9</v>
      </c>
      <c r="G560" s="49">
        <v>3.6600000000000001E-2</v>
      </c>
      <c r="H560" s="49">
        <v>27.294</v>
      </c>
      <c r="I560" s="49">
        <v>2028</v>
      </c>
      <c r="J560" s="49" t="s">
        <v>32</v>
      </c>
      <c r="K560" s="49" t="s">
        <v>33</v>
      </c>
    </row>
    <row r="561" spans="1:11" ht="20.100000000000001" customHeight="1" x14ac:dyDescent="0.25">
      <c r="A561" s="49" t="s">
        <v>260</v>
      </c>
      <c r="B561" s="49" t="s">
        <v>79</v>
      </c>
      <c r="C561" s="49" t="s">
        <v>31</v>
      </c>
      <c r="D561" s="49">
        <v>149808</v>
      </c>
      <c r="E561" s="49">
        <v>83.32</v>
      </c>
      <c r="F561" s="49">
        <v>6.55</v>
      </c>
      <c r="G561" s="49">
        <v>4.3700000000000003E-2</v>
      </c>
      <c r="H561" s="49">
        <v>22.871500000000001</v>
      </c>
      <c r="I561" s="49">
        <v>2028</v>
      </c>
      <c r="J561" s="49" t="s">
        <v>32</v>
      </c>
      <c r="K561" s="49" t="s">
        <v>33</v>
      </c>
    </row>
    <row r="562" spans="1:11" ht="20.100000000000001" customHeight="1" x14ac:dyDescent="0.25">
      <c r="A562" s="49" t="s">
        <v>285</v>
      </c>
      <c r="B562" s="49" t="s">
        <v>79</v>
      </c>
      <c r="C562" s="49" t="s">
        <v>31</v>
      </c>
      <c r="D562" s="49">
        <v>83417</v>
      </c>
      <c r="E562" s="49">
        <v>86.72</v>
      </c>
      <c r="F562" s="49">
        <v>5.01</v>
      </c>
      <c r="G562" s="49">
        <v>6.0100000000000001E-2</v>
      </c>
      <c r="H562" s="49">
        <v>16.650099999999998</v>
      </c>
      <c r="I562" s="49">
        <v>2028</v>
      </c>
      <c r="J562" s="49" t="s">
        <v>32</v>
      </c>
      <c r="K562" s="49" t="s">
        <v>33</v>
      </c>
    </row>
    <row r="563" spans="1:11" ht="20.100000000000001" customHeight="1" x14ac:dyDescent="0.25">
      <c r="A563" s="49" t="s">
        <v>1464</v>
      </c>
      <c r="B563" s="49" t="s">
        <v>75</v>
      </c>
      <c r="C563" s="49" t="s">
        <v>31</v>
      </c>
      <c r="D563" s="49">
        <v>113807</v>
      </c>
      <c r="E563" s="49">
        <v>83.75</v>
      </c>
      <c r="F563" s="49">
        <v>5.47</v>
      </c>
      <c r="G563" s="49">
        <v>4.8099999999999997E-2</v>
      </c>
      <c r="H563" s="49">
        <v>20.805599999999998</v>
      </c>
      <c r="I563" s="49">
        <v>2028</v>
      </c>
      <c r="J563" s="49" t="s">
        <v>32</v>
      </c>
      <c r="K563" s="49" t="s">
        <v>33</v>
      </c>
    </row>
    <row r="564" spans="1:11" ht="20.100000000000001" customHeight="1" x14ac:dyDescent="0.25">
      <c r="A564" s="49" t="s">
        <v>386</v>
      </c>
      <c r="B564" s="49" t="s">
        <v>79</v>
      </c>
      <c r="C564" s="49" t="s">
        <v>31</v>
      </c>
      <c r="D564" s="49">
        <v>178387</v>
      </c>
      <c r="E564" s="49">
        <v>83.32</v>
      </c>
      <c r="F564" s="49">
        <v>7.13</v>
      </c>
      <c r="G564" s="49">
        <v>0.04</v>
      </c>
      <c r="H564" s="49">
        <v>25.019200000000001</v>
      </c>
      <c r="I564" s="49">
        <v>2028</v>
      </c>
      <c r="J564" s="49" t="s">
        <v>32</v>
      </c>
      <c r="K564" s="49" t="s">
        <v>33</v>
      </c>
    </row>
    <row r="565" spans="1:11" ht="20.100000000000001" customHeight="1" x14ac:dyDescent="0.25">
      <c r="A565" s="49" t="s">
        <v>3891</v>
      </c>
      <c r="B565" s="49" t="s">
        <v>34</v>
      </c>
      <c r="C565" s="49" t="s">
        <v>32</v>
      </c>
      <c r="D565" s="49">
        <v>39300000</v>
      </c>
      <c r="E565" s="49">
        <v>85.45</v>
      </c>
      <c r="F565" s="49">
        <v>6.41</v>
      </c>
      <c r="G565" s="49">
        <v>4.5999999999999999E-3</v>
      </c>
      <c r="H565" s="49">
        <v>218.89269999999999</v>
      </c>
      <c r="I565" s="49">
        <v>2028</v>
      </c>
      <c r="J565" s="49" t="s">
        <v>52</v>
      </c>
      <c r="K565" s="49" t="s">
        <v>110</v>
      </c>
    </row>
    <row r="566" spans="1:11" ht="20.100000000000001" customHeight="1" x14ac:dyDescent="0.25">
      <c r="A566" s="49" t="s">
        <v>609</v>
      </c>
      <c r="B566" s="49" t="s">
        <v>79</v>
      </c>
      <c r="C566" s="49" t="s">
        <v>31</v>
      </c>
      <c r="D566" s="49">
        <v>125980</v>
      </c>
      <c r="E566" s="49">
        <v>90.18</v>
      </c>
      <c r="F566" s="49">
        <v>6.57</v>
      </c>
      <c r="G566" s="49">
        <v>5.2200000000000003E-2</v>
      </c>
      <c r="H566" s="49">
        <v>19.1751</v>
      </c>
      <c r="I566" s="49">
        <v>2028</v>
      </c>
      <c r="J566" s="49" t="s">
        <v>32</v>
      </c>
      <c r="K566" s="49" t="s">
        <v>33</v>
      </c>
    </row>
    <row r="567" spans="1:11" ht="20.100000000000001" customHeight="1" x14ac:dyDescent="0.25">
      <c r="A567" s="49" t="s">
        <v>2542</v>
      </c>
      <c r="B567" s="49" t="s">
        <v>75</v>
      </c>
      <c r="C567" s="49" t="s">
        <v>31</v>
      </c>
      <c r="D567" s="49">
        <v>120926</v>
      </c>
      <c r="E567" s="49">
        <v>75.41</v>
      </c>
      <c r="F567" s="49">
        <v>5.52</v>
      </c>
      <c r="G567" s="49">
        <v>4.5600000000000002E-2</v>
      </c>
      <c r="H567" s="49">
        <v>21.9069</v>
      </c>
      <c r="I567" s="49">
        <v>2028</v>
      </c>
      <c r="J567" s="49" t="s">
        <v>32</v>
      </c>
      <c r="K567" s="49" t="s">
        <v>33</v>
      </c>
    </row>
    <row r="568" spans="1:11" ht="20.100000000000001" customHeight="1" x14ac:dyDescent="0.25">
      <c r="A568" s="49" t="s">
        <v>1060</v>
      </c>
      <c r="B568" s="49" t="s">
        <v>79</v>
      </c>
      <c r="C568" s="49" t="s">
        <v>31</v>
      </c>
      <c r="D568" s="49">
        <v>151758</v>
      </c>
      <c r="E568" s="49">
        <v>90.06</v>
      </c>
      <c r="F568" s="49">
        <v>3.92</v>
      </c>
      <c r="G568" s="49">
        <v>2.58E-2</v>
      </c>
      <c r="H568" s="49">
        <v>38.713799999999999</v>
      </c>
      <c r="I568" s="49">
        <v>2029</v>
      </c>
      <c r="J568" s="49" t="s">
        <v>32</v>
      </c>
      <c r="K568" s="49" t="s">
        <v>33</v>
      </c>
    </row>
    <row r="569" spans="1:11" ht="20.100000000000001" customHeight="1" x14ac:dyDescent="0.25">
      <c r="A569" s="49" t="s">
        <v>1190</v>
      </c>
      <c r="B569" s="49" t="s">
        <v>75</v>
      </c>
      <c r="C569" s="49" t="s">
        <v>32</v>
      </c>
      <c r="D569" s="49">
        <v>580320</v>
      </c>
      <c r="E569" s="49">
        <v>83.32</v>
      </c>
      <c r="F569" s="49">
        <v>9.56</v>
      </c>
      <c r="G569" s="49">
        <v>1.6500000000000001E-2</v>
      </c>
      <c r="H569" s="49">
        <v>60.7029</v>
      </c>
      <c r="I569" s="49">
        <v>2029</v>
      </c>
      <c r="J569" s="49" t="s">
        <v>52</v>
      </c>
      <c r="K569" s="49" t="s">
        <v>33</v>
      </c>
    </row>
    <row r="570" spans="1:11" ht="20.100000000000001" customHeight="1" x14ac:dyDescent="0.25">
      <c r="A570" s="49" t="s">
        <v>1018</v>
      </c>
      <c r="B570" s="49" t="s">
        <v>79</v>
      </c>
      <c r="C570" s="49" t="s">
        <v>31</v>
      </c>
      <c r="D570" s="49">
        <v>107318</v>
      </c>
      <c r="E570" s="49">
        <v>82.44</v>
      </c>
      <c r="F570" s="49">
        <v>3.99</v>
      </c>
      <c r="G570" s="49">
        <v>3.7199999999999997E-2</v>
      </c>
      <c r="H570" s="49">
        <v>26.896599999999999</v>
      </c>
      <c r="I570" s="49">
        <v>2029</v>
      </c>
      <c r="J570" s="49" t="s">
        <v>32</v>
      </c>
      <c r="K570" s="49" t="s">
        <v>33</v>
      </c>
    </row>
    <row r="571" spans="1:11" ht="20.100000000000001" customHeight="1" x14ac:dyDescent="0.25">
      <c r="A571" s="49" t="s">
        <v>1091</v>
      </c>
      <c r="B571" s="49" t="s">
        <v>79</v>
      </c>
      <c r="C571" s="49" t="s">
        <v>31</v>
      </c>
      <c r="D571" s="49">
        <v>98719</v>
      </c>
      <c r="E571" s="49">
        <v>82.13</v>
      </c>
      <c r="F571" s="49">
        <v>3.61</v>
      </c>
      <c r="G571" s="49">
        <v>3.6600000000000001E-2</v>
      </c>
      <c r="H571" s="49">
        <v>27.346</v>
      </c>
      <c r="I571" s="49">
        <v>2029</v>
      </c>
      <c r="J571" s="49" t="s">
        <v>32</v>
      </c>
      <c r="K571" s="49" t="s">
        <v>33</v>
      </c>
    </row>
    <row r="572" spans="1:11" ht="20.100000000000001" customHeight="1" x14ac:dyDescent="0.25">
      <c r="A572" s="49" t="s">
        <v>294</v>
      </c>
      <c r="B572" s="49" t="s">
        <v>79</v>
      </c>
      <c r="C572" s="49" t="s">
        <v>31</v>
      </c>
      <c r="D572" s="49">
        <v>151484</v>
      </c>
      <c r="E572" s="49">
        <v>86.64</v>
      </c>
      <c r="F572" s="49">
        <v>6.75</v>
      </c>
      <c r="G572" s="49">
        <v>4.4600000000000001E-2</v>
      </c>
      <c r="H572" s="49">
        <v>22.4421</v>
      </c>
      <c r="I572" s="49">
        <v>2029</v>
      </c>
      <c r="J572" s="49" t="s">
        <v>32</v>
      </c>
      <c r="K572" s="49" t="s">
        <v>33</v>
      </c>
    </row>
    <row r="573" spans="1:11" ht="20.100000000000001" customHeight="1" x14ac:dyDescent="0.25">
      <c r="A573" s="49" t="s">
        <v>617</v>
      </c>
      <c r="B573" s="49" t="s">
        <v>79</v>
      </c>
      <c r="C573" s="49" t="s">
        <v>31</v>
      </c>
      <c r="D573" s="49">
        <v>279561</v>
      </c>
      <c r="E573" s="49">
        <v>82.74</v>
      </c>
      <c r="F573" s="49">
        <v>10.27</v>
      </c>
      <c r="G573" s="49">
        <v>3.6700000000000003E-2</v>
      </c>
      <c r="H573" s="49">
        <v>27.2211</v>
      </c>
      <c r="I573" s="49">
        <v>2029</v>
      </c>
      <c r="J573" s="49" t="s">
        <v>32</v>
      </c>
      <c r="K573" s="49" t="s">
        <v>33</v>
      </c>
    </row>
    <row r="574" spans="1:11" ht="20.100000000000001" customHeight="1" x14ac:dyDescent="0.25">
      <c r="A574" s="49" t="s">
        <v>1280</v>
      </c>
      <c r="B574" s="49" t="s">
        <v>34</v>
      </c>
      <c r="C574" s="49" t="s">
        <v>32</v>
      </c>
      <c r="D574" s="49">
        <v>459360</v>
      </c>
      <c r="E574" s="49">
        <v>78.430000000000007</v>
      </c>
      <c r="F574" s="49">
        <v>8.2899999999999991</v>
      </c>
      <c r="G574" s="49">
        <v>1.7999999999999999E-2</v>
      </c>
      <c r="H574" s="49">
        <v>55.411299999999997</v>
      </c>
      <c r="I574" s="49">
        <v>2029</v>
      </c>
      <c r="J574" s="49" t="s">
        <v>52</v>
      </c>
      <c r="K574" s="49" t="s">
        <v>33</v>
      </c>
    </row>
    <row r="575" spans="1:11" ht="20.100000000000001" customHeight="1" x14ac:dyDescent="0.25">
      <c r="A575" s="49" t="s">
        <v>1692</v>
      </c>
      <c r="B575" s="49" t="s">
        <v>79</v>
      </c>
      <c r="C575" s="49" t="s">
        <v>31</v>
      </c>
      <c r="D575" s="49">
        <v>170038</v>
      </c>
      <c r="E575" s="49">
        <v>87.02</v>
      </c>
      <c r="F575" s="49">
        <v>4.97</v>
      </c>
      <c r="G575" s="49">
        <v>2.92E-2</v>
      </c>
      <c r="H575" s="49">
        <v>34.212899999999998</v>
      </c>
      <c r="I575" s="49">
        <v>2029</v>
      </c>
      <c r="J575" s="49" t="s">
        <v>32</v>
      </c>
      <c r="K575" s="49" t="s">
        <v>33</v>
      </c>
    </row>
    <row r="576" spans="1:11" ht="20.100000000000001" customHeight="1" x14ac:dyDescent="0.25">
      <c r="A576" s="49" t="s">
        <v>290</v>
      </c>
      <c r="B576" s="49" t="s">
        <v>79</v>
      </c>
      <c r="C576" s="49" t="s">
        <v>31</v>
      </c>
      <c r="D576" s="49">
        <v>149370</v>
      </c>
      <c r="E576" s="49">
        <v>87.84</v>
      </c>
      <c r="F576" s="49">
        <v>4.84</v>
      </c>
      <c r="G576" s="49">
        <v>3.2399999999999998E-2</v>
      </c>
      <c r="H576" s="49">
        <v>30.861699999999999</v>
      </c>
      <c r="I576" s="49">
        <v>2029</v>
      </c>
      <c r="J576" s="49" t="s">
        <v>32</v>
      </c>
      <c r="K576" s="49" t="s">
        <v>33</v>
      </c>
    </row>
    <row r="577" spans="1:11" ht="20.100000000000001" customHeight="1" x14ac:dyDescent="0.25">
      <c r="A577" s="49" t="s">
        <v>439</v>
      </c>
      <c r="B577" s="49" t="s">
        <v>79</v>
      </c>
      <c r="C577" s="49" t="s">
        <v>31</v>
      </c>
      <c r="D577" s="49">
        <v>239008</v>
      </c>
      <c r="E577" s="49">
        <v>81.260000000000005</v>
      </c>
      <c r="F577" s="49">
        <v>6.41</v>
      </c>
      <c r="G577" s="49">
        <v>2.6800000000000001E-2</v>
      </c>
      <c r="H577" s="49">
        <v>37.286799999999999</v>
      </c>
      <c r="I577" s="49">
        <v>2029</v>
      </c>
      <c r="J577" s="49" t="s">
        <v>32</v>
      </c>
      <c r="K577" s="49" t="s">
        <v>33</v>
      </c>
    </row>
    <row r="578" spans="1:11" ht="20.100000000000001" customHeight="1" x14ac:dyDescent="0.25">
      <c r="A578" s="49" t="s">
        <v>474</v>
      </c>
      <c r="B578" s="49" t="s">
        <v>79</v>
      </c>
      <c r="C578" s="49" t="s">
        <v>31</v>
      </c>
      <c r="D578" s="49">
        <v>142677</v>
      </c>
      <c r="E578" s="49">
        <v>85.97</v>
      </c>
      <c r="F578" s="49">
        <v>4.74</v>
      </c>
      <c r="G578" s="49">
        <v>3.32E-2</v>
      </c>
      <c r="H578" s="49">
        <v>30.1006</v>
      </c>
      <c r="I578" s="49">
        <v>2029</v>
      </c>
      <c r="J578" s="49" t="s">
        <v>32</v>
      </c>
      <c r="K578" s="49" t="s">
        <v>33</v>
      </c>
    </row>
    <row r="579" spans="1:11" ht="20.100000000000001" customHeight="1" x14ac:dyDescent="0.25">
      <c r="A579" s="49" t="s">
        <v>700</v>
      </c>
      <c r="B579" s="49" t="s">
        <v>79</v>
      </c>
      <c r="C579" s="49" t="s">
        <v>31</v>
      </c>
      <c r="D579" s="49">
        <v>85489</v>
      </c>
      <c r="E579" s="49">
        <v>87.24</v>
      </c>
      <c r="F579" s="49">
        <v>4.38</v>
      </c>
      <c r="G579" s="49">
        <v>5.1200000000000002E-2</v>
      </c>
      <c r="H579" s="49">
        <v>19.518000000000001</v>
      </c>
      <c r="I579" s="49">
        <v>2029</v>
      </c>
      <c r="J579" s="49" t="s">
        <v>32</v>
      </c>
      <c r="K579" s="49" t="s">
        <v>33</v>
      </c>
    </row>
    <row r="580" spans="1:11" ht="20.100000000000001" customHeight="1" x14ac:dyDescent="0.25">
      <c r="A580" s="49" t="s">
        <v>314</v>
      </c>
      <c r="B580" s="49" t="s">
        <v>79</v>
      </c>
      <c r="C580" s="49" t="s">
        <v>31</v>
      </c>
      <c r="D580" s="49">
        <v>327472</v>
      </c>
      <c r="E580" s="49">
        <v>88.51</v>
      </c>
      <c r="F580" s="49">
        <v>11.6</v>
      </c>
      <c r="G580" s="49">
        <v>3.5400000000000001E-2</v>
      </c>
      <c r="H580" s="49">
        <v>28.2303</v>
      </c>
      <c r="I580" s="49">
        <v>2029</v>
      </c>
      <c r="J580" s="49" t="s">
        <v>32</v>
      </c>
      <c r="K580" s="49" t="s">
        <v>33</v>
      </c>
    </row>
    <row r="581" spans="1:11" ht="20.100000000000001" customHeight="1" x14ac:dyDescent="0.25">
      <c r="A581" s="49" t="s">
        <v>684</v>
      </c>
      <c r="B581" s="49" t="s">
        <v>79</v>
      </c>
      <c r="C581" s="49" t="s">
        <v>31</v>
      </c>
      <c r="D581" s="49">
        <v>195481</v>
      </c>
      <c r="E581" s="49">
        <v>84.59</v>
      </c>
      <c r="F581" s="49">
        <v>6.66</v>
      </c>
      <c r="G581" s="49">
        <v>3.4099999999999998E-2</v>
      </c>
      <c r="H581" s="49">
        <v>29.351500000000001</v>
      </c>
      <c r="I581" s="49">
        <v>2029</v>
      </c>
      <c r="J581" s="49" t="s">
        <v>32</v>
      </c>
      <c r="K581" s="49" t="s">
        <v>33</v>
      </c>
    </row>
    <row r="582" spans="1:11" ht="20.100000000000001" customHeight="1" x14ac:dyDescent="0.25">
      <c r="A582" s="49" t="s">
        <v>197</v>
      </c>
      <c r="B582" s="49" t="s">
        <v>79</v>
      </c>
      <c r="C582" s="49" t="s">
        <v>31</v>
      </c>
      <c r="D582" s="49">
        <v>142051</v>
      </c>
      <c r="E582" s="49">
        <v>90.02</v>
      </c>
      <c r="F582" s="49">
        <v>6.58</v>
      </c>
      <c r="G582" s="49">
        <v>4.6300000000000001E-2</v>
      </c>
      <c r="H582" s="49">
        <v>21.588200000000001</v>
      </c>
      <c r="I582" s="49">
        <v>2029</v>
      </c>
      <c r="J582" s="49" t="s">
        <v>32</v>
      </c>
      <c r="K582" s="49" t="s">
        <v>33</v>
      </c>
    </row>
    <row r="583" spans="1:11" ht="20.100000000000001" customHeight="1" x14ac:dyDescent="0.25">
      <c r="A583" s="49" t="s">
        <v>403</v>
      </c>
      <c r="B583" s="49" t="s">
        <v>79</v>
      </c>
      <c r="C583" s="49" t="s">
        <v>31</v>
      </c>
      <c r="D583" s="49">
        <v>142677</v>
      </c>
      <c r="E583" s="49">
        <v>76.25</v>
      </c>
      <c r="F583" s="49">
        <v>4.97</v>
      </c>
      <c r="G583" s="49">
        <v>3.4799999999999998E-2</v>
      </c>
      <c r="H583" s="49">
        <v>28.707599999999999</v>
      </c>
      <c r="I583" s="49">
        <v>2029</v>
      </c>
      <c r="J583" s="49" t="s">
        <v>32</v>
      </c>
      <c r="K583" s="49" t="s">
        <v>33</v>
      </c>
    </row>
    <row r="584" spans="1:11" ht="20.100000000000001" customHeight="1" x14ac:dyDescent="0.25">
      <c r="A584" s="49" t="s">
        <v>593</v>
      </c>
      <c r="B584" s="49" t="s">
        <v>79</v>
      </c>
      <c r="C584" s="49" t="s">
        <v>31</v>
      </c>
      <c r="D584" s="49">
        <v>123967</v>
      </c>
      <c r="E584" s="49">
        <v>87.45</v>
      </c>
      <c r="F584" s="49">
        <v>4.1399999999999997</v>
      </c>
      <c r="G584" s="49">
        <v>3.3399999999999999E-2</v>
      </c>
      <c r="H584" s="49">
        <v>29.9436</v>
      </c>
      <c r="I584" s="49">
        <v>2029</v>
      </c>
      <c r="J584" s="49" t="s">
        <v>32</v>
      </c>
      <c r="K584" s="49" t="s">
        <v>33</v>
      </c>
    </row>
    <row r="585" spans="1:11" ht="20.100000000000001" customHeight="1" x14ac:dyDescent="0.25">
      <c r="A585" s="49" t="s">
        <v>1608</v>
      </c>
      <c r="B585" s="49" t="s">
        <v>75</v>
      </c>
      <c r="C585" s="49" t="s">
        <v>31</v>
      </c>
      <c r="D585" s="49">
        <v>130164</v>
      </c>
      <c r="E585" s="49">
        <v>87.54</v>
      </c>
      <c r="F585" s="49">
        <v>5.25</v>
      </c>
      <c r="G585" s="49">
        <v>4.0300000000000002E-2</v>
      </c>
      <c r="H585" s="49">
        <v>24.793199999999999</v>
      </c>
      <c r="I585" s="49">
        <v>2029</v>
      </c>
      <c r="J585" s="49" t="s">
        <v>32</v>
      </c>
      <c r="K585" s="49" t="s">
        <v>33</v>
      </c>
    </row>
    <row r="586" spans="1:11" ht="20.100000000000001" customHeight="1" x14ac:dyDescent="0.25">
      <c r="A586" s="49" t="s">
        <v>850</v>
      </c>
      <c r="B586" s="49" t="s">
        <v>79</v>
      </c>
      <c r="C586" s="49" t="s">
        <v>31</v>
      </c>
      <c r="D586" s="49">
        <v>142129</v>
      </c>
      <c r="E586" s="49">
        <v>89.17</v>
      </c>
      <c r="F586" s="49">
        <v>4.13</v>
      </c>
      <c r="G586" s="49">
        <v>2.9100000000000001E-2</v>
      </c>
      <c r="H586" s="49">
        <v>34.413800000000002</v>
      </c>
      <c r="I586" s="49">
        <v>2029</v>
      </c>
      <c r="J586" s="49" t="s">
        <v>32</v>
      </c>
      <c r="K586" s="49" t="s">
        <v>33</v>
      </c>
    </row>
    <row r="587" spans="1:11" ht="20.100000000000001" customHeight="1" x14ac:dyDescent="0.25">
      <c r="A587" s="49" t="s">
        <v>653</v>
      </c>
      <c r="B587" s="49" t="s">
        <v>79</v>
      </c>
      <c r="C587" s="49" t="s">
        <v>31</v>
      </c>
      <c r="D587" s="49">
        <v>141620</v>
      </c>
      <c r="E587" s="49">
        <v>84.23</v>
      </c>
      <c r="F587" s="49">
        <v>4.34</v>
      </c>
      <c r="G587" s="49">
        <v>3.0599999999999999E-2</v>
      </c>
      <c r="H587" s="49">
        <v>32.631399999999999</v>
      </c>
      <c r="I587" s="49">
        <v>2029</v>
      </c>
      <c r="J587" s="49" t="s">
        <v>32</v>
      </c>
      <c r="K587" s="49" t="s">
        <v>33</v>
      </c>
    </row>
    <row r="588" spans="1:11" ht="20.100000000000001" customHeight="1" x14ac:dyDescent="0.25">
      <c r="A588" s="49" t="s">
        <v>750</v>
      </c>
      <c r="B588" s="49" t="s">
        <v>79</v>
      </c>
      <c r="C588" s="49" t="s">
        <v>31</v>
      </c>
      <c r="D588" s="49">
        <v>99502</v>
      </c>
      <c r="E588" s="49">
        <v>87.75</v>
      </c>
      <c r="F588" s="49">
        <v>3.92</v>
      </c>
      <c r="G588" s="49">
        <v>3.9399999999999998E-2</v>
      </c>
      <c r="H588" s="49">
        <v>25.383199999999999</v>
      </c>
      <c r="I588" s="49">
        <v>2029</v>
      </c>
      <c r="J588" s="49" t="s">
        <v>32</v>
      </c>
      <c r="K588" s="49" t="s">
        <v>33</v>
      </c>
    </row>
    <row r="589" spans="1:11" ht="20.100000000000001" customHeight="1" x14ac:dyDescent="0.25">
      <c r="A589" s="49" t="s">
        <v>387</v>
      </c>
      <c r="B589" s="49" t="s">
        <v>79</v>
      </c>
      <c r="C589" s="49" t="s">
        <v>31</v>
      </c>
      <c r="D589" s="49">
        <v>190980</v>
      </c>
      <c r="E589" s="49">
        <v>89.01</v>
      </c>
      <c r="F589" s="49">
        <v>6.69</v>
      </c>
      <c r="G589" s="49">
        <v>3.5000000000000003E-2</v>
      </c>
      <c r="H589" s="49">
        <v>28.547000000000001</v>
      </c>
      <c r="I589" s="49">
        <v>2029</v>
      </c>
      <c r="J589" s="49" t="s">
        <v>32</v>
      </c>
      <c r="K589" s="49" t="s">
        <v>33</v>
      </c>
    </row>
    <row r="590" spans="1:11" ht="20.100000000000001" customHeight="1" x14ac:dyDescent="0.25">
      <c r="A590" s="49" t="s">
        <v>526</v>
      </c>
      <c r="B590" s="49" t="s">
        <v>79</v>
      </c>
      <c r="C590" s="49" t="s">
        <v>31</v>
      </c>
      <c r="D590" s="49">
        <v>249499</v>
      </c>
      <c r="E590" s="49">
        <v>85.48</v>
      </c>
      <c r="F590" s="49">
        <v>6.54</v>
      </c>
      <c r="G590" s="49">
        <v>2.6200000000000001E-2</v>
      </c>
      <c r="H590" s="49">
        <v>38.149700000000003</v>
      </c>
      <c r="I590" s="49">
        <v>2029</v>
      </c>
      <c r="J590" s="49" t="s">
        <v>32</v>
      </c>
      <c r="K590" s="49" t="s">
        <v>33</v>
      </c>
    </row>
    <row r="591" spans="1:11" ht="20.100000000000001" customHeight="1" x14ac:dyDescent="0.25">
      <c r="A591" s="49" t="s">
        <v>1689</v>
      </c>
      <c r="B591" s="49" t="s">
        <v>79</v>
      </c>
      <c r="C591" s="49" t="s">
        <v>31</v>
      </c>
      <c r="D591" s="49">
        <v>306726</v>
      </c>
      <c r="E591" s="49">
        <v>85.72</v>
      </c>
      <c r="F591" s="49">
        <v>10.17</v>
      </c>
      <c r="G591" s="49">
        <v>3.32E-2</v>
      </c>
      <c r="H591" s="49">
        <v>30.1599</v>
      </c>
      <c r="I591" s="49">
        <v>2029</v>
      </c>
      <c r="J591" s="49" t="s">
        <v>32</v>
      </c>
      <c r="K591" s="49" t="s">
        <v>33</v>
      </c>
    </row>
    <row r="592" spans="1:11" ht="20.100000000000001" customHeight="1" x14ac:dyDescent="0.25">
      <c r="A592" s="49" t="s">
        <v>399</v>
      </c>
      <c r="B592" s="49" t="s">
        <v>79</v>
      </c>
      <c r="C592" s="49" t="s">
        <v>31</v>
      </c>
      <c r="D592" s="49">
        <v>211021</v>
      </c>
      <c r="E592" s="49">
        <v>72.599999999999994</v>
      </c>
      <c r="F592" s="49">
        <v>6.86</v>
      </c>
      <c r="G592" s="49">
        <v>3.2500000000000001E-2</v>
      </c>
      <c r="H592" s="49">
        <v>30.761099999999999</v>
      </c>
      <c r="I592" s="49">
        <v>2029</v>
      </c>
      <c r="J592" s="49" t="s">
        <v>32</v>
      </c>
      <c r="K592" s="49" t="s">
        <v>33</v>
      </c>
    </row>
    <row r="593" spans="1:11" ht="20.100000000000001" customHeight="1" x14ac:dyDescent="0.25">
      <c r="A593" s="49" t="s">
        <v>834</v>
      </c>
      <c r="B593" s="49" t="s">
        <v>79</v>
      </c>
      <c r="C593" s="49" t="s">
        <v>31</v>
      </c>
      <c r="D593" s="49">
        <v>154146</v>
      </c>
      <c r="E593" s="49">
        <v>90.39</v>
      </c>
      <c r="F593" s="49">
        <v>4.16</v>
      </c>
      <c r="G593" s="49">
        <v>2.7E-2</v>
      </c>
      <c r="H593" s="49">
        <v>37.054299999999998</v>
      </c>
      <c r="I593" s="49">
        <v>2029</v>
      </c>
      <c r="J593" s="49" t="s">
        <v>32</v>
      </c>
      <c r="K593" s="49" t="s">
        <v>33</v>
      </c>
    </row>
    <row r="594" spans="1:11" ht="20.100000000000001" customHeight="1" x14ac:dyDescent="0.25">
      <c r="A594" s="49" t="s">
        <v>327</v>
      </c>
      <c r="B594" s="49" t="s">
        <v>79</v>
      </c>
      <c r="C594" s="49" t="s">
        <v>31</v>
      </c>
      <c r="D594" s="49">
        <v>236973</v>
      </c>
      <c r="E594" s="49">
        <v>86.85</v>
      </c>
      <c r="F594" s="49">
        <v>10.52</v>
      </c>
      <c r="G594" s="49">
        <v>4.4400000000000002E-2</v>
      </c>
      <c r="H594" s="49">
        <v>22.5259</v>
      </c>
      <c r="I594" s="49">
        <v>2029</v>
      </c>
      <c r="J594" s="49" t="s">
        <v>32</v>
      </c>
      <c r="K594" s="49" t="s">
        <v>33</v>
      </c>
    </row>
    <row r="595" spans="1:11" ht="20.100000000000001" customHeight="1" x14ac:dyDescent="0.25">
      <c r="A595" s="49" t="s">
        <v>1568</v>
      </c>
      <c r="B595" s="49" t="s">
        <v>34</v>
      </c>
      <c r="C595" s="49" t="s">
        <v>32</v>
      </c>
      <c r="D595" s="49">
        <v>289440</v>
      </c>
      <c r="E595" s="49">
        <v>73.599999999999994</v>
      </c>
      <c r="F595" s="49">
        <v>8.68</v>
      </c>
      <c r="G595" s="49">
        <v>0.03</v>
      </c>
      <c r="H595" s="49">
        <v>33.345599999999997</v>
      </c>
      <c r="I595" s="49">
        <v>2029</v>
      </c>
      <c r="J595" s="49" t="s">
        <v>52</v>
      </c>
      <c r="K595" s="49" t="s">
        <v>33</v>
      </c>
    </row>
    <row r="596" spans="1:11" ht="20.100000000000001" customHeight="1" x14ac:dyDescent="0.25">
      <c r="A596" s="49" t="s">
        <v>198</v>
      </c>
      <c r="B596" s="49" t="s">
        <v>79</v>
      </c>
      <c r="C596" s="49" t="s">
        <v>31</v>
      </c>
      <c r="D596" s="49">
        <v>152189</v>
      </c>
      <c r="E596" s="49">
        <v>85.52</v>
      </c>
      <c r="F596" s="49">
        <v>6.65</v>
      </c>
      <c r="G596" s="49">
        <v>4.3700000000000003E-2</v>
      </c>
      <c r="H596" s="49">
        <v>22.8855</v>
      </c>
      <c r="I596" s="49">
        <v>2029</v>
      </c>
      <c r="J596" s="49" t="s">
        <v>32</v>
      </c>
      <c r="K596" s="49" t="s">
        <v>33</v>
      </c>
    </row>
    <row r="597" spans="1:11" ht="20.100000000000001" customHeight="1" x14ac:dyDescent="0.25">
      <c r="A597" s="49" t="s">
        <v>811</v>
      </c>
      <c r="B597" s="49" t="s">
        <v>79</v>
      </c>
      <c r="C597" s="49" t="s">
        <v>31</v>
      </c>
      <c r="D597" s="49">
        <v>136688</v>
      </c>
      <c r="E597" s="49">
        <v>76.08</v>
      </c>
      <c r="F597" s="49">
        <v>3.76</v>
      </c>
      <c r="G597" s="49">
        <v>2.75E-2</v>
      </c>
      <c r="H597" s="49">
        <v>36.353200000000001</v>
      </c>
      <c r="I597" s="49">
        <v>2029</v>
      </c>
      <c r="J597" s="49" t="s">
        <v>32</v>
      </c>
      <c r="K597" s="49" t="s">
        <v>33</v>
      </c>
    </row>
    <row r="598" spans="1:11" ht="20.100000000000001" customHeight="1" x14ac:dyDescent="0.25">
      <c r="A598" s="49" t="s">
        <v>365</v>
      </c>
      <c r="B598" s="49" t="s">
        <v>79</v>
      </c>
      <c r="C598" s="49" t="s">
        <v>31</v>
      </c>
      <c r="D598" s="49">
        <v>371782</v>
      </c>
      <c r="E598" s="49">
        <v>86.01</v>
      </c>
      <c r="F598" s="49">
        <v>11.65</v>
      </c>
      <c r="G598" s="49">
        <v>3.1300000000000001E-2</v>
      </c>
      <c r="H598" s="49">
        <v>31.912600000000001</v>
      </c>
      <c r="I598" s="49">
        <v>2029</v>
      </c>
      <c r="J598" s="49" t="s">
        <v>32</v>
      </c>
      <c r="K598" s="49" t="s">
        <v>33</v>
      </c>
    </row>
    <row r="599" spans="1:11" ht="20.100000000000001" customHeight="1" x14ac:dyDescent="0.25">
      <c r="A599" s="49" t="s">
        <v>289</v>
      </c>
      <c r="B599" s="49" t="s">
        <v>79</v>
      </c>
      <c r="C599" s="49" t="s">
        <v>31</v>
      </c>
      <c r="D599" s="49">
        <v>157904</v>
      </c>
      <c r="E599" s="49">
        <v>85.63</v>
      </c>
      <c r="F599" s="49">
        <v>6.54</v>
      </c>
      <c r="G599" s="49">
        <v>4.1399999999999999E-2</v>
      </c>
      <c r="H599" s="49">
        <v>24.144300000000001</v>
      </c>
      <c r="I599" s="49">
        <v>2029</v>
      </c>
      <c r="J599" s="49" t="s">
        <v>32</v>
      </c>
      <c r="K599" s="49" t="s">
        <v>33</v>
      </c>
    </row>
    <row r="600" spans="1:11" ht="20.100000000000001" customHeight="1" x14ac:dyDescent="0.25">
      <c r="A600" s="49" t="s">
        <v>355</v>
      </c>
      <c r="B600" s="49" t="s">
        <v>79</v>
      </c>
      <c r="C600" s="49" t="s">
        <v>31</v>
      </c>
      <c r="D600" s="49">
        <v>152189</v>
      </c>
      <c r="E600" s="49">
        <v>78.08</v>
      </c>
      <c r="F600" s="49">
        <v>6.78</v>
      </c>
      <c r="G600" s="49">
        <v>4.4499999999999998E-2</v>
      </c>
      <c r="H600" s="49">
        <v>22.4467</v>
      </c>
      <c r="I600" s="49">
        <v>2029</v>
      </c>
      <c r="J600" s="49" t="s">
        <v>32</v>
      </c>
      <c r="K600" s="49" t="s">
        <v>33</v>
      </c>
    </row>
    <row r="601" spans="1:11" ht="20.100000000000001" customHeight="1" x14ac:dyDescent="0.25">
      <c r="A601" s="49" t="s">
        <v>1711</v>
      </c>
      <c r="B601" s="49" t="s">
        <v>79</v>
      </c>
      <c r="C601" s="49" t="s">
        <v>31</v>
      </c>
      <c r="D601" s="49">
        <v>50534</v>
      </c>
      <c r="E601" s="49">
        <v>78.260000000000005</v>
      </c>
      <c r="F601" s="49">
        <v>3.9</v>
      </c>
      <c r="G601" s="49">
        <v>7.7200000000000005E-2</v>
      </c>
      <c r="H601" s="49">
        <v>12.9574</v>
      </c>
      <c r="I601" s="49">
        <v>2029</v>
      </c>
      <c r="J601" s="49" t="s">
        <v>32</v>
      </c>
      <c r="K601" s="49" t="s">
        <v>33</v>
      </c>
    </row>
    <row r="602" spans="1:11" ht="20.100000000000001" customHeight="1" x14ac:dyDescent="0.25">
      <c r="A602" s="49" t="s">
        <v>283</v>
      </c>
      <c r="B602" s="49" t="s">
        <v>79</v>
      </c>
      <c r="C602" s="49" t="s">
        <v>31</v>
      </c>
      <c r="D602" s="49">
        <v>333422</v>
      </c>
      <c r="E602" s="49">
        <v>90.06</v>
      </c>
      <c r="F602" s="49">
        <v>10.36</v>
      </c>
      <c r="G602" s="49">
        <v>3.1099999999999999E-2</v>
      </c>
      <c r="H602" s="49">
        <v>32.183599999999998</v>
      </c>
      <c r="I602" s="49">
        <v>2029</v>
      </c>
      <c r="J602" s="49" t="s">
        <v>32</v>
      </c>
      <c r="K602" s="49" t="s">
        <v>33</v>
      </c>
    </row>
    <row r="603" spans="1:11" ht="20.100000000000001" customHeight="1" x14ac:dyDescent="0.25">
      <c r="A603" s="49" t="s">
        <v>384</v>
      </c>
      <c r="B603" s="49" t="s">
        <v>79</v>
      </c>
      <c r="C603" s="49" t="s">
        <v>31</v>
      </c>
      <c r="D603" s="49">
        <v>340194</v>
      </c>
      <c r="E603" s="49">
        <v>83.57</v>
      </c>
      <c r="F603" s="49">
        <v>11.64</v>
      </c>
      <c r="G603" s="49">
        <v>3.4200000000000001E-2</v>
      </c>
      <c r="H603" s="49">
        <v>29.226199999999999</v>
      </c>
      <c r="I603" s="49">
        <v>2029</v>
      </c>
      <c r="J603" s="49" t="s">
        <v>32</v>
      </c>
      <c r="K603" s="49" t="s">
        <v>33</v>
      </c>
    </row>
    <row r="604" spans="1:11" ht="20.100000000000001" customHeight="1" x14ac:dyDescent="0.25">
      <c r="A604" s="49" t="s">
        <v>1540</v>
      </c>
      <c r="B604" s="49" t="s">
        <v>75</v>
      </c>
      <c r="C604" s="49" t="s">
        <v>31</v>
      </c>
      <c r="D604" s="49">
        <v>107826</v>
      </c>
      <c r="E604" s="49">
        <v>83.32</v>
      </c>
      <c r="F604" s="49">
        <v>6.51</v>
      </c>
      <c r="G604" s="49">
        <v>6.0400000000000002E-2</v>
      </c>
      <c r="H604" s="49">
        <v>16.563199999999998</v>
      </c>
      <c r="I604" s="49">
        <v>2029</v>
      </c>
      <c r="J604" s="49" t="s">
        <v>32</v>
      </c>
      <c r="K604" s="49" t="s">
        <v>33</v>
      </c>
    </row>
    <row r="605" spans="1:11" ht="20.100000000000001" customHeight="1" x14ac:dyDescent="0.25">
      <c r="A605" s="49" t="s">
        <v>278</v>
      </c>
      <c r="B605" s="49" t="s">
        <v>79</v>
      </c>
      <c r="C605" s="49" t="s">
        <v>31</v>
      </c>
      <c r="D605" s="49">
        <v>247894</v>
      </c>
      <c r="E605" s="49">
        <v>82.36</v>
      </c>
      <c r="F605" s="49">
        <v>8.1199999999999992</v>
      </c>
      <c r="G605" s="49">
        <v>3.2800000000000003E-2</v>
      </c>
      <c r="H605" s="49">
        <v>30.5288</v>
      </c>
      <c r="I605" s="49">
        <v>2029</v>
      </c>
      <c r="J605" s="49" t="s">
        <v>32</v>
      </c>
      <c r="K605" s="49" t="s">
        <v>33</v>
      </c>
    </row>
    <row r="606" spans="1:11" ht="20.100000000000001" customHeight="1" x14ac:dyDescent="0.25">
      <c r="A606" s="49" t="s">
        <v>721</v>
      </c>
      <c r="B606" s="49" t="s">
        <v>79</v>
      </c>
      <c r="C606" s="49" t="s">
        <v>31</v>
      </c>
      <c r="D606" s="49">
        <v>279561</v>
      </c>
      <c r="E606" s="49">
        <v>85.13</v>
      </c>
      <c r="F606" s="49">
        <v>10.27</v>
      </c>
      <c r="G606" s="49">
        <v>3.6700000000000003E-2</v>
      </c>
      <c r="H606" s="49">
        <v>27.2211</v>
      </c>
      <c r="I606" s="49">
        <v>2029</v>
      </c>
      <c r="J606" s="49" t="s">
        <v>32</v>
      </c>
      <c r="K606" s="49" t="s">
        <v>33</v>
      </c>
    </row>
    <row r="607" spans="1:11" ht="20.100000000000001" customHeight="1" x14ac:dyDescent="0.25">
      <c r="A607" s="49" t="s">
        <v>244</v>
      </c>
      <c r="B607" s="49" t="s">
        <v>79</v>
      </c>
      <c r="C607" s="49" t="s">
        <v>31</v>
      </c>
      <c r="D607" s="49">
        <v>228714</v>
      </c>
      <c r="E607" s="49">
        <v>84.22</v>
      </c>
      <c r="F607" s="49">
        <v>7.28</v>
      </c>
      <c r="G607" s="49">
        <v>3.1800000000000002E-2</v>
      </c>
      <c r="H607" s="49">
        <v>31.416699999999999</v>
      </c>
      <c r="I607" s="49">
        <v>2029</v>
      </c>
      <c r="J607" s="49" t="s">
        <v>32</v>
      </c>
      <c r="K607" s="49" t="s">
        <v>33</v>
      </c>
    </row>
    <row r="608" spans="1:11" ht="20.100000000000001" customHeight="1" x14ac:dyDescent="0.25">
      <c r="A608" s="49" t="s">
        <v>3249</v>
      </c>
      <c r="B608" s="49" t="s">
        <v>75</v>
      </c>
      <c r="C608" s="49" t="s">
        <v>32</v>
      </c>
      <c r="D608" s="49">
        <v>409230</v>
      </c>
      <c r="E608" s="49">
        <v>80.97</v>
      </c>
      <c r="F608" s="49">
        <v>9.6</v>
      </c>
      <c r="G608" s="49">
        <v>2.35E-2</v>
      </c>
      <c r="H608" s="49">
        <v>42.628100000000003</v>
      </c>
      <c r="I608" s="49">
        <v>2029</v>
      </c>
      <c r="J608" s="49" t="s">
        <v>52</v>
      </c>
      <c r="K608" s="49" t="s">
        <v>33</v>
      </c>
    </row>
    <row r="609" spans="1:11" ht="20.100000000000001" customHeight="1" x14ac:dyDescent="0.25">
      <c r="A609" s="49" t="s">
        <v>589</v>
      </c>
      <c r="B609" s="49" t="s">
        <v>79</v>
      </c>
      <c r="C609" s="49" t="s">
        <v>31</v>
      </c>
      <c r="D609" s="49">
        <v>145534</v>
      </c>
      <c r="E609" s="49">
        <v>88.54</v>
      </c>
      <c r="F609" s="49">
        <v>6.94</v>
      </c>
      <c r="G609" s="49">
        <v>4.7699999999999999E-2</v>
      </c>
      <c r="H609" s="49">
        <v>20.970400000000001</v>
      </c>
      <c r="I609" s="49">
        <v>2029</v>
      </c>
      <c r="J609" s="49" t="s">
        <v>32</v>
      </c>
      <c r="K609" s="49" t="s">
        <v>33</v>
      </c>
    </row>
    <row r="610" spans="1:11" ht="20.100000000000001" customHeight="1" x14ac:dyDescent="0.25">
      <c r="A610" s="49" t="s">
        <v>487</v>
      </c>
      <c r="B610" s="49" t="s">
        <v>79</v>
      </c>
      <c r="C610" s="49" t="s">
        <v>31</v>
      </c>
      <c r="D610" s="49">
        <v>227892</v>
      </c>
      <c r="E610" s="49">
        <v>85.92</v>
      </c>
      <c r="F610" s="49">
        <v>6.88</v>
      </c>
      <c r="G610" s="49">
        <v>3.0200000000000001E-2</v>
      </c>
      <c r="H610" s="49">
        <v>33.123800000000003</v>
      </c>
      <c r="I610" s="49">
        <v>2029</v>
      </c>
      <c r="J610" s="49" t="s">
        <v>32</v>
      </c>
      <c r="K610" s="49" t="s">
        <v>33</v>
      </c>
    </row>
    <row r="611" spans="1:11" ht="20.100000000000001" customHeight="1" x14ac:dyDescent="0.25">
      <c r="A611" s="49" t="s">
        <v>3636</v>
      </c>
      <c r="B611" s="49" t="s">
        <v>79</v>
      </c>
      <c r="C611" s="49" t="s">
        <v>31</v>
      </c>
      <c r="D611" s="49">
        <v>306100</v>
      </c>
      <c r="E611" s="49">
        <v>67.459999999999994</v>
      </c>
      <c r="F611" s="49">
        <v>11.11</v>
      </c>
      <c r="G611" s="49">
        <v>3.6299999999999999E-2</v>
      </c>
      <c r="H611" s="49">
        <v>27.5517</v>
      </c>
      <c r="I611" s="49">
        <v>2029</v>
      </c>
      <c r="J611" s="49" t="s">
        <v>32</v>
      </c>
      <c r="K611" s="49" t="s">
        <v>33</v>
      </c>
    </row>
    <row r="612" spans="1:11" ht="20.100000000000001" customHeight="1" x14ac:dyDescent="0.25">
      <c r="A612" s="49" t="s">
        <v>1683</v>
      </c>
      <c r="B612" s="49" t="s">
        <v>79</v>
      </c>
      <c r="C612" s="49" t="s">
        <v>31</v>
      </c>
      <c r="D612" s="49">
        <v>149370</v>
      </c>
      <c r="E612" s="49">
        <v>86.27</v>
      </c>
      <c r="F612" s="49">
        <v>4.45</v>
      </c>
      <c r="G612" s="49">
        <v>2.98E-2</v>
      </c>
      <c r="H612" s="49">
        <v>33.566400000000002</v>
      </c>
      <c r="I612" s="49">
        <v>2029</v>
      </c>
      <c r="J612" s="49" t="s">
        <v>32</v>
      </c>
      <c r="K612" s="49" t="s">
        <v>33</v>
      </c>
    </row>
    <row r="613" spans="1:11" ht="20.100000000000001" customHeight="1" x14ac:dyDescent="0.25">
      <c r="A613" s="49" t="s">
        <v>568</v>
      </c>
      <c r="B613" s="49" t="s">
        <v>79</v>
      </c>
      <c r="C613" s="49" t="s">
        <v>31</v>
      </c>
      <c r="D613" s="49">
        <v>249499</v>
      </c>
      <c r="E613" s="49">
        <v>86.15</v>
      </c>
      <c r="F613" s="49">
        <v>6.53</v>
      </c>
      <c r="G613" s="49">
        <v>2.6200000000000001E-2</v>
      </c>
      <c r="H613" s="49">
        <v>38.208100000000002</v>
      </c>
      <c r="I613" s="49">
        <v>2029</v>
      </c>
      <c r="J613" s="49" t="s">
        <v>32</v>
      </c>
      <c r="K613" s="49" t="s">
        <v>33</v>
      </c>
    </row>
    <row r="614" spans="1:11" ht="20.100000000000001" customHeight="1" x14ac:dyDescent="0.25">
      <c r="A614" s="49" t="s">
        <v>145</v>
      </c>
      <c r="B614" s="49" t="s">
        <v>79</v>
      </c>
      <c r="C614" s="49" t="s">
        <v>31</v>
      </c>
      <c r="D614" s="49">
        <v>225191</v>
      </c>
      <c r="E614" s="49">
        <v>77.28</v>
      </c>
      <c r="F614" s="49">
        <v>7.83</v>
      </c>
      <c r="G614" s="49">
        <v>3.4799999999999998E-2</v>
      </c>
      <c r="H614" s="49">
        <v>28.76</v>
      </c>
      <c r="I614" s="49">
        <v>2029</v>
      </c>
      <c r="J614" s="49" t="s">
        <v>32</v>
      </c>
      <c r="K614" s="49" t="s">
        <v>33</v>
      </c>
    </row>
    <row r="615" spans="1:11" ht="20.100000000000001" customHeight="1" x14ac:dyDescent="0.25">
      <c r="A615" s="49" t="s">
        <v>276</v>
      </c>
      <c r="B615" s="49" t="s">
        <v>79</v>
      </c>
      <c r="C615" s="49" t="s">
        <v>31</v>
      </c>
      <c r="D615" s="49">
        <v>190980</v>
      </c>
      <c r="E615" s="49">
        <v>90.06</v>
      </c>
      <c r="F615" s="49">
        <v>6.7</v>
      </c>
      <c r="G615" s="49">
        <v>3.5099999999999999E-2</v>
      </c>
      <c r="H615" s="49">
        <v>28.5044</v>
      </c>
      <c r="I615" s="49">
        <v>2029</v>
      </c>
      <c r="J615" s="49" t="s">
        <v>32</v>
      </c>
      <c r="K615" s="49" t="s">
        <v>33</v>
      </c>
    </row>
    <row r="616" spans="1:11" ht="20.100000000000001" customHeight="1" x14ac:dyDescent="0.25">
      <c r="A616" s="49" t="s">
        <v>634</v>
      </c>
      <c r="B616" s="49" t="s">
        <v>79</v>
      </c>
      <c r="C616" s="49" t="s">
        <v>31</v>
      </c>
      <c r="D616" s="49">
        <v>191293</v>
      </c>
      <c r="E616" s="49">
        <v>87.79</v>
      </c>
      <c r="F616" s="49">
        <v>10.36</v>
      </c>
      <c r="G616" s="49">
        <v>5.4199999999999998E-2</v>
      </c>
      <c r="H616" s="49">
        <v>18.464600000000001</v>
      </c>
      <c r="I616" s="49">
        <v>2029</v>
      </c>
      <c r="J616" s="49" t="s">
        <v>32</v>
      </c>
      <c r="K616" s="49" t="s">
        <v>33</v>
      </c>
    </row>
    <row r="617" spans="1:11" ht="20.100000000000001" customHeight="1" x14ac:dyDescent="0.25">
      <c r="A617" s="49" t="s">
        <v>1345</v>
      </c>
      <c r="B617" s="49" t="s">
        <v>34</v>
      </c>
      <c r="C617" s="49" t="s">
        <v>32</v>
      </c>
      <c r="D617" s="49">
        <v>477120</v>
      </c>
      <c r="E617" s="49">
        <v>78.209999999999994</v>
      </c>
      <c r="F617" s="49">
        <v>8.5399999999999991</v>
      </c>
      <c r="G617" s="49">
        <v>1.7899999999999999E-2</v>
      </c>
      <c r="H617" s="49">
        <v>55.868899999999996</v>
      </c>
      <c r="I617" s="49">
        <v>2029</v>
      </c>
      <c r="J617" s="49" t="s">
        <v>52</v>
      </c>
      <c r="K617" s="49" t="s">
        <v>33</v>
      </c>
    </row>
    <row r="618" spans="1:11" ht="20.100000000000001" customHeight="1" x14ac:dyDescent="0.25">
      <c r="A618" s="49" t="s">
        <v>1113</v>
      </c>
      <c r="B618" s="49" t="s">
        <v>34</v>
      </c>
      <c r="C618" s="49" t="s">
        <v>32</v>
      </c>
      <c r="D618" s="49">
        <v>334640</v>
      </c>
      <c r="E618" s="49">
        <v>73</v>
      </c>
      <c r="F618" s="49">
        <v>8.94</v>
      </c>
      <c r="G618" s="49">
        <v>2.6700000000000002E-2</v>
      </c>
      <c r="H618" s="49">
        <v>37.431800000000003</v>
      </c>
      <c r="I618" s="49">
        <v>2029</v>
      </c>
      <c r="J618" s="49" t="s">
        <v>52</v>
      </c>
      <c r="K618" s="49" t="s">
        <v>33</v>
      </c>
    </row>
    <row r="619" spans="1:11" ht="20.100000000000001" customHeight="1" x14ac:dyDescent="0.25">
      <c r="A619" s="49" t="s">
        <v>150</v>
      </c>
      <c r="B619" s="49" t="s">
        <v>79</v>
      </c>
      <c r="C619" s="49" t="s">
        <v>31</v>
      </c>
      <c r="D619" s="49">
        <v>238421</v>
      </c>
      <c r="E619" s="49">
        <v>87.19</v>
      </c>
      <c r="F619" s="49">
        <v>7.64</v>
      </c>
      <c r="G619" s="49">
        <v>3.2000000000000001E-2</v>
      </c>
      <c r="H619" s="49">
        <v>31.207000000000001</v>
      </c>
      <c r="I619" s="49">
        <v>2029</v>
      </c>
      <c r="J619" s="49" t="s">
        <v>32</v>
      </c>
      <c r="K619" s="49" t="s">
        <v>33</v>
      </c>
    </row>
    <row r="620" spans="1:11" ht="20.100000000000001" customHeight="1" x14ac:dyDescent="0.25">
      <c r="A620" s="49" t="s">
        <v>505</v>
      </c>
      <c r="B620" s="49" t="s">
        <v>79</v>
      </c>
      <c r="C620" s="49" t="s">
        <v>31</v>
      </c>
      <c r="D620" s="49">
        <v>157904</v>
      </c>
      <c r="E620" s="49">
        <v>84.24</v>
      </c>
      <c r="F620" s="49">
        <v>6.54</v>
      </c>
      <c r="G620" s="49">
        <v>4.1399999999999999E-2</v>
      </c>
      <c r="H620" s="49">
        <v>24.144300000000001</v>
      </c>
      <c r="I620" s="49">
        <v>2029</v>
      </c>
      <c r="J620" s="49" t="s">
        <v>32</v>
      </c>
      <c r="K620" s="49" t="s">
        <v>33</v>
      </c>
    </row>
    <row r="621" spans="1:11" ht="20.100000000000001" customHeight="1" x14ac:dyDescent="0.25">
      <c r="A621" s="49" t="s">
        <v>465</v>
      </c>
      <c r="B621" s="49" t="s">
        <v>79</v>
      </c>
      <c r="C621" s="49" t="s">
        <v>31</v>
      </c>
      <c r="D621" s="49">
        <v>309310</v>
      </c>
      <c r="E621" s="49">
        <v>80.55</v>
      </c>
      <c r="F621" s="49">
        <v>10.77</v>
      </c>
      <c r="G621" s="49">
        <v>3.4799999999999998E-2</v>
      </c>
      <c r="H621" s="49">
        <v>28.7195</v>
      </c>
      <c r="I621" s="49">
        <v>2029</v>
      </c>
      <c r="J621" s="49" t="s">
        <v>32</v>
      </c>
      <c r="K621" s="49" t="s">
        <v>33</v>
      </c>
    </row>
    <row r="622" spans="1:11" ht="20.100000000000001" customHeight="1" x14ac:dyDescent="0.25">
      <c r="A622" s="49" t="s">
        <v>1193</v>
      </c>
      <c r="B622" s="49" t="s">
        <v>34</v>
      </c>
      <c r="C622" s="49" t="s">
        <v>32</v>
      </c>
      <c r="D622" s="49">
        <v>439280</v>
      </c>
      <c r="E622" s="49">
        <v>69.86</v>
      </c>
      <c r="F622" s="49">
        <v>8.4</v>
      </c>
      <c r="G622" s="49">
        <v>1.9099999999999999E-2</v>
      </c>
      <c r="H622" s="49">
        <v>52.295200000000001</v>
      </c>
      <c r="I622" s="49">
        <v>2029</v>
      </c>
      <c r="J622" s="49" t="s">
        <v>52</v>
      </c>
      <c r="K622" s="49" t="s">
        <v>33</v>
      </c>
    </row>
    <row r="623" spans="1:11" ht="20.100000000000001" customHeight="1" x14ac:dyDescent="0.25">
      <c r="A623" s="49" t="s">
        <v>3892</v>
      </c>
      <c r="B623" s="49" t="s">
        <v>34</v>
      </c>
      <c r="C623" s="49" t="s">
        <v>32</v>
      </c>
      <c r="D623" s="49">
        <v>28500000</v>
      </c>
      <c r="E623" s="49">
        <v>83.57</v>
      </c>
      <c r="F623" s="49">
        <v>11.6</v>
      </c>
      <c r="G623" s="49">
        <v>3.7000000000000002E-3</v>
      </c>
      <c r="H623" s="49">
        <v>273.06700000000001</v>
      </c>
      <c r="I623" s="49">
        <v>2029</v>
      </c>
      <c r="J623" s="49" t="s">
        <v>52</v>
      </c>
      <c r="K623" s="49" t="s">
        <v>110</v>
      </c>
    </row>
    <row r="624" spans="1:11" ht="20.100000000000001" customHeight="1" x14ac:dyDescent="0.25">
      <c r="A624" s="49" t="s">
        <v>1303</v>
      </c>
      <c r="B624" s="49" t="s">
        <v>75</v>
      </c>
      <c r="C624" s="49" t="s">
        <v>32</v>
      </c>
      <c r="D624" s="49">
        <v>465210</v>
      </c>
      <c r="E624" s="49">
        <v>83.46</v>
      </c>
      <c r="F624" s="49">
        <v>9.5299999999999994</v>
      </c>
      <c r="G624" s="49">
        <v>2.0500000000000001E-2</v>
      </c>
      <c r="H624" s="49">
        <v>48.815300000000001</v>
      </c>
      <c r="I624" s="49">
        <v>2029</v>
      </c>
      <c r="J624" s="49" t="s">
        <v>52</v>
      </c>
      <c r="K624" s="49" t="s">
        <v>33</v>
      </c>
    </row>
    <row r="625" spans="1:11" ht="20.100000000000001" customHeight="1" x14ac:dyDescent="0.25">
      <c r="A625" s="49" t="s">
        <v>1157</v>
      </c>
      <c r="B625" s="49" t="s">
        <v>75</v>
      </c>
      <c r="C625" s="49" t="s">
        <v>32</v>
      </c>
      <c r="D625" s="49">
        <v>459900</v>
      </c>
      <c r="E625" s="49">
        <v>81.62</v>
      </c>
      <c r="F625" s="49">
        <v>10.29</v>
      </c>
      <c r="G625" s="49">
        <v>2.24E-2</v>
      </c>
      <c r="H625" s="49">
        <v>44.693899999999999</v>
      </c>
      <c r="I625" s="49">
        <v>2029</v>
      </c>
      <c r="J625" s="49" t="s">
        <v>52</v>
      </c>
      <c r="K625" s="49" t="s">
        <v>33</v>
      </c>
    </row>
    <row r="626" spans="1:11" ht="20.100000000000001" customHeight="1" x14ac:dyDescent="0.25">
      <c r="A626" s="49" t="s">
        <v>477</v>
      </c>
      <c r="B626" s="49" t="s">
        <v>79</v>
      </c>
      <c r="C626" s="49" t="s">
        <v>31</v>
      </c>
      <c r="D626" s="49">
        <v>203466</v>
      </c>
      <c r="E626" s="49">
        <v>83.65</v>
      </c>
      <c r="F626" s="49">
        <v>7.06</v>
      </c>
      <c r="G626" s="49">
        <v>3.4700000000000002E-2</v>
      </c>
      <c r="H626" s="49">
        <v>28.819600000000001</v>
      </c>
      <c r="I626" s="49">
        <v>2029</v>
      </c>
      <c r="J626" s="49" t="s">
        <v>32</v>
      </c>
      <c r="K626" s="49" t="s">
        <v>33</v>
      </c>
    </row>
    <row r="627" spans="1:11" ht="20.100000000000001" customHeight="1" x14ac:dyDescent="0.25">
      <c r="A627" s="49" t="s">
        <v>301</v>
      </c>
      <c r="B627" s="49" t="s">
        <v>79</v>
      </c>
      <c r="C627" s="49" t="s">
        <v>31</v>
      </c>
      <c r="D627" s="49">
        <v>187692</v>
      </c>
      <c r="E627" s="49">
        <v>85.67</v>
      </c>
      <c r="F627" s="49">
        <v>6.53</v>
      </c>
      <c r="G627" s="49">
        <v>3.4799999999999998E-2</v>
      </c>
      <c r="H627" s="49">
        <v>28.742999999999999</v>
      </c>
      <c r="I627" s="49">
        <v>2029</v>
      </c>
      <c r="J627" s="49" t="s">
        <v>32</v>
      </c>
      <c r="K627" s="49" t="s">
        <v>33</v>
      </c>
    </row>
    <row r="628" spans="1:11" ht="20.100000000000001" customHeight="1" x14ac:dyDescent="0.25">
      <c r="A628" s="49" t="s">
        <v>1541</v>
      </c>
      <c r="B628" s="49" t="s">
        <v>75</v>
      </c>
      <c r="C628" s="49" t="s">
        <v>31</v>
      </c>
      <c r="D628" s="49">
        <v>102112</v>
      </c>
      <c r="E628" s="49">
        <v>87.74</v>
      </c>
      <c r="F628" s="49">
        <v>23.26</v>
      </c>
      <c r="G628" s="49">
        <v>0.2278</v>
      </c>
      <c r="H628" s="49">
        <v>4.3899999999999997</v>
      </c>
      <c r="I628" s="49">
        <v>2029</v>
      </c>
      <c r="J628" s="49" t="s">
        <v>32</v>
      </c>
      <c r="K628" s="49" t="s">
        <v>33</v>
      </c>
    </row>
    <row r="629" spans="1:11" ht="20.100000000000001" customHeight="1" x14ac:dyDescent="0.25">
      <c r="A629" s="49" t="s">
        <v>1626</v>
      </c>
      <c r="B629" s="49" t="s">
        <v>79</v>
      </c>
      <c r="C629" s="49" t="s">
        <v>31</v>
      </c>
      <c r="D629" s="49">
        <v>218693</v>
      </c>
      <c r="E629" s="49">
        <v>87.39</v>
      </c>
      <c r="F629" s="49">
        <v>7.08</v>
      </c>
      <c r="G629" s="49">
        <v>3.2399999999999998E-2</v>
      </c>
      <c r="H629" s="49">
        <v>30.8888</v>
      </c>
      <c r="I629" s="49">
        <v>2029</v>
      </c>
      <c r="J629" s="49" t="s">
        <v>32</v>
      </c>
      <c r="K629" s="49" t="s">
        <v>33</v>
      </c>
    </row>
    <row r="630" spans="1:11" ht="20.100000000000001" customHeight="1" x14ac:dyDescent="0.25">
      <c r="A630" s="49" t="s">
        <v>496</v>
      </c>
      <c r="B630" s="49" t="s">
        <v>79</v>
      </c>
      <c r="C630" s="49" t="s">
        <v>31</v>
      </c>
      <c r="D630" s="49">
        <v>158961</v>
      </c>
      <c r="E630" s="49">
        <v>80.98</v>
      </c>
      <c r="F630" s="49">
        <v>6.57</v>
      </c>
      <c r="G630" s="49">
        <v>4.1300000000000003E-2</v>
      </c>
      <c r="H630" s="49">
        <v>24.194900000000001</v>
      </c>
      <c r="I630" s="49">
        <v>2029</v>
      </c>
      <c r="J630" s="49" t="s">
        <v>32</v>
      </c>
      <c r="K630" s="49" t="s">
        <v>33</v>
      </c>
    </row>
    <row r="631" spans="1:11" ht="20.100000000000001" customHeight="1" x14ac:dyDescent="0.25">
      <c r="A631" s="49" t="s">
        <v>401</v>
      </c>
      <c r="B631" s="49" t="s">
        <v>79</v>
      </c>
      <c r="C631" s="49" t="s">
        <v>31</v>
      </c>
      <c r="D631" s="49">
        <v>97506</v>
      </c>
      <c r="E631" s="49">
        <v>90.06</v>
      </c>
      <c r="F631" s="49">
        <v>5.03</v>
      </c>
      <c r="G631" s="49">
        <v>5.16E-2</v>
      </c>
      <c r="H631" s="49">
        <v>19.384799999999998</v>
      </c>
      <c r="I631" s="49">
        <v>2029</v>
      </c>
      <c r="J631" s="49" t="s">
        <v>32</v>
      </c>
      <c r="K631" s="49" t="s">
        <v>33</v>
      </c>
    </row>
    <row r="632" spans="1:11" ht="20.100000000000001" customHeight="1" x14ac:dyDescent="0.25">
      <c r="A632" s="49" t="s">
        <v>625</v>
      </c>
      <c r="B632" s="49" t="s">
        <v>79</v>
      </c>
      <c r="C632" s="49" t="s">
        <v>31</v>
      </c>
      <c r="D632" s="49">
        <v>197282</v>
      </c>
      <c r="E632" s="49">
        <v>86.77</v>
      </c>
      <c r="F632" s="49">
        <v>6.65</v>
      </c>
      <c r="G632" s="49">
        <v>3.3700000000000001E-2</v>
      </c>
      <c r="H632" s="49">
        <v>29.666399999999999</v>
      </c>
      <c r="I632" s="49">
        <v>2029</v>
      </c>
      <c r="J632" s="49" t="s">
        <v>32</v>
      </c>
      <c r="K632" s="49" t="s">
        <v>33</v>
      </c>
    </row>
    <row r="633" spans="1:11" ht="20.100000000000001" customHeight="1" x14ac:dyDescent="0.25">
      <c r="A633" s="49" t="s">
        <v>980</v>
      </c>
      <c r="B633" s="49" t="s">
        <v>75</v>
      </c>
      <c r="C633" s="49" t="s">
        <v>32</v>
      </c>
      <c r="D633" s="49">
        <v>485235</v>
      </c>
      <c r="E633" s="49">
        <v>82.61</v>
      </c>
      <c r="F633" s="49">
        <v>11.34</v>
      </c>
      <c r="G633" s="49">
        <v>2.3400000000000001E-2</v>
      </c>
      <c r="H633" s="49">
        <v>42.789700000000003</v>
      </c>
      <c r="I633" s="49">
        <v>2029</v>
      </c>
      <c r="J633" s="49" t="s">
        <v>52</v>
      </c>
      <c r="K633" s="49" t="s">
        <v>33</v>
      </c>
    </row>
    <row r="634" spans="1:11" ht="20.100000000000001" customHeight="1" x14ac:dyDescent="0.25">
      <c r="A634" s="49" t="s">
        <v>1033</v>
      </c>
      <c r="B634" s="49" t="s">
        <v>79</v>
      </c>
      <c r="C634" s="49" t="s">
        <v>31</v>
      </c>
      <c r="D634" s="49">
        <v>107318</v>
      </c>
      <c r="E634" s="49">
        <v>78.86</v>
      </c>
      <c r="F634" s="49">
        <v>4.01</v>
      </c>
      <c r="G634" s="49">
        <v>3.7400000000000003E-2</v>
      </c>
      <c r="H634" s="49">
        <v>26.762499999999999</v>
      </c>
      <c r="I634" s="49">
        <v>2029</v>
      </c>
      <c r="J634" s="49" t="s">
        <v>32</v>
      </c>
      <c r="K634" s="49" t="s">
        <v>33</v>
      </c>
    </row>
    <row r="635" spans="1:11" ht="20.100000000000001" customHeight="1" x14ac:dyDescent="0.25">
      <c r="A635" s="49" t="s">
        <v>1315</v>
      </c>
      <c r="B635" s="49" t="s">
        <v>30</v>
      </c>
      <c r="C635" s="49" t="s">
        <v>32</v>
      </c>
      <c r="D635" s="49">
        <v>435420</v>
      </c>
      <c r="E635" s="49">
        <v>80.22</v>
      </c>
      <c r="F635" s="49">
        <v>7.22</v>
      </c>
      <c r="G635" s="49">
        <v>1.66E-2</v>
      </c>
      <c r="H635" s="49">
        <v>60.307499999999997</v>
      </c>
      <c r="I635" s="49">
        <v>2029</v>
      </c>
      <c r="J635" s="49" t="s">
        <v>52</v>
      </c>
      <c r="K635" s="49" t="s">
        <v>33</v>
      </c>
    </row>
    <row r="636" spans="1:11" ht="20.100000000000001" customHeight="1" x14ac:dyDescent="0.25">
      <c r="A636" s="49" t="s">
        <v>3366</v>
      </c>
      <c r="B636" s="49" t="s">
        <v>34</v>
      </c>
      <c r="C636" s="49" t="s">
        <v>32</v>
      </c>
      <c r="D636" s="49">
        <v>212160</v>
      </c>
      <c r="E636" s="49">
        <v>76.88</v>
      </c>
      <c r="F636" s="49">
        <v>0.1</v>
      </c>
      <c r="G636" s="49">
        <v>5.0000000000000001E-4</v>
      </c>
      <c r="H636" s="49">
        <v>2121.6</v>
      </c>
      <c r="I636" s="49">
        <v>2029</v>
      </c>
      <c r="J636" s="49" t="s">
        <v>52</v>
      </c>
      <c r="K636" s="49" t="s">
        <v>33</v>
      </c>
    </row>
    <row r="637" spans="1:11" ht="20.100000000000001" customHeight="1" x14ac:dyDescent="0.25">
      <c r="A637" s="49" t="s">
        <v>331</v>
      </c>
      <c r="B637" s="49" t="s">
        <v>79</v>
      </c>
      <c r="C637" s="49" t="s">
        <v>31</v>
      </c>
      <c r="D637" s="49">
        <v>327472</v>
      </c>
      <c r="E637" s="49">
        <v>84.38</v>
      </c>
      <c r="F637" s="49">
        <v>11.6</v>
      </c>
      <c r="G637" s="49">
        <v>3.5400000000000001E-2</v>
      </c>
      <c r="H637" s="49">
        <v>28.2303</v>
      </c>
      <c r="I637" s="49">
        <v>2029</v>
      </c>
      <c r="J637" s="49" t="s">
        <v>32</v>
      </c>
      <c r="K637" s="49" t="s">
        <v>33</v>
      </c>
    </row>
    <row r="638" spans="1:11" ht="20.100000000000001" customHeight="1" x14ac:dyDescent="0.25">
      <c r="A638" s="49" t="s">
        <v>510</v>
      </c>
      <c r="B638" s="49" t="s">
        <v>79</v>
      </c>
      <c r="C638" s="49" t="s">
        <v>31</v>
      </c>
      <c r="D638" s="49">
        <v>225191</v>
      </c>
      <c r="E638" s="49">
        <v>77.87</v>
      </c>
      <c r="F638" s="49">
        <v>7.82</v>
      </c>
      <c r="G638" s="49">
        <v>3.4700000000000002E-2</v>
      </c>
      <c r="H638" s="49">
        <v>28.796800000000001</v>
      </c>
      <c r="I638" s="49">
        <v>2029</v>
      </c>
      <c r="J638" s="49" t="s">
        <v>32</v>
      </c>
      <c r="K638" s="49" t="s">
        <v>33</v>
      </c>
    </row>
    <row r="639" spans="1:11" ht="20.100000000000001" customHeight="1" x14ac:dyDescent="0.25">
      <c r="A639" s="49" t="s">
        <v>1735</v>
      </c>
      <c r="B639" s="49" t="s">
        <v>75</v>
      </c>
      <c r="C639" s="49" t="s">
        <v>32</v>
      </c>
      <c r="D639" s="49">
        <v>184815</v>
      </c>
      <c r="E639" s="49">
        <v>83.8</v>
      </c>
      <c r="F639" s="49">
        <v>0.33</v>
      </c>
      <c r="G639" s="49">
        <v>1.8E-3</v>
      </c>
      <c r="H639" s="49">
        <v>560.04549999999995</v>
      </c>
      <c r="I639" s="49">
        <v>2029</v>
      </c>
      <c r="J639" s="49" t="s">
        <v>52</v>
      </c>
      <c r="K639" s="49" t="s">
        <v>33</v>
      </c>
    </row>
    <row r="640" spans="1:11" ht="20.100000000000001" customHeight="1" x14ac:dyDescent="0.25">
      <c r="A640" s="49" t="s">
        <v>1515</v>
      </c>
      <c r="B640" s="49" t="s">
        <v>75</v>
      </c>
      <c r="C640" s="49" t="s">
        <v>31</v>
      </c>
      <c r="D640" s="49">
        <v>217427</v>
      </c>
      <c r="E640" s="49">
        <v>84.93</v>
      </c>
      <c r="F640" s="49">
        <v>5.9</v>
      </c>
      <c r="G640" s="49">
        <v>2.7099999999999999E-2</v>
      </c>
      <c r="H640" s="49">
        <v>36.8521</v>
      </c>
      <c r="I640" s="49">
        <v>2029</v>
      </c>
      <c r="J640" s="49" t="s">
        <v>32</v>
      </c>
      <c r="K640" s="49" t="s">
        <v>33</v>
      </c>
    </row>
    <row r="641" spans="1:11" ht="20.100000000000001" customHeight="1" x14ac:dyDescent="0.25">
      <c r="A641" s="49" t="s">
        <v>3290</v>
      </c>
      <c r="B641" s="49" t="s">
        <v>79</v>
      </c>
      <c r="C641" s="49" t="s">
        <v>31</v>
      </c>
      <c r="D641" s="49">
        <v>197203</v>
      </c>
      <c r="E641" s="49">
        <v>87.07</v>
      </c>
      <c r="F641" s="49">
        <v>7.14</v>
      </c>
      <c r="G641" s="49">
        <v>3.6200000000000003E-2</v>
      </c>
      <c r="H641" s="49">
        <v>27.619499999999999</v>
      </c>
      <c r="I641" s="49">
        <v>2029</v>
      </c>
      <c r="J641" s="49" t="s">
        <v>32</v>
      </c>
      <c r="K641" s="49" t="s">
        <v>33</v>
      </c>
    </row>
    <row r="642" spans="1:11" ht="20.100000000000001" customHeight="1" x14ac:dyDescent="0.25">
      <c r="A642" s="49" t="s">
        <v>3361</v>
      </c>
      <c r="B642" s="49" t="s">
        <v>34</v>
      </c>
      <c r="C642" s="49" t="s">
        <v>32</v>
      </c>
      <c r="D642" s="49">
        <v>175440</v>
      </c>
      <c r="E642" s="49">
        <v>79.61</v>
      </c>
      <c r="F642" s="49">
        <v>0.39</v>
      </c>
      <c r="G642" s="49">
        <v>2.2000000000000001E-3</v>
      </c>
      <c r="H642" s="49">
        <v>449.84620000000001</v>
      </c>
      <c r="I642" s="49">
        <v>2029</v>
      </c>
      <c r="J642" s="49" t="s">
        <v>52</v>
      </c>
      <c r="K642" s="49" t="s">
        <v>33</v>
      </c>
    </row>
    <row r="643" spans="1:11" ht="20.100000000000001" customHeight="1" x14ac:dyDescent="0.25">
      <c r="A643" s="49" t="s">
        <v>232</v>
      </c>
      <c r="B643" s="49" t="s">
        <v>79</v>
      </c>
      <c r="C643" s="49" t="s">
        <v>31</v>
      </c>
      <c r="D643" s="49">
        <v>140289</v>
      </c>
      <c r="E643" s="49">
        <v>89.17</v>
      </c>
      <c r="F643" s="49">
        <v>6.65</v>
      </c>
      <c r="G643" s="49">
        <v>4.7399999999999998E-2</v>
      </c>
      <c r="H643" s="49">
        <v>21.0961</v>
      </c>
      <c r="I643" s="49">
        <v>2029</v>
      </c>
      <c r="J643" s="49" t="s">
        <v>32</v>
      </c>
      <c r="K643" s="49" t="s">
        <v>33</v>
      </c>
    </row>
    <row r="644" spans="1:11" ht="20.100000000000001" customHeight="1" x14ac:dyDescent="0.25">
      <c r="A644" s="49" t="s">
        <v>397</v>
      </c>
      <c r="B644" s="49" t="s">
        <v>79</v>
      </c>
      <c r="C644" s="49" t="s">
        <v>31</v>
      </c>
      <c r="D644" s="49">
        <v>186008</v>
      </c>
      <c r="E644" s="49">
        <v>80.06</v>
      </c>
      <c r="F644" s="49">
        <v>6.64</v>
      </c>
      <c r="G644" s="49">
        <v>3.5700000000000003E-2</v>
      </c>
      <c r="H644" s="49">
        <v>28.013300000000001</v>
      </c>
      <c r="I644" s="49">
        <v>2029</v>
      </c>
      <c r="J644" s="49" t="s">
        <v>32</v>
      </c>
      <c r="K644" s="49" t="s">
        <v>33</v>
      </c>
    </row>
    <row r="645" spans="1:11" ht="20.100000000000001" customHeight="1" x14ac:dyDescent="0.25">
      <c r="A645" s="49" t="s">
        <v>395</v>
      </c>
      <c r="B645" s="49" t="s">
        <v>75</v>
      </c>
      <c r="C645" s="49" t="s">
        <v>31</v>
      </c>
      <c r="D645" s="49">
        <v>123223</v>
      </c>
      <c r="E645" s="49">
        <v>85.63</v>
      </c>
      <c r="F645" s="49">
        <v>6.11</v>
      </c>
      <c r="G645" s="49">
        <v>4.9599999999999998E-2</v>
      </c>
      <c r="H645" s="49">
        <v>20.167400000000001</v>
      </c>
      <c r="I645" s="49">
        <v>2029</v>
      </c>
      <c r="J645" s="49" t="s">
        <v>32</v>
      </c>
      <c r="K645" s="49" t="s">
        <v>33</v>
      </c>
    </row>
    <row r="646" spans="1:11" ht="20.100000000000001" customHeight="1" x14ac:dyDescent="0.25">
      <c r="A646" s="49" t="s">
        <v>1737</v>
      </c>
      <c r="B646" s="49" t="s">
        <v>34</v>
      </c>
      <c r="C646" s="49" t="s">
        <v>32</v>
      </c>
      <c r="D646" s="49">
        <v>236520</v>
      </c>
      <c r="E646" s="49">
        <v>80.92</v>
      </c>
      <c r="F646" s="49">
        <v>8.67</v>
      </c>
      <c r="G646" s="49">
        <v>3.6700000000000003E-2</v>
      </c>
      <c r="H646" s="49">
        <v>27.2803</v>
      </c>
      <c r="I646" s="49">
        <v>2029</v>
      </c>
      <c r="J646" s="49" t="s">
        <v>52</v>
      </c>
      <c r="K646" s="49" t="s">
        <v>33</v>
      </c>
    </row>
    <row r="647" spans="1:11" ht="20.100000000000001" customHeight="1" x14ac:dyDescent="0.25">
      <c r="A647" s="49" t="s">
        <v>1690</v>
      </c>
      <c r="B647" s="49" t="s">
        <v>79</v>
      </c>
      <c r="C647" s="49" t="s">
        <v>31</v>
      </c>
      <c r="D647" s="49">
        <v>170038</v>
      </c>
      <c r="E647" s="49">
        <v>87.16</v>
      </c>
      <c r="F647" s="49">
        <v>4.97</v>
      </c>
      <c r="G647" s="49">
        <v>2.92E-2</v>
      </c>
      <c r="H647" s="49">
        <v>34.212899999999998</v>
      </c>
      <c r="I647" s="49">
        <v>2029</v>
      </c>
      <c r="J647" s="49" t="s">
        <v>32</v>
      </c>
      <c r="K647" s="49" t="s">
        <v>33</v>
      </c>
    </row>
    <row r="648" spans="1:11" ht="20.100000000000001" customHeight="1" x14ac:dyDescent="0.25">
      <c r="A648" s="49" t="s">
        <v>868</v>
      </c>
      <c r="B648" s="49" t="s">
        <v>79</v>
      </c>
      <c r="C648" s="49" t="s">
        <v>31</v>
      </c>
      <c r="D648" s="49">
        <v>99502</v>
      </c>
      <c r="E648" s="49">
        <v>87.75</v>
      </c>
      <c r="F648" s="49">
        <v>3.92</v>
      </c>
      <c r="G648" s="49">
        <v>3.9399999999999998E-2</v>
      </c>
      <c r="H648" s="49">
        <v>25.383199999999999</v>
      </c>
      <c r="I648" s="49">
        <v>2029</v>
      </c>
      <c r="J648" s="49" t="s">
        <v>32</v>
      </c>
      <c r="K648" s="49" t="s">
        <v>33</v>
      </c>
    </row>
    <row r="649" spans="1:11" ht="20.100000000000001" customHeight="1" x14ac:dyDescent="0.25">
      <c r="A649" s="49" t="s">
        <v>3360</v>
      </c>
      <c r="B649" s="49" t="s">
        <v>75</v>
      </c>
      <c r="C649" s="49" t="s">
        <v>32</v>
      </c>
      <c r="D649" s="49">
        <v>296370</v>
      </c>
      <c r="E649" s="49">
        <v>79.040000000000006</v>
      </c>
      <c r="F649" s="49">
        <v>9.36</v>
      </c>
      <c r="G649" s="49">
        <v>3.1600000000000003E-2</v>
      </c>
      <c r="H649" s="49">
        <v>31.663499999999999</v>
      </c>
      <c r="I649" s="49">
        <v>2029</v>
      </c>
      <c r="J649" s="49" t="s">
        <v>52</v>
      </c>
      <c r="K649" s="49" t="s">
        <v>33</v>
      </c>
    </row>
    <row r="650" spans="1:11" ht="20.100000000000001" customHeight="1" x14ac:dyDescent="0.25">
      <c r="A650" s="49" t="s">
        <v>1213</v>
      </c>
      <c r="B650" s="49" t="s">
        <v>75</v>
      </c>
      <c r="C650" s="49" t="s">
        <v>32</v>
      </c>
      <c r="D650" s="49">
        <v>631800</v>
      </c>
      <c r="E650" s="49">
        <v>73.3</v>
      </c>
      <c r="F650" s="49">
        <v>9.56</v>
      </c>
      <c r="G650" s="49">
        <v>1.5100000000000001E-2</v>
      </c>
      <c r="H650" s="49">
        <v>66.087900000000005</v>
      </c>
      <c r="I650" s="49">
        <v>2030</v>
      </c>
      <c r="J650" s="49" t="s">
        <v>52</v>
      </c>
      <c r="K650" s="49" t="s">
        <v>33</v>
      </c>
    </row>
    <row r="651" spans="1:11" ht="20.100000000000001" customHeight="1" x14ac:dyDescent="0.25">
      <c r="A651" s="49" t="s">
        <v>523</v>
      </c>
      <c r="B651" s="49" t="s">
        <v>75</v>
      </c>
      <c r="C651" s="49" t="s">
        <v>31</v>
      </c>
      <c r="D651" s="49">
        <v>211909</v>
      </c>
      <c r="E651" s="49">
        <v>88.77</v>
      </c>
      <c r="F651" s="49">
        <v>6.55</v>
      </c>
      <c r="G651" s="49">
        <v>3.09E-2</v>
      </c>
      <c r="H651" s="49">
        <v>32.352499999999999</v>
      </c>
      <c r="I651" s="49">
        <v>2030</v>
      </c>
      <c r="J651" s="49" t="s">
        <v>32</v>
      </c>
      <c r="K651" s="49" t="s">
        <v>33</v>
      </c>
    </row>
    <row r="652" spans="1:11" ht="20.100000000000001" customHeight="1" x14ac:dyDescent="0.25">
      <c r="A652" s="49" t="s">
        <v>2228</v>
      </c>
      <c r="B652" s="49" t="s">
        <v>34</v>
      </c>
      <c r="C652" s="49" t="s">
        <v>32</v>
      </c>
      <c r="D652" s="49">
        <v>345920</v>
      </c>
      <c r="E652" s="49">
        <v>76.42</v>
      </c>
      <c r="F652" s="49">
        <v>8.23</v>
      </c>
      <c r="G652" s="49">
        <v>2.3800000000000002E-2</v>
      </c>
      <c r="H652" s="49">
        <v>42.031599999999997</v>
      </c>
      <c r="I652" s="49">
        <v>2030</v>
      </c>
      <c r="J652" s="49" t="s">
        <v>52</v>
      </c>
      <c r="K652" s="49" t="s">
        <v>33</v>
      </c>
    </row>
    <row r="653" spans="1:11" ht="20.100000000000001" customHeight="1" x14ac:dyDescent="0.25">
      <c r="A653" s="49" t="s">
        <v>1269</v>
      </c>
      <c r="B653" s="49" t="s">
        <v>1163</v>
      </c>
      <c r="C653" s="49" t="s">
        <v>32</v>
      </c>
      <c r="D653" s="49">
        <v>2527200</v>
      </c>
      <c r="E653" s="49">
        <v>92</v>
      </c>
      <c r="F653" s="49">
        <v>34.770000000000003</v>
      </c>
      <c r="G653" s="49">
        <v>1.38E-2</v>
      </c>
      <c r="H653" s="49">
        <v>72.683300000000003</v>
      </c>
      <c r="I653" s="49">
        <v>2030</v>
      </c>
      <c r="J653" s="49" t="s">
        <v>52</v>
      </c>
      <c r="K653" s="49" t="s">
        <v>33</v>
      </c>
    </row>
    <row r="654" spans="1:11" ht="20.100000000000001" customHeight="1" x14ac:dyDescent="0.25">
      <c r="A654" s="49" t="s">
        <v>852</v>
      </c>
      <c r="B654" s="49" t="s">
        <v>79</v>
      </c>
      <c r="C654" s="49" t="s">
        <v>31</v>
      </c>
      <c r="D654" s="49">
        <v>317460</v>
      </c>
      <c r="E654" s="49">
        <v>86.07</v>
      </c>
      <c r="F654" s="49">
        <v>9.73</v>
      </c>
      <c r="G654" s="49">
        <v>3.0599999999999999E-2</v>
      </c>
      <c r="H654" s="49">
        <v>32.626899999999999</v>
      </c>
      <c r="I654" s="49">
        <v>2030</v>
      </c>
      <c r="J654" s="49" t="s">
        <v>32</v>
      </c>
      <c r="K654" s="49" t="s">
        <v>33</v>
      </c>
    </row>
    <row r="655" spans="1:11" ht="20.100000000000001" customHeight="1" x14ac:dyDescent="0.25">
      <c r="A655" s="49" t="s">
        <v>646</v>
      </c>
      <c r="B655" s="49" t="s">
        <v>79</v>
      </c>
      <c r="C655" s="49" t="s">
        <v>31</v>
      </c>
      <c r="D655" s="49">
        <v>444662</v>
      </c>
      <c r="E655" s="49">
        <v>76.11</v>
      </c>
      <c r="F655" s="49">
        <v>10.32</v>
      </c>
      <c r="G655" s="49">
        <v>2.3199999999999998E-2</v>
      </c>
      <c r="H655" s="49">
        <v>43.087400000000002</v>
      </c>
      <c r="I655" s="49">
        <v>2030</v>
      </c>
      <c r="J655" s="49" t="s">
        <v>32</v>
      </c>
      <c r="K655" s="49" t="s">
        <v>33</v>
      </c>
    </row>
    <row r="656" spans="1:11" ht="20.100000000000001" customHeight="1" x14ac:dyDescent="0.25">
      <c r="A656" s="49" t="s">
        <v>1189</v>
      </c>
      <c r="B656" s="49" t="s">
        <v>34</v>
      </c>
      <c r="C656" s="49" t="s">
        <v>32</v>
      </c>
      <c r="D656" s="49">
        <v>494840</v>
      </c>
      <c r="E656" s="49">
        <v>78.41</v>
      </c>
      <c r="F656" s="49">
        <v>9.4</v>
      </c>
      <c r="G656" s="49">
        <v>1.9E-2</v>
      </c>
      <c r="H656" s="49">
        <v>52.642600000000002</v>
      </c>
      <c r="I656" s="49">
        <v>2030</v>
      </c>
      <c r="J656" s="49" t="s">
        <v>52</v>
      </c>
      <c r="K656" s="49" t="s">
        <v>33</v>
      </c>
    </row>
    <row r="657" spans="1:11" ht="20.100000000000001" customHeight="1" x14ac:dyDescent="0.25">
      <c r="A657" s="49" t="s">
        <v>654</v>
      </c>
      <c r="B657" s="49" t="s">
        <v>34</v>
      </c>
      <c r="C657" s="49" t="s">
        <v>31</v>
      </c>
      <c r="D657" s="49">
        <v>522273</v>
      </c>
      <c r="E657" s="49">
        <v>81.03</v>
      </c>
      <c r="F657" s="49">
        <v>11.55</v>
      </c>
      <c r="G657" s="49">
        <v>2.2100000000000002E-2</v>
      </c>
      <c r="H657" s="49">
        <v>45.218400000000003</v>
      </c>
      <c r="I657" s="49">
        <v>2030</v>
      </c>
      <c r="J657" s="49" t="s">
        <v>32</v>
      </c>
      <c r="K657" s="49" t="s">
        <v>33</v>
      </c>
    </row>
    <row r="658" spans="1:11" ht="20.100000000000001" customHeight="1" x14ac:dyDescent="0.25">
      <c r="A658" s="49" t="s">
        <v>666</v>
      </c>
      <c r="B658" s="49" t="s">
        <v>79</v>
      </c>
      <c r="C658" s="49" t="s">
        <v>31</v>
      </c>
      <c r="D658" s="49">
        <v>465667</v>
      </c>
      <c r="E658" s="49">
        <v>77.87</v>
      </c>
      <c r="F658" s="49">
        <v>11.65</v>
      </c>
      <c r="G658" s="49">
        <v>2.5000000000000001E-2</v>
      </c>
      <c r="H658" s="49">
        <v>39.971400000000003</v>
      </c>
      <c r="I658" s="49">
        <v>2030</v>
      </c>
      <c r="J658" s="49" t="s">
        <v>32</v>
      </c>
      <c r="K658" s="49" t="s">
        <v>33</v>
      </c>
    </row>
    <row r="659" spans="1:11" ht="20.100000000000001" customHeight="1" x14ac:dyDescent="0.25">
      <c r="A659" s="49" t="s">
        <v>1625</v>
      </c>
      <c r="B659" s="49" t="s">
        <v>75</v>
      </c>
      <c r="C659" s="49" t="s">
        <v>31</v>
      </c>
      <c r="D659" s="49">
        <v>299344</v>
      </c>
      <c r="E659" s="49">
        <v>84.82</v>
      </c>
      <c r="F659" s="49">
        <v>12.29</v>
      </c>
      <c r="G659" s="49">
        <v>4.1099999999999998E-2</v>
      </c>
      <c r="H659" s="49">
        <v>24.3567</v>
      </c>
      <c r="I659" s="49">
        <v>2030</v>
      </c>
      <c r="J659" s="49" t="s">
        <v>32</v>
      </c>
      <c r="K659" s="49" t="s">
        <v>33</v>
      </c>
    </row>
    <row r="660" spans="1:11" ht="20.100000000000001" customHeight="1" x14ac:dyDescent="0.25">
      <c r="A660" s="49" t="s">
        <v>1068</v>
      </c>
      <c r="B660" s="49" t="s">
        <v>79</v>
      </c>
      <c r="C660" s="49" t="s">
        <v>31</v>
      </c>
      <c r="D660" s="49">
        <v>499332</v>
      </c>
      <c r="E660" s="49">
        <v>84.9</v>
      </c>
      <c r="F660" s="49">
        <v>9.84</v>
      </c>
      <c r="G660" s="49">
        <v>1.9699999999999999E-2</v>
      </c>
      <c r="H660" s="49">
        <v>50.745100000000001</v>
      </c>
      <c r="I660" s="49">
        <v>2030</v>
      </c>
      <c r="J660" s="49" t="s">
        <v>32</v>
      </c>
      <c r="K660" s="49" t="s">
        <v>33</v>
      </c>
    </row>
    <row r="661" spans="1:11" ht="20.100000000000001" customHeight="1" x14ac:dyDescent="0.25">
      <c r="A661" s="49" t="s">
        <v>257</v>
      </c>
      <c r="B661" s="49" t="s">
        <v>79</v>
      </c>
      <c r="C661" s="49" t="s">
        <v>31</v>
      </c>
      <c r="D661" s="49">
        <v>348262</v>
      </c>
      <c r="E661" s="49">
        <v>84.53</v>
      </c>
      <c r="F661" s="49">
        <v>11.06</v>
      </c>
      <c r="G661" s="49">
        <v>3.1800000000000002E-2</v>
      </c>
      <c r="H661" s="49">
        <v>31.488499999999998</v>
      </c>
      <c r="I661" s="49">
        <v>2030</v>
      </c>
      <c r="J661" s="49" t="s">
        <v>32</v>
      </c>
      <c r="K661" s="49" t="s">
        <v>33</v>
      </c>
    </row>
    <row r="662" spans="1:11" ht="20.100000000000001" customHeight="1" x14ac:dyDescent="0.25">
      <c r="A662" s="49" t="s">
        <v>696</v>
      </c>
      <c r="B662" s="49" t="s">
        <v>79</v>
      </c>
      <c r="C662" s="49" t="s">
        <v>31</v>
      </c>
      <c r="D662" s="49">
        <v>395434</v>
      </c>
      <c r="E662" s="49">
        <v>84.11</v>
      </c>
      <c r="F662" s="49">
        <v>10.24</v>
      </c>
      <c r="G662" s="49">
        <v>2.5899999999999999E-2</v>
      </c>
      <c r="H662" s="49">
        <v>38.616599999999998</v>
      </c>
      <c r="I662" s="49">
        <v>2030</v>
      </c>
      <c r="J662" s="49" t="s">
        <v>32</v>
      </c>
      <c r="K662" s="49" t="s">
        <v>33</v>
      </c>
    </row>
    <row r="663" spans="1:11" ht="20.100000000000001" customHeight="1" x14ac:dyDescent="0.25">
      <c r="A663" s="49" t="s">
        <v>645</v>
      </c>
      <c r="B663" s="49" t="s">
        <v>79</v>
      </c>
      <c r="C663" s="49" t="s">
        <v>31</v>
      </c>
      <c r="D663" s="49">
        <v>179413</v>
      </c>
      <c r="E663" s="49">
        <v>81.42</v>
      </c>
      <c r="F663" s="49">
        <v>6.69</v>
      </c>
      <c r="G663" s="49">
        <v>3.73E-2</v>
      </c>
      <c r="H663" s="49">
        <v>26.818100000000001</v>
      </c>
      <c r="I663" s="49">
        <v>2030</v>
      </c>
      <c r="J663" s="49" t="s">
        <v>32</v>
      </c>
      <c r="K663" s="49" t="s">
        <v>33</v>
      </c>
    </row>
    <row r="664" spans="1:11" ht="20.100000000000001" customHeight="1" x14ac:dyDescent="0.25">
      <c r="A664" s="49" t="s">
        <v>772</v>
      </c>
      <c r="B664" s="49" t="s">
        <v>79</v>
      </c>
      <c r="C664" s="49" t="s">
        <v>31</v>
      </c>
      <c r="D664" s="49">
        <v>314476</v>
      </c>
      <c r="E664" s="49">
        <v>81.599999999999994</v>
      </c>
      <c r="F664" s="49">
        <v>9.98</v>
      </c>
      <c r="G664" s="49">
        <v>3.1699999999999999E-2</v>
      </c>
      <c r="H664" s="49">
        <v>31.5107</v>
      </c>
      <c r="I664" s="49">
        <v>2030</v>
      </c>
      <c r="J664" s="49" t="s">
        <v>32</v>
      </c>
      <c r="K664" s="49" t="s">
        <v>33</v>
      </c>
    </row>
    <row r="665" spans="1:11" ht="20.100000000000001" customHeight="1" x14ac:dyDescent="0.25">
      <c r="A665" s="49" t="s">
        <v>1168</v>
      </c>
      <c r="B665" s="49" t="s">
        <v>30</v>
      </c>
      <c r="C665" s="49" t="s">
        <v>32</v>
      </c>
      <c r="D665" s="49">
        <v>517770</v>
      </c>
      <c r="E665" s="49">
        <v>80.41</v>
      </c>
      <c r="F665" s="49">
        <v>10.85</v>
      </c>
      <c r="G665" s="49">
        <v>2.1000000000000001E-2</v>
      </c>
      <c r="H665" s="49">
        <v>47.720700000000001</v>
      </c>
      <c r="I665" s="49">
        <v>2030</v>
      </c>
      <c r="J665" s="49" t="s">
        <v>52</v>
      </c>
      <c r="K665" s="49" t="s">
        <v>33</v>
      </c>
    </row>
    <row r="666" spans="1:11" ht="20.100000000000001" customHeight="1" x14ac:dyDescent="0.25">
      <c r="A666" s="49" t="s">
        <v>594</v>
      </c>
      <c r="B666" s="49" t="s">
        <v>75</v>
      </c>
      <c r="C666" s="49" t="s">
        <v>31</v>
      </c>
      <c r="D666" s="49">
        <v>220402</v>
      </c>
      <c r="E666" s="49">
        <v>87.34</v>
      </c>
      <c r="F666" s="49">
        <v>6.24</v>
      </c>
      <c r="G666" s="49">
        <v>2.8299999999999999E-2</v>
      </c>
      <c r="H666" s="49">
        <v>35.320900000000002</v>
      </c>
      <c r="I666" s="49">
        <v>2030</v>
      </c>
      <c r="J666" s="49" t="s">
        <v>32</v>
      </c>
      <c r="K666" s="49" t="s">
        <v>33</v>
      </c>
    </row>
    <row r="667" spans="1:11" ht="20.100000000000001" customHeight="1" x14ac:dyDescent="0.25">
      <c r="A667" s="49" t="s">
        <v>831</v>
      </c>
      <c r="B667" s="49" t="s">
        <v>79</v>
      </c>
      <c r="C667" s="49" t="s">
        <v>31</v>
      </c>
      <c r="D667" s="49">
        <v>376162</v>
      </c>
      <c r="E667" s="49">
        <v>83.12</v>
      </c>
      <c r="F667" s="49">
        <v>9.83</v>
      </c>
      <c r="G667" s="49">
        <v>2.6100000000000002E-2</v>
      </c>
      <c r="H667" s="49">
        <v>38.266800000000003</v>
      </c>
      <c r="I667" s="49">
        <v>2030</v>
      </c>
      <c r="J667" s="49" t="s">
        <v>32</v>
      </c>
      <c r="K667" s="49" t="s">
        <v>33</v>
      </c>
    </row>
    <row r="668" spans="1:11" ht="20.100000000000001" customHeight="1" x14ac:dyDescent="0.25">
      <c r="A668" s="49" t="s">
        <v>1042</v>
      </c>
      <c r="B668" s="49" t="s">
        <v>34</v>
      </c>
      <c r="C668" s="49" t="s">
        <v>32</v>
      </c>
      <c r="D668" s="49">
        <v>713600</v>
      </c>
      <c r="E668" s="49">
        <v>71.25</v>
      </c>
      <c r="F668" s="49">
        <v>10.47</v>
      </c>
      <c r="G668" s="49">
        <v>1.47E-2</v>
      </c>
      <c r="H668" s="49">
        <v>68.156599999999997</v>
      </c>
      <c r="I668" s="49">
        <v>2030</v>
      </c>
      <c r="J668" s="49" t="s">
        <v>52</v>
      </c>
      <c r="K668" s="49" t="s">
        <v>33</v>
      </c>
    </row>
    <row r="669" spans="1:11" ht="20.100000000000001" customHeight="1" x14ac:dyDescent="0.25">
      <c r="A669" s="49" t="s">
        <v>2244</v>
      </c>
      <c r="B669" s="49" t="s">
        <v>75</v>
      </c>
      <c r="C669" s="49" t="s">
        <v>32</v>
      </c>
      <c r="D669" s="49">
        <v>452070</v>
      </c>
      <c r="E669" s="49">
        <v>72.02</v>
      </c>
      <c r="F669" s="49">
        <v>10.52</v>
      </c>
      <c r="G669" s="49">
        <v>2.3300000000000001E-2</v>
      </c>
      <c r="H669" s="49">
        <v>42.9724</v>
      </c>
      <c r="I669" s="49">
        <v>2030</v>
      </c>
      <c r="J669" s="49" t="s">
        <v>52</v>
      </c>
      <c r="K669" s="49" t="s">
        <v>33</v>
      </c>
    </row>
    <row r="670" spans="1:11" ht="20.100000000000001" customHeight="1" x14ac:dyDescent="0.25">
      <c r="A670" s="49" t="s">
        <v>253</v>
      </c>
      <c r="B670" s="49" t="s">
        <v>79</v>
      </c>
      <c r="C670" s="49" t="s">
        <v>31</v>
      </c>
      <c r="D670" s="49">
        <v>393096</v>
      </c>
      <c r="E670" s="49">
        <v>83.4</v>
      </c>
      <c r="F670" s="49">
        <v>11.18</v>
      </c>
      <c r="G670" s="49">
        <v>2.8400000000000002E-2</v>
      </c>
      <c r="H670" s="49">
        <v>35.160600000000002</v>
      </c>
      <c r="I670" s="49">
        <v>2030</v>
      </c>
      <c r="J670" s="49" t="s">
        <v>32</v>
      </c>
      <c r="K670" s="49" t="s">
        <v>33</v>
      </c>
    </row>
    <row r="671" spans="1:11" ht="20.100000000000001" customHeight="1" x14ac:dyDescent="0.25">
      <c r="A671" s="49" t="s">
        <v>1373</v>
      </c>
      <c r="B671" s="49" t="s">
        <v>75</v>
      </c>
      <c r="C671" s="49" t="s">
        <v>31</v>
      </c>
      <c r="D671" s="49">
        <v>225240</v>
      </c>
      <c r="E671" s="49">
        <v>85.94</v>
      </c>
      <c r="F671" s="49">
        <v>5.49</v>
      </c>
      <c r="G671" s="49">
        <v>2.4400000000000002E-2</v>
      </c>
      <c r="H671" s="49">
        <v>41.0274</v>
      </c>
      <c r="I671" s="49">
        <v>2030</v>
      </c>
      <c r="J671" s="49" t="s">
        <v>32</v>
      </c>
      <c r="K671" s="49" t="s">
        <v>33</v>
      </c>
    </row>
    <row r="672" spans="1:11" ht="20.100000000000001" customHeight="1" x14ac:dyDescent="0.25">
      <c r="A672" s="49" t="s">
        <v>3246</v>
      </c>
      <c r="B672" s="49" t="s">
        <v>75</v>
      </c>
      <c r="C672" s="49" t="s">
        <v>32</v>
      </c>
      <c r="D672" s="49">
        <v>596160</v>
      </c>
      <c r="E672" s="49">
        <v>79.52</v>
      </c>
      <c r="F672" s="49">
        <v>9.98</v>
      </c>
      <c r="G672" s="49">
        <v>1.67E-2</v>
      </c>
      <c r="H672" s="49">
        <v>59.735500000000002</v>
      </c>
      <c r="I672" s="49">
        <v>2030</v>
      </c>
      <c r="J672" s="49" t="s">
        <v>52</v>
      </c>
      <c r="K672" s="49" t="s">
        <v>33</v>
      </c>
    </row>
    <row r="673" spans="1:11" ht="20.100000000000001" customHeight="1" x14ac:dyDescent="0.25">
      <c r="A673" s="49" t="s">
        <v>1291</v>
      </c>
      <c r="B673" s="49" t="s">
        <v>75</v>
      </c>
      <c r="C673" s="49" t="s">
        <v>32</v>
      </c>
      <c r="D673" s="49">
        <v>412425</v>
      </c>
      <c r="E673" s="49">
        <v>84.24</v>
      </c>
      <c r="F673" s="49">
        <v>10.09</v>
      </c>
      <c r="G673" s="49">
        <v>2.4500000000000001E-2</v>
      </c>
      <c r="H673" s="49">
        <v>40.874600000000001</v>
      </c>
      <c r="I673" s="49">
        <v>2030</v>
      </c>
      <c r="J673" s="49" t="s">
        <v>52</v>
      </c>
      <c r="K673" s="49" t="s">
        <v>33</v>
      </c>
    </row>
    <row r="674" spans="1:11" ht="20.100000000000001" customHeight="1" x14ac:dyDescent="0.25">
      <c r="A674" s="49" t="s">
        <v>1236</v>
      </c>
      <c r="B674" s="49" t="s">
        <v>75</v>
      </c>
      <c r="C674" s="49" t="s">
        <v>32</v>
      </c>
      <c r="D674" s="49">
        <v>486900</v>
      </c>
      <c r="E674" s="49">
        <v>79.16</v>
      </c>
      <c r="F674" s="49">
        <v>9.7799999999999994</v>
      </c>
      <c r="G674" s="49">
        <v>2.01E-2</v>
      </c>
      <c r="H674" s="49">
        <v>49.785299999999999</v>
      </c>
      <c r="I674" s="49">
        <v>2030</v>
      </c>
      <c r="J674" s="49" t="s">
        <v>52</v>
      </c>
      <c r="K674" s="49" t="s">
        <v>33</v>
      </c>
    </row>
    <row r="675" spans="1:11" ht="20.100000000000001" customHeight="1" x14ac:dyDescent="0.25">
      <c r="A675" s="49" t="s">
        <v>2223</v>
      </c>
      <c r="B675" s="49" t="s">
        <v>75</v>
      </c>
      <c r="C675" s="49" t="s">
        <v>31</v>
      </c>
      <c r="D675" s="49">
        <v>111384</v>
      </c>
      <c r="E675" s="49">
        <v>91.99</v>
      </c>
      <c r="F675" s="49">
        <v>10.07</v>
      </c>
      <c r="G675" s="49">
        <v>9.0399999999999994E-2</v>
      </c>
      <c r="H675" s="49">
        <v>11.061</v>
      </c>
      <c r="I675" s="49">
        <v>2030</v>
      </c>
      <c r="J675" s="49" t="s">
        <v>32</v>
      </c>
      <c r="K675" s="49" t="s">
        <v>33</v>
      </c>
    </row>
    <row r="676" spans="1:11" ht="20.100000000000001" customHeight="1" x14ac:dyDescent="0.25">
      <c r="A676" s="49" t="s">
        <v>655</v>
      </c>
      <c r="B676" s="49" t="s">
        <v>79</v>
      </c>
      <c r="C676" s="49" t="s">
        <v>31</v>
      </c>
      <c r="D676" s="49">
        <v>401522</v>
      </c>
      <c r="E676" s="49">
        <v>81.62</v>
      </c>
      <c r="F676" s="49">
        <v>10.199999999999999</v>
      </c>
      <c r="G676" s="49">
        <v>2.5399999999999999E-2</v>
      </c>
      <c r="H676" s="49">
        <v>39.364899999999999</v>
      </c>
      <c r="I676" s="49">
        <v>2030</v>
      </c>
      <c r="J676" s="49" t="s">
        <v>32</v>
      </c>
      <c r="K676" s="49" t="s">
        <v>33</v>
      </c>
    </row>
    <row r="677" spans="1:11" ht="20.100000000000001" customHeight="1" x14ac:dyDescent="0.25">
      <c r="A677" s="49" t="s">
        <v>1207</v>
      </c>
      <c r="B677" s="49" t="s">
        <v>75</v>
      </c>
      <c r="C677" s="49" t="s">
        <v>32</v>
      </c>
      <c r="D677" s="49">
        <v>415350</v>
      </c>
      <c r="E677" s="49">
        <v>75.180000000000007</v>
      </c>
      <c r="F677" s="49">
        <v>10.01</v>
      </c>
      <c r="G677" s="49">
        <v>2.41E-2</v>
      </c>
      <c r="H677" s="49">
        <v>41.493499999999997</v>
      </c>
      <c r="I677" s="49">
        <v>2030</v>
      </c>
      <c r="J677" s="49" t="s">
        <v>52</v>
      </c>
      <c r="K677" s="49" t="s">
        <v>33</v>
      </c>
    </row>
    <row r="678" spans="1:11" ht="20.100000000000001" customHeight="1" x14ac:dyDescent="0.25">
      <c r="A678" s="49" t="s">
        <v>353</v>
      </c>
      <c r="B678" s="49" t="s">
        <v>79</v>
      </c>
      <c r="C678" s="49" t="s">
        <v>31</v>
      </c>
      <c r="D678" s="49">
        <v>402731</v>
      </c>
      <c r="E678" s="49">
        <v>87.63</v>
      </c>
      <c r="F678" s="49">
        <v>11.1</v>
      </c>
      <c r="G678" s="49">
        <v>2.76E-2</v>
      </c>
      <c r="H678" s="49">
        <v>36.2821</v>
      </c>
      <c r="I678" s="49">
        <v>2030</v>
      </c>
      <c r="J678" s="49" t="s">
        <v>32</v>
      </c>
      <c r="K678" s="49" t="s">
        <v>33</v>
      </c>
    </row>
    <row r="679" spans="1:11" ht="20.100000000000001" customHeight="1" x14ac:dyDescent="0.25">
      <c r="A679" s="49" t="s">
        <v>1251</v>
      </c>
      <c r="B679" s="49" t="s">
        <v>34</v>
      </c>
      <c r="C679" s="49" t="s">
        <v>32</v>
      </c>
      <c r="D679" s="49">
        <v>655120</v>
      </c>
      <c r="E679" s="49">
        <v>85.27</v>
      </c>
      <c r="F679" s="49">
        <v>10.050000000000001</v>
      </c>
      <c r="G679" s="49">
        <v>1.5299999999999999E-2</v>
      </c>
      <c r="H679" s="49">
        <v>65.186099999999996</v>
      </c>
      <c r="I679" s="49">
        <v>2030</v>
      </c>
      <c r="J679" s="49" t="s">
        <v>52</v>
      </c>
      <c r="K679" s="49" t="s">
        <v>33</v>
      </c>
    </row>
    <row r="680" spans="1:11" ht="20.100000000000001" customHeight="1" x14ac:dyDescent="0.25">
      <c r="A680" s="49" t="s">
        <v>673</v>
      </c>
      <c r="B680" s="49" t="s">
        <v>79</v>
      </c>
      <c r="C680" s="49" t="s">
        <v>31</v>
      </c>
      <c r="D680" s="49">
        <v>310687</v>
      </c>
      <c r="E680" s="49">
        <v>88.2</v>
      </c>
      <c r="F680" s="49">
        <v>10.72</v>
      </c>
      <c r="G680" s="49">
        <v>3.4500000000000003E-2</v>
      </c>
      <c r="H680" s="49">
        <v>28.981999999999999</v>
      </c>
      <c r="I680" s="49">
        <v>2030</v>
      </c>
      <c r="J680" s="49" t="s">
        <v>32</v>
      </c>
      <c r="K680" s="49" t="s">
        <v>33</v>
      </c>
    </row>
    <row r="681" spans="1:11" ht="20.100000000000001" customHeight="1" x14ac:dyDescent="0.25">
      <c r="A681" s="49" t="s">
        <v>1188</v>
      </c>
      <c r="B681" s="49" t="s">
        <v>34</v>
      </c>
      <c r="C681" s="49" t="s">
        <v>32</v>
      </c>
      <c r="D681" s="49">
        <v>388960</v>
      </c>
      <c r="E681" s="49">
        <v>75.53</v>
      </c>
      <c r="F681" s="49">
        <v>8.74</v>
      </c>
      <c r="G681" s="49">
        <v>2.2499999999999999E-2</v>
      </c>
      <c r="H681" s="49">
        <v>44.503399999999999</v>
      </c>
      <c r="I681" s="49">
        <v>2030</v>
      </c>
      <c r="J681" s="49" t="s">
        <v>52</v>
      </c>
      <c r="K681" s="49" t="s">
        <v>33</v>
      </c>
    </row>
    <row r="682" spans="1:11" ht="20.100000000000001" customHeight="1" x14ac:dyDescent="0.25">
      <c r="A682" s="49" t="s">
        <v>618</v>
      </c>
      <c r="B682" s="49" t="s">
        <v>79</v>
      </c>
      <c r="C682" s="49" t="s">
        <v>31</v>
      </c>
      <c r="D682" s="49">
        <v>234607</v>
      </c>
      <c r="E682" s="49">
        <v>88.73</v>
      </c>
      <c r="F682" s="49">
        <v>6.36</v>
      </c>
      <c r="G682" s="49">
        <v>2.7099999999999999E-2</v>
      </c>
      <c r="H682" s="49">
        <v>36.887999999999998</v>
      </c>
      <c r="I682" s="49">
        <v>2030</v>
      </c>
      <c r="J682" s="49" t="s">
        <v>32</v>
      </c>
      <c r="K682" s="49" t="s">
        <v>33</v>
      </c>
    </row>
    <row r="683" spans="1:11" ht="20.100000000000001" customHeight="1" x14ac:dyDescent="0.25">
      <c r="A683" s="49" t="s">
        <v>281</v>
      </c>
      <c r="B683" s="49" t="s">
        <v>79</v>
      </c>
      <c r="C683" s="49" t="s">
        <v>31</v>
      </c>
      <c r="D683" s="49">
        <v>395837</v>
      </c>
      <c r="E683" s="49">
        <v>84.88</v>
      </c>
      <c r="F683" s="49">
        <v>11</v>
      </c>
      <c r="G683" s="49">
        <v>2.7799999999999998E-2</v>
      </c>
      <c r="H683" s="49">
        <v>35.985199999999999</v>
      </c>
      <c r="I683" s="49">
        <v>2030</v>
      </c>
      <c r="J683" s="49" t="s">
        <v>32</v>
      </c>
      <c r="K683" s="49" t="s">
        <v>33</v>
      </c>
    </row>
    <row r="684" spans="1:11" ht="20.100000000000001" customHeight="1" x14ac:dyDescent="0.25">
      <c r="A684" s="49" t="s">
        <v>1208</v>
      </c>
      <c r="B684" s="49" t="s">
        <v>30</v>
      </c>
      <c r="C684" s="49" t="s">
        <v>32</v>
      </c>
      <c r="D684" s="49">
        <v>517770</v>
      </c>
      <c r="E684" s="49">
        <v>87.34</v>
      </c>
      <c r="F684" s="49">
        <v>10.75</v>
      </c>
      <c r="G684" s="49">
        <v>2.0799999999999999E-2</v>
      </c>
      <c r="H684" s="49">
        <v>48.164700000000003</v>
      </c>
      <c r="I684" s="49">
        <v>2030</v>
      </c>
      <c r="J684" s="49" t="s">
        <v>52</v>
      </c>
      <c r="K684" s="49" t="s">
        <v>33</v>
      </c>
    </row>
    <row r="685" spans="1:11" ht="20.100000000000001" customHeight="1" x14ac:dyDescent="0.25">
      <c r="A685" s="49" t="s">
        <v>2241</v>
      </c>
      <c r="B685" s="49" t="s">
        <v>75</v>
      </c>
      <c r="C685" s="49" t="s">
        <v>31</v>
      </c>
      <c r="D685" s="49">
        <v>346730</v>
      </c>
      <c r="E685" s="49">
        <v>82.45</v>
      </c>
      <c r="F685" s="49">
        <v>5.18</v>
      </c>
      <c r="G685" s="49">
        <v>1.49E-2</v>
      </c>
      <c r="H685" s="49">
        <v>66.936400000000006</v>
      </c>
      <c r="I685" s="49">
        <v>2030</v>
      </c>
      <c r="J685" s="49" t="s">
        <v>32</v>
      </c>
      <c r="K685" s="49" t="s">
        <v>33</v>
      </c>
    </row>
    <row r="686" spans="1:11" ht="20.100000000000001" customHeight="1" x14ac:dyDescent="0.25">
      <c r="A686" s="49" t="s">
        <v>722</v>
      </c>
      <c r="B686" s="49" t="s">
        <v>79</v>
      </c>
      <c r="C686" s="49" t="s">
        <v>31</v>
      </c>
      <c r="D686" s="49">
        <v>179413</v>
      </c>
      <c r="E686" s="49">
        <v>81.78</v>
      </c>
      <c r="F686" s="49">
        <v>6.72</v>
      </c>
      <c r="G686" s="49">
        <v>3.7499999999999999E-2</v>
      </c>
      <c r="H686" s="49">
        <v>26.6983</v>
      </c>
      <c r="I686" s="49">
        <v>2030</v>
      </c>
      <c r="J686" s="49" t="s">
        <v>32</v>
      </c>
      <c r="K686" s="49" t="s">
        <v>33</v>
      </c>
    </row>
    <row r="687" spans="1:11" ht="20.100000000000001" customHeight="1" x14ac:dyDescent="0.25">
      <c r="A687" s="49" t="s">
        <v>607</v>
      </c>
      <c r="B687" s="49" t="s">
        <v>79</v>
      </c>
      <c r="C687" s="49" t="s">
        <v>31</v>
      </c>
      <c r="D687" s="49">
        <v>315726</v>
      </c>
      <c r="E687" s="49">
        <v>78.55</v>
      </c>
      <c r="F687" s="49">
        <v>10.220000000000001</v>
      </c>
      <c r="G687" s="49">
        <v>3.2399999999999998E-2</v>
      </c>
      <c r="H687" s="49">
        <v>30.893000000000001</v>
      </c>
      <c r="I687" s="49">
        <v>2030</v>
      </c>
      <c r="J687" s="49" t="s">
        <v>32</v>
      </c>
      <c r="K687" s="49" t="s">
        <v>33</v>
      </c>
    </row>
    <row r="688" spans="1:11" ht="20.100000000000001" customHeight="1" x14ac:dyDescent="0.25">
      <c r="A688" s="49" t="s">
        <v>2233</v>
      </c>
      <c r="B688" s="49" t="s">
        <v>34</v>
      </c>
      <c r="C688" s="49" t="s">
        <v>32</v>
      </c>
      <c r="D688" s="49">
        <v>576240</v>
      </c>
      <c r="E688" s="49">
        <v>81.459999999999994</v>
      </c>
      <c r="F688" s="49">
        <v>8.17</v>
      </c>
      <c r="G688" s="49">
        <v>1.4200000000000001E-2</v>
      </c>
      <c r="H688" s="49">
        <v>70.531199999999998</v>
      </c>
      <c r="I688" s="49">
        <v>2030</v>
      </c>
      <c r="J688" s="49" t="s">
        <v>52</v>
      </c>
      <c r="K688" s="49" t="s">
        <v>33</v>
      </c>
    </row>
    <row r="689" spans="1:11" ht="20.100000000000001" customHeight="1" x14ac:dyDescent="0.25">
      <c r="A689" s="49" t="s">
        <v>686</v>
      </c>
      <c r="B689" s="49" t="s">
        <v>79</v>
      </c>
      <c r="C689" s="49" t="s">
        <v>31</v>
      </c>
      <c r="D689" s="49">
        <v>234607</v>
      </c>
      <c r="E689" s="49">
        <v>88.73</v>
      </c>
      <c r="F689" s="49">
        <v>6.36</v>
      </c>
      <c r="G689" s="49">
        <v>2.7099999999999999E-2</v>
      </c>
      <c r="H689" s="49">
        <v>36.887999999999998</v>
      </c>
      <c r="I689" s="49">
        <v>2030</v>
      </c>
      <c r="J689" s="49" t="s">
        <v>32</v>
      </c>
      <c r="K689" s="49" t="s">
        <v>33</v>
      </c>
    </row>
    <row r="690" spans="1:11" ht="20.100000000000001" customHeight="1" x14ac:dyDescent="0.25">
      <c r="A690" s="49" t="s">
        <v>1317</v>
      </c>
      <c r="B690" s="49" t="s">
        <v>75</v>
      </c>
      <c r="C690" s="49" t="s">
        <v>31</v>
      </c>
      <c r="D690" s="49">
        <v>198792</v>
      </c>
      <c r="E690" s="49">
        <v>83.97</v>
      </c>
      <c r="F690" s="49">
        <v>5.86</v>
      </c>
      <c r="G690" s="49">
        <v>2.9499999999999998E-2</v>
      </c>
      <c r="H690" s="49">
        <v>33.9236</v>
      </c>
      <c r="I690" s="49">
        <v>2030</v>
      </c>
      <c r="J690" s="49" t="s">
        <v>32</v>
      </c>
      <c r="K690" s="49" t="s">
        <v>33</v>
      </c>
    </row>
    <row r="691" spans="1:11" ht="20.100000000000001" customHeight="1" x14ac:dyDescent="0.25">
      <c r="A691" s="49" t="s">
        <v>1204</v>
      </c>
      <c r="B691" s="49" t="s">
        <v>30</v>
      </c>
      <c r="C691" s="49" t="s">
        <v>32</v>
      </c>
      <c r="D691" s="49">
        <v>517770</v>
      </c>
      <c r="E691" s="49">
        <v>80.260000000000005</v>
      </c>
      <c r="F691" s="49">
        <v>10.72</v>
      </c>
      <c r="G691" s="49">
        <v>2.07E-2</v>
      </c>
      <c r="H691" s="49">
        <v>48.299399999999999</v>
      </c>
      <c r="I691" s="49">
        <v>2030</v>
      </c>
      <c r="J691" s="49" t="s">
        <v>52</v>
      </c>
      <c r="K691" s="49" t="s">
        <v>33</v>
      </c>
    </row>
    <row r="692" spans="1:11" ht="20.100000000000001" customHeight="1" x14ac:dyDescent="0.25">
      <c r="A692" s="49" t="s">
        <v>906</v>
      </c>
      <c r="B692" s="49" t="s">
        <v>75</v>
      </c>
      <c r="C692" s="49" t="s">
        <v>31</v>
      </c>
      <c r="D692" s="49">
        <v>233250</v>
      </c>
      <c r="E692" s="49">
        <v>85.51</v>
      </c>
      <c r="F692" s="49">
        <v>5.53</v>
      </c>
      <c r="G692" s="49">
        <v>2.3699999999999999E-2</v>
      </c>
      <c r="H692" s="49">
        <v>42.179000000000002</v>
      </c>
      <c r="I692" s="49">
        <v>2030</v>
      </c>
      <c r="J692" s="49" t="s">
        <v>32</v>
      </c>
      <c r="K692" s="49" t="s">
        <v>33</v>
      </c>
    </row>
    <row r="693" spans="1:11" ht="20.100000000000001" customHeight="1" x14ac:dyDescent="0.25">
      <c r="A693" s="49" t="s">
        <v>729</v>
      </c>
      <c r="B693" s="49" t="s">
        <v>79</v>
      </c>
      <c r="C693" s="49" t="s">
        <v>31</v>
      </c>
      <c r="D693" s="49">
        <v>168930</v>
      </c>
      <c r="E693" s="49">
        <v>87.03</v>
      </c>
      <c r="F693" s="49">
        <v>6.67</v>
      </c>
      <c r="G693" s="49">
        <v>3.95E-2</v>
      </c>
      <c r="H693" s="49">
        <v>25.326899999999998</v>
      </c>
      <c r="I693" s="49">
        <v>2030</v>
      </c>
      <c r="J693" s="49" t="s">
        <v>32</v>
      </c>
      <c r="K693" s="49" t="s">
        <v>33</v>
      </c>
    </row>
    <row r="694" spans="1:11" ht="20.100000000000001" customHeight="1" x14ac:dyDescent="0.25">
      <c r="A694" s="49" t="s">
        <v>1172</v>
      </c>
      <c r="B694" s="49" t="s">
        <v>75</v>
      </c>
      <c r="C694" s="49" t="s">
        <v>32</v>
      </c>
      <c r="D694" s="49">
        <v>372015</v>
      </c>
      <c r="E694" s="49">
        <v>76.849999999999994</v>
      </c>
      <c r="F694" s="49">
        <v>11.25</v>
      </c>
      <c r="G694" s="49">
        <v>3.0200000000000001E-2</v>
      </c>
      <c r="H694" s="49">
        <v>33.067999999999998</v>
      </c>
      <c r="I694" s="49">
        <v>2030</v>
      </c>
      <c r="J694" s="49" t="s">
        <v>52</v>
      </c>
      <c r="K694" s="49" t="s">
        <v>33</v>
      </c>
    </row>
    <row r="695" spans="1:11" ht="20.100000000000001" customHeight="1" x14ac:dyDescent="0.25">
      <c r="A695" s="49" t="s">
        <v>921</v>
      </c>
      <c r="B695" s="49" t="s">
        <v>79</v>
      </c>
      <c r="C695" s="49" t="s">
        <v>31</v>
      </c>
      <c r="D695" s="49">
        <v>426882</v>
      </c>
      <c r="E695" s="49">
        <v>82.42</v>
      </c>
      <c r="F695" s="49">
        <v>10.24</v>
      </c>
      <c r="G695" s="49">
        <v>2.4E-2</v>
      </c>
      <c r="H695" s="49">
        <v>41.6877</v>
      </c>
      <c r="I695" s="49">
        <v>2030</v>
      </c>
      <c r="J695" s="49" t="s">
        <v>32</v>
      </c>
      <c r="K695" s="49" t="s">
        <v>33</v>
      </c>
    </row>
    <row r="696" spans="1:11" ht="20.100000000000001" customHeight="1" x14ac:dyDescent="0.25">
      <c r="A696" s="49" t="s">
        <v>1418</v>
      </c>
      <c r="B696" s="49" t="s">
        <v>75</v>
      </c>
      <c r="C696" s="49" t="s">
        <v>31</v>
      </c>
      <c r="D696" s="49">
        <v>217929</v>
      </c>
      <c r="E696" s="49">
        <v>83.78</v>
      </c>
      <c r="F696" s="49">
        <v>6.13</v>
      </c>
      <c r="G696" s="49">
        <v>2.81E-2</v>
      </c>
      <c r="H696" s="49">
        <v>35.551299999999998</v>
      </c>
      <c r="I696" s="49">
        <v>2030</v>
      </c>
      <c r="J696" s="49" t="s">
        <v>32</v>
      </c>
      <c r="K696" s="49" t="s">
        <v>33</v>
      </c>
    </row>
    <row r="697" spans="1:11" ht="20.100000000000001" customHeight="1" x14ac:dyDescent="0.25">
      <c r="A697" s="49" t="s">
        <v>2230</v>
      </c>
      <c r="B697" s="49" t="s">
        <v>75</v>
      </c>
      <c r="C697" s="49" t="s">
        <v>31</v>
      </c>
      <c r="D697" s="49">
        <v>257763</v>
      </c>
      <c r="E697" s="49">
        <v>89.08</v>
      </c>
      <c r="F697" s="49">
        <v>5.54</v>
      </c>
      <c r="G697" s="49">
        <v>2.1499999999999998E-2</v>
      </c>
      <c r="H697" s="49">
        <v>46.5276</v>
      </c>
      <c r="I697" s="49">
        <v>2030</v>
      </c>
      <c r="J697" s="49" t="s">
        <v>32</v>
      </c>
      <c r="K697" s="49" t="s">
        <v>33</v>
      </c>
    </row>
    <row r="698" spans="1:11" ht="20.100000000000001" customHeight="1" x14ac:dyDescent="0.25">
      <c r="A698" s="49" t="s">
        <v>240</v>
      </c>
      <c r="B698" s="49" t="s">
        <v>79</v>
      </c>
      <c r="C698" s="49" t="s">
        <v>31</v>
      </c>
      <c r="D698" s="49">
        <v>321492</v>
      </c>
      <c r="E698" s="49">
        <v>71.94</v>
      </c>
      <c r="F698" s="49">
        <v>10.79</v>
      </c>
      <c r="G698" s="49">
        <v>3.3599999999999998E-2</v>
      </c>
      <c r="H698" s="49">
        <v>29.795300000000001</v>
      </c>
      <c r="I698" s="49">
        <v>2030</v>
      </c>
      <c r="J698" s="49" t="s">
        <v>32</v>
      </c>
      <c r="K698" s="49" t="s">
        <v>33</v>
      </c>
    </row>
    <row r="699" spans="1:11" ht="20.100000000000001" customHeight="1" x14ac:dyDescent="0.25">
      <c r="A699" s="49" t="s">
        <v>959</v>
      </c>
      <c r="B699" s="49" t="s">
        <v>30</v>
      </c>
      <c r="C699" s="49" t="s">
        <v>32</v>
      </c>
      <c r="D699" s="49">
        <v>540630</v>
      </c>
      <c r="E699" s="49">
        <v>82.55</v>
      </c>
      <c r="F699" s="49">
        <v>11.19</v>
      </c>
      <c r="G699" s="49">
        <v>2.07E-2</v>
      </c>
      <c r="H699" s="49">
        <v>48.313699999999997</v>
      </c>
      <c r="I699" s="49">
        <v>2030</v>
      </c>
      <c r="J699" s="49" t="s">
        <v>52</v>
      </c>
      <c r="K699" s="49" t="s">
        <v>33</v>
      </c>
    </row>
    <row r="700" spans="1:11" ht="20.100000000000001" customHeight="1" x14ac:dyDescent="0.25">
      <c r="A700" s="49" t="s">
        <v>2579</v>
      </c>
      <c r="B700" s="49" t="s">
        <v>75</v>
      </c>
      <c r="C700" s="49" t="s">
        <v>31</v>
      </c>
      <c r="D700" s="49">
        <v>171753</v>
      </c>
      <c r="E700" s="49">
        <v>75.23</v>
      </c>
      <c r="F700" s="49">
        <v>5.2</v>
      </c>
      <c r="G700" s="49">
        <v>3.0300000000000001E-2</v>
      </c>
      <c r="H700" s="49">
        <v>33.029299999999999</v>
      </c>
      <c r="I700" s="49">
        <v>2030</v>
      </c>
      <c r="J700" s="49" t="s">
        <v>32</v>
      </c>
      <c r="K700" s="49" t="s">
        <v>33</v>
      </c>
    </row>
    <row r="701" spans="1:11" ht="20.100000000000001" customHeight="1" x14ac:dyDescent="0.25">
      <c r="A701" s="49" t="s">
        <v>486</v>
      </c>
      <c r="B701" s="49" t="s">
        <v>79</v>
      </c>
      <c r="C701" s="49" t="s">
        <v>31</v>
      </c>
      <c r="D701" s="49">
        <v>515056</v>
      </c>
      <c r="E701" s="49">
        <v>80.31</v>
      </c>
      <c r="F701" s="49">
        <v>12.23</v>
      </c>
      <c r="G701" s="49">
        <v>2.3699999999999999E-2</v>
      </c>
      <c r="H701" s="49">
        <v>42.114100000000001</v>
      </c>
      <c r="I701" s="49">
        <v>2030</v>
      </c>
      <c r="J701" s="49" t="s">
        <v>32</v>
      </c>
      <c r="K701" s="49" t="s">
        <v>33</v>
      </c>
    </row>
    <row r="702" spans="1:11" ht="20.100000000000001" customHeight="1" x14ac:dyDescent="0.25">
      <c r="A702" s="49" t="s">
        <v>672</v>
      </c>
      <c r="B702" s="49" t="s">
        <v>79</v>
      </c>
      <c r="C702" s="49" t="s">
        <v>31</v>
      </c>
      <c r="D702" s="49">
        <v>203200</v>
      </c>
      <c r="E702" s="49">
        <v>86.17</v>
      </c>
      <c r="F702" s="49">
        <v>6.83</v>
      </c>
      <c r="G702" s="49">
        <v>3.3599999999999998E-2</v>
      </c>
      <c r="H702" s="49">
        <v>29.751100000000001</v>
      </c>
      <c r="I702" s="49">
        <v>2030</v>
      </c>
      <c r="J702" s="49" t="s">
        <v>32</v>
      </c>
      <c r="K702" s="49" t="s">
        <v>33</v>
      </c>
    </row>
    <row r="703" spans="1:11" ht="20.100000000000001" customHeight="1" x14ac:dyDescent="0.25">
      <c r="A703" s="49" t="s">
        <v>425</v>
      </c>
      <c r="B703" s="49" t="s">
        <v>79</v>
      </c>
      <c r="C703" s="49" t="s">
        <v>31</v>
      </c>
      <c r="D703" s="49">
        <v>242711</v>
      </c>
      <c r="E703" s="49">
        <v>86.98</v>
      </c>
      <c r="F703" s="49">
        <v>6.59</v>
      </c>
      <c r="G703" s="49">
        <v>2.7199999999999998E-2</v>
      </c>
      <c r="H703" s="49">
        <v>36.830199999999998</v>
      </c>
      <c r="I703" s="49">
        <v>2030</v>
      </c>
      <c r="J703" s="49" t="s">
        <v>32</v>
      </c>
      <c r="K703" s="49" t="s">
        <v>33</v>
      </c>
    </row>
    <row r="704" spans="1:11" ht="20.100000000000001" customHeight="1" x14ac:dyDescent="0.25">
      <c r="A704" s="49" t="s">
        <v>596</v>
      </c>
      <c r="B704" s="49" t="s">
        <v>79</v>
      </c>
      <c r="C704" s="49" t="s">
        <v>31</v>
      </c>
      <c r="D704" s="49">
        <v>308106</v>
      </c>
      <c r="E704" s="49">
        <v>80.34</v>
      </c>
      <c r="F704" s="49">
        <v>10.71</v>
      </c>
      <c r="G704" s="49">
        <v>3.4799999999999998E-2</v>
      </c>
      <c r="H704" s="49">
        <v>28.7681</v>
      </c>
      <c r="I704" s="49">
        <v>2030</v>
      </c>
      <c r="J704" s="49" t="s">
        <v>32</v>
      </c>
      <c r="K704" s="49" t="s">
        <v>33</v>
      </c>
    </row>
    <row r="705" spans="1:11" ht="20.100000000000001" customHeight="1" x14ac:dyDescent="0.25">
      <c r="A705" s="49" t="s">
        <v>3309</v>
      </c>
      <c r="B705" s="49" t="s">
        <v>75</v>
      </c>
      <c r="C705" s="49" t="s">
        <v>31</v>
      </c>
      <c r="D705" s="49">
        <v>208885</v>
      </c>
      <c r="E705" s="49">
        <v>80.040000000000006</v>
      </c>
      <c r="F705" s="49">
        <v>5.14</v>
      </c>
      <c r="G705" s="49">
        <v>2.46E-2</v>
      </c>
      <c r="H705" s="49">
        <v>40.639099999999999</v>
      </c>
      <c r="I705" s="49">
        <v>2030</v>
      </c>
      <c r="J705" s="49" t="s">
        <v>32</v>
      </c>
      <c r="K705" s="49" t="s">
        <v>33</v>
      </c>
    </row>
    <row r="706" spans="1:11" ht="20.100000000000001" customHeight="1" x14ac:dyDescent="0.25">
      <c r="A706" s="49" t="s">
        <v>558</v>
      </c>
      <c r="B706" s="49" t="s">
        <v>79</v>
      </c>
      <c r="C706" s="49" t="s">
        <v>31</v>
      </c>
      <c r="D706" s="49">
        <v>339352</v>
      </c>
      <c r="E706" s="49">
        <v>80.319999999999993</v>
      </c>
      <c r="F706" s="49">
        <v>10.039999999999999</v>
      </c>
      <c r="G706" s="49">
        <v>2.9600000000000001E-2</v>
      </c>
      <c r="H706" s="49">
        <v>33.799999999999997</v>
      </c>
      <c r="I706" s="49">
        <v>2030</v>
      </c>
      <c r="J706" s="49" t="s">
        <v>32</v>
      </c>
      <c r="K706" s="49" t="s">
        <v>33</v>
      </c>
    </row>
    <row r="707" spans="1:11" ht="20.100000000000001" customHeight="1" x14ac:dyDescent="0.25">
      <c r="A707" s="49" t="s">
        <v>1316</v>
      </c>
      <c r="B707" s="49" t="s">
        <v>75</v>
      </c>
      <c r="C707" s="49" t="s">
        <v>32</v>
      </c>
      <c r="D707" s="49">
        <v>422595</v>
      </c>
      <c r="E707" s="49">
        <v>77.209999999999994</v>
      </c>
      <c r="F707" s="49">
        <v>10.83</v>
      </c>
      <c r="G707" s="49">
        <v>2.5600000000000001E-2</v>
      </c>
      <c r="H707" s="49">
        <v>39.020800000000001</v>
      </c>
      <c r="I707" s="49">
        <v>2030</v>
      </c>
      <c r="J707" s="49" t="s">
        <v>52</v>
      </c>
      <c r="K707" s="49" t="s">
        <v>33</v>
      </c>
    </row>
    <row r="708" spans="1:11" ht="20.100000000000001" customHeight="1" x14ac:dyDescent="0.25">
      <c r="A708" s="49" t="s">
        <v>935</v>
      </c>
      <c r="B708" s="49" t="s">
        <v>79</v>
      </c>
      <c r="C708" s="49" t="s">
        <v>31</v>
      </c>
      <c r="D708" s="49">
        <v>310687</v>
      </c>
      <c r="E708" s="49">
        <v>85.87</v>
      </c>
      <c r="F708" s="49">
        <v>10.39</v>
      </c>
      <c r="G708" s="49">
        <v>3.3399999999999999E-2</v>
      </c>
      <c r="H708" s="49">
        <v>29.9025</v>
      </c>
      <c r="I708" s="49">
        <v>2030</v>
      </c>
      <c r="J708" s="49" t="s">
        <v>32</v>
      </c>
      <c r="K708" s="49" t="s">
        <v>33</v>
      </c>
    </row>
    <row r="709" spans="1:11" ht="20.100000000000001" customHeight="1" x14ac:dyDescent="0.25">
      <c r="A709" s="49" t="s">
        <v>538</v>
      </c>
      <c r="B709" s="49" t="s">
        <v>79</v>
      </c>
      <c r="C709" s="49" t="s">
        <v>31</v>
      </c>
      <c r="D709" s="49">
        <v>199330</v>
      </c>
      <c r="E709" s="49">
        <v>80.48</v>
      </c>
      <c r="F709" s="49">
        <v>6.74</v>
      </c>
      <c r="G709" s="49">
        <v>3.3799999999999997E-2</v>
      </c>
      <c r="H709" s="49">
        <v>29.574100000000001</v>
      </c>
      <c r="I709" s="49">
        <v>2030</v>
      </c>
      <c r="J709" s="49" t="s">
        <v>32</v>
      </c>
      <c r="K709" s="49" t="s">
        <v>33</v>
      </c>
    </row>
    <row r="710" spans="1:11" ht="20.100000000000001" customHeight="1" x14ac:dyDescent="0.25">
      <c r="A710" s="49" t="s">
        <v>364</v>
      </c>
      <c r="B710" s="49" t="s">
        <v>79</v>
      </c>
      <c r="C710" s="49" t="s">
        <v>31</v>
      </c>
      <c r="D710" s="49">
        <v>404304</v>
      </c>
      <c r="E710" s="49">
        <v>83.88</v>
      </c>
      <c r="F710" s="49">
        <v>10.56</v>
      </c>
      <c r="G710" s="49">
        <v>2.6100000000000002E-2</v>
      </c>
      <c r="H710" s="49">
        <v>38.286299999999997</v>
      </c>
      <c r="I710" s="49">
        <v>2030</v>
      </c>
      <c r="J710" s="49" t="s">
        <v>32</v>
      </c>
      <c r="K710" s="49" t="s">
        <v>33</v>
      </c>
    </row>
    <row r="711" spans="1:11" ht="20.100000000000001" customHeight="1" x14ac:dyDescent="0.25">
      <c r="A711" s="49" t="s">
        <v>2222</v>
      </c>
      <c r="B711" s="49" t="s">
        <v>75</v>
      </c>
      <c r="C711" s="49" t="s">
        <v>31</v>
      </c>
      <c r="D711" s="49">
        <v>168581</v>
      </c>
      <c r="E711" s="49">
        <v>87.54</v>
      </c>
      <c r="F711" s="49">
        <v>5.6</v>
      </c>
      <c r="G711" s="49">
        <v>3.32E-2</v>
      </c>
      <c r="H711" s="49">
        <v>30.1037</v>
      </c>
      <c r="I711" s="49">
        <v>2030</v>
      </c>
      <c r="J711" s="49" t="s">
        <v>32</v>
      </c>
      <c r="K711" s="49" t="s">
        <v>33</v>
      </c>
    </row>
    <row r="712" spans="1:11" ht="20.100000000000001" customHeight="1" x14ac:dyDescent="0.25">
      <c r="A712" s="49" t="s">
        <v>1576</v>
      </c>
      <c r="B712" s="49" t="s">
        <v>34</v>
      </c>
      <c r="C712" s="49" t="s">
        <v>32</v>
      </c>
      <c r="D712" s="49">
        <v>635640</v>
      </c>
      <c r="E712" s="49">
        <v>87.77</v>
      </c>
      <c r="F712" s="49">
        <v>9.07</v>
      </c>
      <c r="G712" s="49">
        <v>1.43E-2</v>
      </c>
      <c r="H712" s="49">
        <v>70.081599999999995</v>
      </c>
      <c r="I712" s="49">
        <v>2030</v>
      </c>
      <c r="J712" s="49" t="s">
        <v>52</v>
      </c>
      <c r="K712" s="49" t="s">
        <v>33</v>
      </c>
    </row>
    <row r="713" spans="1:11" ht="20.100000000000001" customHeight="1" x14ac:dyDescent="0.25">
      <c r="A713" s="49" t="s">
        <v>760</v>
      </c>
      <c r="B713" s="49" t="s">
        <v>79</v>
      </c>
      <c r="C713" s="49" t="s">
        <v>31</v>
      </c>
      <c r="D713" s="49">
        <v>366284</v>
      </c>
      <c r="E713" s="49">
        <v>85.3</v>
      </c>
      <c r="F713" s="49">
        <v>10.72</v>
      </c>
      <c r="G713" s="49">
        <v>2.93E-2</v>
      </c>
      <c r="H713" s="49">
        <v>34.168300000000002</v>
      </c>
      <c r="I713" s="49">
        <v>2030</v>
      </c>
      <c r="J713" s="49" t="s">
        <v>32</v>
      </c>
      <c r="K713" s="49" t="s">
        <v>33</v>
      </c>
    </row>
    <row r="714" spans="1:11" ht="20.100000000000001" customHeight="1" x14ac:dyDescent="0.25">
      <c r="A714" s="49" t="s">
        <v>664</v>
      </c>
      <c r="B714" s="49" t="s">
        <v>79</v>
      </c>
      <c r="C714" s="49" t="s">
        <v>31</v>
      </c>
      <c r="D714" s="49">
        <v>173607</v>
      </c>
      <c r="E714" s="49">
        <v>84.11</v>
      </c>
      <c r="F714" s="49">
        <v>6.32</v>
      </c>
      <c r="G714" s="49">
        <v>3.6400000000000002E-2</v>
      </c>
      <c r="H714" s="49">
        <v>27.4695</v>
      </c>
      <c r="I714" s="49">
        <v>2030</v>
      </c>
      <c r="J714" s="49" t="s">
        <v>32</v>
      </c>
      <c r="K714" s="49" t="s">
        <v>33</v>
      </c>
    </row>
    <row r="715" spans="1:11" ht="20.100000000000001" customHeight="1" x14ac:dyDescent="0.25">
      <c r="A715" s="49" t="s">
        <v>529</v>
      </c>
      <c r="B715" s="49" t="s">
        <v>79</v>
      </c>
      <c r="C715" s="49" t="s">
        <v>31</v>
      </c>
      <c r="D715" s="49">
        <v>250936</v>
      </c>
      <c r="E715" s="49">
        <v>83.13</v>
      </c>
      <c r="F715" s="49">
        <v>10.33</v>
      </c>
      <c r="G715" s="49">
        <v>4.1200000000000001E-2</v>
      </c>
      <c r="H715" s="49">
        <v>24.292000000000002</v>
      </c>
      <c r="I715" s="49">
        <v>2030</v>
      </c>
      <c r="J715" s="49" t="s">
        <v>32</v>
      </c>
      <c r="K715" s="49" t="s">
        <v>33</v>
      </c>
    </row>
    <row r="716" spans="1:11" ht="20.100000000000001" customHeight="1" x14ac:dyDescent="0.25">
      <c r="A716" s="49" t="s">
        <v>1214</v>
      </c>
      <c r="B716" s="49" t="s">
        <v>30</v>
      </c>
      <c r="C716" s="49" t="s">
        <v>32</v>
      </c>
      <c r="D716" s="49">
        <v>577620</v>
      </c>
      <c r="E716" s="49">
        <v>75.75</v>
      </c>
      <c r="F716" s="49">
        <v>6.89</v>
      </c>
      <c r="G716" s="49">
        <v>1.1900000000000001E-2</v>
      </c>
      <c r="H716" s="49">
        <v>83.834500000000006</v>
      </c>
      <c r="I716" s="49">
        <v>2030</v>
      </c>
      <c r="J716" s="49" t="s">
        <v>52</v>
      </c>
      <c r="K716" s="49" t="s">
        <v>33</v>
      </c>
    </row>
    <row r="717" spans="1:11" ht="20.100000000000001" customHeight="1" x14ac:dyDescent="0.25">
      <c r="A717" s="49" t="s">
        <v>694</v>
      </c>
      <c r="B717" s="49" t="s">
        <v>79</v>
      </c>
      <c r="C717" s="49" t="s">
        <v>31</v>
      </c>
      <c r="D717" s="49">
        <v>405876</v>
      </c>
      <c r="E717" s="49">
        <v>84.05</v>
      </c>
      <c r="F717" s="49">
        <v>10.43</v>
      </c>
      <c r="G717" s="49">
        <v>2.5700000000000001E-2</v>
      </c>
      <c r="H717" s="49">
        <v>38.914299999999997</v>
      </c>
      <c r="I717" s="49">
        <v>2030</v>
      </c>
      <c r="J717" s="49" t="s">
        <v>32</v>
      </c>
      <c r="K717" s="49" t="s">
        <v>33</v>
      </c>
    </row>
    <row r="718" spans="1:11" ht="20.100000000000001" customHeight="1" x14ac:dyDescent="0.25">
      <c r="A718" s="49" t="s">
        <v>566</v>
      </c>
      <c r="B718" s="49" t="s">
        <v>79</v>
      </c>
      <c r="C718" s="49" t="s">
        <v>31</v>
      </c>
      <c r="D718" s="49">
        <v>207716</v>
      </c>
      <c r="E718" s="49">
        <v>88.47</v>
      </c>
      <c r="F718" s="49">
        <v>6.87</v>
      </c>
      <c r="G718" s="49">
        <v>3.3099999999999997E-2</v>
      </c>
      <c r="H718" s="49">
        <v>30.235199999999999</v>
      </c>
      <c r="I718" s="49">
        <v>2030</v>
      </c>
      <c r="J718" s="49" t="s">
        <v>32</v>
      </c>
      <c r="K718" s="49" t="s">
        <v>33</v>
      </c>
    </row>
    <row r="719" spans="1:11" ht="20.100000000000001" customHeight="1" x14ac:dyDescent="0.25">
      <c r="A719" s="49" t="s">
        <v>3620</v>
      </c>
      <c r="B719" s="49" t="s">
        <v>79</v>
      </c>
      <c r="C719" s="49" t="s">
        <v>31</v>
      </c>
      <c r="D719" s="49">
        <v>258758</v>
      </c>
      <c r="E719" s="49">
        <v>84.82</v>
      </c>
      <c r="F719" s="49">
        <v>10.24</v>
      </c>
      <c r="G719" s="49">
        <v>3.9600000000000003E-2</v>
      </c>
      <c r="H719" s="49">
        <v>25.269300000000001</v>
      </c>
      <c r="I719" s="49">
        <v>2030</v>
      </c>
      <c r="J719" s="49" t="s">
        <v>32</v>
      </c>
      <c r="K719" s="49" t="s">
        <v>33</v>
      </c>
    </row>
    <row r="720" spans="1:11" ht="20.100000000000001" customHeight="1" x14ac:dyDescent="0.25">
      <c r="A720" s="49" t="s">
        <v>3250</v>
      </c>
      <c r="B720" s="49" t="s">
        <v>34</v>
      </c>
      <c r="C720" s="49" t="s">
        <v>32</v>
      </c>
      <c r="D720" s="49">
        <v>2816000</v>
      </c>
      <c r="E720" s="49">
        <v>93.19</v>
      </c>
      <c r="F720" s="49">
        <v>13.53</v>
      </c>
      <c r="G720" s="49">
        <v>4.7999999999999996E-3</v>
      </c>
      <c r="H720" s="49">
        <v>208.1301</v>
      </c>
      <c r="I720" s="49">
        <v>2030</v>
      </c>
      <c r="J720" s="49" t="s">
        <v>52</v>
      </c>
      <c r="K720" s="49" t="s">
        <v>33</v>
      </c>
    </row>
    <row r="721" spans="1:11" ht="20.100000000000001" customHeight="1" x14ac:dyDescent="0.25">
      <c r="A721" s="49" t="s">
        <v>1393</v>
      </c>
      <c r="B721" s="49" t="s">
        <v>34</v>
      </c>
      <c r="C721" s="49" t="s">
        <v>32</v>
      </c>
      <c r="D721" s="49">
        <v>497560</v>
      </c>
      <c r="E721" s="49">
        <v>77.489999999999995</v>
      </c>
      <c r="F721" s="49">
        <v>9.3800000000000008</v>
      </c>
      <c r="G721" s="49">
        <v>1.89E-2</v>
      </c>
      <c r="H721" s="49">
        <v>53.044800000000002</v>
      </c>
      <c r="I721" s="49">
        <v>2030</v>
      </c>
      <c r="J721" s="49" t="s">
        <v>52</v>
      </c>
      <c r="K721" s="49" t="s">
        <v>33</v>
      </c>
    </row>
    <row r="722" spans="1:11" ht="20.100000000000001" customHeight="1" x14ac:dyDescent="0.25">
      <c r="A722" s="49" t="s">
        <v>703</v>
      </c>
      <c r="B722" s="49" t="s">
        <v>79</v>
      </c>
      <c r="C722" s="49" t="s">
        <v>31</v>
      </c>
      <c r="D722" s="49">
        <v>498123</v>
      </c>
      <c r="E722" s="49">
        <v>77.849999999999994</v>
      </c>
      <c r="F722" s="49">
        <v>11.26</v>
      </c>
      <c r="G722" s="49">
        <v>2.2599999999999999E-2</v>
      </c>
      <c r="H722" s="49">
        <v>44.238199999999999</v>
      </c>
      <c r="I722" s="49">
        <v>2030</v>
      </c>
      <c r="J722" s="49" t="s">
        <v>32</v>
      </c>
      <c r="K722" s="49" t="s">
        <v>33</v>
      </c>
    </row>
    <row r="723" spans="1:11" ht="20.100000000000001" customHeight="1" x14ac:dyDescent="0.25">
      <c r="A723" s="49" t="s">
        <v>730</v>
      </c>
      <c r="B723" s="49" t="s">
        <v>79</v>
      </c>
      <c r="C723" s="49" t="s">
        <v>31</v>
      </c>
      <c r="D723" s="49">
        <v>246179</v>
      </c>
      <c r="E723" s="49">
        <v>81.5</v>
      </c>
      <c r="F723" s="49">
        <v>6.25</v>
      </c>
      <c r="G723" s="49">
        <v>2.5399999999999999E-2</v>
      </c>
      <c r="H723" s="49">
        <v>39.388599999999997</v>
      </c>
      <c r="I723" s="49">
        <v>2030</v>
      </c>
      <c r="J723" s="49" t="s">
        <v>32</v>
      </c>
      <c r="K723" s="49" t="s">
        <v>33</v>
      </c>
    </row>
    <row r="724" spans="1:11" ht="20.100000000000001" customHeight="1" x14ac:dyDescent="0.25">
      <c r="A724" s="49" t="s">
        <v>511</v>
      </c>
      <c r="B724" s="49" t="s">
        <v>79</v>
      </c>
      <c r="C724" s="49" t="s">
        <v>31</v>
      </c>
      <c r="D724" s="49">
        <v>212030</v>
      </c>
      <c r="E724" s="49">
        <v>82.09</v>
      </c>
      <c r="F724" s="49">
        <v>6.1</v>
      </c>
      <c r="G724" s="49">
        <v>2.8799999999999999E-2</v>
      </c>
      <c r="H724" s="49">
        <v>34.759</v>
      </c>
      <c r="I724" s="49">
        <v>2030</v>
      </c>
      <c r="J724" s="49" t="s">
        <v>32</v>
      </c>
      <c r="K724" s="49" t="s">
        <v>33</v>
      </c>
    </row>
    <row r="725" spans="1:11" ht="20.100000000000001" customHeight="1" x14ac:dyDescent="0.25">
      <c r="A725" s="49" t="s">
        <v>302</v>
      </c>
      <c r="B725" s="49" t="s">
        <v>79</v>
      </c>
      <c r="C725" s="49" t="s">
        <v>31</v>
      </c>
      <c r="D725" s="49">
        <v>651934</v>
      </c>
      <c r="E725" s="49">
        <v>76.38</v>
      </c>
      <c r="F725" s="49">
        <v>12.12</v>
      </c>
      <c r="G725" s="49">
        <v>1.8599999999999998E-2</v>
      </c>
      <c r="H725" s="49">
        <v>53.789900000000003</v>
      </c>
      <c r="I725" s="49">
        <v>2030</v>
      </c>
      <c r="J725" s="49" t="s">
        <v>32</v>
      </c>
      <c r="K725" s="49" t="s">
        <v>33</v>
      </c>
    </row>
    <row r="726" spans="1:11" ht="20.100000000000001" customHeight="1" x14ac:dyDescent="0.25">
      <c r="A726" s="49" t="s">
        <v>717</v>
      </c>
      <c r="B726" s="49" t="s">
        <v>79</v>
      </c>
      <c r="C726" s="49" t="s">
        <v>31</v>
      </c>
      <c r="D726" s="49">
        <v>260048</v>
      </c>
      <c r="E726" s="49">
        <v>80.69</v>
      </c>
      <c r="F726" s="49">
        <v>6.46</v>
      </c>
      <c r="G726" s="49">
        <v>2.4799999999999999E-2</v>
      </c>
      <c r="H726" s="49">
        <v>40.255099999999999</v>
      </c>
      <c r="I726" s="49">
        <v>2030</v>
      </c>
      <c r="J726" s="49" t="s">
        <v>32</v>
      </c>
      <c r="K726" s="49" t="s">
        <v>33</v>
      </c>
    </row>
    <row r="727" spans="1:11" ht="20.100000000000001" customHeight="1" x14ac:dyDescent="0.25">
      <c r="A727" s="49" t="s">
        <v>3009</v>
      </c>
      <c r="B727" s="49" t="s">
        <v>34</v>
      </c>
      <c r="C727" s="49" t="s">
        <v>31</v>
      </c>
      <c r="D727" s="49">
        <v>575250</v>
      </c>
      <c r="E727" s="49">
        <v>86.13</v>
      </c>
      <c r="F727" s="49">
        <v>11.78</v>
      </c>
      <c r="G727" s="49">
        <v>2.0500000000000001E-2</v>
      </c>
      <c r="H727" s="49">
        <v>48.832799999999999</v>
      </c>
      <c r="I727" s="49">
        <v>2030</v>
      </c>
      <c r="J727" s="49" t="s">
        <v>32</v>
      </c>
      <c r="K727" s="49" t="s">
        <v>33</v>
      </c>
    </row>
    <row r="728" spans="1:11" ht="20.100000000000001" customHeight="1" x14ac:dyDescent="0.25">
      <c r="A728" s="49" t="s">
        <v>662</v>
      </c>
      <c r="B728" s="49" t="s">
        <v>79</v>
      </c>
      <c r="C728" s="49" t="s">
        <v>31</v>
      </c>
      <c r="D728" s="49">
        <v>168930</v>
      </c>
      <c r="E728" s="49">
        <v>87.44</v>
      </c>
      <c r="F728" s="49">
        <v>6.72</v>
      </c>
      <c r="G728" s="49">
        <v>3.9800000000000002E-2</v>
      </c>
      <c r="H728" s="49">
        <v>25.138400000000001</v>
      </c>
      <c r="I728" s="49">
        <v>2030</v>
      </c>
      <c r="J728" s="49" t="s">
        <v>32</v>
      </c>
      <c r="K728" s="49" t="s">
        <v>33</v>
      </c>
    </row>
    <row r="729" spans="1:11" ht="20.100000000000001" customHeight="1" x14ac:dyDescent="0.25">
      <c r="A729" s="49" t="s">
        <v>2227</v>
      </c>
      <c r="B729" s="49" t="s">
        <v>34</v>
      </c>
      <c r="C729" s="49" t="s">
        <v>32</v>
      </c>
      <c r="D729" s="49">
        <v>329280</v>
      </c>
      <c r="E729" s="49">
        <v>78.09</v>
      </c>
      <c r="F729" s="49">
        <v>8.33</v>
      </c>
      <c r="G729" s="49">
        <v>2.53E-2</v>
      </c>
      <c r="H729" s="49">
        <v>39.529400000000003</v>
      </c>
      <c r="I729" s="49">
        <v>2030</v>
      </c>
      <c r="J729" s="49" t="s">
        <v>52</v>
      </c>
      <c r="K729" s="49" t="s">
        <v>33</v>
      </c>
    </row>
    <row r="730" spans="1:11" ht="20.100000000000001" customHeight="1" x14ac:dyDescent="0.25">
      <c r="A730" s="49" t="s">
        <v>554</v>
      </c>
      <c r="B730" s="49" t="s">
        <v>79</v>
      </c>
      <c r="C730" s="49" t="s">
        <v>31</v>
      </c>
      <c r="D730" s="49">
        <v>327257</v>
      </c>
      <c r="E730" s="49">
        <v>78.78</v>
      </c>
      <c r="F730" s="49">
        <v>10.39</v>
      </c>
      <c r="G730" s="49">
        <v>3.1699999999999999E-2</v>
      </c>
      <c r="H730" s="49">
        <v>31.497299999999999</v>
      </c>
      <c r="I730" s="49">
        <v>2030</v>
      </c>
      <c r="J730" s="49" t="s">
        <v>32</v>
      </c>
      <c r="K730" s="49" t="s">
        <v>33</v>
      </c>
    </row>
    <row r="731" spans="1:11" ht="20.100000000000001" customHeight="1" x14ac:dyDescent="0.25">
      <c r="A731" s="49" t="s">
        <v>513</v>
      </c>
      <c r="B731" s="49" t="s">
        <v>79</v>
      </c>
      <c r="C731" s="49" t="s">
        <v>31</v>
      </c>
      <c r="D731" s="49">
        <v>158488</v>
      </c>
      <c r="E731" s="49">
        <v>85.96</v>
      </c>
      <c r="F731" s="49">
        <v>6.62</v>
      </c>
      <c r="G731" s="49">
        <v>4.1799999999999997E-2</v>
      </c>
      <c r="H731" s="49">
        <v>23.940799999999999</v>
      </c>
      <c r="I731" s="49">
        <v>2030</v>
      </c>
      <c r="J731" s="49" t="s">
        <v>32</v>
      </c>
      <c r="K731" s="49" t="s">
        <v>33</v>
      </c>
    </row>
    <row r="732" spans="1:11" ht="20.100000000000001" customHeight="1" x14ac:dyDescent="0.25">
      <c r="A732" s="49" t="s">
        <v>2952</v>
      </c>
      <c r="B732" s="49" t="s">
        <v>34</v>
      </c>
      <c r="C732" s="49" t="s">
        <v>32</v>
      </c>
      <c r="D732" s="49">
        <v>267960</v>
      </c>
      <c r="E732" s="49">
        <v>81.489999999999995</v>
      </c>
      <c r="F732" s="49">
        <v>8.7899999999999991</v>
      </c>
      <c r="G732" s="49">
        <v>3.2800000000000003E-2</v>
      </c>
      <c r="H732" s="49">
        <v>30.4846</v>
      </c>
      <c r="I732" s="49">
        <v>2030</v>
      </c>
      <c r="J732" s="49" t="s">
        <v>52</v>
      </c>
      <c r="K732" s="49" t="s">
        <v>33</v>
      </c>
    </row>
    <row r="733" spans="1:11" ht="20.100000000000001" customHeight="1" x14ac:dyDescent="0.25">
      <c r="A733" s="49" t="s">
        <v>1707</v>
      </c>
      <c r="B733" s="49" t="s">
        <v>79</v>
      </c>
      <c r="C733" s="49" t="s">
        <v>31</v>
      </c>
      <c r="D733" s="49">
        <v>331894</v>
      </c>
      <c r="E733" s="49">
        <v>81.180000000000007</v>
      </c>
      <c r="F733" s="49">
        <v>10.42</v>
      </c>
      <c r="G733" s="49">
        <v>3.1399999999999997E-2</v>
      </c>
      <c r="H733" s="49">
        <v>31.851600000000001</v>
      </c>
      <c r="I733" s="49">
        <v>2030</v>
      </c>
      <c r="J733" s="49" t="s">
        <v>32</v>
      </c>
      <c r="K733" s="49" t="s">
        <v>33</v>
      </c>
    </row>
    <row r="734" spans="1:11" ht="20.100000000000001" customHeight="1" x14ac:dyDescent="0.25">
      <c r="A734" s="49" t="s">
        <v>578</v>
      </c>
      <c r="B734" s="49" t="s">
        <v>79</v>
      </c>
      <c r="C734" s="49" t="s">
        <v>31</v>
      </c>
      <c r="D734" s="49">
        <v>473247</v>
      </c>
      <c r="E734" s="49">
        <v>81.62</v>
      </c>
      <c r="F734" s="49">
        <v>10.31</v>
      </c>
      <c r="G734" s="49">
        <v>2.18E-2</v>
      </c>
      <c r="H734" s="49">
        <v>45.901699999999998</v>
      </c>
      <c r="I734" s="49">
        <v>2030</v>
      </c>
      <c r="J734" s="49" t="s">
        <v>32</v>
      </c>
      <c r="K734" s="49" t="s">
        <v>33</v>
      </c>
    </row>
    <row r="735" spans="1:11" ht="20.100000000000001" customHeight="1" x14ac:dyDescent="0.25">
      <c r="A735" s="49" t="s">
        <v>688</v>
      </c>
      <c r="B735" s="49" t="s">
        <v>34</v>
      </c>
      <c r="C735" s="49" t="s">
        <v>31</v>
      </c>
      <c r="D735" s="49">
        <v>474416</v>
      </c>
      <c r="E735" s="49">
        <v>84.47</v>
      </c>
      <c r="F735" s="49">
        <v>10.9</v>
      </c>
      <c r="G735" s="49">
        <v>2.3E-2</v>
      </c>
      <c r="H735" s="49">
        <v>43.5244</v>
      </c>
      <c r="I735" s="49">
        <v>2030</v>
      </c>
      <c r="J735" s="49" t="s">
        <v>32</v>
      </c>
      <c r="K735" s="49" t="s">
        <v>33</v>
      </c>
    </row>
    <row r="736" spans="1:11" ht="20.100000000000001" customHeight="1" x14ac:dyDescent="0.25">
      <c r="A736" s="49" t="s">
        <v>271</v>
      </c>
      <c r="B736" s="49" t="s">
        <v>79</v>
      </c>
      <c r="C736" s="49" t="s">
        <v>31</v>
      </c>
      <c r="D736" s="49">
        <v>499534</v>
      </c>
      <c r="E736" s="49">
        <v>77.010000000000005</v>
      </c>
      <c r="F736" s="49">
        <v>11.09</v>
      </c>
      <c r="G736" s="49">
        <v>2.2200000000000001E-2</v>
      </c>
      <c r="H736" s="49">
        <v>45.043599999999998</v>
      </c>
      <c r="I736" s="49">
        <v>2030</v>
      </c>
      <c r="J736" s="49" t="s">
        <v>32</v>
      </c>
      <c r="K736" s="49" t="s">
        <v>33</v>
      </c>
    </row>
    <row r="737" spans="1:11" ht="20.100000000000001" customHeight="1" x14ac:dyDescent="0.25">
      <c r="A737" s="49" t="s">
        <v>917</v>
      </c>
      <c r="B737" s="49" t="s">
        <v>79</v>
      </c>
      <c r="C737" s="49" t="s">
        <v>31</v>
      </c>
      <c r="D737" s="49">
        <v>218279</v>
      </c>
      <c r="E737" s="49">
        <v>84.71</v>
      </c>
      <c r="F737" s="49">
        <v>6.11</v>
      </c>
      <c r="G737" s="49">
        <v>2.8000000000000001E-2</v>
      </c>
      <c r="H737" s="49">
        <v>35.724899999999998</v>
      </c>
      <c r="I737" s="49">
        <v>2030</v>
      </c>
      <c r="J737" s="49" t="s">
        <v>32</v>
      </c>
      <c r="K737" s="49" t="s">
        <v>33</v>
      </c>
    </row>
    <row r="738" spans="1:11" ht="20.100000000000001" customHeight="1" x14ac:dyDescent="0.25">
      <c r="A738" s="49" t="s">
        <v>682</v>
      </c>
      <c r="B738" s="49" t="s">
        <v>79</v>
      </c>
      <c r="C738" s="49" t="s">
        <v>31</v>
      </c>
      <c r="D738" s="49">
        <v>317903</v>
      </c>
      <c r="E738" s="49">
        <v>89.74</v>
      </c>
      <c r="F738" s="49">
        <v>11.02</v>
      </c>
      <c r="G738" s="49">
        <v>3.4700000000000002E-2</v>
      </c>
      <c r="H738" s="49">
        <v>28.847899999999999</v>
      </c>
      <c r="I738" s="49">
        <v>2030</v>
      </c>
      <c r="J738" s="49" t="s">
        <v>32</v>
      </c>
      <c r="K738" s="49" t="s">
        <v>33</v>
      </c>
    </row>
    <row r="739" spans="1:11" ht="20.100000000000001" customHeight="1" x14ac:dyDescent="0.25">
      <c r="A739" s="49" t="s">
        <v>1164</v>
      </c>
      <c r="B739" s="49" t="s">
        <v>75</v>
      </c>
      <c r="C739" s="49" t="s">
        <v>32</v>
      </c>
      <c r="D739" s="49">
        <v>525330</v>
      </c>
      <c r="E739" s="49">
        <v>80.52</v>
      </c>
      <c r="F739" s="49">
        <v>9.4</v>
      </c>
      <c r="G739" s="49">
        <v>1.7899999999999999E-2</v>
      </c>
      <c r="H739" s="49">
        <v>55.886200000000002</v>
      </c>
      <c r="I739" s="49">
        <v>2030</v>
      </c>
      <c r="J739" s="49" t="s">
        <v>52</v>
      </c>
      <c r="K739" s="49" t="s">
        <v>33</v>
      </c>
    </row>
    <row r="740" spans="1:11" ht="20.100000000000001" customHeight="1" x14ac:dyDescent="0.25">
      <c r="A740" s="49" t="s">
        <v>571</v>
      </c>
      <c r="B740" s="49" t="s">
        <v>79</v>
      </c>
      <c r="C740" s="49" t="s">
        <v>31</v>
      </c>
      <c r="D740" s="49">
        <v>175059</v>
      </c>
      <c r="E740" s="49">
        <v>79.72</v>
      </c>
      <c r="F740" s="49">
        <v>6.66</v>
      </c>
      <c r="G740" s="49">
        <v>3.7999999999999999E-2</v>
      </c>
      <c r="H740" s="49">
        <v>26.2851</v>
      </c>
      <c r="I740" s="49">
        <v>2030</v>
      </c>
      <c r="J740" s="49" t="s">
        <v>32</v>
      </c>
      <c r="K740" s="49" t="s">
        <v>33</v>
      </c>
    </row>
    <row r="741" spans="1:11" ht="20.100000000000001" customHeight="1" x14ac:dyDescent="0.25">
      <c r="A741" s="49" t="s">
        <v>869</v>
      </c>
      <c r="B741" s="49" t="s">
        <v>79</v>
      </c>
      <c r="C741" s="49" t="s">
        <v>31</v>
      </c>
      <c r="D741" s="49">
        <v>317097</v>
      </c>
      <c r="E741" s="49">
        <v>86.67</v>
      </c>
      <c r="F741" s="49">
        <v>9.93</v>
      </c>
      <c r="G741" s="49">
        <v>3.1300000000000001E-2</v>
      </c>
      <c r="H741" s="49">
        <v>31.933199999999999</v>
      </c>
      <c r="I741" s="49">
        <v>2030</v>
      </c>
      <c r="J741" s="49" t="s">
        <v>32</v>
      </c>
      <c r="K741" s="49" t="s">
        <v>33</v>
      </c>
    </row>
    <row r="742" spans="1:11" ht="20.100000000000001" customHeight="1" x14ac:dyDescent="0.25">
      <c r="A742" s="49" t="s">
        <v>1438</v>
      </c>
      <c r="B742" s="49" t="s">
        <v>75</v>
      </c>
      <c r="C742" s="49" t="s">
        <v>31</v>
      </c>
      <c r="D742" s="49">
        <v>218306</v>
      </c>
      <c r="E742" s="49">
        <v>86.08</v>
      </c>
      <c r="F742" s="49">
        <v>5.75</v>
      </c>
      <c r="G742" s="49">
        <v>2.63E-2</v>
      </c>
      <c r="H742" s="49">
        <v>37.966200000000001</v>
      </c>
      <c r="I742" s="49">
        <v>2030</v>
      </c>
      <c r="J742" s="49" t="s">
        <v>32</v>
      </c>
      <c r="K742" s="49" t="s">
        <v>33</v>
      </c>
    </row>
    <row r="743" spans="1:11" ht="20.100000000000001" customHeight="1" x14ac:dyDescent="0.25">
      <c r="A743" s="49" t="s">
        <v>1154</v>
      </c>
      <c r="B743" s="49" t="s">
        <v>34</v>
      </c>
      <c r="C743" s="49" t="s">
        <v>32</v>
      </c>
      <c r="D743" s="49">
        <v>472040</v>
      </c>
      <c r="E743" s="49">
        <v>78.989999999999995</v>
      </c>
      <c r="F743" s="49">
        <v>8.26</v>
      </c>
      <c r="G743" s="49">
        <v>1.7500000000000002E-2</v>
      </c>
      <c r="H743" s="49">
        <v>57.1477</v>
      </c>
      <c r="I743" s="49">
        <v>2030</v>
      </c>
      <c r="J743" s="49" t="s">
        <v>52</v>
      </c>
      <c r="K743" s="49" t="s">
        <v>33</v>
      </c>
    </row>
    <row r="744" spans="1:11" ht="20.100000000000001" customHeight="1" x14ac:dyDescent="0.25">
      <c r="A744" s="49" t="s">
        <v>640</v>
      </c>
      <c r="B744" s="49" t="s">
        <v>34</v>
      </c>
      <c r="C744" s="49" t="s">
        <v>31</v>
      </c>
      <c r="D744" s="49">
        <v>474416</v>
      </c>
      <c r="E744" s="49">
        <v>84.76</v>
      </c>
      <c r="F744" s="49">
        <v>10.71</v>
      </c>
      <c r="G744" s="49">
        <v>2.2599999999999999E-2</v>
      </c>
      <c r="H744" s="49">
        <v>44.296500000000002</v>
      </c>
      <c r="I744" s="49">
        <v>2030</v>
      </c>
      <c r="J744" s="49" t="s">
        <v>32</v>
      </c>
      <c r="K744" s="49" t="s">
        <v>33</v>
      </c>
    </row>
    <row r="745" spans="1:11" ht="20.100000000000001" customHeight="1" x14ac:dyDescent="0.25">
      <c r="A745" s="49" t="s">
        <v>674</v>
      </c>
      <c r="B745" s="49" t="s">
        <v>79</v>
      </c>
      <c r="C745" s="49" t="s">
        <v>31</v>
      </c>
      <c r="D745" s="49">
        <v>330603</v>
      </c>
      <c r="E745" s="49">
        <v>78.5</v>
      </c>
      <c r="F745" s="49">
        <v>11.47</v>
      </c>
      <c r="G745" s="49">
        <v>3.4700000000000002E-2</v>
      </c>
      <c r="H745" s="49">
        <v>28.8233</v>
      </c>
      <c r="I745" s="49">
        <v>2030</v>
      </c>
      <c r="J745" s="49" t="s">
        <v>32</v>
      </c>
      <c r="K745" s="49" t="s">
        <v>33</v>
      </c>
    </row>
    <row r="746" spans="1:11" ht="20.100000000000001" customHeight="1" x14ac:dyDescent="0.25">
      <c r="A746" s="49" t="s">
        <v>2221</v>
      </c>
      <c r="B746" s="49" t="s">
        <v>75</v>
      </c>
      <c r="C746" s="49" t="s">
        <v>31</v>
      </c>
      <c r="D746" s="49">
        <v>166054</v>
      </c>
      <c r="E746" s="49">
        <v>89.1</v>
      </c>
      <c r="F746" s="49">
        <v>5.12</v>
      </c>
      <c r="G746" s="49">
        <v>3.0800000000000001E-2</v>
      </c>
      <c r="H746" s="49">
        <v>32.432499999999997</v>
      </c>
      <c r="I746" s="49">
        <v>2030</v>
      </c>
      <c r="J746" s="49" t="s">
        <v>32</v>
      </c>
      <c r="K746" s="49" t="s">
        <v>33</v>
      </c>
    </row>
    <row r="747" spans="1:11" ht="20.100000000000001" customHeight="1" x14ac:dyDescent="0.25">
      <c r="A747" s="49" t="s">
        <v>1262</v>
      </c>
      <c r="B747" s="49" t="s">
        <v>75</v>
      </c>
      <c r="C747" s="49" t="s">
        <v>32</v>
      </c>
      <c r="D747" s="49">
        <v>793800</v>
      </c>
      <c r="E747" s="49">
        <v>78.709999999999994</v>
      </c>
      <c r="F747" s="49">
        <v>9.65</v>
      </c>
      <c r="G747" s="49">
        <v>1.2200000000000001E-2</v>
      </c>
      <c r="H747" s="49">
        <v>82.259100000000004</v>
      </c>
      <c r="I747" s="49">
        <v>2030</v>
      </c>
      <c r="J747" s="49" t="s">
        <v>52</v>
      </c>
      <c r="K747" s="49" t="s">
        <v>33</v>
      </c>
    </row>
    <row r="748" spans="1:11" ht="20.100000000000001" customHeight="1" x14ac:dyDescent="0.25">
      <c r="A748" s="49" t="s">
        <v>1174</v>
      </c>
      <c r="B748" s="49" t="s">
        <v>75</v>
      </c>
      <c r="C748" s="49" t="s">
        <v>32</v>
      </c>
      <c r="D748" s="49">
        <v>621090</v>
      </c>
      <c r="E748" s="49">
        <v>84.09</v>
      </c>
      <c r="F748" s="49">
        <v>10.01</v>
      </c>
      <c r="G748" s="49">
        <v>1.61E-2</v>
      </c>
      <c r="H748" s="49">
        <v>62.046999999999997</v>
      </c>
      <c r="I748" s="49">
        <v>2030</v>
      </c>
      <c r="J748" s="49" t="s">
        <v>52</v>
      </c>
      <c r="K748" s="49" t="s">
        <v>33</v>
      </c>
    </row>
    <row r="749" spans="1:11" ht="20.100000000000001" customHeight="1" x14ac:dyDescent="0.25">
      <c r="A749" s="49" t="s">
        <v>393</v>
      </c>
      <c r="B749" s="49" t="s">
        <v>79</v>
      </c>
      <c r="C749" s="49" t="s">
        <v>31</v>
      </c>
      <c r="D749" s="49">
        <v>377654</v>
      </c>
      <c r="E749" s="49">
        <v>88.19</v>
      </c>
      <c r="F749" s="49">
        <v>10.56</v>
      </c>
      <c r="G749" s="49">
        <v>2.8000000000000001E-2</v>
      </c>
      <c r="H749" s="49">
        <v>35.762700000000002</v>
      </c>
      <c r="I749" s="49">
        <v>2030</v>
      </c>
      <c r="J749" s="49" t="s">
        <v>32</v>
      </c>
      <c r="K749" s="49" t="s">
        <v>33</v>
      </c>
    </row>
    <row r="750" spans="1:11" ht="20.100000000000001" customHeight="1" x14ac:dyDescent="0.25">
      <c r="A750" s="49" t="s">
        <v>239</v>
      </c>
      <c r="B750" s="49" t="s">
        <v>79</v>
      </c>
      <c r="C750" s="49" t="s">
        <v>31</v>
      </c>
      <c r="D750" s="49">
        <v>312138</v>
      </c>
      <c r="E750" s="49">
        <v>82.1</v>
      </c>
      <c r="F750" s="49">
        <v>10.88</v>
      </c>
      <c r="G750" s="49">
        <v>3.49E-2</v>
      </c>
      <c r="H750" s="49">
        <v>28.6892</v>
      </c>
      <c r="I750" s="49">
        <v>2030</v>
      </c>
      <c r="J750" s="49" t="s">
        <v>32</v>
      </c>
      <c r="K750" s="49" t="s">
        <v>33</v>
      </c>
    </row>
    <row r="751" spans="1:11" ht="20.100000000000001" customHeight="1" x14ac:dyDescent="0.25">
      <c r="A751" s="49" t="s">
        <v>580</v>
      </c>
      <c r="B751" s="49" t="s">
        <v>79</v>
      </c>
      <c r="C751" s="49" t="s">
        <v>31</v>
      </c>
      <c r="D751" s="49">
        <v>378138</v>
      </c>
      <c r="E751" s="49">
        <v>87.53</v>
      </c>
      <c r="F751" s="49">
        <v>11.51</v>
      </c>
      <c r="G751" s="49">
        <v>3.04E-2</v>
      </c>
      <c r="H751" s="49">
        <v>32.853000000000002</v>
      </c>
      <c r="I751" s="49">
        <v>2030</v>
      </c>
      <c r="J751" s="49" t="s">
        <v>32</v>
      </c>
      <c r="K751" s="49" t="s">
        <v>33</v>
      </c>
    </row>
    <row r="752" spans="1:11" ht="20.100000000000001" customHeight="1" x14ac:dyDescent="0.25">
      <c r="A752" s="49" t="s">
        <v>531</v>
      </c>
      <c r="B752" s="49" t="s">
        <v>75</v>
      </c>
      <c r="C752" s="49" t="s">
        <v>31</v>
      </c>
      <c r="D752" s="49">
        <v>259322</v>
      </c>
      <c r="E752" s="49">
        <v>85.46</v>
      </c>
      <c r="F752" s="49">
        <v>6.33</v>
      </c>
      <c r="G752" s="49">
        <v>2.4400000000000002E-2</v>
      </c>
      <c r="H752" s="49">
        <v>40.967199999999998</v>
      </c>
      <c r="I752" s="49">
        <v>2030</v>
      </c>
      <c r="J752" s="49" t="s">
        <v>32</v>
      </c>
      <c r="K752" s="49" t="s">
        <v>33</v>
      </c>
    </row>
    <row r="753" spans="1:11" ht="20.100000000000001" customHeight="1" x14ac:dyDescent="0.25">
      <c r="A753" s="49" t="s">
        <v>2967</v>
      </c>
      <c r="B753" s="49" t="s">
        <v>30</v>
      </c>
      <c r="C753" s="49" t="s">
        <v>32</v>
      </c>
      <c r="D753" s="49">
        <v>546750</v>
      </c>
      <c r="E753" s="49">
        <v>83.25</v>
      </c>
      <c r="F753" s="49">
        <v>9.02</v>
      </c>
      <c r="G753" s="49">
        <v>1.6500000000000001E-2</v>
      </c>
      <c r="H753" s="49">
        <v>60.615299999999998</v>
      </c>
      <c r="I753" s="49">
        <v>2030</v>
      </c>
      <c r="J753" s="49" t="s">
        <v>52</v>
      </c>
      <c r="K753" s="49" t="s">
        <v>33</v>
      </c>
    </row>
    <row r="754" spans="1:11" ht="20.100000000000001" customHeight="1" x14ac:dyDescent="0.25">
      <c r="A754" s="49" t="s">
        <v>1017</v>
      </c>
      <c r="B754" s="49" t="s">
        <v>79</v>
      </c>
      <c r="C754" s="49" t="s">
        <v>31</v>
      </c>
      <c r="D754" s="49">
        <v>304316</v>
      </c>
      <c r="E754" s="49">
        <v>88.12</v>
      </c>
      <c r="F754" s="49">
        <v>10.1</v>
      </c>
      <c r="G754" s="49">
        <v>3.32E-2</v>
      </c>
      <c r="H754" s="49">
        <v>30.130299999999998</v>
      </c>
      <c r="I754" s="49">
        <v>2030</v>
      </c>
      <c r="J754" s="49" t="s">
        <v>32</v>
      </c>
      <c r="K754" s="49" t="s">
        <v>33</v>
      </c>
    </row>
    <row r="755" spans="1:11" ht="20.100000000000001" customHeight="1" x14ac:dyDescent="0.25">
      <c r="A755" s="49" t="s">
        <v>600</v>
      </c>
      <c r="B755" s="49" t="s">
        <v>75</v>
      </c>
      <c r="C755" s="49" t="s">
        <v>31</v>
      </c>
      <c r="D755" s="49">
        <v>279427</v>
      </c>
      <c r="E755" s="49">
        <v>75.19</v>
      </c>
      <c r="F755" s="49">
        <v>6.73</v>
      </c>
      <c r="G755" s="49">
        <v>2.41E-2</v>
      </c>
      <c r="H755" s="49">
        <v>41.519599999999997</v>
      </c>
      <c r="I755" s="49">
        <v>2030</v>
      </c>
      <c r="J755" s="49" t="s">
        <v>32</v>
      </c>
      <c r="K755" s="49" t="s">
        <v>33</v>
      </c>
    </row>
    <row r="756" spans="1:11" ht="20.100000000000001" customHeight="1" x14ac:dyDescent="0.25">
      <c r="A756" s="49" t="s">
        <v>3609</v>
      </c>
      <c r="B756" s="49" t="s">
        <v>75</v>
      </c>
      <c r="C756" s="49" t="s">
        <v>31</v>
      </c>
      <c r="D756" s="49">
        <v>299344</v>
      </c>
      <c r="E756" s="49">
        <v>85.89</v>
      </c>
      <c r="F756" s="49">
        <v>12.64</v>
      </c>
      <c r="G756" s="49">
        <v>4.2200000000000001E-2</v>
      </c>
      <c r="H756" s="49">
        <v>23.682300000000001</v>
      </c>
      <c r="I756" s="49">
        <v>2030</v>
      </c>
      <c r="J756" s="49" t="s">
        <v>32</v>
      </c>
      <c r="K756" s="49" t="s">
        <v>33</v>
      </c>
    </row>
    <row r="757" spans="1:11" ht="20.100000000000001" customHeight="1" x14ac:dyDescent="0.25">
      <c r="A757" s="49" t="s">
        <v>205</v>
      </c>
      <c r="B757" s="49" t="s">
        <v>79</v>
      </c>
      <c r="C757" s="49" t="s">
        <v>31</v>
      </c>
      <c r="D757" s="49">
        <v>265531</v>
      </c>
      <c r="E757" s="49">
        <v>86.04</v>
      </c>
      <c r="F757" s="49">
        <v>7.34</v>
      </c>
      <c r="G757" s="49">
        <v>2.76E-2</v>
      </c>
      <c r="H757" s="49">
        <v>36.175899999999999</v>
      </c>
      <c r="I757" s="49">
        <v>2030</v>
      </c>
      <c r="J757" s="49" t="s">
        <v>32</v>
      </c>
      <c r="K757" s="49" t="s">
        <v>33</v>
      </c>
    </row>
    <row r="758" spans="1:11" ht="20.100000000000001" customHeight="1" x14ac:dyDescent="0.25">
      <c r="A758" s="49" t="s">
        <v>748</v>
      </c>
      <c r="B758" s="49" t="s">
        <v>79</v>
      </c>
      <c r="C758" s="49" t="s">
        <v>31</v>
      </c>
      <c r="D758" s="49">
        <v>376606</v>
      </c>
      <c r="E758" s="49">
        <v>80.48</v>
      </c>
      <c r="F758" s="49">
        <v>9.82</v>
      </c>
      <c r="G758" s="49">
        <v>2.6100000000000002E-2</v>
      </c>
      <c r="H758" s="49">
        <v>38.350900000000003</v>
      </c>
      <c r="I758" s="49">
        <v>2030</v>
      </c>
      <c r="J758" s="49" t="s">
        <v>32</v>
      </c>
      <c r="K758" s="49" t="s">
        <v>33</v>
      </c>
    </row>
    <row r="759" spans="1:11" ht="20.100000000000001" customHeight="1" x14ac:dyDescent="0.25">
      <c r="A759" s="49" t="s">
        <v>1294</v>
      </c>
      <c r="B759" s="49" t="s">
        <v>30</v>
      </c>
      <c r="C759" s="49" t="s">
        <v>32</v>
      </c>
      <c r="D759" s="49">
        <v>517770</v>
      </c>
      <c r="E759" s="49">
        <v>87.39</v>
      </c>
      <c r="F759" s="49">
        <v>10.210000000000001</v>
      </c>
      <c r="G759" s="49">
        <v>1.9699999999999999E-2</v>
      </c>
      <c r="H759" s="49">
        <v>50.712000000000003</v>
      </c>
      <c r="I759" s="49">
        <v>2030</v>
      </c>
      <c r="J759" s="49" t="s">
        <v>52</v>
      </c>
      <c r="K759" s="49" t="s">
        <v>33</v>
      </c>
    </row>
    <row r="760" spans="1:11" ht="20.100000000000001" customHeight="1" x14ac:dyDescent="0.25">
      <c r="A760" s="49" t="s">
        <v>362</v>
      </c>
      <c r="B760" s="49" t="s">
        <v>79</v>
      </c>
      <c r="C760" s="49" t="s">
        <v>31</v>
      </c>
      <c r="D760" s="49">
        <v>262628</v>
      </c>
      <c r="E760" s="49">
        <v>84.36</v>
      </c>
      <c r="F760" s="49">
        <v>10.52</v>
      </c>
      <c r="G760" s="49">
        <v>4.0099999999999997E-2</v>
      </c>
      <c r="H760" s="49">
        <v>24.964700000000001</v>
      </c>
      <c r="I760" s="49">
        <v>2030</v>
      </c>
      <c r="J760" s="49" t="s">
        <v>32</v>
      </c>
      <c r="K760" s="49" t="s">
        <v>33</v>
      </c>
    </row>
    <row r="761" spans="1:11" ht="20.100000000000001" customHeight="1" x14ac:dyDescent="0.25">
      <c r="A761" s="49" t="s">
        <v>2951</v>
      </c>
      <c r="B761" s="49" t="s">
        <v>34</v>
      </c>
      <c r="C761" s="49" t="s">
        <v>32</v>
      </c>
      <c r="D761" s="49">
        <v>266640</v>
      </c>
      <c r="E761" s="49">
        <v>79.7</v>
      </c>
      <c r="F761" s="49">
        <v>8.64</v>
      </c>
      <c r="G761" s="49">
        <v>3.2399999999999998E-2</v>
      </c>
      <c r="H761" s="49">
        <v>30.8611</v>
      </c>
      <c r="I761" s="49">
        <v>2030</v>
      </c>
      <c r="J761" s="49" t="s">
        <v>52</v>
      </c>
      <c r="K761" s="49" t="s">
        <v>33</v>
      </c>
    </row>
    <row r="762" spans="1:11" ht="20.100000000000001" customHeight="1" x14ac:dyDescent="0.25">
      <c r="A762" s="49" t="s">
        <v>233</v>
      </c>
      <c r="B762" s="49" t="s">
        <v>79</v>
      </c>
      <c r="C762" s="49" t="s">
        <v>31</v>
      </c>
      <c r="D762" s="49">
        <v>300728</v>
      </c>
      <c r="E762" s="49">
        <v>83.5</v>
      </c>
      <c r="F762" s="49">
        <v>10.29</v>
      </c>
      <c r="G762" s="49">
        <v>3.4200000000000001E-2</v>
      </c>
      <c r="H762" s="49">
        <v>29.225300000000001</v>
      </c>
      <c r="I762" s="49">
        <v>2030</v>
      </c>
      <c r="J762" s="49" t="s">
        <v>32</v>
      </c>
      <c r="K762" s="49" t="s">
        <v>33</v>
      </c>
    </row>
    <row r="763" spans="1:11" ht="20.100000000000001" customHeight="1" x14ac:dyDescent="0.25">
      <c r="A763" s="49" t="s">
        <v>2236</v>
      </c>
      <c r="B763" s="49" t="s">
        <v>75</v>
      </c>
      <c r="C763" s="49" t="s">
        <v>32</v>
      </c>
      <c r="D763" s="49">
        <v>492840</v>
      </c>
      <c r="E763" s="49">
        <v>84.25</v>
      </c>
      <c r="F763" s="49">
        <v>10.52</v>
      </c>
      <c r="G763" s="49">
        <v>2.1299999999999999E-2</v>
      </c>
      <c r="H763" s="49">
        <v>46.847900000000003</v>
      </c>
      <c r="I763" s="49">
        <v>2030</v>
      </c>
      <c r="J763" s="49" t="s">
        <v>52</v>
      </c>
      <c r="K763" s="49" t="s">
        <v>33</v>
      </c>
    </row>
    <row r="764" spans="1:11" ht="20.100000000000001" customHeight="1" x14ac:dyDescent="0.25">
      <c r="A764" s="49" t="s">
        <v>716</v>
      </c>
      <c r="B764" s="49" t="s">
        <v>75</v>
      </c>
      <c r="C764" s="49" t="s">
        <v>31</v>
      </c>
      <c r="D764" s="49">
        <v>174172</v>
      </c>
      <c r="E764" s="49">
        <v>81.25</v>
      </c>
      <c r="F764" s="49">
        <v>4.22</v>
      </c>
      <c r="G764" s="49">
        <v>2.4199999999999999E-2</v>
      </c>
      <c r="H764" s="49">
        <v>41.2729</v>
      </c>
      <c r="I764" s="49">
        <v>2030</v>
      </c>
      <c r="J764" s="49" t="s">
        <v>32</v>
      </c>
      <c r="K764" s="49" t="s">
        <v>33</v>
      </c>
    </row>
    <row r="765" spans="1:11" ht="20.100000000000001" customHeight="1" x14ac:dyDescent="0.25">
      <c r="A765" s="49" t="s">
        <v>683</v>
      </c>
      <c r="B765" s="49" t="s">
        <v>75</v>
      </c>
      <c r="C765" s="49" t="s">
        <v>31</v>
      </c>
      <c r="D765" s="49">
        <v>286456</v>
      </c>
      <c r="E765" s="49">
        <v>82.04</v>
      </c>
      <c r="F765" s="49">
        <v>5.41</v>
      </c>
      <c r="G765" s="49">
        <v>1.89E-2</v>
      </c>
      <c r="H765" s="49">
        <v>52.949300000000001</v>
      </c>
      <c r="I765" s="49">
        <v>2030</v>
      </c>
      <c r="J765" s="49" t="s">
        <v>32</v>
      </c>
      <c r="K765" s="49" t="s">
        <v>33</v>
      </c>
    </row>
    <row r="766" spans="1:11" ht="20.100000000000001" customHeight="1" x14ac:dyDescent="0.25">
      <c r="A766" s="49" t="s">
        <v>549</v>
      </c>
      <c r="B766" s="49" t="s">
        <v>79</v>
      </c>
      <c r="C766" s="49" t="s">
        <v>31</v>
      </c>
      <c r="D766" s="49">
        <v>327257</v>
      </c>
      <c r="E766" s="49">
        <v>78.89</v>
      </c>
      <c r="F766" s="49">
        <v>10.38</v>
      </c>
      <c r="G766" s="49">
        <v>3.1699999999999999E-2</v>
      </c>
      <c r="H766" s="49">
        <v>31.527699999999999</v>
      </c>
      <c r="I766" s="49">
        <v>2030</v>
      </c>
      <c r="J766" s="49" t="s">
        <v>32</v>
      </c>
      <c r="K766" s="49" t="s">
        <v>33</v>
      </c>
    </row>
    <row r="767" spans="1:11" ht="20.100000000000001" customHeight="1" x14ac:dyDescent="0.25">
      <c r="A767" s="49" t="s">
        <v>598</v>
      </c>
      <c r="B767" s="49" t="s">
        <v>79</v>
      </c>
      <c r="C767" s="49" t="s">
        <v>31</v>
      </c>
      <c r="D767" s="49">
        <v>206016</v>
      </c>
      <c r="E767" s="49">
        <v>89.26</v>
      </c>
      <c r="F767" s="49">
        <v>7.09</v>
      </c>
      <c r="G767" s="49">
        <v>3.44E-2</v>
      </c>
      <c r="H767" s="49">
        <v>29.057200000000002</v>
      </c>
      <c r="I767" s="49">
        <v>2031</v>
      </c>
      <c r="J767" s="49" t="s">
        <v>32</v>
      </c>
      <c r="K767" s="49" t="s">
        <v>33</v>
      </c>
    </row>
    <row r="768" spans="1:11" ht="20.100000000000001" customHeight="1" x14ac:dyDescent="0.25">
      <c r="A768" s="49" t="s">
        <v>633</v>
      </c>
      <c r="B768" s="49" t="s">
        <v>75</v>
      </c>
      <c r="C768" s="49" t="s">
        <v>31</v>
      </c>
      <c r="D768" s="49">
        <v>258464</v>
      </c>
      <c r="E768" s="49">
        <v>83.53</v>
      </c>
      <c r="F768" s="49">
        <v>7.25</v>
      </c>
      <c r="G768" s="49">
        <v>2.81E-2</v>
      </c>
      <c r="H768" s="49">
        <v>35.650199999999998</v>
      </c>
      <c r="I768" s="49">
        <v>2031</v>
      </c>
      <c r="J768" s="49" t="s">
        <v>32</v>
      </c>
      <c r="K768" s="49" t="s">
        <v>33</v>
      </c>
    </row>
    <row r="769" spans="1:11" ht="20.100000000000001" customHeight="1" x14ac:dyDescent="0.25">
      <c r="A769" s="49" t="s">
        <v>895</v>
      </c>
      <c r="B769" s="49" t="s">
        <v>79</v>
      </c>
      <c r="C769" s="49" t="s">
        <v>31</v>
      </c>
      <c r="D769" s="49">
        <v>228814</v>
      </c>
      <c r="E769" s="49">
        <v>84.4</v>
      </c>
      <c r="F769" s="49">
        <v>6.22</v>
      </c>
      <c r="G769" s="49">
        <v>2.7199999999999998E-2</v>
      </c>
      <c r="H769" s="49">
        <v>36.786799999999999</v>
      </c>
      <c r="I769" s="49">
        <v>2031</v>
      </c>
      <c r="J769" s="49" t="s">
        <v>32</v>
      </c>
      <c r="K769" s="49" t="s">
        <v>33</v>
      </c>
    </row>
    <row r="770" spans="1:11" ht="20.100000000000001" customHeight="1" x14ac:dyDescent="0.25">
      <c r="A770" s="49" t="s">
        <v>2225</v>
      </c>
      <c r="B770" s="49" t="s">
        <v>34</v>
      </c>
      <c r="C770" s="49" t="s">
        <v>32</v>
      </c>
      <c r="D770" s="49">
        <v>505360</v>
      </c>
      <c r="E770" s="49">
        <v>76.010000000000005</v>
      </c>
      <c r="F770" s="49">
        <v>7.82</v>
      </c>
      <c r="G770" s="49">
        <v>1.55E-2</v>
      </c>
      <c r="H770" s="49">
        <v>64.623999999999995</v>
      </c>
      <c r="I770" s="49">
        <v>2031</v>
      </c>
      <c r="J770" s="49" t="s">
        <v>52</v>
      </c>
      <c r="K770" s="49" t="s">
        <v>33</v>
      </c>
    </row>
    <row r="771" spans="1:11" ht="20.100000000000001" customHeight="1" x14ac:dyDescent="0.25">
      <c r="A771" s="49" t="s">
        <v>270</v>
      </c>
      <c r="B771" s="49" t="s">
        <v>79</v>
      </c>
      <c r="C771" s="49" t="s">
        <v>31</v>
      </c>
      <c r="D771" s="49">
        <v>275449</v>
      </c>
      <c r="E771" s="49">
        <v>76.36</v>
      </c>
      <c r="F771" s="49">
        <v>10.14</v>
      </c>
      <c r="G771" s="49">
        <v>3.6799999999999999E-2</v>
      </c>
      <c r="H771" s="49">
        <v>27.1646</v>
      </c>
      <c r="I771" s="49">
        <v>2031</v>
      </c>
      <c r="J771" s="49" t="s">
        <v>32</v>
      </c>
      <c r="K771" s="49" t="s">
        <v>33</v>
      </c>
    </row>
    <row r="772" spans="1:11" ht="20.100000000000001" customHeight="1" x14ac:dyDescent="0.25">
      <c r="A772" s="49" t="s">
        <v>638</v>
      </c>
      <c r="B772" s="49" t="s">
        <v>79</v>
      </c>
      <c r="C772" s="49" t="s">
        <v>31</v>
      </c>
      <c r="D772" s="49">
        <v>309708</v>
      </c>
      <c r="E772" s="49">
        <v>89.16</v>
      </c>
      <c r="F772" s="49">
        <v>9.84</v>
      </c>
      <c r="G772" s="49">
        <v>3.1800000000000002E-2</v>
      </c>
      <c r="H772" s="49">
        <v>31.474399999999999</v>
      </c>
      <c r="I772" s="49">
        <v>2031</v>
      </c>
      <c r="J772" s="49" t="s">
        <v>32</v>
      </c>
      <c r="K772" s="49" t="s">
        <v>33</v>
      </c>
    </row>
    <row r="773" spans="1:11" ht="20.100000000000001" customHeight="1" x14ac:dyDescent="0.25">
      <c r="A773" s="49" t="s">
        <v>702</v>
      </c>
      <c r="B773" s="49" t="s">
        <v>79</v>
      </c>
      <c r="C773" s="49" t="s">
        <v>31</v>
      </c>
      <c r="D773" s="49">
        <v>466431</v>
      </c>
      <c r="E773" s="49">
        <v>77.209999999999994</v>
      </c>
      <c r="F773" s="49">
        <v>10.98</v>
      </c>
      <c r="G773" s="49">
        <v>2.35E-2</v>
      </c>
      <c r="H773" s="49">
        <v>42.4801</v>
      </c>
      <c r="I773" s="49">
        <v>2031</v>
      </c>
      <c r="J773" s="49" t="s">
        <v>32</v>
      </c>
      <c r="K773" s="49" t="s">
        <v>33</v>
      </c>
    </row>
    <row r="774" spans="1:11" ht="20.100000000000001" customHeight="1" x14ac:dyDescent="0.25">
      <c r="A774" s="49" t="s">
        <v>881</v>
      </c>
      <c r="B774" s="49" t="s">
        <v>79</v>
      </c>
      <c r="C774" s="49" t="s">
        <v>31</v>
      </c>
      <c r="D774" s="49">
        <v>270507</v>
      </c>
      <c r="E774" s="49">
        <v>79</v>
      </c>
      <c r="F774" s="49">
        <v>7</v>
      </c>
      <c r="G774" s="49">
        <v>2.5899999999999999E-2</v>
      </c>
      <c r="H774" s="49">
        <v>38.643900000000002</v>
      </c>
      <c r="I774" s="49">
        <v>2031</v>
      </c>
      <c r="J774" s="49" t="s">
        <v>32</v>
      </c>
      <c r="K774" s="49" t="s">
        <v>33</v>
      </c>
    </row>
    <row r="775" spans="1:11" ht="20.100000000000001" customHeight="1" x14ac:dyDescent="0.25">
      <c r="A775" s="49" t="s">
        <v>1439</v>
      </c>
      <c r="B775" s="49" t="s">
        <v>75</v>
      </c>
      <c r="C775" s="49" t="s">
        <v>32</v>
      </c>
      <c r="D775" s="49">
        <v>383535</v>
      </c>
      <c r="E775" s="49">
        <v>71.25</v>
      </c>
      <c r="F775" s="49">
        <v>10.130000000000001</v>
      </c>
      <c r="G775" s="49">
        <v>2.64E-2</v>
      </c>
      <c r="H775" s="49">
        <v>37.8613</v>
      </c>
      <c r="I775" s="49">
        <v>2031</v>
      </c>
      <c r="J775" s="49" t="s">
        <v>52</v>
      </c>
      <c r="K775" s="49" t="s">
        <v>33</v>
      </c>
    </row>
    <row r="776" spans="1:11" ht="20.100000000000001" customHeight="1" x14ac:dyDescent="0.25">
      <c r="A776" s="49" t="s">
        <v>1730</v>
      </c>
      <c r="B776" s="49" t="s">
        <v>79</v>
      </c>
      <c r="C776" s="49" t="s">
        <v>31</v>
      </c>
      <c r="D776" s="49">
        <v>242144</v>
      </c>
      <c r="E776" s="49">
        <v>80.33</v>
      </c>
      <c r="F776" s="49">
        <v>6.83</v>
      </c>
      <c r="G776" s="49">
        <v>2.8199999999999999E-2</v>
      </c>
      <c r="H776" s="49">
        <v>35.453000000000003</v>
      </c>
      <c r="I776" s="49">
        <v>2031</v>
      </c>
      <c r="J776" s="49" t="s">
        <v>32</v>
      </c>
      <c r="K776" s="49" t="s">
        <v>33</v>
      </c>
    </row>
    <row r="777" spans="1:11" ht="20.100000000000001" customHeight="1" x14ac:dyDescent="0.25">
      <c r="A777" s="49" t="s">
        <v>1411</v>
      </c>
      <c r="B777" s="49" t="s">
        <v>34</v>
      </c>
      <c r="C777" s="49" t="s">
        <v>32</v>
      </c>
      <c r="D777" s="49">
        <v>417480</v>
      </c>
      <c r="E777" s="49">
        <v>69.12</v>
      </c>
      <c r="F777" s="49">
        <v>9.33</v>
      </c>
      <c r="G777" s="49">
        <v>2.23E-2</v>
      </c>
      <c r="H777" s="49">
        <v>44.746000000000002</v>
      </c>
      <c r="I777" s="49">
        <v>2031</v>
      </c>
      <c r="J777" s="49" t="s">
        <v>52</v>
      </c>
      <c r="K777" s="49" t="s">
        <v>33</v>
      </c>
    </row>
    <row r="778" spans="1:11" ht="20.100000000000001" customHeight="1" x14ac:dyDescent="0.25">
      <c r="A778" s="49" t="s">
        <v>545</v>
      </c>
      <c r="B778" s="49" t="s">
        <v>79</v>
      </c>
      <c r="C778" s="49" t="s">
        <v>31</v>
      </c>
      <c r="D778" s="49">
        <v>235790</v>
      </c>
      <c r="E778" s="49">
        <v>84.52</v>
      </c>
      <c r="F778" s="49">
        <v>10.28</v>
      </c>
      <c r="G778" s="49">
        <v>4.36E-2</v>
      </c>
      <c r="H778" s="49">
        <v>22.936800000000002</v>
      </c>
      <c r="I778" s="49">
        <v>2031</v>
      </c>
      <c r="J778" s="49" t="s">
        <v>32</v>
      </c>
      <c r="K778" s="49" t="s">
        <v>33</v>
      </c>
    </row>
    <row r="779" spans="1:11" ht="20.100000000000001" customHeight="1" x14ac:dyDescent="0.25">
      <c r="A779" s="49" t="s">
        <v>925</v>
      </c>
      <c r="B779" s="49" t="s">
        <v>79</v>
      </c>
      <c r="C779" s="49" t="s">
        <v>31</v>
      </c>
      <c r="D779" s="49">
        <v>318554</v>
      </c>
      <c r="E779" s="49">
        <v>82.14</v>
      </c>
      <c r="F779" s="49">
        <v>6.5</v>
      </c>
      <c r="G779" s="49">
        <v>2.0400000000000001E-2</v>
      </c>
      <c r="H779" s="49">
        <v>49.008299999999998</v>
      </c>
      <c r="I779" s="49">
        <v>2031</v>
      </c>
      <c r="J779" s="49" t="s">
        <v>32</v>
      </c>
      <c r="K779" s="49" t="s">
        <v>33</v>
      </c>
    </row>
    <row r="780" spans="1:11" ht="20.100000000000001" customHeight="1" x14ac:dyDescent="0.25">
      <c r="A780" s="49" t="s">
        <v>851</v>
      </c>
      <c r="B780" s="49" t="s">
        <v>79</v>
      </c>
      <c r="C780" s="49" t="s">
        <v>31</v>
      </c>
      <c r="D780" s="49">
        <v>281470</v>
      </c>
      <c r="E780" s="49">
        <v>83.99</v>
      </c>
      <c r="F780" s="49">
        <v>6.84</v>
      </c>
      <c r="G780" s="49">
        <v>2.4299999999999999E-2</v>
      </c>
      <c r="H780" s="49">
        <v>41.150599999999997</v>
      </c>
      <c r="I780" s="49">
        <v>2031</v>
      </c>
      <c r="J780" s="49" t="s">
        <v>32</v>
      </c>
      <c r="K780" s="49" t="s">
        <v>33</v>
      </c>
    </row>
    <row r="781" spans="1:11" ht="20.100000000000001" customHeight="1" x14ac:dyDescent="0.25">
      <c r="A781" s="49" t="s">
        <v>476</v>
      </c>
      <c r="B781" s="49" t="s">
        <v>79</v>
      </c>
      <c r="C781" s="49" t="s">
        <v>31</v>
      </c>
      <c r="D781" s="49">
        <v>266520</v>
      </c>
      <c r="E781" s="49">
        <v>80.989999999999995</v>
      </c>
      <c r="F781" s="49">
        <v>7.74</v>
      </c>
      <c r="G781" s="49">
        <v>2.9000000000000001E-2</v>
      </c>
      <c r="H781" s="49">
        <v>34.434199999999997</v>
      </c>
      <c r="I781" s="49">
        <v>2031</v>
      </c>
      <c r="J781" s="49" t="s">
        <v>32</v>
      </c>
      <c r="K781" s="49" t="s">
        <v>33</v>
      </c>
    </row>
    <row r="782" spans="1:11" ht="20.100000000000001" customHeight="1" x14ac:dyDescent="0.25">
      <c r="A782" s="49" t="s">
        <v>3015</v>
      </c>
      <c r="B782" s="49" t="s">
        <v>75</v>
      </c>
      <c r="C782" s="49" t="s">
        <v>32</v>
      </c>
      <c r="D782" s="49">
        <v>351090</v>
      </c>
      <c r="E782" s="49">
        <v>83.19</v>
      </c>
      <c r="F782" s="49">
        <v>9.2100000000000009</v>
      </c>
      <c r="G782" s="49">
        <v>2.6200000000000001E-2</v>
      </c>
      <c r="H782" s="49">
        <v>38.1205</v>
      </c>
      <c r="I782" s="49">
        <v>2031</v>
      </c>
      <c r="J782" s="49" t="s">
        <v>52</v>
      </c>
      <c r="K782" s="49" t="s">
        <v>33</v>
      </c>
    </row>
    <row r="783" spans="1:11" ht="20.100000000000001" customHeight="1" x14ac:dyDescent="0.25">
      <c r="A783" s="49" t="s">
        <v>1151</v>
      </c>
      <c r="B783" s="49" t="s">
        <v>75</v>
      </c>
      <c r="C783" s="49" t="s">
        <v>31</v>
      </c>
      <c r="D783" s="49">
        <v>178815</v>
      </c>
      <c r="E783" s="49">
        <v>86.21</v>
      </c>
      <c r="F783" s="49">
        <v>4.17</v>
      </c>
      <c r="G783" s="49">
        <v>2.3300000000000001E-2</v>
      </c>
      <c r="H783" s="49">
        <v>42.881399999999999</v>
      </c>
      <c r="I783" s="49">
        <v>2031</v>
      </c>
      <c r="J783" s="49" t="s">
        <v>32</v>
      </c>
      <c r="K783" s="49" t="s">
        <v>33</v>
      </c>
    </row>
    <row r="784" spans="1:11" ht="20.100000000000001" customHeight="1" x14ac:dyDescent="0.25">
      <c r="A784" s="49" t="s">
        <v>1337</v>
      </c>
      <c r="B784" s="49" t="s">
        <v>34</v>
      </c>
      <c r="C784" s="49" t="s">
        <v>32</v>
      </c>
      <c r="D784" s="49">
        <v>576000</v>
      </c>
      <c r="E784" s="49">
        <v>63.22</v>
      </c>
      <c r="F784" s="49">
        <v>8.42</v>
      </c>
      <c r="G784" s="49">
        <v>1.46E-2</v>
      </c>
      <c r="H784" s="49">
        <v>68.408600000000007</v>
      </c>
      <c r="I784" s="49">
        <v>2031</v>
      </c>
      <c r="J784" s="49" t="s">
        <v>52</v>
      </c>
      <c r="K784" s="49" t="s">
        <v>33</v>
      </c>
    </row>
    <row r="785" spans="1:11" ht="20.100000000000001" customHeight="1" x14ac:dyDescent="0.25">
      <c r="A785" s="49" t="s">
        <v>514</v>
      </c>
      <c r="B785" s="49" t="s">
        <v>79</v>
      </c>
      <c r="C785" s="49" t="s">
        <v>31</v>
      </c>
      <c r="D785" s="49">
        <v>259295</v>
      </c>
      <c r="E785" s="49">
        <v>83.47</v>
      </c>
      <c r="F785" s="49">
        <v>7.04</v>
      </c>
      <c r="G785" s="49">
        <v>2.7199999999999998E-2</v>
      </c>
      <c r="H785" s="49">
        <v>36.831600000000002</v>
      </c>
      <c r="I785" s="49">
        <v>2031</v>
      </c>
      <c r="J785" s="49" t="s">
        <v>32</v>
      </c>
      <c r="K785" s="49" t="s">
        <v>33</v>
      </c>
    </row>
    <row r="786" spans="1:11" ht="20.100000000000001" customHeight="1" x14ac:dyDescent="0.25">
      <c r="A786" s="49" t="s">
        <v>3480</v>
      </c>
      <c r="B786" s="49" t="s">
        <v>79</v>
      </c>
      <c r="C786" s="49" t="s">
        <v>31</v>
      </c>
      <c r="D786" s="49">
        <v>261620</v>
      </c>
      <c r="E786" s="49">
        <v>88.64</v>
      </c>
      <c r="F786" s="49">
        <v>7.89</v>
      </c>
      <c r="G786" s="49">
        <v>3.0200000000000001E-2</v>
      </c>
      <c r="H786" s="49">
        <v>33.158499999999997</v>
      </c>
      <c r="I786" s="49">
        <v>2031</v>
      </c>
      <c r="J786" s="49" t="s">
        <v>32</v>
      </c>
      <c r="K786" s="49" t="s">
        <v>33</v>
      </c>
    </row>
    <row r="787" spans="1:11" ht="20.100000000000001" customHeight="1" x14ac:dyDescent="0.25">
      <c r="A787" s="49" t="s">
        <v>2250</v>
      </c>
      <c r="B787" s="49" t="s">
        <v>75</v>
      </c>
      <c r="C787" s="49" t="s">
        <v>32</v>
      </c>
      <c r="D787" s="49">
        <v>376470</v>
      </c>
      <c r="E787" s="49">
        <v>79.34</v>
      </c>
      <c r="F787" s="49">
        <v>9.42</v>
      </c>
      <c r="G787" s="49">
        <v>2.5000000000000001E-2</v>
      </c>
      <c r="H787" s="49">
        <v>39.965000000000003</v>
      </c>
      <c r="I787" s="49">
        <v>2031</v>
      </c>
      <c r="J787" s="49" t="s">
        <v>52</v>
      </c>
      <c r="K787" s="49" t="s">
        <v>33</v>
      </c>
    </row>
    <row r="788" spans="1:11" ht="20.100000000000001" customHeight="1" x14ac:dyDescent="0.25">
      <c r="A788" s="49" t="s">
        <v>544</v>
      </c>
      <c r="B788" s="49" t="s">
        <v>75</v>
      </c>
      <c r="C788" s="49" t="s">
        <v>31</v>
      </c>
      <c r="D788" s="49">
        <v>210002</v>
      </c>
      <c r="E788" s="49">
        <v>83.18</v>
      </c>
      <c r="F788" s="49">
        <v>4.46</v>
      </c>
      <c r="G788" s="49">
        <v>2.12E-2</v>
      </c>
      <c r="H788" s="49">
        <v>47.085700000000003</v>
      </c>
      <c r="I788" s="49">
        <v>2031</v>
      </c>
      <c r="J788" s="49" t="s">
        <v>32</v>
      </c>
      <c r="K788" s="49" t="s">
        <v>33</v>
      </c>
    </row>
    <row r="789" spans="1:11" ht="20.100000000000001" customHeight="1" x14ac:dyDescent="0.25">
      <c r="A789" s="49" t="s">
        <v>2217</v>
      </c>
      <c r="B789" s="49" t="s">
        <v>75</v>
      </c>
      <c r="C789" s="49" t="s">
        <v>31</v>
      </c>
      <c r="D789" s="49">
        <v>283546</v>
      </c>
      <c r="E789" s="49">
        <v>85.02</v>
      </c>
      <c r="F789" s="49">
        <v>5.39</v>
      </c>
      <c r="G789" s="49">
        <v>1.9E-2</v>
      </c>
      <c r="H789" s="49">
        <v>52.606000000000002</v>
      </c>
      <c r="I789" s="49">
        <v>2031</v>
      </c>
      <c r="J789" s="49" t="s">
        <v>32</v>
      </c>
      <c r="K789" s="49" t="s">
        <v>33</v>
      </c>
    </row>
    <row r="790" spans="1:11" ht="20.100000000000001" customHeight="1" x14ac:dyDescent="0.25">
      <c r="A790" s="49" t="s">
        <v>1370</v>
      </c>
      <c r="B790" s="49" t="s">
        <v>75</v>
      </c>
      <c r="C790" s="49" t="s">
        <v>32</v>
      </c>
      <c r="D790" s="49">
        <v>718245</v>
      </c>
      <c r="E790" s="49">
        <v>79.16</v>
      </c>
      <c r="F790" s="49">
        <v>10.130000000000001</v>
      </c>
      <c r="G790" s="49">
        <v>1.41E-2</v>
      </c>
      <c r="H790" s="49">
        <v>70.902799999999999</v>
      </c>
      <c r="I790" s="49">
        <v>2031</v>
      </c>
      <c r="J790" s="49" t="s">
        <v>52</v>
      </c>
      <c r="K790" s="49" t="s">
        <v>33</v>
      </c>
    </row>
    <row r="791" spans="1:11" ht="20.100000000000001" customHeight="1" x14ac:dyDescent="0.25">
      <c r="A791" s="49" t="s">
        <v>2257</v>
      </c>
      <c r="B791" s="49" t="s">
        <v>79</v>
      </c>
      <c r="C791" s="49" t="s">
        <v>31</v>
      </c>
      <c r="D791" s="49">
        <v>429763</v>
      </c>
      <c r="E791" s="49">
        <v>76.22</v>
      </c>
      <c r="F791" s="49">
        <v>9.89</v>
      </c>
      <c r="G791" s="49">
        <v>2.3E-2</v>
      </c>
      <c r="H791" s="49">
        <v>43.454300000000003</v>
      </c>
      <c r="I791" s="49">
        <v>2031</v>
      </c>
      <c r="J791" s="49" t="s">
        <v>32</v>
      </c>
      <c r="K791" s="49" t="s">
        <v>33</v>
      </c>
    </row>
    <row r="792" spans="1:11" ht="20.100000000000001" customHeight="1" x14ac:dyDescent="0.25">
      <c r="A792" s="49" t="s">
        <v>2954</v>
      </c>
      <c r="B792" s="49" t="s">
        <v>75</v>
      </c>
      <c r="C792" s="49" t="s">
        <v>32</v>
      </c>
      <c r="D792" s="49">
        <v>353790</v>
      </c>
      <c r="E792" s="49">
        <v>76.83</v>
      </c>
      <c r="F792" s="49">
        <v>9.42</v>
      </c>
      <c r="G792" s="49">
        <v>2.6599999999999999E-2</v>
      </c>
      <c r="H792" s="49">
        <v>37.557299999999998</v>
      </c>
      <c r="I792" s="49">
        <v>2031</v>
      </c>
      <c r="J792" s="49" t="s">
        <v>52</v>
      </c>
      <c r="K792" s="49" t="s">
        <v>33</v>
      </c>
    </row>
    <row r="793" spans="1:11" ht="20.100000000000001" customHeight="1" x14ac:dyDescent="0.25">
      <c r="A793" s="49" t="s">
        <v>3213</v>
      </c>
      <c r="B793" s="49" t="s">
        <v>79</v>
      </c>
      <c r="C793" s="49" t="s">
        <v>31</v>
      </c>
      <c r="D793" s="49">
        <v>269759</v>
      </c>
      <c r="E793" s="49">
        <v>76.3</v>
      </c>
      <c r="F793" s="49">
        <v>10.15</v>
      </c>
      <c r="G793" s="49">
        <v>3.7600000000000001E-2</v>
      </c>
      <c r="H793" s="49">
        <v>26.577300000000001</v>
      </c>
      <c r="I793" s="49">
        <v>2031</v>
      </c>
      <c r="J793" s="49" t="s">
        <v>32</v>
      </c>
      <c r="K793" s="49" t="s">
        <v>33</v>
      </c>
    </row>
    <row r="794" spans="1:11" ht="20.100000000000001" customHeight="1" x14ac:dyDescent="0.25">
      <c r="A794" s="49" t="s">
        <v>619</v>
      </c>
      <c r="B794" s="49" t="s">
        <v>79</v>
      </c>
      <c r="C794" s="49" t="s">
        <v>31</v>
      </c>
      <c r="D794" s="49">
        <v>137662</v>
      </c>
      <c r="E794" s="49">
        <v>89.77</v>
      </c>
      <c r="F794" s="49">
        <v>6.66</v>
      </c>
      <c r="G794" s="49">
        <v>4.8399999999999999E-2</v>
      </c>
      <c r="H794" s="49">
        <v>20.67</v>
      </c>
      <c r="I794" s="49">
        <v>2031</v>
      </c>
      <c r="J794" s="49" t="s">
        <v>32</v>
      </c>
      <c r="K794" s="49" t="s">
        <v>33</v>
      </c>
    </row>
    <row r="795" spans="1:11" ht="20.100000000000001" customHeight="1" x14ac:dyDescent="0.25">
      <c r="A795" s="49" t="s">
        <v>2962</v>
      </c>
      <c r="B795" s="49" t="s">
        <v>34</v>
      </c>
      <c r="C795" s="49" t="s">
        <v>32</v>
      </c>
      <c r="D795" s="49">
        <v>136800</v>
      </c>
      <c r="E795" s="49">
        <v>81.22</v>
      </c>
      <c r="F795" s="49">
        <v>8.3699999999999992</v>
      </c>
      <c r="G795" s="49">
        <v>6.1199999999999997E-2</v>
      </c>
      <c r="H795" s="49">
        <v>16.344100000000001</v>
      </c>
      <c r="I795" s="49">
        <v>2031</v>
      </c>
      <c r="J795" s="49" t="s">
        <v>52</v>
      </c>
      <c r="K795" s="49" t="s">
        <v>33</v>
      </c>
    </row>
    <row r="796" spans="1:11" ht="20.100000000000001" customHeight="1" x14ac:dyDescent="0.25">
      <c r="A796" s="49" t="s">
        <v>3014</v>
      </c>
      <c r="B796" s="49" t="s">
        <v>75</v>
      </c>
      <c r="C796" s="49" t="s">
        <v>32</v>
      </c>
      <c r="D796" s="49">
        <v>536940</v>
      </c>
      <c r="E796" s="49">
        <v>82.92</v>
      </c>
      <c r="F796" s="49">
        <v>9.2799999999999994</v>
      </c>
      <c r="G796" s="49">
        <v>1.7299999999999999E-2</v>
      </c>
      <c r="H796" s="49">
        <v>57.859900000000003</v>
      </c>
      <c r="I796" s="49">
        <v>2031</v>
      </c>
      <c r="J796" s="49" t="s">
        <v>52</v>
      </c>
      <c r="K796" s="49" t="s">
        <v>33</v>
      </c>
    </row>
    <row r="797" spans="1:11" ht="20.100000000000001" customHeight="1" x14ac:dyDescent="0.25">
      <c r="A797" s="49" t="s">
        <v>675</v>
      </c>
      <c r="B797" s="49" t="s">
        <v>79</v>
      </c>
      <c r="C797" s="49" t="s">
        <v>31</v>
      </c>
      <c r="D797" s="49">
        <v>266520</v>
      </c>
      <c r="E797" s="49">
        <v>85.16</v>
      </c>
      <c r="F797" s="49">
        <v>10.18</v>
      </c>
      <c r="G797" s="49">
        <v>3.8199999999999998E-2</v>
      </c>
      <c r="H797" s="49">
        <v>26.180800000000001</v>
      </c>
      <c r="I797" s="49">
        <v>2031</v>
      </c>
      <c r="J797" s="49" t="s">
        <v>32</v>
      </c>
      <c r="K797" s="49" t="s">
        <v>33</v>
      </c>
    </row>
    <row r="798" spans="1:11" ht="20.100000000000001" customHeight="1" x14ac:dyDescent="0.25">
      <c r="A798" s="49" t="s">
        <v>691</v>
      </c>
      <c r="B798" s="49" t="s">
        <v>79</v>
      </c>
      <c r="C798" s="49" t="s">
        <v>31</v>
      </c>
      <c r="D798" s="49">
        <v>239237</v>
      </c>
      <c r="E798" s="49">
        <v>79.44</v>
      </c>
      <c r="F798" s="49">
        <v>10.26</v>
      </c>
      <c r="G798" s="49">
        <v>4.2900000000000001E-2</v>
      </c>
      <c r="H798" s="49">
        <v>23.317499999999999</v>
      </c>
      <c r="I798" s="49">
        <v>2031</v>
      </c>
      <c r="J798" s="49" t="s">
        <v>32</v>
      </c>
      <c r="K798" s="49" t="s">
        <v>33</v>
      </c>
    </row>
    <row r="799" spans="1:11" ht="20.100000000000001" customHeight="1" x14ac:dyDescent="0.25">
      <c r="A799" s="49" t="s">
        <v>3610</v>
      </c>
      <c r="B799" s="49" t="s">
        <v>75</v>
      </c>
      <c r="C799" s="49" t="s">
        <v>31</v>
      </c>
      <c r="D799" s="49">
        <v>412779</v>
      </c>
      <c r="E799" s="49">
        <v>86.43</v>
      </c>
      <c r="F799" s="49">
        <v>12.96</v>
      </c>
      <c r="G799" s="49">
        <v>3.1399999999999997E-2</v>
      </c>
      <c r="H799" s="49">
        <v>31.850200000000001</v>
      </c>
      <c r="I799" s="49">
        <v>2031</v>
      </c>
      <c r="J799" s="49" t="s">
        <v>32</v>
      </c>
      <c r="K799" s="49" t="s">
        <v>33</v>
      </c>
    </row>
    <row r="800" spans="1:11" ht="20.100000000000001" customHeight="1" x14ac:dyDescent="0.25">
      <c r="A800" s="49" t="s">
        <v>2258</v>
      </c>
      <c r="B800" s="49" t="s">
        <v>75</v>
      </c>
      <c r="C800" s="49" t="s">
        <v>31</v>
      </c>
      <c r="D800" s="49">
        <v>338085</v>
      </c>
      <c r="E800" s="49">
        <v>83.94</v>
      </c>
      <c r="F800" s="49">
        <v>5.15</v>
      </c>
      <c r="G800" s="49">
        <v>1.52E-2</v>
      </c>
      <c r="H800" s="49">
        <v>65.647599999999997</v>
      </c>
      <c r="I800" s="49">
        <v>2031</v>
      </c>
      <c r="J800" s="49" t="s">
        <v>32</v>
      </c>
      <c r="K800" s="49" t="s">
        <v>33</v>
      </c>
    </row>
    <row r="801" spans="1:11" ht="20.100000000000001" customHeight="1" x14ac:dyDescent="0.25">
      <c r="A801" s="49" t="s">
        <v>1469</v>
      </c>
      <c r="B801" s="49" t="s">
        <v>79</v>
      </c>
      <c r="C801" s="49" t="s">
        <v>31</v>
      </c>
      <c r="D801" s="49">
        <v>217062</v>
      </c>
      <c r="E801" s="49">
        <v>78.83</v>
      </c>
      <c r="F801" s="49">
        <v>6.6</v>
      </c>
      <c r="G801" s="49">
        <v>3.04E-2</v>
      </c>
      <c r="H801" s="49">
        <v>32.888100000000001</v>
      </c>
      <c r="I801" s="49">
        <v>2031</v>
      </c>
      <c r="J801" s="49" t="s">
        <v>32</v>
      </c>
      <c r="K801" s="49" t="s">
        <v>33</v>
      </c>
    </row>
    <row r="802" spans="1:11" ht="20.100000000000001" customHeight="1" x14ac:dyDescent="0.25">
      <c r="A802" s="49" t="s">
        <v>690</v>
      </c>
      <c r="B802" s="49" t="s">
        <v>79</v>
      </c>
      <c r="C802" s="49" t="s">
        <v>31</v>
      </c>
      <c r="D802" s="49">
        <v>583039</v>
      </c>
      <c r="E802" s="49">
        <v>84.32</v>
      </c>
      <c r="F802" s="49">
        <v>11.16</v>
      </c>
      <c r="G802" s="49">
        <v>1.9099999999999999E-2</v>
      </c>
      <c r="H802" s="49">
        <v>52.243699999999997</v>
      </c>
      <c r="I802" s="49">
        <v>2031</v>
      </c>
      <c r="J802" s="49" t="s">
        <v>32</v>
      </c>
      <c r="K802" s="49" t="s">
        <v>33</v>
      </c>
    </row>
    <row r="803" spans="1:11" ht="20.100000000000001" customHeight="1" x14ac:dyDescent="0.25">
      <c r="A803" s="49" t="s">
        <v>987</v>
      </c>
      <c r="B803" s="49" t="s">
        <v>79</v>
      </c>
      <c r="C803" s="49" t="s">
        <v>31</v>
      </c>
      <c r="D803" s="49">
        <v>606294</v>
      </c>
      <c r="E803" s="49">
        <v>80.52</v>
      </c>
      <c r="F803" s="49">
        <v>10.33</v>
      </c>
      <c r="G803" s="49">
        <v>1.7000000000000001E-2</v>
      </c>
      <c r="H803" s="49">
        <v>58.692599999999999</v>
      </c>
      <c r="I803" s="49">
        <v>2031</v>
      </c>
      <c r="J803" s="49" t="s">
        <v>32</v>
      </c>
      <c r="K803" s="49" t="s">
        <v>33</v>
      </c>
    </row>
    <row r="804" spans="1:11" ht="20.100000000000001" customHeight="1" x14ac:dyDescent="0.25">
      <c r="A804" s="49" t="s">
        <v>937</v>
      </c>
      <c r="B804" s="49" t="s">
        <v>75</v>
      </c>
      <c r="C804" s="49" t="s">
        <v>31</v>
      </c>
      <c r="D804" s="49">
        <v>307854</v>
      </c>
      <c r="E804" s="49">
        <v>84.88</v>
      </c>
      <c r="F804" s="49">
        <v>6.1</v>
      </c>
      <c r="G804" s="49">
        <v>1.9800000000000002E-2</v>
      </c>
      <c r="H804" s="49">
        <v>50.467799999999997</v>
      </c>
      <c r="I804" s="49">
        <v>2031</v>
      </c>
      <c r="J804" s="49" t="s">
        <v>32</v>
      </c>
      <c r="K804" s="49" t="s">
        <v>33</v>
      </c>
    </row>
    <row r="805" spans="1:11" ht="20.100000000000001" customHeight="1" x14ac:dyDescent="0.25">
      <c r="A805" s="49" t="s">
        <v>2214</v>
      </c>
      <c r="B805" s="49" t="s">
        <v>34</v>
      </c>
      <c r="C805" s="49" t="s">
        <v>32</v>
      </c>
      <c r="D805" s="49">
        <v>36640</v>
      </c>
      <c r="E805" s="49">
        <v>79.42</v>
      </c>
      <c r="F805" s="49">
        <v>8.7799999999999994</v>
      </c>
      <c r="G805" s="49">
        <v>0.23960000000000001</v>
      </c>
      <c r="H805" s="49">
        <v>4.1730999999999998</v>
      </c>
      <c r="I805" s="49">
        <v>2031</v>
      </c>
      <c r="J805" s="49" t="s">
        <v>52</v>
      </c>
      <c r="K805" s="49" t="s">
        <v>33</v>
      </c>
    </row>
    <row r="806" spans="1:11" ht="20.100000000000001" customHeight="1" x14ac:dyDescent="0.25">
      <c r="A806" s="49" t="s">
        <v>396</v>
      </c>
      <c r="B806" s="49" t="s">
        <v>79</v>
      </c>
      <c r="C806" s="49" t="s">
        <v>31</v>
      </c>
      <c r="D806" s="49">
        <v>182677</v>
      </c>
      <c r="E806" s="49">
        <v>84.34</v>
      </c>
      <c r="F806" s="49">
        <v>7.44</v>
      </c>
      <c r="G806" s="49">
        <v>4.07E-2</v>
      </c>
      <c r="H806" s="49">
        <v>24.5534</v>
      </c>
      <c r="I806" s="49">
        <v>2031</v>
      </c>
      <c r="J806" s="49" t="s">
        <v>32</v>
      </c>
      <c r="K806" s="49" t="s">
        <v>33</v>
      </c>
    </row>
    <row r="807" spans="1:11" ht="20.100000000000001" customHeight="1" x14ac:dyDescent="0.25">
      <c r="A807" s="49" t="s">
        <v>710</v>
      </c>
      <c r="B807" s="49" t="s">
        <v>79</v>
      </c>
      <c r="C807" s="49" t="s">
        <v>31</v>
      </c>
      <c r="D807" s="49">
        <v>466431</v>
      </c>
      <c r="E807" s="49">
        <v>65.42</v>
      </c>
      <c r="F807" s="49">
        <v>10.58</v>
      </c>
      <c r="G807" s="49">
        <v>2.2700000000000001E-2</v>
      </c>
      <c r="H807" s="49">
        <v>44.086100000000002</v>
      </c>
      <c r="I807" s="49">
        <v>2031</v>
      </c>
      <c r="J807" s="49" t="s">
        <v>32</v>
      </c>
      <c r="K807" s="49" t="s">
        <v>33</v>
      </c>
    </row>
    <row r="808" spans="1:11" ht="20.100000000000001" customHeight="1" x14ac:dyDescent="0.25">
      <c r="A808" s="49" t="s">
        <v>342</v>
      </c>
      <c r="B808" s="49" t="s">
        <v>79</v>
      </c>
      <c r="C808" s="49" t="s">
        <v>31</v>
      </c>
      <c r="D808" s="49">
        <v>238905</v>
      </c>
      <c r="E808" s="49">
        <v>87.19</v>
      </c>
      <c r="F808" s="49">
        <v>7.39</v>
      </c>
      <c r="G808" s="49">
        <v>3.09E-2</v>
      </c>
      <c r="H808" s="49">
        <v>32.328099999999999</v>
      </c>
      <c r="I808" s="49">
        <v>2031</v>
      </c>
      <c r="J808" s="49" t="s">
        <v>32</v>
      </c>
      <c r="K808" s="49" t="s">
        <v>33</v>
      </c>
    </row>
    <row r="809" spans="1:11" ht="20.100000000000001" customHeight="1" x14ac:dyDescent="0.25">
      <c r="A809" s="49" t="s">
        <v>3611</v>
      </c>
      <c r="B809" s="49" t="s">
        <v>75</v>
      </c>
      <c r="C809" s="49" t="s">
        <v>31</v>
      </c>
      <c r="D809" s="49">
        <v>512388</v>
      </c>
      <c r="E809" s="49">
        <v>84.28</v>
      </c>
      <c r="F809" s="49">
        <v>14.28</v>
      </c>
      <c r="G809" s="49">
        <v>2.7900000000000001E-2</v>
      </c>
      <c r="H809" s="49">
        <v>35.881500000000003</v>
      </c>
      <c r="I809" s="49">
        <v>2031</v>
      </c>
      <c r="J809" s="49" t="s">
        <v>32</v>
      </c>
      <c r="K809" s="49" t="s">
        <v>33</v>
      </c>
    </row>
    <row r="810" spans="1:11" ht="20.100000000000001" customHeight="1" x14ac:dyDescent="0.25">
      <c r="A810" s="49" t="s">
        <v>1362</v>
      </c>
      <c r="B810" s="49" t="s">
        <v>30</v>
      </c>
      <c r="C810" s="49" t="s">
        <v>32</v>
      </c>
      <c r="D810" s="49">
        <v>528840</v>
      </c>
      <c r="E810" s="49">
        <v>82.56</v>
      </c>
      <c r="F810" s="49">
        <v>9.64</v>
      </c>
      <c r="G810" s="49">
        <v>1.8200000000000001E-2</v>
      </c>
      <c r="H810" s="49">
        <v>54.858899999999998</v>
      </c>
      <c r="I810" s="49">
        <v>2031</v>
      </c>
      <c r="J810" s="49" t="s">
        <v>52</v>
      </c>
      <c r="K810" s="49" t="s">
        <v>33</v>
      </c>
    </row>
    <row r="811" spans="1:11" ht="20.100000000000001" customHeight="1" x14ac:dyDescent="0.25">
      <c r="A811" s="49" t="s">
        <v>3212</v>
      </c>
      <c r="B811" s="49" t="s">
        <v>79</v>
      </c>
      <c r="C811" s="49" t="s">
        <v>31</v>
      </c>
      <c r="D811" s="49">
        <v>341850</v>
      </c>
      <c r="E811" s="49">
        <v>85.79</v>
      </c>
      <c r="F811" s="49">
        <v>10.39</v>
      </c>
      <c r="G811" s="49">
        <v>3.04E-2</v>
      </c>
      <c r="H811" s="49">
        <v>32.901899999999998</v>
      </c>
      <c r="I811" s="49">
        <v>2031</v>
      </c>
      <c r="J811" s="49" t="s">
        <v>32</v>
      </c>
      <c r="K811" s="49" t="s">
        <v>33</v>
      </c>
    </row>
    <row r="812" spans="1:11" ht="20.100000000000001" customHeight="1" x14ac:dyDescent="0.25">
      <c r="A812" s="49" t="s">
        <v>1419</v>
      </c>
      <c r="B812" s="49" t="s">
        <v>75</v>
      </c>
      <c r="C812" s="49" t="s">
        <v>32</v>
      </c>
      <c r="D812" s="49">
        <v>554400</v>
      </c>
      <c r="E812" s="49">
        <v>84.89</v>
      </c>
      <c r="F812" s="49">
        <v>10.119999999999999</v>
      </c>
      <c r="G812" s="49">
        <v>1.83E-2</v>
      </c>
      <c r="H812" s="49">
        <v>54.782600000000002</v>
      </c>
      <c r="I812" s="49">
        <v>2031</v>
      </c>
      <c r="J812" s="49" t="s">
        <v>52</v>
      </c>
      <c r="K812" s="49" t="s">
        <v>33</v>
      </c>
    </row>
    <row r="813" spans="1:11" ht="20.100000000000001" customHeight="1" x14ac:dyDescent="0.25">
      <c r="A813" s="49" t="s">
        <v>1455</v>
      </c>
      <c r="B813" s="49" t="s">
        <v>34</v>
      </c>
      <c r="C813" s="49" t="s">
        <v>32</v>
      </c>
      <c r="D813" s="49">
        <v>599800</v>
      </c>
      <c r="E813" s="49">
        <v>70.25</v>
      </c>
      <c r="F813" s="49">
        <v>8.4600000000000009</v>
      </c>
      <c r="G813" s="49">
        <v>1.41E-2</v>
      </c>
      <c r="H813" s="49">
        <v>70.898300000000006</v>
      </c>
      <c r="I813" s="49">
        <v>2031</v>
      </c>
      <c r="J813" s="49" t="s">
        <v>52</v>
      </c>
      <c r="K813" s="49" t="s">
        <v>33</v>
      </c>
    </row>
    <row r="814" spans="1:11" ht="20.100000000000001" customHeight="1" x14ac:dyDescent="0.25">
      <c r="A814" s="49" t="s">
        <v>1112</v>
      </c>
      <c r="B814" s="49" t="s">
        <v>75</v>
      </c>
      <c r="C814" s="49" t="s">
        <v>31</v>
      </c>
      <c r="D814" s="49">
        <v>279062</v>
      </c>
      <c r="E814" s="49">
        <v>80.489999999999995</v>
      </c>
      <c r="F814" s="49">
        <v>4.9800000000000004</v>
      </c>
      <c r="G814" s="49">
        <v>1.78E-2</v>
      </c>
      <c r="H814" s="49">
        <v>56.036499999999997</v>
      </c>
      <c r="I814" s="49">
        <v>2031</v>
      </c>
      <c r="J814" s="49" t="s">
        <v>32</v>
      </c>
      <c r="K814" s="49" t="s">
        <v>33</v>
      </c>
    </row>
    <row r="815" spans="1:11" ht="20.100000000000001" customHeight="1" x14ac:dyDescent="0.25">
      <c r="A815" s="49" t="s">
        <v>2988</v>
      </c>
      <c r="B815" s="49" t="s">
        <v>75</v>
      </c>
      <c r="C815" s="49" t="s">
        <v>32</v>
      </c>
      <c r="D815" s="49">
        <v>437580</v>
      </c>
      <c r="E815" s="49">
        <v>84.65</v>
      </c>
      <c r="F815" s="49">
        <v>9.73</v>
      </c>
      <c r="G815" s="49">
        <v>2.2200000000000001E-2</v>
      </c>
      <c r="H815" s="49">
        <v>44.972299999999997</v>
      </c>
      <c r="I815" s="49">
        <v>2031</v>
      </c>
      <c r="J815" s="49" t="s">
        <v>52</v>
      </c>
      <c r="K815" s="49" t="s">
        <v>33</v>
      </c>
    </row>
    <row r="816" spans="1:11" ht="20.100000000000001" customHeight="1" x14ac:dyDescent="0.25">
      <c r="A816" s="49" t="s">
        <v>630</v>
      </c>
      <c r="B816" s="49" t="s">
        <v>79</v>
      </c>
      <c r="C816" s="49" t="s">
        <v>31</v>
      </c>
      <c r="D816" s="49">
        <v>154314</v>
      </c>
      <c r="E816" s="49">
        <v>84.96</v>
      </c>
      <c r="F816" s="49">
        <v>6.67</v>
      </c>
      <c r="G816" s="49">
        <v>4.3200000000000002E-2</v>
      </c>
      <c r="H816" s="49">
        <v>23.1356</v>
      </c>
      <c r="I816" s="49">
        <v>2031</v>
      </c>
      <c r="J816" s="49" t="s">
        <v>32</v>
      </c>
      <c r="K816" s="49" t="s">
        <v>33</v>
      </c>
    </row>
    <row r="817" spans="1:11" ht="20.100000000000001" customHeight="1" x14ac:dyDescent="0.25">
      <c r="A817" s="49" t="s">
        <v>2247</v>
      </c>
      <c r="B817" s="49" t="s">
        <v>75</v>
      </c>
      <c r="C817" s="49" t="s">
        <v>32</v>
      </c>
      <c r="D817" s="49">
        <v>376470</v>
      </c>
      <c r="E817" s="49">
        <v>77.7</v>
      </c>
      <c r="F817" s="49">
        <v>9.43</v>
      </c>
      <c r="G817" s="49">
        <v>2.5000000000000001E-2</v>
      </c>
      <c r="H817" s="49">
        <v>39.922600000000003</v>
      </c>
      <c r="I817" s="49">
        <v>2031</v>
      </c>
      <c r="J817" s="49" t="s">
        <v>52</v>
      </c>
      <c r="K817" s="49" t="s">
        <v>33</v>
      </c>
    </row>
    <row r="818" spans="1:11" ht="20.100000000000001" customHeight="1" x14ac:dyDescent="0.25">
      <c r="A818" s="49" t="s">
        <v>897</v>
      </c>
      <c r="B818" s="49" t="s">
        <v>79</v>
      </c>
      <c r="C818" s="49" t="s">
        <v>31</v>
      </c>
      <c r="D818" s="49">
        <v>249951</v>
      </c>
      <c r="E818" s="49">
        <v>82.83</v>
      </c>
      <c r="F818" s="49">
        <v>6.61</v>
      </c>
      <c r="G818" s="49">
        <v>2.64E-2</v>
      </c>
      <c r="H818" s="49">
        <v>37.814100000000003</v>
      </c>
      <c r="I818" s="49">
        <v>2031</v>
      </c>
      <c r="J818" s="49" t="s">
        <v>32</v>
      </c>
      <c r="K818" s="49" t="s">
        <v>33</v>
      </c>
    </row>
    <row r="819" spans="1:11" ht="20.100000000000001" customHeight="1" x14ac:dyDescent="0.25">
      <c r="A819" s="49" t="s">
        <v>2251</v>
      </c>
      <c r="B819" s="49" t="s">
        <v>34</v>
      </c>
      <c r="C819" s="49" t="s">
        <v>32</v>
      </c>
      <c r="D819" s="49">
        <v>418400</v>
      </c>
      <c r="E819" s="49">
        <v>73.64</v>
      </c>
      <c r="F819" s="49">
        <v>7.74</v>
      </c>
      <c r="G819" s="49">
        <v>1.8499999999999999E-2</v>
      </c>
      <c r="H819" s="49">
        <v>54.056800000000003</v>
      </c>
      <c r="I819" s="49">
        <v>2031</v>
      </c>
      <c r="J819" s="49" t="s">
        <v>52</v>
      </c>
      <c r="K819" s="49" t="s">
        <v>33</v>
      </c>
    </row>
    <row r="820" spans="1:11" ht="20.100000000000001" customHeight="1" x14ac:dyDescent="0.25">
      <c r="A820" s="49" t="s">
        <v>3352</v>
      </c>
      <c r="B820" s="49" t="s">
        <v>30</v>
      </c>
      <c r="C820" s="49" t="s">
        <v>32</v>
      </c>
      <c r="D820" s="49">
        <v>743760</v>
      </c>
      <c r="E820" s="49">
        <v>80.849999999999994</v>
      </c>
      <c r="F820" s="49">
        <v>9.64</v>
      </c>
      <c r="G820" s="49">
        <v>1.2999999999999999E-2</v>
      </c>
      <c r="H820" s="49">
        <v>77.153499999999994</v>
      </c>
      <c r="I820" s="49">
        <v>2031</v>
      </c>
      <c r="J820" s="49" t="s">
        <v>52</v>
      </c>
      <c r="K820" s="49" t="s">
        <v>33</v>
      </c>
    </row>
    <row r="821" spans="1:11" ht="20.100000000000001" customHeight="1" x14ac:dyDescent="0.25">
      <c r="A821" s="49" t="s">
        <v>849</v>
      </c>
      <c r="B821" s="49" t="s">
        <v>79</v>
      </c>
      <c r="C821" s="49" t="s">
        <v>31</v>
      </c>
      <c r="D821" s="49">
        <v>341560</v>
      </c>
      <c r="E821" s="49">
        <v>84.28</v>
      </c>
      <c r="F821" s="49">
        <v>6.33</v>
      </c>
      <c r="G821" s="49">
        <v>1.8499999999999999E-2</v>
      </c>
      <c r="H821" s="49">
        <v>53.9589</v>
      </c>
      <c r="I821" s="49">
        <v>2031</v>
      </c>
      <c r="J821" s="49" t="s">
        <v>32</v>
      </c>
      <c r="K821" s="49" t="s">
        <v>33</v>
      </c>
    </row>
    <row r="822" spans="1:11" ht="20.100000000000001" customHeight="1" x14ac:dyDescent="0.25">
      <c r="A822" s="49" t="s">
        <v>1454</v>
      </c>
      <c r="B822" s="49" t="s">
        <v>79</v>
      </c>
      <c r="C822" s="49" t="s">
        <v>31</v>
      </c>
      <c r="D822" s="49">
        <v>456050</v>
      </c>
      <c r="E822" s="49">
        <v>79.42</v>
      </c>
      <c r="F822" s="49">
        <v>10.08</v>
      </c>
      <c r="G822" s="49">
        <v>2.2100000000000002E-2</v>
      </c>
      <c r="H822" s="49">
        <v>45.243000000000002</v>
      </c>
      <c r="I822" s="49">
        <v>2031</v>
      </c>
      <c r="J822" s="49" t="s">
        <v>32</v>
      </c>
      <c r="K822" s="49" t="s">
        <v>33</v>
      </c>
    </row>
    <row r="823" spans="1:11" ht="20.100000000000001" customHeight="1" x14ac:dyDescent="0.25">
      <c r="A823" s="49" t="s">
        <v>1804</v>
      </c>
      <c r="B823" s="49" t="s">
        <v>79</v>
      </c>
      <c r="C823" s="49" t="s">
        <v>31</v>
      </c>
      <c r="D823" s="49">
        <v>269427</v>
      </c>
      <c r="E823" s="49">
        <v>80.13</v>
      </c>
      <c r="F823" s="49">
        <v>6.95</v>
      </c>
      <c r="G823" s="49">
        <v>2.58E-2</v>
      </c>
      <c r="H823" s="49">
        <v>38.766500000000001</v>
      </c>
      <c r="I823" s="49">
        <v>2031</v>
      </c>
      <c r="J823" s="49" t="s">
        <v>32</v>
      </c>
      <c r="K823" s="49" t="s">
        <v>33</v>
      </c>
    </row>
    <row r="824" spans="1:11" ht="20.100000000000001" customHeight="1" x14ac:dyDescent="0.25">
      <c r="A824" s="49" t="s">
        <v>810</v>
      </c>
      <c r="B824" s="49" t="s">
        <v>79</v>
      </c>
      <c r="C824" s="49" t="s">
        <v>31</v>
      </c>
      <c r="D824" s="49">
        <v>318554</v>
      </c>
      <c r="E824" s="49">
        <v>77.680000000000007</v>
      </c>
      <c r="F824" s="49">
        <v>6.48</v>
      </c>
      <c r="G824" s="49">
        <v>2.0299999999999999E-2</v>
      </c>
      <c r="H824" s="49">
        <v>49.159500000000001</v>
      </c>
      <c r="I824" s="49">
        <v>2031</v>
      </c>
      <c r="J824" s="49" t="s">
        <v>32</v>
      </c>
      <c r="K824" s="49" t="s">
        <v>33</v>
      </c>
    </row>
    <row r="825" spans="1:11" ht="20.100000000000001" customHeight="1" x14ac:dyDescent="0.25">
      <c r="A825" s="49" t="s">
        <v>559</v>
      </c>
      <c r="B825" s="49" t="s">
        <v>79</v>
      </c>
      <c r="C825" s="49" t="s">
        <v>31</v>
      </c>
      <c r="D825" s="49">
        <v>262991</v>
      </c>
      <c r="E825" s="49">
        <v>80.430000000000007</v>
      </c>
      <c r="F825" s="49">
        <v>7.09</v>
      </c>
      <c r="G825" s="49">
        <v>2.7E-2</v>
      </c>
      <c r="H825" s="49">
        <v>37.093200000000003</v>
      </c>
      <c r="I825" s="49">
        <v>2031</v>
      </c>
      <c r="J825" s="49" t="s">
        <v>32</v>
      </c>
      <c r="K825" s="49" t="s">
        <v>33</v>
      </c>
    </row>
    <row r="826" spans="1:11" ht="20.100000000000001" customHeight="1" x14ac:dyDescent="0.25">
      <c r="A826" s="49" t="s">
        <v>543</v>
      </c>
      <c r="B826" s="49" t="s">
        <v>79</v>
      </c>
      <c r="C826" s="49" t="s">
        <v>31</v>
      </c>
      <c r="D826" s="49">
        <v>564394</v>
      </c>
      <c r="E826" s="49">
        <v>78.91</v>
      </c>
      <c r="F826" s="49">
        <v>10.41</v>
      </c>
      <c r="G826" s="49">
        <v>1.84E-2</v>
      </c>
      <c r="H826" s="49">
        <v>54.216500000000003</v>
      </c>
      <c r="I826" s="49">
        <v>2031</v>
      </c>
      <c r="J826" s="49" t="s">
        <v>32</v>
      </c>
      <c r="K826" s="49" t="s">
        <v>33</v>
      </c>
    </row>
    <row r="827" spans="1:11" ht="20.100000000000001" customHeight="1" x14ac:dyDescent="0.25">
      <c r="A827" s="49" t="s">
        <v>733</v>
      </c>
      <c r="B827" s="49" t="s">
        <v>79</v>
      </c>
      <c r="C827" s="49" t="s">
        <v>31</v>
      </c>
      <c r="D827" s="49">
        <v>325073</v>
      </c>
      <c r="E827" s="49">
        <v>86.45</v>
      </c>
      <c r="F827" s="49">
        <v>6.74</v>
      </c>
      <c r="G827" s="49">
        <v>2.07E-2</v>
      </c>
      <c r="H827" s="49">
        <v>48.230499999999999</v>
      </c>
      <c r="I827" s="49">
        <v>2031</v>
      </c>
      <c r="J827" s="49" t="s">
        <v>32</v>
      </c>
      <c r="K827" s="49" t="s">
        <v>33</v>
      </c>
    </row>
    <row r="828" spans="1:11" ht="20.100000000000001" customHeight="1" x14ac:dyDescent="0.25">
      <c r="A828" s="49" t="s">
        <v>819</v>
      </c>
      <c r="B828" s="49" t="s">
        <v>79</v>
      </c>
      <c r="C828" s="49" t="s">
        <v>31</v>
      </c>
      <c r="D828" s="49">
        <v>337449</v>
      </c>
      <c r="E828" s="49">
        <v>78.41</v>
      </c>
      <c r="F828" s="49">
        <v>6.4</v>
      </c>
      <c r="G828" s="49">
        <v>1.9E-2</v>
      </c>
      <c r="H828" s="49">
        <v>52.726300000000002</v>
      </c>
      <c r="I828" s="49">
        <v>2031</v>
      </c>
      <c r="J828" s="49" t="s">
        <v>32</v>
      </c>
      <c r="K828" s="49" t="s">
        <v>33</v>
      </c>
    </row>
    <row r="829" spans="1:11" ht="20.100000000000001" customHeight="1" x14ac:dyDescent="0.25">
      <c r="A829" s="49" t="s">
        <v>940</v>
      </c>
      <c r="B829" s="49" t="s">
        <v>79</v>
      </c>
      <c r="C829" s="49" t="s">
        <v>31</v>
      </c>
      <c r="D829" s="49">
        <v>230973</v>
      </c>
      <c r="E829" s="49">
        <v>85.12</v>
      </c>
      <c r="F829" s="49">
        <v>6.09</v>
      </c>
      <c r="G829" s="49">
        <v>2.64E-2</v>
      </c>
      <c r="H829" s="49">
        <v>37.926600000000001</v>
      </c>
      <c r="I829" s="49">
        <v>2031</v>
      </c>
      <c r="J829" s="49" t="s">
        <v>32</v>
      </c>
      <c r="K829" s="49" t="s">
        <v>33</v>
      </c>
    </row>
    <row r="830" spans="1:11" ht="20.100000000000001" customHeight="1" x14ac:dyDescent="0.25">
      <c r="A830" s="49" t="s">
        <v>582</v>
      </c>
      <c r="B830" s="49" t="s">
        <v>79</v>
      </c>
      <c r="C830" s="49" t="s">
        <v>31</v>
      </c>
      <c r="D830" s="49">
        <v>211622</v>
      </c>
      <c r="E830" s="49">
        <v>89.17</v>
      </c>
      <c r="F830" s="49">
        <v>11.21</v>
      </c>
      <c r="G830" s="49">
        <v>5.2999999999999999E-2</v>
      </c>
      <c r="H830" s="49">
        <v>18.8779</v>
      </c>
      <c r="I830" s="49">
        <v>2031</v>
      </c>
      <c r="J830" s="49" t="s">
        <v>32</v>
      </c>
      <c r="K830" s="49" t="s">
        <v>33</v>
      </c>
    </row>
    <row r="831" spans="1:11" ht="20.100000000000001" customHeight="1" x14ac:dyDescent="0.25">
      <c r="A831" s="49" t="s">
        <v>669</v>
      </c>
      <c r="B831" s="49" t="s">
        <v>75</v>
      </c>
      <c r="C831" s="49" t="s">
        <v>31</v>
      </c>
      <c r="D831" s="49">
        <v>210404</v>
      </c>
      <c r="E831" s="49">
        <v>83.35</v>
      </c>
      <c r="F831" s="49">
        <v>6.89</v>
      </c>
      <c r="G831" s="49">
        <v>3.27E-2</v>
      </c>
      <c r="H831" s="49">
        <v>30.537500000000001</v>
      </c>
      <c r="I831" s="49">
        <v>2031</v>
      </c>
      <c r="J831" s="49" t="s">
        <v>32</v>
      </c>
      <c r="K831" s="49" t="s">
        <v>33</v>
      </c>
    </row>
    <row r="832" spans="1:11" ht="20.100000000000001" customHeight="1" x14ac:dyDescent="0.25">
      <c r="A832" s="49" t="s">
        <v>551</v>
      </c>
      <c r="B832" s="49" t="s">
        <v>79</v>
      </c>
      <c r="C832" s="49" t="s">
        <v>31</v>
      </c>
      <c r="D832" s="49">
        <v>212411</v>
      </c>
      <c r="E832" s="49">
        <v>87.83</v>
      </c>
      <c r="F832" s="49">
        <v>6.21</v>
      </c>
      <c r="G832" s="49">
        <v>2.92E-2</v>
      </c>
      <c r="H832" s="49">
        <v>34.204599999999999</v>
      </c>
      <c r="I832" s="49">
        <v>2031</v>
      </c>
      <c r="J832" s="49" t="s">
        <v>32</v>
      </c>
      <c r="K832" s="49" t="s">
        <v>33</v>
      </c>
    </row>
    <row r="833" spans="1:11" ht="20.100000000000001" customHeight="1" x14ac:dyDescent="0.25">
      <c r="A833" s="49" t="s">
        <v>1377</v>
      </c>
      <c r="B833" s="49" t="s">
        <v>75</v>
      </c>
      <c r="C833" s="49" t="s">
        <v>32</v>
      </c>
      <c r="D833" s="49">
        <v>738360</v>
      </c>
      <c r="E833" s="49">
        <v>83.57</v>
      </c>
      <c r="F833" s="49">
        <v>9.7899999999999991</v>
      </c>
      <c r="G833" s="49">
        <v>1.3299999999999999E-2</v>
      </c>
      <c r="H833" s="49">
        <v>75.419799999999995</v>
      </c>
      <c r="I833" s="49">
        <v>2031</v>
      </c>
      <c r="J833" s="49" t="s">
        <v>52</v>
      </c>
      <c r="K833" s="49" t="s">
        <v>33</v>
      </c>
    </row>
    <row r="834" spans="1:11" ht="20.100000000000001" customHeight="1" x14ac:dyDescent="0.25">
      <c r="A834" s="49" t="s">
        <v>815</v>
      </c>
      <c r="B834" s="49" t="s">
        <v>79</v>
      </c>
      <c r="C834" s="49" t="s">
        <v>31</v>
      </c>
      <c r="D834" s="49">
        <v>286121</v>
      </c>
      <c r="E834" s="49">
        <v>89.15</v>
      </c>
      <c r="F834" s="49">
        <v>6.38</v>
      </c>
      <c r="G834" s="49">
        <v>2.23E-2</v>
      </c>
      <c r="H834" s="49">
        <v>44.846600000000002</v>
      </c>
      <c r="I834" s="49">
        <v>2031</v>
      </c>
      <c r="J834" s="49" t="s">
        <v>32</v>
      </c>
      <c r="K834" s="49" t="s">
        <v>33</v>
      </c>
    </row>
    <row r="835" spans="1:11" ht="20.100000000000001" customHeight="1" x14ac:dyDescent="0.25">
      <c r="A835" s="49" t="s">
        <v>711</v>
      </c>
      <c r="B835" s="49" t="s">
        <v>79</v>
      </c>
      <c r="C835" s="49" t="s">
        <v>31</v>
      </c>
      <c r="D835" s="49">
        <v>266520</v>
      </c>
      <c r="E835" s="49">
        <v>85.92</v>
      </c>
      <c r="F835" s="49">
        <v>7.28</v>
      </c>
      <c r="G835" s="49">
        <v>2.7300000000000001E-2</v>
      </c>
      <c r="H835" s="49">
        <v>36.609900000000003</v>
      </c>
      <c r="I835" s="49">
        <v>2031</v>
      </c>
      <c r="J835" s="49" t="s">
        <v>32</v>
      </c>
      <c r="K835" s="49" t="s">
        <v>33</v>
      </c>
    </row>
    <row r="836" spans="1:11" ht="20.100000000000001" customHeight="1" x14ac:dyDescent="0.25">
      <c r="A836" s="49" t="s">
        <v>2243</v>
      </c>
      <c r="B836" s="49" t="s">
        <v>34</v>
      </c>
      <c r="C836" s="49" t="s">
        <v>32</v>
      </c>
      <c r="D836" s="49">
        <v>430800</v>
      </c>
      <c r="E836" s="49">
        <v>70.14</v>
      </c>
      <c r="F836" s="49">
        <v>7.7</v>
      </c>
      <c r="G836" s="49">
        <v>1.7899999999999999E-2</v>
      </c>
      <c r="H836" s="49">
        <v>55.948099999999997</v>
      </c>
      <c r="I836" s="49">
        <v>2031</v>
      </c>
      <c r="J836" s="49" t="s">
        <v>52</v>
      </c>
      <c r="K836" s="49" t="s">
        <v>33</v>
      </c>
    </row>
    <row r="837" spans="1:11" ht="20.100000000000001" customHeight="1" x14ac:dyDescent="0.25">
      <c r="A837" s="49" t="s">
        <v>1082</v>
      </c>
      <c r="B837" s="49" t="s">
        <v>75</v>
      </c>
      <c r="C837" s="49" t="s">
        <v>31</v>
      </c>
      <c r="D837" s="49">
        <v>200326</v>
      </c>
      <c r="E837" s="49">
        <v>81.739999999999995</v>
      </c>
      <c r="F837" s="49">
        <v>6.12</v>
      </c>
      <c r="G837" s="49">
        <v>3.0599999999999999E-2</v>
      </c>
      <c r="H837" s="49">
        <v>32.7331</v>
      </c>
      <c r="I837" s="49">
        <v>2031</v>
      </c>
      <c r="J837" s="49" t="s">
        <v>32</v>
      </c>
      <c r="K837" s="49" t="s">
        <v>33</v>
      </c>
    </row>
    <row r="838" spans="1:11" ht="20.100000000000001" customHeight="1" x14ac:dyDescent="0.25">
      <c r="A838" s="49" t="s">
        <v>731</v>
      </c>
      <c r="B838" s="49" t="s">
        <v>79</v>
      </c>
      <c r="C838" s="49" t="s">
        <v>31</v>
      </c>
      <c r="D838" s="49">
        <v>215816</v>
      </c>
      <c r="E838" s="49">
        <v>85.36</v>
      </c>
      <c r="F838" s="49">
        <v>6.55</v>
      </c>
      <c r="G838" s="49">
        <v>3.0300000000000001E-2</v>
      </c>
      <c r="H838" s="49">
        <v>32.948999999999998</v>
      </c>
      <c r="I838" s="49">
        <v>2031</v>
      </c>
      <c r="J838" s="49" t="s">
        <v>32</v>
      </c>
      <c r="K838" s="49" t="s">
        <v>33</v>
      </c>
    </row>
    <row r="839" spans="1:11" ht="20.100000000000001" customHeight="1" x14ac:dyDescent="0.25">
      <c r="A839" s="49" t="s">
        <v>539</v>
      </c>
      <c r="B839" s="49" t="s">
        <v>79</v>
      </c>
      <c r="C839" s="49" t="s">
        <v>31</v>
      </c>
      <c r="D839" s="49">
        <v>383294</v>
      </c>
      <c r="E839" s="49">
        <v>86.11</v>
      </c>
      <c r="F839" s="49">
        <v>11.22</v>
      </c>
      <c r="G839" s="49">
        <v>2.93E-2</v>
      </c>
      <c r="H839" s="49">
        <v>34.161700000000003</v>
      </c>
      <c r="I839" s="49">
        <v>2031</v>
      </c>
      <c r="J839" s="49" t="s">
        <v>32</v>
      </c>
      <c r="K839" s="49" t="s">
        <v>33</v>
      </c>
    </row>
    <row r="840" spans="1:11" ht="20.100000000000001" customHeight="1" x14ac:dyDescent="0.25">
      <c r="A840" s="49" t="s">
        <v>708</v>
      </c>
      <c r="B840" s="49" t="s">
        <v>79</v>
      </c>
      <c r="C840" s="49" t="s">
        <v>31</v>
      </c>
      <c r="D840" s="49">
        <v>173209</v>
      </c>
      <c r="E840" s="49">
        <v>79.34</v>
      </c>
      <c r="F840" s="49">
        <v>6.78</v>
      </c>
      <c r="G840" s="49">
        <v>3.9100000000000003E-2</v>
      </c>
      <c r="H840" s="49">
        <v>25.5471</v>
      </c>
      <c r="I840" s="49">
        <v>2031</v>
      </c>
      <c r="J840" s="49" t="s">
        <v>32</v>
      </c>
      <c r="K840" s="49" t="s">
        <v>33</v>
      </c>
    </row>
    <row r="841" spans="1:11" ht="20.100000000000001" customHeight="1" x14ac:dyDescent="0.25">
      <c r="A841" s="49" t="s">
        <v>148</v>
      </c>
      <c r="B841" s="49" t="s">
        <v>79</v>
      </c>
      <c r="C841" s="49" t="s">
        <v>31</v>
      </c>
      <c r="D841" s="49">
        <v>173002</v>
      </c>
      <c r="E841" s="49">
        <v>89.5</v>
      </c>
      <c r="F841" s="49">
        <v>6.54</v>
      </c>
      <c r="G841" s="49">
        <v>3.78E-2</v>
      </c>
      <c r="H841" s="49">
        <v>26.4528</v>
      </c>
      <c r="I841" s="49">
        <v>2031</v>
      </c>
      <c r="J841" s="49" t="s">
        <v>32</v>
      </c>
      <c r="K841" s="49" t="s">
        <v>33</v>
      </c>
    </row>
    <row r="842" spans="1:11" ht="20.100000000000001" customHeight="1" x14ac:dyDescent="0.25">
      <c r="A842" s="49" t="s">
        <v>581</v>
      </c>
      <c r="B842" s="49" t="s">
        <v>79</v>
      </c>
      <c r="C842" s="49" t="s">
        <v>31</v>
      </c>
      <c r="D842" s="49">
        <v>268057</v>
      </c>
      <c r="E842" s="49">
        <v>87.15</v>
      </c>
      <c r="F842" s="49">
        <v>7.18</v>
      </c>
      <c r="G842" s="49">
        <v>2.6800000000000001E-2</v>
      </c>
      <c r="H842" s="49">
        <v>37.333799999999997</v>
      </c>
      <c r="I842" s="49">
        <v>2031</v>
      </c>
      <c r="J842" s="49" t="s">
        <v>32</v>
      </c>
      <c r="K842" s="49" t="s">
        <v>33</v>
      </c>
    </row>
    <row r="843" spans="1:11" ht="20.100000000000001" customHeight="1" x14ac:dyDescent="0.25">
      <c r="A843" s="49" t="s">
        <v>1398</v>
      </c>
      <c r="B843" s="49" t="s">
        <v>75</v>
      </c>
      <c r="C843" s="49" t="s">
        <v>32</v>
      </c>
      <c r="D843" s="49">
        <v>600570</v>
      </c>
      <c r="E843" s="49">
        <v>83.33</v>
      </c>
      <c r="F843" s="49">
        <v>11.64</v>
      </c>
      <c r="G843" s="49">
        <v>1.9400000000000001E-2</v>
      </c>
      <c r="H843" s="49">
        <v>51.595399999999998</v>
      </c>
      <c r="I843" s="49">
        <v>2031</v>
      </c>
      <c r="J843" s="49" t="s">
        <v>52</v>
      </c>
      <c r="K843" s="49" t="s">
        <v>33</v>
      </c>
    </row>
    <row r="844" spans="1:11" ht="20.100000000000001" customHeight="1" x14ac:dyDescent="0.25">
      <c r="A844" s="49" t="s">
        <v>3372</v>
      </c>
      <c r="B844" s="49" t="s">
        <v>34</v>
      </c>
      <c r="C844" s="49" t="s">
        <v>32</v>
      </c>
      <c r="D844" s="49">
        <v>415840</v>
      </c>
      <c r="E844" s="49">
        <v>74.930000000000007</v>
      </c>
      <c r="F844" s="49">
        <v>0.13</v>
      </c>
      <c r="G844" s="49">
        <v>2.9999999999999997E-4</v>
      </c>
      <c r="H844" s="49">
        <v>3198.7692000000002</v>
      </c>
      <c r="I844" s="49">
        <v>2031</v>
      </c>
      <c r="J844" s="49" t="s">
        <v>52</v>
      </c>
      <c r="K844" s="49" t="s">
        <v>33</v>
      </c>
    </row>
    <row r="845" spans="1:11" ht="20.100000000000001" customHeight="1" x14ac:dyDescent="0.25">
      <c r="A845" s="49" t="s">
        <v>3367</v>
      </c>
      <c r="B845" s="49" t="s">
        <v>34</v>
      </c>
      <c r="C845" s="49" t="s">
        <v>32</v>
      </c>
      <c r="D845" s="49">
        <v>292880</v>
      </c>
      <c r="E845" s="49">
        <v>77.739999999999995</v>
      </c>
      <c r="F845" s="49">
        <v>6.48</v>
      </c>
      <c r="G845" s="49">
        <v>2.2100000000000002E-2</v>
      </c>
      <c r="H845" s="49">
        <v>45.197499999999998</v>
      </c>
      <c r="I845" s="49">
        <v>2031</v>
      </c>
      <c r="J845" s="49" t="s">
        <v>52</v>
      </c>
      <c r="K845" s="49" t="s">
        <v>33</v>
      </c>
    </row>
    <row r="846" spans="1:11" ht="20.100000000000001" customHeight="1" x14ac:dyDescent="0.25">
      <c r="A846" s="49" t="s">
        <v>926</v>
      </c>
      <c r="B846" s="49" t="s">
        <v>79</v>
      </c>
      <c r="C846" s="49" t="s">
        <v>31</v>
      </c>
      <c r="D846" s="49">
        <v>227360</v>
      </c>
      <c r="E846" s="49">
        <v>84.78</v>
      </c>
      <c r="F846" s="49">
        <v>6.25</v>
      </c>
      <c r="G846" s="49">
        <v>2.75E-2</v>
      </c>
      <c r="H846" s="49">
        <v>36.377699999999997</v>
      </c>
      <c r="I846" s="49">
        <v>2031</v>
      </c>
      <c r="J846" s="49" t="s">
        <v>32</v>
      </c>
      <c r="K846" s="49" t="s">
        <v>33</v>
      </c>
    </row>
    <row r="847" spans="1:11" ht="20.100000000000001" customHeight="1" x14ac:dyDescent="0.25">
      <c r="A847" s="49" t="s">
        <v>704</v>
      </c>
      <c r="B847" s="49" t="s">
        <v>79</v>
      </c>
      <c r="C847" s="49" t="s">
        <v>31</v>
      </c>
      <c r="D847" s="49">
        <v>443176</v>
      </c>
      <c r="E847" s="49">
        <v>85.64</v>
      </c>
      <c r="F847" s="49">
        <v>11.22</v>
      </c>
      <c r="G847" s="49">
        <v>2.53E-2</v>
      </c>
      <c r="H847" s="49">
        <v>39.498800000000003</v>
      </c>
      <c r="I847" s="49">
        <v>2031</v>
      </c>
      <c r="J847" s="49" t="s">
        <v>32</v>
      </c>
      <c r="K847" s="49" t="s">
        <v>33</v>
      </c>
    </row>
    <row r="848" spans="1:11" ht="20.100000000000001" customHeight="1" x14ac:dyDescent="0.25">
      <c r="A848" s="49" t="s">
        <v>1080</v>
      </c>
      <c r="B848" s="49" t="s">
        <v>79</v>
      </c>
      <c r="C848" s="49" t="s">
        <v>31</v>
      </c>
      <c r="D848" s="49">
        <v>352938</v>
      </c>
      <c r="E848" s="49">
        <v>78.81</v>
      </c>
      <c r="F848" s="49">
        <v>10.039999999999999</v>
      </c>
      <c r="G848" s="49">
        <v>2.8400000000000002E-2</v>
      </c>
      <c r="H848" s="49">
        <v>35.153199999999998</v>
      </c>
      <c r="I848" s="49">
        <v>2031</v>
      </c>
      <c r="J848" s="49" t="s">
        <v>32</v>
      </c>
      <c r="K848" s="49" t="s">
        <v>33</v>
      </c>
    </row>
    <row r="849" spans="1:11" ht="20.100000000000001" customHeight="1" x14ac:dyDescent="0.25">
      <c r="A849" s="49" t="s">
        <v>848</v>
      </c>
      <c r="B849" s="49" t="s">
        <v>75</v>
      </c>
      <c r="C849" s="49" t="s">
        <v>31</v>
      </c>
      <c r="D849" s="49">
        <v>421596</v>
      </c>
      <c r="E849" s="49">
        <v>85.91</v>
      </c>
      <c r="F849" s="49">
        <v>12.17</v>
      </c>
      <c r="G849" s="49">
        <v>2.8899999999999999E-2</v>
      </c>
      <c r="H849" s="49">
        <v>34.642200000000003</v>
      </c>
      <c r="I849" s="49">
        <v>2031</v>
      </c>
      <c r="J849" s="49" t="s">
        <v>32</v>
      </c>
      <c r="K849" s="49" t="s">
        <v>33</v>
      </c>
    </row>
    <row r="850" spans="1:11" ht="20.100000000000001" customHeight="1" x14ac:dyDescent="0.25">
      <c r="A850" s="49" t="s">
        <v>681</v>
      </c>
      <c r="B850" s="49" t="s">
        <v>79</v>
      </c>
      <c r="C850" s="49" t="s">
        <v>31</v>
      </c>
      <c r="D850" s="49">
        <v>162329</v>
      </c>
      <c r="E850" s="49">
        <v>85.19</v>
      </c>
      <c r="F850" s="49">
        <v>6.32</v>
      </c>
      <c r="G850" s="49">
        <v>3.8899999999999997E-2</v>
      </c>
      <c r="H850" s="49">
        <v>25.684999999999999</v>
      </c>
      <c r="I850" s="49">
        <v>2031</v>
      </c>
      <c r="J850" s="49" t="s">
        <v>32</v>
      </c>
      <c r="K850" s="49" t="s">
        <v>33</v>
      </c>
    </row>
    <row r="851" spans="1:11" ht="20.100000000000001" customHeight="1" x14ac:dyDescent="0.25">
      <c r="A851" s="49" t="s">
        <v>3330</v>
      </c>
      <c r="B851" s="49" t="s">
        <v>75</v>
      </c>
      <c r="C851" s="49" t="s">
        <v>31</v>
      </c>
      <c r="D851" s="49">
        <v>83718</v>
      </c>
      <c r="E851" s="49">
        <v>85.26</v>
      </c>
      <c r="F851" s="49">
        <v>11.56</v>
      </c>
      <c r="G851" s="49">
        <v>0.1381</v>
      </c>
      <c r="H851" s="49">
        <v>7.2420999999999998</v>
      </c>
      <c r="I851" s="49">
        <v>2031</v>
      </c>
      <c r="J851" s="49" t="s">
        <v>32</v>
      </c>
      <c r="K851" s="49" t="s">
        <v>33</v>
      </c>
    </row>
    <row r="852" spans="1:11" ht="20.100000000000001" customHeight="1" x14ac:dyDescent="0.25">
      <c r="A852" s="49" t="s">
        <v>1432</v>
      </c>
      <c r="B852" s="49" t="s">
        <v>75</v>
      </c>
      <c r="C852" s="49" t="s">
        <v>32</v>
      </c>
      <c r="D852" s="49">
        <v>697995</v>
      </c>
      <c r="E852" s="49">
        <v>78.260000000000005</v>
      </c>
      <c r="F852" s="49">
        <v>9.59</v>
      </c>
      <c r="G852" s="49">
        <v>1.37E-2</v>
      </c>
      <c r="H852" s="49">
        <v>72.783600000000007</v>
      </c>
      <c r="I852" s="49">
        <v>2031</v>
      </c>
      <c r="J852" s="49" t="s">
        <v>52</v>
      </c>
      <c r="K852" s="49" t="s">
        <v>33</v>
      </c>
    </row>
    <row r="853" spans="1:11" ht="20.100000000000001" customHeight="1" x14ac:dyDescent="0.25">
      <c r="A853" s="49" t="s">
        <v>1122</v>
      </c>
      <c r="B853" s="49" t="s">
        <v>75</v>
      </c>
      <c r="C853" s="49" t="s">
        <v>31</v>
      </c>
      <c r="D853" s="49">
        <v>200326</v>
      </c>
      <c r="E853" s="49">
        <v>81.739999999999995</v>
      </c>
      <c r="F853" s="49">
        <v>6.09</v>
      </c>
      <c r="G853" s="49">
        <v>3.04E-2</v>
      </c>
      <c r="H853" s="49">
        <v>32.894300000000001</v>
      </c>
      <c r="I853" s="49">
        <v>2031</v>
      </c>
      <c r="J853" s="49" t="s">
        <v>32</v>
      </c>
      <c r="K853" s="49" t="s">
        <v>33</v>
      </c>
    </row>
    <row r="854" spans="1:11" ht="20.100000000000001" customHeight="1" x14ac:dyDescent="0.25">
      <c r="A854" s="49" t="s">
        <v>575</v>
      </c>
      <c r="B854" s="49" t="s">
        <v>79</v>
      </c>
      <c r="C854" s="49" t="s">
        <v>31</v>
      </c>
      <c r="D854" s="49">
        <v>432670</v>
      </c>
      <c r="E854" s="49">
        <v>78.3</v>
      </c>
      <c r="F854" s="49">
        <v>11.31</v>
      </c>
      <c r="G854" s="49">
        <v>2.6100000000000002E-2</v>
      </c>
      <c r="H854" s="49">
        <v>38.255499999999998</v>
      </c>
      <c r="I854" s="49">
        <v>2031</v>
      </c>
      <c r="J854" s="49" t="s">
        <v>32</v>
      </c>
      <c r="K854" s="49" t="s">
        <v>33</v>
      </c>
    </row>
    <row r="855" spans="1:11" ht="20.100000000000001" customHeight="1" x14ac:dyDescent="0.25">
      <c r="A855" s="49" t="s">
        <v>3222</v>
      </c>
      <c r="B855" s="49" t="s">
        <v>75</v>
      </c>
      <c r="C855" s="49" t="s">
        <v>32</v>
      </c>
      <c r="D855" s="49">
        <v>382455</v>
      </c>
      <c r="E855" s="49">
        <v>77.239999999999995</v>
      </c>
      <c r="F855" s="49">
        <v>10.15</v>
      </c>
      <c r="G855" s="49">
        <v>2.6499999999999999E-2</v>
      </c>
      <c r="H855" s="49">
        <v>37.680300000000003</v>
      </c>
      <c r="I855" s="49">
        <v>2031</v>
      </c>
      <c r="J855" s="49" t="s">
        <v>52</v>
      </c>
      <c r="K855" s="49" t="s">
        <v>33</v>
      </c>
    </row>
    <row r="856" spans="1:11" ht="20.100000000000001" customHeight="1" x14ac:dyDescent="0.25">
      <c r="A856" s="49" t="s">
        <v>579</v>
      </c>
      <c r="B856" s="49" t="s">
        <v>79</v>
      </c>
      <c r="C856" s="49" t="s">
        <v>31</v>
      </c>
      <c r="D856" s="49">
        <v>266520</v>
      </c>
      <c r="E856" s="49">
        <v>82.97</v>
      </c>
      <c r="F856" s="49">
        <v>7.59</v>
      </c>
      <c r="G856" s="49">
        <v>2.8500000000000001E-2</v>
      </c>
      <c r="H856" s="49">
        <v>35.114699999999999</v>
      </c>
      <c r="I856" s="49">
        <v>2031</v>
      </c>
      <c r="J856" s="49" t="s">
        <v>32</v>
      </c>
      <c r="K856" s="49" t="s">
        <v>33</v>
      </c>
    </row>
    <row r="857" spans="1:11" ht="20.100000000000001" customHeight="1" x14ac:dyDescent="0.25">
      <c r="A857" s="49" t="s">
        <v>659</v>
      </c>
      <c r="B857" s="49" t="s">
        <v>79</v>
      </c>
      <c r="C857" s="49" t="s">
        <v>31</v>
      </c>
      <c r="D857" s="49">
        <v>300489</v>
      </c>
      <c r="E857" s="49">
        <v>87.48</v>
      </c>
      <c r="F857" s="49">
        <v>10.24</v>
      </c>
      <c r="G857" s="49">
        <v>3.4099999999999998E-2</v>
      </c>
      <c r="H857" s="49">
        <v>29.3447</v>
      </c>
      <c r="I857" s="49">
        <v>2031</v>
      </c>
      <c r="J857" s="49" t="s">
        <v>32</v>
      </c>
      <c r="K857" s="49" t="s">
        <v>33</v>
      </c>
    </row>
    <row r="858" spans="1:11" ht="20.100000000000001" customHeight="1" x14ac:dyDescent="0.25">
      <c r="A858" s="49" t="s">
        <v>1286</v>
      </c>
      <c r="B858" s="49" t="s">
        <v>75</v>
      </c>
      <c r="C858" s="49" t="s">
        <v>31</v>
      </c>
      <c r="D858" s="49">
        <v>242642</v>
      </c>
      <c r="E858" s="49">
        <v>86.01</v>
      </c>
      <c r="F858" s="49">
        <v>4.6500000000000004</v>
      </c>
      <c r="G858" s="49">
        <v>1.9199999999999998E-2</v>
      </c>
      <c r="H858" s="49">
        <v>52.181199999999997</v>
      </c>
      <c r="I858" s="49">
        <v>2031</v>
      </c>
      <c r="J858" s="49" t="s">
        <v>32</v>
      </c>
      <c r="K858" s="49" t="s">
        <v>33</v>
      </c>
    </row>
    <row r="859" spans="1:11" ht="20.100000000000001" customHeight="1" x14ac:dyDescent="0.25">
      <c r="A859" s="49" t="s">
        <v>629</v>
      </c>
      <c r="B859" s="49" t="s">
        <v>79</v>
      </c>
      <c r="C859" s="49" t="s">
        <v>31</v>
      </c>
      <c r="D859" s="49">
        <v>295672</v>
      </c>
      <c r="E859" s="49">
        <v>85.24</v>
      </c>
      <c r="F859" s="49">
        <v>6.8</v>
      </c>
      <c r="G859" s="49">
        <v>2.3E-2</v>
      </c>
      <c r="H859" s="49">
        <v>43.481200000000001</v>
      </c>
      <c r="I859" s="49">
        <v>2031</v>
      </c>
      <c r="J859" s="49" t="s">
        <v>32</v>
      </c>
      <c r="K859" s="49" t="s">
        <v>33</v>
      </c>
    </row>
    <row r="860" spans="1:11" ht="20.100000000000001" customHeight="1" x14ac:dyDescent="0.25">
      <c r="A860" s="49" t="s">
        <v>1585</v>
      </c>
      <c r="B860" s="49" t="s">
        <v>75</v>
      </c>
      <c r="C860" s="49" t="s">
        <v>31</v>
      </c>
      <c r="D860" s="49">
        <v>204036</v>
      </c>
      <c r="E860" s="49">
        <v>81.099999999999994</v>
      </c>
      <c r="F860" s="49">
        <v>5.83</v>
      </c>
      <c r="G860" s="49">
        <v>2.86E-2</v>
      </c>
      <c r="H860" s="49">
        <v>34.997599999999998</v>
      </c>
      <c r="I860" s="49">
        <v>2031</v>
      </c>
      <c r="J860" s="49" t="s">
        <v>32</v>
      </c>
      <c r="K860" s="49" t="s">
        <v>33</v>
      </c>
    </row>
    <row r="861" spans="1:11" ht="20.100000000000001" customHeight="1" x14ac:dyDescent="0.25">
      <c r="A861" s="49" t="s">
        <v>1412</v>
      </c>
      <c r="B861" s="49" t="s">
        <v>75</v>
      </c>
      <c r="C861" s="49" t="s">
        <v>32</v>
      </c>
      <c r="D861" s="49">
        <v>802800</v>
      </c>
      <c r="E861" s="49">
        <v>81.28</v>
      </c>
      <c r="F861" s="49">
        <v>10.32</v>
      </c>
      <c r="G861" s="49">
        <v>1.29E-2</v>
      </c>
      <c r="H861" s="49">
        <v>77.790700000000001</v>
      </c>
      <c r="I861" s="49">
        <v>2031</v>
      </c>
      <c r="J861" s="49" t="s">
        <v>52</v>
      </c>
      <c r="K861" s="49" t="s">
        <v>33</v>
      </c>
    </row>
    <row r="862" spans="1:11" ht="20.100000000000001" customHeight="1" x14ac:dyDescent="0.25">
      <c r="A862" s="49" t="s">
        <v>615</v>
      </c>
      <c r="B862" s="49" t="s">
        <v>75</v>
      </c>
      <c r="C862" s="49" t="s">
        <v>31</v>
      </c>
      <c r="D862" s="49">
        <v>261177</v>
      </c>
      <c r="E862" s="49">
        <v>86.81</v>
      </c>
      <c r="F862" s="49">
        <v>6.91</v>
      </c>
      <c r="G862" s="49">
        <v>2.6499999999999999E-2</v>
      </c>
      <c r="H862" s="49">
        <v>37.796999999999997</v>
      </c>
      <c r="I862" s="49">
        <v>2031</v>
      </c>
      <c r="J862" s="49" t="s">
        <v>32</v>
      </c>
      <c r="K862" s="49" t="s">
        <v>33</v>
      </c>
    </row>
    <row r="863" spans="1:11" ht="20.100000000000001" customHeight="1" x14ac:dyDescent="0.25">
      <c r="A863" s="49" t="s">
        <v>592</v>
      </c>
      <c r="B863" s="49" t="s">
        <v>79</v>
      </c>
      <c r="C863" s="49" t="s">
        <v>31</v>
      </c>
      <c r="D863" s="49">
        <v>171631</v>
      </c>
      <c r="E863" s="49">
        <v>80.55</v>
      </c>
      <c r="F863" s="49">
        <v>6.42</v>
      </c>
      <c r="G863" s="49">
        <v>3.7400000000000003E-2</v>
      </c>
      <c r="H863" s="49">
        <v>26.733799999999999</v>
      </c>
      <c r="I863" s="49">
        <v>2031</v>
      </c>
      <c r="J863" s="49" t="s">
        <v>32</v>
      </c>
      <c r="K863" s="49" t="s">
        <v>33</v>
      </c>
    </row>
    <row r="864" spans="1:11" ht="20.100000000000001" customHeight="1" x14ac:dyDescent="0.25">
      <c r="A864" s="49" t="s">
        <v>2950</v>
      </c>
      <c r="B864" s="49" t="s">
        <v>75</v>
      </c>
      <c r="C864" s="49" t="s">
        <v>31</v>
      </c>
      <c r="D864" s="49">
        <v>395337</v>
      </c>
      <c r="E864" s="49">
        <v>83.75</v>
      </c>
      <c r="F864" s="49">
        <v>7.92</v>
      </c>
      <c r="G864" s="49">
        <v>0.02</v>
      </c>
      <c r="H864" s="49">
        <v>49.9163</v>
      </c>
      <c r="I864" s="49">
        <v>2031</v>
      </c>
      <c r="J864" s="49" t="s">
        <v>32</v>
      </c>
      <c r="K864" s="49" t="s">
        <v>33</v>
      </c>
    </row>
    <row r="865" spans="1:11" ht="20.100000000000001" customHeight="1" x14ac:dyDescent="0.25">
      <c r="A865" s="49" t="s">
        <v>1850</v>
      </c>
      <c r="B865" s="49" t="s">
        <v>75</v>
      </c>
      <c r="C865" s="49" t="s">
        <v>32</v>
      </c>
      <c r="D865" s="49">
        <v>490680</v>
      </c>
      <c r="E865" s="49">
        <v>76.930000000000007</v>
      </c>
      <c r="F865" s="49">
        <v>10.19</v>
      </c>
      <c r="G865" s="49">
        <v>2.0799999999999999E-2</v>
      </c>
      <c r="H865" s="49">
        <v>48.153100000000002</v>
      </c>
      <c r="I865" s="49">
        <v>2031</v>
      </c>
      <c r="J865" s="49" t="s">
        <v>52</v>
      </c>
      <c r="K865" s="49" t="s">
        <v>33</v>
      </c>
    </row>
    <row r="866" spans="1:11" ht="20.100000000000001" customHeight="1" x14ac:dyDescent="0.25">
      <c r="A866" s="49" t="s">
        <v>436</v>
      </c>
      <c r="B866" s="49" t="s">
        <v>79</v>
      </c>
      <c r="C866" s="49" t="s">
        <v>31</v>
      </c>
      <c r="D866" s="49">
        <v>238905</v>
      </c>
      <c r="E866" s="49">
        <v>87.35</v>
      </c>
      <c r="F866" s="49">
        <v>7.4</v>
      </c>
      <c r="G866" s="49">
        <v>3.1E-2</v>
      </c>
      <c r="H866" s="49">
        <v>32.284399999999998</v>
      </c>
      <c r="I866" s="49">
        <v>2031</v>
      </c>
      <c r="J866" s="49" t="s">
        <v>32</v>
      </c>
      <c r="K866" s="49" t="s">
        <v>33</v>
      </c>
    </row>
    <row r="867" spans="1:11" ht="20.100000000000001" customHeight="1" x14ac:dyDescent="0.25">
      <c r="A867" s="49" t="s">
        <v>1107</v>
      </c>
      <c r="B867" s="49" t="s">
        <v>79</v>
      </c>
      <c r="C867" s="49" t="s">
        <v>31</v>
      </c>
      <c r="D867" s="49">
        <v>377647</v>
      </c>
      <c r="E867" s="49">
        <v>83.12</v>
      </c>
      <c r="F867" s="49">
        <v>9.8699999999999992</v>
      </c>
      <c r="G867" s="49">
        <v>2.6100000000000002E-2</v>
      </c>
      <c r="H867" s="49">
        <v>38.262099999999997</v>
      </c>
      <c r="I867" s="49">
        <v>2031</v>
      </c>
      <c r="J867" s="49" t="s">
        <v>32</v>
      </c>
      <c r="K867" s="49" t="s">
        <v>33</v>
      </c>
    </row>
    <row r="868" spans="1:11" ht="20.100000000000001" customHeight="1" x14ac:dyDescent="0.25">
      <c r="A868" s="49" t="s">
        <v>671</v>
      </c>
      <c r="B868" s="49" t="s">
        <v>75</v>
      </c>
      <c r="C868" s="49" t="s">
        <v>31</v>
      </c>
      <c r="D868" s="49">
        <v>225243</v>
      </c>
      <c r="E868" s="49">
        <v>82.39</v>
      </c>
      <c r="F868" s="49">
        <v>6.54</v>
      </c>
      <c r="G868" s="49">
        <v>2.9000000000000001E-2</v>
      </c>
      <c r="H868" s="49">
        <v>34.440800000000003</v>
      </c>
      <c r="I868" s="49">
        <v>2031</v>
      </c>
      <c r="J868" s="49" t="s">
        <v>32</v>
      </c>
      <c r="K868" s="49" t="s">
        <v>33</v>
      </c>
    </row>
    <row r="869" spans="1:11" ht="20.100000000000001" customHeight="1" x14ac:dyDescent="0.25">
      <c r="A869" s="49" t="s">
        <v>1468</v>
      </c>
      <c r="B869" s="49" t="s">
        <v>34</v>
      </c>
      <c r="C869" s="49" t="s">
        <v>32</v>
      </c>
      <c r="D869" s="49">
        <v>599800</v>
      </c>
      <c r="E869" s="49">
        <v>72.38</v>
      </c>
      <c r="F869" s="49">
        <v>10.58</v>
      </c>
      <c r="G869" s="49">
        <v>1.7600000000000001E-2</v>
      </c>
      <c r="H869" s="49">
        <v>56.691899999999997</v>
      </c>
      <c r="I869" s="49">
        <v>2031</v>
      </c>
      <c r="J869" s="49" t="s">
        <v>52</v>
      </c>
      <c r="K869" s="49" t="s">
        <v>33</v>
      </c>
    </row>
    <row r="870" spans="1:11" ht="20.100000000000001" customHeight="1" x14ac:dyDescent="0.25">
      <c r="A870" s="49" t="s">
        <v>1361</v>
      </c>
      <c r="B870" s="49" t="s">
        <v>30</v>
      </c>
      <c r="C870" s="49" t="s">
        <v>32</v>
      </c>
      <c r="D870" s="49">
        <v>528840</v>
      </c>
      <c r="E870" s="49">
        <v>80.790000000000006</v>
      </c>
      <c r="F870" s="49">
        <v>10.39</v>
      </c>
      <c r="G870" s="49">
        <v>1.9599999999999999E-2</v>
      </c>
      <c r="H870" s="49">
        <v>50.898899999999998</v>
      </c>
      <c r="I870" s="49">
        <v>2031</v>
      </c>
      <c r="J870" s="49" t="s">
        <v>52</v>
      </c>
      <c r="K870" s="49" t="s">
        <v>33</v>
      </c>
    </row>
    <row r="871" spans="1:11" ht="20.100000000000001" customHeight="1" x14ac:dyDescent="0.25">
      <c r="A871" s="49" t="s">
        <v>2262</v>
      </c>
      <c r="B871" s="49" t="s">
        <v>75</v>
      </c>
      <c r="C871" s="49" t="s">
        <v>31</v>
      </c>
      <c r="D871" s="49">
        <v>164447</v>
      </c>
      <c r="E871" s="49">
        <v>81.510000000000005</v>
      </c>
      <c r="F871" s="49">
        <v>5.8</v>
      </c>
      <c r="G871" s="49">
        <v>3.5299999999999998E-2</v>
      </c>
      <c r="H871" s="49">
        <v>28.352900000000002</v>
      </c>
      <c r="I871" s="49">
        <v>2031</v>
      </c>
      <c r="J871" s="49" t="s">
        <v>32</v>
      </c>
      <c r="K871" s="49" t="s">
        <v>33</v>
      </c>
    </row>
    <row r="872" spans="1:11" ht="20.100000000000001" customHeight="1" x14ac:dyDescent="0.25">
      <c r="A872" s="49" t="s">
        <v>660</v>
      </c>
      <c r="B872" s="49" t="s">
        <v>79</v>
      </c>
      <c r="C872" s="49" t="s">
        <v>31</v>
      </c>
      <c r="D872" s="49">
        <v>199537</v>
      </c>
      <c r="E872" s="49">
        <v>83.98</v>
      </c>
      <c r="F872" s="49">
        <v>7.35</v>
      </c>
      <c r="G872" s="49">
        <v>3.6799999999999999E-2</v>
      </c>
      <c r="H872" s="49">
        <v>27.1479</v>
      </c>
      <c r="I872" s="49">
        <v>2031</v>
      </c>
      <c r="J872" s="49" t="s">
        <v>32</v>
      </c>
      <c r="K872" s="49" t="s">
        <v>33</v>
      </c>
    </row>
    <row r="873" spans="1:11" ht="20.100000000000001" customHeight="1" x14ac:dyDescent="0.25">
      <c r="A873" s="49" t="s">
        <v>2956</v>
      </c>
      <c r="B873" s="49" t="s">
        <v>75</v>
      </c>
      <c r="C873" s="49" t="s">
        <v>32</v>
      </c>
      <c r="D873" s="49">
        <v>351000</v>
      </c>
      <c r="E873" s="49">
        <v>85.47</v>
      </c>
      <c r="F873" s="49">
        <v>9.6300000000000008</v>
      </c>
      <c r="G873" s="49">
        <v>2.7400000000000001E-2</v>
      </c>
      <c r="H873" s="49">
        <v>36.448599999999999</v>
      </c>
      <c r="I873" s="49">
        <v>2031</v>
      </c>
      <c r="J873" s="49" t="s">
        <v>52</v>
      </c>
      <c r="K873" s="49" t="s">
        <v>33</v>
      </c>
    </row>
    <row r="874" spans="1:11" ht="20.100000000000001" customHeight="1" x14ac:dyDescent="0.25">
      <c r="A874" s="49" t="s">
        <v>667</v>
      </c>
      <c r="B874" s="49" t="s">
        <v>79</v>
      </c>
      <c r="C874" s="49" t="s">
        <v>31</v>
      </c>
      <c r="D874" s="49">
        <v>526480</v>
      </c>
      <c r="E874" s="49">
        <v>86.82</v>
      </c>
      <c r="F874" s="49">
        <v>11.47</v>
      </c>
      <c r="G874" s="49">
        <v>2.18E-2</v>
      </c>
      <c r="H874" s="49">
        <v>45.900599999999997</v>
      </c>
      <c r="I874" s="49">
        <v>2031</v>
      </c>
      <c r="J874" s="49" t="s">
        <v>32</v>
      </c>
      <c r="K874" s="49" t="s">
        <v>33</v>
      </c>
    </row>
    <row r="875" spans="1:11" ht="20.100000000000001" customHeight="1" x14ac:dyDescent="0.25">
      <c r="A875" s="49" t="s">
        <v>585</v>
      </c>
      <c r="B875" s="49" t="s">
        <v>79</v>
      </c>
      <c r="C875" s="49" t="s">
        <v>31</v>
      </c>
      <c r="D875" s="49">
        <v>491804</v>
      </c>
      <c r="E875" s="49">
        <v>85.12</v>
      </c>
      <c r="F875" s="49">
        <v>11.67</v>
      </c>
      <c r="G875" s="49">
        <v>2.3699999999999999E-2</v>
      </c>
      <c r="H875" s="49">
        <v>42.142600000000002</v>
      </c>
      <c r="I875" s="49">
        <v>2031</v>
      </c>
      <c r="J875" s="49" t="s">
        <v>32</v>
      </c>
      <c r="K875" s="49" t="s">
        <v>33</v>
      </c>
    </row>
    <row r="876" spans="1:11" ht="20.100000000000001" customHeight="1" x14ac:dyDescent="0.25">
      <c r="A876" s="49" t="s">
        <v>175</v>
      </c>
      <c r="B876" s="49" t="s">
        <v>79</v>
      </c>
      <c r="C876" s="49" t="s">
        <v>31</v>
      </c>
      <c r="D876" s="49">
        <v>245383</v>
      </c>
      <c r="E876" s="49">
        <v>80.75</v>
      </c>
      <c r="F876" s="49">
        <v>7.26</v>
      </c>
      <c r="G876" s="49">
        <v>2.9600000000000001E-2</v>
      </c>
      <c r="H876" s="49">
        <v>33.799300000000002</v>
      </c>
      <c r="I876" s="49">
        <v>2031</v>
      </c>
      <c r="J876" s="49" t="s">
        <v>32</v>
      </c>
      <c r="K876" s="49" t="s">
        <v>33</v>
      </c>
    </row>
    <row r="877" spans="1:11" ht="20.100000000000001" customHeight="1" x14ac:dyDescent="0.25">
      <c r="A877" s="49" t="s">
        <v>3600</v>
      </c>
      <c r="B877" s="49" t="s">
        <v>34</v>
      </c>
      <c r="C877" s="49" t="s">
        <v>31</v>
      </c>
      <c r="D877" s="49">
        <v>635253</v>
      </c>
      <c r="E877" s="49">
        <v>83.89</v>
      </c>
      <c r="F877" s="49">
        <v>11.06</v>
      </c>
      <c r="G877" s="49">
        <v>1.7399999999999999E-2</v>
      </c>
      <c r="H877" s="49">
        <v>57.436900000000001</v>
      </c>
      <c r="I877" s="49">
        <v>2031</v>
      </c>
      <c r="J877" s="49" t="s">
        <v>32</v>
      </c>
      <c r="K877" s="49" t="s">
        <v>33</v>
      </c>
    </row>
    <row r="878" spans="1:11" ht="20.100000000000001" customHeight="1" x14ac:dyDescent="0.25">
      <c r="A878" s="49" t="s">
        <v>2261</v>
      </c>
      <c r="B878" s="49" t="s">
        <v>75</v>
      </c>
      <c r="C878" s="49" t="s">
        <v>31</v>
      </c>
      <c r="D878" s="49">
        <v>270202</v>
      </c>
      <c r="E878" s="49">
        <v>86.7</v>
      </c>
      <c r="F878" s="49">
        <v>5.51</v>
      </c>
      <c r="G878" s="49">
        <v>2.0400000000000001E-2</v>
      </c>
      <c r="H878" s="49">
        <v>49.038600000000002</v>
      </c>
      <c r="I878" s="49">
        <v>2031</v>
      </c>
      <c r="J878" s="49" t="s">
        <v>32</v>
      </c>
      <c r="K878" s="49" t="s">
        <v>33</v>
      </c>
    </row>
    <row r="879" spans="1:11" ht="20.100000000000001" customHeight="1" x14ac:dyDescent="0.25">
      <c r="A879" s="49" t="s">
        <v>670</v>
      </c>
      <c r="B879" s="49" t="s">
        <v>79</v>
      </c>
      <c r="C879" s="49" t="s">
        <v>31</v>
      </c>
      <c r="D879" s="49">
        <v>560573</v>
      </c>
      <c r="E879" s="49">
        <v>84.1</v>
      </c>
      <c r="F879" s="49">
        <v>11.69</v>
      </c>
      <c r="G879" s="49">
        <v>2.0899999999999998E-2</v>
      </c>
      <c r="H879" s="49">
        <v>47.953200000000002</v>
      </c>
      <c r="I879" s="49">
        <v>2031</v>
      </c>
      <c r="J879" s="49" t="s">
        <v>32</v>
      </c>
      <c r="K879" s="49" t="s">
        <v>33</v>
      </c>
    </row>
    <row r="880" spans="1:11" ht="20.100000000000001" customHeight="1" x14ac:dyDescent="0.25">
      <c r="A880" s="49" t="s">
        <v>595</v>
      </c>
      <c r="B880" s="49" t="s">
        <v>79</v>
      </c>
      <c r="C880" s="49" t="s">
        <v>31</v>
      </c>
      <c r="D880" s="49">
        <v>352938</v>
      </c>
      <c r="E880" s="49">
        <v>82.61</v>
      </c>
      <c r="F880" s="49">
        <v>10.29</v>
      </c>
      <c r="G880" s="49">
        <v>2.92E-2</v>
      </c>
      <c r="H880" s="49">
        <v>34.299100000000003</v>
      </c>
      <c r="I880" s="49">
        <v>2031</v>
      </c>
      <c r="J880" s="49" t="s">
        <v>32</v>
      </c>
      <c r="K880" s="49" t="s">
        <v>33</v>
      </c>
    </row>
    <row r="881" spans="1:11" ht="20.100000000000001" customHeight="1" x14ac:dyDescent="0.25">
      <c r="A881" s="49" t="s">
        <v>3362</v>
      </c>
      <c r="B881" s="49" t="s">
        <v>75</v>
      </c>
      <c r="C881" s="49" t="s">
        <v>32</v>
      </c>
      <c r="D881" s="49">
        <v>273420</v>
      </c>
      <c r="E881" s="49">
        <v>78.260000000000005</v>
      </c>
      <c r="F881" s="49">
        <v>10.119999999999999</v>
      </c>
      <c r="G881" s="49">
        <v>3.6999999999999998E-2</v>
      </c>
      <c r="H881" s="49">
        <v>27.017800000000001</v>
      </c>
      <c r="I881" s="49">
        <v>2031</v>
      </c>
      <c r="J881" s="49" t="s">
        <v>52</v>
      </c>
      <c r="K881" s="49" t="s">
        <v>33</v>
      </c>
    </row>
    <row r="882" spans="1:11" ht="20.100000000000001" customHeight="1" x14ac:dyDescent="0.25">
      <c r="A882" s="49" t="s">
        <v>1745</v>
      </c>
      <c r="B882" s="49" t="s">
        <v>75</v>
      </c>
      <c r="C882" s="49" t="s">
        <v>31</v>
      </c>
      <c r="D882" s="49">
        <v>282273</v>
      </c>
      <c r="E882" s="49">
        <v>83.82</v>
      </c>
      <c r="F882" s="49">
        <v>6.89</v>
      </c>
      <c r="G882" s="49">
        <v>2.4400000000000002E-2</v>
      </c>
      <c r="H882" s="49">
        <v>40.968499999999999</v>
      </c>
      <c r="I882" s="49">
        <v>2031</v>
      </c>
      <c r="J882" s="49" t="s">
        <v>32</v>
      </c>
      <c r="K882" s="49" t="s">
        <v>33</v>
      </c>
    </row>
    <row r="883" spans="1:11" ht="20.100000000000001" customHeight="1" x14ac:dyDescent="0.25">
      <c r="A883" s="49" t="s">
        <v>817</v>
      </c>
      <c r="B883" s="49" t="s">
        <v>79</v>
      </c>
      <c r="C883" s="49" t="s">
        <v>31</v>
      </c>
      <c r="D883" s="49">
        <v>212411</v>
      </c>
      <c r="E883" s="49">
        <v>89.05</v>
      </c>
      <c r="F883" s="49">
        <v>6.68</v>
      </c>
      <c r="G883" s="49">
        <v>3.1399999999999997E-2</v>
      </c>
      <c r="H883" s="49">
        <v>31.797999999999998</v>
      </c>
      <c r="I883" s="49">
        <v>2031</v>
      </c>
      <c r="J883" s="49" t="s">
        <v>32</v>
      </c>
      <c r="K883" s="49" t="s">
        <v>33</v>
      </c>
    </row>
    <row r="884" spans="1:11" ht="20.100000000000001" customHeight="1" x14ac:dyDescent="0.25">
      <c r="A884" s="49" t="s">
        <v>275</v>
      </c>
      <c r="B884" s="49" t="s">
        <v>75</v>
      </c>
      <c r="C884" s="49" t="s">
        <v>31</v>
      </c>
      <c r="D884" s="49">
        <v>214279</v>
      </c>
      <c r="E884" s="49">
        <v>77.709999999999994</v>
      </c>
      <c r="F884" s="49">
        <v>7.23</v>
      </c>
      <c r="G884" s="49">
        <v>3.3700000000000001E-2</v>
      </c>
      <c r="H884" s="49">
        <v>29.637499999999999</v>
      </c>
      <c r="I884" s="49">
        <v>2031</v>
      </c>
      <c r="J884" s="49" t="s">
        <v>32</v>
      </c>
      <c r="K884" s="49" t="s">
        <v>33</v>
      </c>
    </row>
    <row r="885" spans="1:11" ht="20.100000000000001" customHeight="1" x14ac:dyDescent="0.25">
      <c r="A885" s="49" t="s">
        <v>3371</v>
      </c>
      <c r="B885" s="49" t="s">
        <v>75</v>
      </c>
      <c r="C885" s="49" t="s">
        <v>32</v>
      </c>
      <c r="D885" s="49">
        <v>817650</v>
      </c>
      <c r="E885" s="49">
        <v>76.75</v>
      </c>
      <c r="F885" s="49">
        <v>10.050000000000001</v>
      </c>
      <c r="G885" s="49">
        <v>1.23E-2</v>
      </c>
      <c r="H885" s="49">
        <v>81.358199999999997</v>
      </c>
      <c r="I885" s="49">
        <v>2031</v>
      </c>
      <c r="J885" s="49" t="s">
        <v>52</v>
      </c>
      <c r="K885" s="49" t="s">
        <v>33</v>
      </c>
    </row>
    <row r="886" spans="1:11" ht="20.100000000000001" customHeight="1" x14ac:dyDescent="0.25">
      <c r="A886" s="49" t="s">
        <v>3214</v>
      </c>
      <c r="B886" s="49" t="s">
        <v>75</v>
      </c>
      <c r="C886" s="49" t="s">
        <v>32</v>
      </c>
      <c r="D886" s="49">
        <v>193545</v>
      </c>
      <c r="E886" s="49">
        <v>82.25</v>
      </c>
      <c r="F886" s="49">
        <v>9.7799999999999994</v>
      </c>
      <c r="G886" s="49">
        <v>5.0500000000000003E-2</v>
      </c>
      <c r="H886" s="49">
        <v>19.789899999999999</v>
      </c>
      <c r="I886" s="49">
        <v>2031</v>
      </c>
      <c r="J886" s="49" t="s">
        <v>52</v>
      </c>
      <c r="K886" s="49" t="s">
        <v>33</v>
      </c>
    </row>
    <row r="887" spans="1:11" ht="20.100000000000001" customHeight="1" x14ac:dyDescent="0.25">
      <c r="A887" s="49" t="s">
        <v>813</v>
      </c>
      <c r="B887" s="49" t="s">
        <v>79</v>
      </c>
      <c r="C887" s="49" t="s">
        <v>31</v>
      </c>
      <c r="D887" s="49">
        <v>251654</v>
      </c>
      <c r="E887" s="49">
        <v>78.52</v>
      </c>
      <c r="F887" s="49">
        <v>6.88</v>
      </c>
      <c r="G887" s="49">
        <v>2.7300000000000001E-2</v>
      </c>
      <c r="H887" s="49">
        <v>36.577599999999997</v>
      </c>
      <c r="I887" s="49">
        <v>2031</v>
      </c>
      <c r="J887" s="49" t="s">
        <v>32</v>
      </c>
      <c r="K887" s="49" t="s">
        <v>33</v>
      </c>
    </row>
    <row r="888" spans="1:11" ht="20.100000000000001" customHeight="1" x14ac:dyDescent="0.25">
      <c r="A888" s="49" t="s">
        <v>749</v>
      </c>
      <c r="B888" s="49" t="s">
        <v>79</v>
      </c>
      <c r="C888" s="49" t="s">
        <v>31</v>
      </c>
      <c r="D888" s="49">
        <v>293596</v>
      </c>
      <c r="E888" s="49">
        <v>86.96</v>
      </c>
      <c r="F888" s="49">
        <v>6.56</v>
      </c>
      <c r="G888" s="49">
        <v>2.23E-2</v>
      </c>
      <c r="H888" s="49">
        <v>44.755499999999998</v>
      </c>
      <c r="I888" s="49">
        <v>2031</v>
      </c>
      <c r="J888" s="49" t="s">
        <v>32</v>
      </c>
      <c r="K888" s="49" t="s">
        <v>33</v>
      </c>
    </row>
    <row r="889" spans="1:11" ht="20.100000000000001" customHeight="1" x14ac:dyDescent="0.25">
      <c r="A889" s="49" t="s">
        <v>656</v>
      </c>
      <c r="B889" s="49" t="s">
        <v>79</v>
      </c>
      <c r="C889" s="49" t="s">
        <v>31</v>
      </c>
      <c r="D889" s="49">
        <v>378311</v>
      </c>
      <c r="E889" s="49">
        <v>80.349999999999994</v>
      </c>
      <c r="F889" s="49">
        <v>10.9</v>
      </c>
      <c r="G889" s="49">
        <v>2.8799999999999999E-2</v>
      </c>
      <c r="H889" s="49">
        <v>34.7074</v>
      </c>
      <c r="I889" s="49">
        <v>2031</v>
      </c>
      <c r="J889" s="49" t="s">
        <v>32</v>
      </c>
      <c r="K889" s="49" t="s">
        <v>33</v>
      </c>
    </row>
    <row r="890" spans="1:11" ht="20.100000000000001" customHeight="1" x14ac:dyDescent="0.25">
      <c r="A890" s="49" t="s">
        <v>693</v>
      </c>
      <c r="B890" s="49" t="s">
        <v>75</v>
      </c>
      <c r="C890" s="49" t="s">
        <v>31</v>
      </c>
      <c r="D890" s="49">
        <v>279062</v>
      </c>
      <c r="E890" s="49">
        <v>77.66</v>
      </c>
      <c r="F890" s="49">
        <v>6.43</v>
      </c>
      <c r="G890" s="49">
        <v>2.3E-2</v>
      </c>
      <c r="H890" s="49">
        <v>43.399900000000002</v>
      </c>
      <c r="I890" s="49">
        <v>2031</v>
      </c>
      <c r="J890" s="49" t="s">
        <v>32</v>
      </c>
      <c r="K890" s="49" t="s">
        <v>33</v>
      </c>
    </row>
    <row r="891" spans="1:11" ht="20.100000000000001" customHeight="1" x14ac:dyDescent="0.25">
      <c r="A891" s="49" t="s">
        <v>1498</v>
      </c>
      <c r="B891" s="49" t="s">
        <v>34</v>
      </c>
      <c r="C891" s="49" t="s">
        <v>32</v>
      </c>
      <c r="D891" s="49">
        <v>924400</v>
      </c>
      <c r="E891" s="49">
        <v>82.93</v>
      </c>
      <c r="F891" s="49">
        <v>9.16</v>
      </c>
      <c r="G891" s="49">
        <v>9.9000000000000008E-3</v>
      </c>
      <c r="H891" s="49">
        <v>100.917</v>
      </c>
      <c r="I891" s="49">
        <v>2031</v>
      </c>
      <c r="J891" s="49" t="s">
        <v>52</v>
      </c>
      <c r="K891" s="49" t="s">
        <v>33</v>
      </c>
    </row>
    <row r="892" spans="1:11" ht="20.100000000000001" customHeight="1" x14ac:dyDescent="0.25">
      <c r="A892" s="49" t="s">
        <v>715</v>
      </c>
      <c r="B892" s="49" t="s">
        <v>79</v>
      </c>
      <c r="C892" s="49" t="s">
        <v>31</v>
      </c>
      <c r="D892" s="49">
        <v>211622</v>
      </c>
      <c r="E892" s="49">
        <v>89.51</v>
      </c>
      <c r="F892" s="49">
        <v>11.63</v>
      </c>
      <c r="G892" s="49">
        <v>5.5E-2</v>
      </c>
      <c r="H892" s="49">
        <v>18.196200000000001</v>
      </c>
      <c r="I892" s="49">
        <v>2031</v>
      </c>
      <c r="J892" s="49" t="s">
        <v>32</v>
      </c>
      <c r="K892" s="49" t="s">
        <v>33</v>
      </c>
    </row>
    <row r="893" spans="1:11" ht="20.100000000000001" customHeight="1" x14ac:dyDescent="0.25">
      <c r="A893" s="49" t="s">
        <v>2246</v>
      </c>
      <c r="B893" s="49" t="s">
        <v>34</v>
      </c>
      <c r="C893" s="49" t="s">
        <v>32</v>
      </c>
      <c r="D893" s="49">
        <v>277720</v>
      </c>
      <c r="E893" s="49">
        <v>81.98</v>
      </c>
      <c r="F893" s="49">
        <v>8.3699999999999992</v>
      </c>
      <c r="G893" s="49">
        <v>3.0099999999999998E-2</v>
      </c>
      <c r="H893" s="49">
        <v>33.180399999999999</v>
      </c>
      <c r="I893" s="49">
        <v>2031</v>
      </c>
      <c r="J893" s="49" t="s">
        <v>52</v>
      </c>
      <c r="K893" s="49" t="s">
        <v>33</v>
      </c>
    </row>
    <row r="894" spans="1:11" ht="20.100000000000001" customHeight="1" x14ac:dyDescent="0.25">
      <c r="A894" s="49" t="s">
        <v>3299</v>
      </c>
      <c r="B894" s="49" t="s">
        <v>79</v>
      </c>
      <c r="C894" s="49" t="s">
        <v>31</v>
      </c>
      <c r="D894" s="49">
        <v>315564</v>
      </c>
      <c r="E894" s="49">
        <v>88.06</v>
      </c>
      <c r="F894" s="49">
        <v>7.05</v>
      </c>
      <c r="G894" s="49">
        <v>2.23E-2</v>
      </c>
      <c r="H894" s="49">
        <v>44.760800000000003</v>
      </c>
      <c r="I894" s="49">
        <v>2031</v>
      </c>
      <c r="J894" s="49" t="s">
        <v>32</v>
      </c>
      <c r="K894" s="49" t="s">
        <v>33</v>
      </c>
    </row>
    <row r="895" spans="1:11" ht="20.100000000000001" customHeight="1" x14ac:dyDescent="0.25">
      <c r="A895" s="49" t="s">
        <v>1430</v>
      </c>
      <c r="B895" s="49" t="s">
        <v>75</v>
      </c>
      <c r="C895" s="49" t="s">
        <v>31</v>
      </c>
      <c r="D895" s="49">
        <v>306193</v>
      </c>
      <c r="E895" s="49">
        <v>80.41</v>
      </c>
      <c r="F895" s="49">
        <v>5.52</v>
      </c>
      <c r="G895" s="49">
        <v>1.7999999999999999E-2</v>
      </c>
      <c r="H895" s="49">
        <v>55.469700000000003</v>
      </c>
      <c r="I895" s="49">
        <v>2031</v>
      </c>
      <c r="J895" s="49" t="s">
        <v>32</v>
      </c>
      <c r="K895" s="49" t="s">
        <v>33</v>
      </c>
    </row>
    <row r="896" spans="1:11" ht="20.100000000000001" customHeight="1" x14ac:dyDescent="0.25">
      <c r="A896" s="49" t="s">
        <v>755</v>
      </c>
      <c r="B896" s="49" t="s">
        <v>79</v>
      </c>
      <c r="C896" s="49" t="s">
        <v>31</v>
      </c>
      <c r="D896" s="49">
        <v>197336</v>
      </c>
      <c r="E896" s="49">
        <v>85.41</v>
      </c>
      <c r="F896" s="49">
        <v>6.37</v>
      </c>
      <c r="G896" s="49">
        <v>3.2300000000000002E-2</v>
      </c>
      <c r="H896" s="49">
        <v>30.978999999999999</v>
      </c>
      <c r="I896" s="49">
        <v>2031</v>
      </c>
      <c r="J896" s="49" t="s">
        <v>32</v>
      </c>
      <c r="K896" s="49" t="s">
        <v>33</v>
      </c>
    </row>
    <row r="897" spans="1:11" ht="20.100000000000001" customHeight="1" x14ac:dyDescent="0.25">
      <c r="A897" s="49" t="s">
        <v>2248</v>
      </c>
      <c r="B897" s="49" t="s">
        <v>75</v>
      </c>
      <c r="C897" s="49" t="s">
        <v>31</v>
      </c>
      <c r="D897" s="49">
        <v>243404</v>
      </c>
      <c r="E897" s="49">
        <v>73.989999999999995</v>
      </c>
      <c r="F897" s="49">
        <v>5.45</v>
      </c>
      <c r="G897" s="49">
        <v>2.24E-2</v>
      </c>
      <c r="H897" s="49">
        <v>44.661200000000001</v>
      </c>
      <c r="I897" s="49">
        <v>2031</v>
      </c>
      <c r="J897" s="49" t="s">
        <v>32</v>
      </c>
      <c r="K897" s="49" t="s">
        <v>33</v>
      </c>
    </row>
    <row r="898" spans="1:11" ht="20.100000000000001" customHeight="1" x14ac:dyDescent="0.25">
      <c r="A898" s="49" t="s">
        <v>1010</v>
      </c>
      <c r="B898" s="49" t="s">
        <v>79</v>
      </c>
      <c r="C898" s="49" t="s">
        <v>31</v>
      </c>
      <c r="D898" s="49">
        <v>606294</v>
      </c>
      <c r="E898" s="49">
        <v>89.44</v>
      </c>
      <c r="F898" s="49">
        <v>10.49</v>
      </c>
      <c r="G898" s="49">
        <v>1.7299999999999999E-2</v>
      </c>
      <c r="H898" s="49">
        <v>57.797400000000003</v>
      </c>
      <c r="I898" s="49">
        <v>2031</v>
      </c>
      <c r="J898" s="49" t="s">
        <v>32</v>
      </c>
      <c r="K898" s="49" t="s">
        <v>33</v>
      </c>
    </row>
    <row r="899" spans="1:11" ht="20.100000000000001" customHeight="1" x14ac:dyDescent="0.25">
      <c r="A899" s="49" t="s">
        <v>1569</v>
      </c>
      <c r="B899" s="49" t="s">
        <v>75</v>
      </c>
      <c r="C899" s="49" t="s">
        <v>32</v>
      </c>
      <c r="D899" s="49">
        <v>418185</v>
      </c>
      <c r="E899" s="49">
        <v>74.239999999999995</v>
      </c>
      <c r="F899" s="49">
        <v>10.38</v>
      </c>
      <c r="G899" s="49">
        <v>2.4799999999999999E-2</v>
      </c>
      <c r="H899" s="49">
        <v>40.287599999999998</v>
      </c>
      <c r="I899" s="49">
        <v>2031</v>
      </c>
      <c r="J899" s="49" t="s">
        <v>52</v>
      </c>
      <c r="K899" s="49" t="s">
        <v>33</v>
      </c>
    </row>
    <row r="900" spans="1:11" ht="20.100000000000001" customHeight="1" x14ac:dyDescent="0.25">
      <c r="A900" s="49" t="s">
        <v>632</v>
      </c>
      <c r="B900" s="49" t="s">
        <v>79</v>
      </c>
      <c r="C900" s="49" t="s">
        <v>31</v>
      </c>
      <c r="D900" s="49">
        <v>197212</v>
      </c>
      <c r="E900" s="49">
        <v>87.12</v>
      </c>
      <c r="F900" s="49">
        <v>7.09</v>
      </c>
      <c r="G900" s="49">
        <v>3.5999999999999997E-2</v>
      </c>
      <c r="H900" s="49">
        <v>27.8155</v>
      </c>
      <c r="I900" s="49">
        <v>2031</v>
      </c>
      <c r="J900" s="49" t="s">
        <v>32</v>
      </c>
      <c r="K900" s="49" t="s">
        <v>33</v>
      </c>
    </row>
    <row r="901" spans="1:11" ht="20.100000000000001" customHeight="1" x14ac:dyDescent="0.25">
      <c r="A901" s="49" t="s">
        <v>3247</v>
      </c>
      <c r="B901" s="49" t="s">
        <v>75</v>
      </c>
      <c r="C901" s="49" t="s">
        <v>32</v>
      </c>
      <c r="D901" s="49">
        <v>374985</v>
      </c>
      <c r="E901" s="49">
        <v>76.17</v>
      </c>
      <c r="F901" s="49">
        <v>10.130000000000001</v>
      </c>
      <c r="G901" s="49">
        <v>2.7E-2</v>
      </c>
      <c r="H901" s="49">
        <v>37.017299999999999</v>
      </c>
      <c r="I901" s="49">
        <v>2031</v>
      </c>
      <c r="J901" s="49" t="s">
        <v>52</v>
      </c>
      <c r="K901" s="49" t="s">
        <v>33</v>
      </c>
    </row>
    <row r="902" spans="1:11" ht="20.100000000000001" customHeight="1" x14ac:dyDescent="0.25">
      <c r="A902" s="49" t="s">
        <v>535</v>
      </c>
      <c r="B902" s="49" t="s">
        <v>79</v>
      </c>
      <c r="C902" s="49" t="s">
        <v>31</v>
      </c>
      <c r="D902" s="49">
        <v>304115</v>
      </c>
      <c r="E902" s="49">
        <v>75.069999999999993</v>
      </c>
      <c r="F902" s="49">
        <v>7.47</v>
      </c>
      <c r="G902" s="49">
        <v>2.46E-2</v>
      </c>
      <c r="H902" s="49">
        <v>40.711500000000001</v>
      </c>
      <c r="I902" s="49">
        <v>2032</v>
      </c>
      <c r="J902" s="49" t="s">
        <v>32</v>
      </c>
      <c r="K902" s="49" t="s">
        <v>33</v>
      </c>
    </row>
    <row r="903" spans="1:11" ht="20.100000000000001" customHeight="1" x14ac:dyDescent="0.25">
      <c r="A903" s="49" t="s">
        <v>774</v>
      </c>
      <c r="B903" s="49" t="s">
        <v>79</v>
      </c>
      <c r="C903" s="49" t="s">
        <v>31</v>
      </c>
      <c r="D903" s="49">
        <v>324389</v>
      </c>
      <c r="E903" s="49">
        <v>85.8</v>
      </c>
      <c r="F903" s="49">
        <v>6.72</v>
      </c>
      <c r="G903" s="49">
        <v>2.07E-2</v>
      </c>
      <c r="H903" s="49">
        <v>48.272199999999998</v>
      </c>
      <c r="I903" s="49">
        <v>2032</v>
      </c>
      <c r="J903" s="49" t="s">
        <v>32</v>
      </c>
      <c r="K903" s="49" t="s">
        <v>33</v>
      </c>
    </row>
    <row r="904" spans="1:11" ht="20.100000000000001" customHeight="1" x14ac:dyDescent="0.25">
      <c r="A904" s="49" t="s">
        <v>481</v>
      </c>
      <c r="B904" s="49" t="s">
        <v>79</v>
      </c>
      <c r="C904" s="49" t="s">
        <v>31</v>
      </c>
      <c r="D904" s="49">
        <v>268998</v>
      </c>
      <c r="E904" s="49">
        <v>80.010000000000005</v>
      </c>
      <c r="F904" s="49">
        <v>8.8800000000000008</v>
      </c>
      <c r="G904" s="49">
        <v>3.3000000000000002E-2</v>
      </c>
      <c r="H904" s="49">
        <v>30.2926</v>
      </c>
      <c r="I904" s="49">
        <v>2032</v>
      </c>
      <c r="J904" s="49" t="s">
        <v>32</v>
      </c>
      <c r="K904" s="49" t="s">
        <v>33</v>
      </c>
    </row>
    <row r="905" spans="1:11" ht="20.100000000000001" customHeight="1" x14ac:dyDescent="0.25">
      <c r="A905" s="49" t="s">
        <v>2197</v>
      </c>
      <c r="B905" s="49" t="s">
        <v>1163</v>
      </c>
      <c r="C905" s="49" t="s">
        <v>32</v>
      </c>
      <c r="D905" s="49">
        <v>2737800</v>
      </c>
      <c r="E905" s="49">
        <v>91.49</v>
      </c>
      <c r="F905" s="49">
        <v>24.01</v>
      </c>
      <c r="G905" s="49">
        <v>8.8000000000000005E-3</v>
      </c>
      <c r="H905" s="49">
        <v>114.0275</v>
      </c>
      <c r="I905" s="49">
        <v>2032</v>
      </c>
      <c r="J905" s="49" t="s">
        <v>52</v>
      </c>
      <c r="K905" s="49" t="s">
        <v>33</v>
      </c>
    </row>
    <row r="906" spans="1:11" ht="20.100000000000001" customHeight="1" x14ac:dyDescent="0.25">
      <c r="A906" s="49" t="s">
        <v>521</v>
      </c>
      <c r="B906" s="49" t="s">
        <v>79</v>
      </c>
      <c r="C906" s="49" t="s">
        <v>31</v>
      </c>
      <c r="D906" s="49">
        <v>204411</v>
      </c>
      <c r="E906" s="49">
        <v>84.06</v>
      </c>
      <c r="F906" s="49">
        <v>6.66</v>
      </c>
      <c r="G906" s="49">
        <v>3.2599999999999997E-2</v>
      </c>
      <c r="H906" s="49">
        <v>30.692399999999999</v>
      </c>
      <c r="I906" s="49">
        <v>2032</v>
      </c>
      <c r="J906" s="49" t="s">
        <v>32</v>
      </c>
      <c r="K906" s="49" t="s">
        <v>33</v>
      </c>
    </row>
    <row r="907" spans="1:11" ht="20.100000000000001" customHeight="1" x14ac:dyDescent="0.25">
      <c r="A907" s="49" t="s">
        <v>3369</v>
      </c>
      <c r="B907" s="49" t="s">
        <v>34</v>
      </c>
      <c r="C907" s="49" t="s">
        <v>32</v>
      </c>
      <c r="D907" s="49">
        <v>761760</v>
      </c>
      <c r="E907" s="49">
        <v>85.18</v>
      </c>
      <c r="F907" s="49">
        <v>16.62</v>
      </c>
      <c r="G907" s="49">
        <v>2.18E-2</v>
      </c>
      <c r="H907" s="49">
        <v>45.8339</v>
      </c>
      <c r="I907" s="49">
        <v>2032</v>
      </c>
      <c r="J907" s="49" t="s">
        <v>52</v>
      </c>
      <c r="K907" s="49" t="s">
        <v>33</v>
      </c>
    </row>
    <row r="908" spans="1:11" ht="20.100000000000001" customHeight="1" x14ac:dyDescent="0.25">
      <c r="A908" s="49" t="s">
        <v>2279</v>
      </c>
      <c r="B908" s="49" t="s">
        <v>75</v>
      </c>
      <c r="C908" s="49" t="s">
        <v>31</v>
      </c>
      <c r="D908" s="49">
        <v>176794</v>
      </c>
      <c r="E908" s="49">
        <v>84.82</v>
      </c>
      <c r="F908" s="49">
        <v>5.66</v>
      </c>
      <c r="G908" s="49">
        <v>3.2000000000000001E-2</v>
      </c>
      <c r="H908" s="49">
        <v>31.235800000000001</v>
      </c>
      <c r="I908" s="49">
        <v>2032</v>
      </c>
      <c r="J908" s="49" t="s">
        <v>32</v>
      </c>
      <c r="K908" s="49" t="s">
        <v>33</v>
      </c>
    </row>
    <row r="909" spans="1:11" ht="20.100000000000001" customHeight="1" x14ac:dyDescent="0.25">
      <c r="A909" s="49" t="s">
        <v>1928</v>
      </c>
      <c r="B909" s="49" t="s">
        <v>75</v>
      </c>
      <c r="C909" s="49" t="s">
        <v>32</v>
      </c>
      <c r="D909" s="49">
        <v>674775</v>
      </c>
      <c r="E909" s="49">
        <v>78.069999999999993</v>
      </c>
      <c r="F909" s="49">
        <v>11</v>
      </c>
      <c r="G909" s="49">
        <v>1.6299999999999999E-2</v>
      </c>
      <c r="H909" s="49">
        <v>61.343200000000003</v>
      </c>
      <c r="I909" s="49">
        <v>2032</v>
      </c>
      <c r="J909" s="49" t="s">
        <v>52</v>
      </c>
      <c r="K909" s="49" t="s">
        <v>33</v>
      </c>
    </row>
    <row r="910" spans="1:11" ht="20.100000000000001" customHeight="1" x14ac:dyDescent="0.25">
      <c r="A910" s="49" t="s">
        <v>516</v>
      </c>
      <c r="B910" s="49" t="s">
        <v>79</v>
      </c>
      <c r="C910" s="49" t="s">
        <v>31</v>
      </c>
      <c r="D910" s="49">
        <v>802632</v>
      </c>
      <c r="E910" s="49">
        <v>85.69</v>
      </c>
      <c r="F910" s="49">
        <v>11.78</v>
      </c>
      <c r="G910" s="49">
        <v>1.47E-2</v>
      </c>
      <c r="H910" s="49">
        <v>68.135199999999998</v>
      </c>
      <c r="I910" s="49">
        <v>2032</v>
      </c>
      <c r="J910" s="49" t="s">
        <v>32</v>
      </c>
      <c r="K910" s="49" t="s">
        <v>33</v>
      </c>
    </row>
    <row r="911" spans="1:11" ht="20.100000000000001" customHeight="1" x14ac:dyDescent="0.25">
      <c r="A911" s="49" t="s">
        <v>326</v>
      </c>
      <c r="B911" s="49" t="s">
        <v>79</v>
      </c>
      <c r="C911" s="49" t="s">
        <v>31</v>
      </c>
      <c r="D911" s="49">
        <v>177849</v>
      </c>
      <c r="E911" s="49">
        <v>79.78</v>
      </c>
      <c r="F911" s="49">
        <v>6.57</v>
      </c>
      <c r="G911" s="49">
        <v>3.6900000000000002E-2</v>
      </c>
      <c r="H911" s="49">
        <v>27.069900000000001</v>
      </c>
      <c r="I911" s="49">
        <v>2032</v>
      </c>
      <c r="J911" s="49" t="s">
        <v>32</v>
      </c>
      <c r="K911" s="49" t="s">
        <v>33</v>
      </c>
    </row>
    <row r="912" spans="1:11" ht="20.100000000000001" customHeight="1" x14ac:dyDescent="0.25">
      <c r="A912" s="49" t="s">
        <v>1797</v>
      </c>
      <c r="B912" s="49" t="s">
        <v>75</v>
      </c>
      <c r="C912" s="49" t="s">
        <v>31</v>
      </c>
      <c r="D912" s="49">
        <v>359520</v>
      </c>
      <c r="E912" s="49">
        <v>81.95</v>
      </c>
      <c r="F912" s="49">
        <v>7.79</v>
      </c>
      <c r="G912" s="49">
        <v>2.1700000000000001E-2</v>
      </c>
      <c r="H912" s="49">
        <v>46.151499999999999</v>
      </c>
      <c r="I912" s="49">
        <v>2032</v>
      </c>
      <c r="J912" s="49" t="s">
        <v>32</v>
      </c>
      <c r="K912" s="49" t="s">
        <v>33</v>
      </c>
    </row>
    <row r="913" spans="1:11" ht="20.100000000000001" customHeight="1" x14ac:dyDescent="0.25">
      <c r="A913" s="49" t="s">
        <v>766</v>
      </c>
      <c r="B913" s="49" t="s">
        <v>79</v>
      </c>
      <c r="C913" s="49" t="s">
        <v>31</v>
      </c>
      <c r="D913" s="49">
        <v>574054</v>
      </c>
      <c r="E913" s="49">
        <v>79.12</v>
      </c>
      <c r="F913" s="49">
        <v>10.16</v>
      </c>
      <c r="G913" s="49">
        <v>1.77E-2</v>
      </c>
      <c r="H913" s="49">
        <v>56.501399999999997</v>
      </c>
      <c r="I913" s="49">
        <v>2032</v>
      </c>
      <c r="J913" s="49" t="s">
        <v>32</v>
      </c>
      <c r="K913" s="49" t="s">
        <v>33</v>
      </c>
    </row>
    <row r="914" spans="1:11" ht="20.100000000000001" customHeight="1" x14ac:dyDescent="0.25">
      <c r="A914" s="49" t="s">
        <v>1636</v>
      </c>
      <c r="B914" s="49" t="s">
        <v>79</v>
      </c>
      <c r="C914" s="49" t="s">
        <v>31</v>
      </c>
      <c r="D914" s="49">
        <v>238501</v>
      </c>
      <c r="E914" s="49">
        <v>83.83</v>
      </c>
      <c r="F914" s="49">
        <v>6.41</v>
      </c>
      <c r="G914" s="49">
        <v>2.69E-2</v>
      </c>
      <c r="H914" s="49">
        <v>37.207700000000003</v>
      </c>
      <c r="I914" s="49">
        <v>2032</v>
      </c>
      <c r="J914" s="49" t="s">
        <v>32</v>
      </c>
      <c r="K914" s="49" t="s">
        <v>33</v>
      </c>
    </row>
    <row r="915" spans="1:11" ht="20.100000000000001" customHeight="1" x14ac:dyDescent="0.25">
      <c r="A915" s="49" t="s">
        <v>1211</v>
      </c>
      <c r="B915" s="49" t="s">
        <v>75</v>
      </c>
      <c r="C915" s="49" t="s">
        <v>31</v>
      </c>
      <c r="D915" s="49">
        <v>216815</v>
      </c>
      <c r="E915" s="49">
        <v>79.400000000000006</v>
      </c>
      <c r="F915" s="49">
        <v>4.8</v>
      </c>
      <c r="G915" s="49">
        <v>2.2100000000000002E-2</v>
      </c>
      <c r="H915" s="49">
        <v>45.169899999999998</v>
      </c>
      <c r="I915" s="49">
        <v>2032</v>
      </c>
      <c r="J915" s="49" t="s">
        <v>32</v>
      </c>
      <c r="K915" s="49" t="s">
        <v>33</v>
      </c>
    </row>
    <row r="916" spans="1:11" ht="20.100000000000001" customHeight="1" x14ac:dyDescent="0.25">
      <c r="A916" s="49" t="s">
        <v>1567</v>
      </c>
      <c r="B916" s="49" t="s">
        <v>34</v>
      </c>
      <c r="C916" s="49" t="s">
        <v>32</v>
      </c>
      <c r="D916" s="49">
        <v>976440</v>
      </c>
      <c r="E916" s="49">
        <v>72.19</v>
      </c>
      <c r="F916" s="49">
        <v>8.0399999999999991</v>
      </c>
      <c r="G916" s="49">
        <v>8.2000000000000007E-3</v>
      </c>
      <c r="H916" s="49">
        <v>121.4478</v>
      </c>
      <c r="I916" s="49">
        <v>2032</v>
      </c>
      <c r="J916" s="49" t="s">
        <v>52</v>
      </c>
      <c r="K916" s="49" t="s">
        <v>33</v>
      </c>
    </row>
    <row r="917" spans="1:11" ht="20.100000000000001" customHeight="1" x14ac:dyDescent="0.25">
      <c r="A917" s="49" t="s">
        <v>349</v>
      </c>
      <c r="B917" s="49" t="s">
        <v>79</v>
      </c>
      <c r="C917" s="49" t="s">
        <v>31</v>
      </c>
      <c r="D917" s="49">
        <v>163221</v>
      </c>
      <c r="E917" s="49">
        <v>87.44</v>
      </c>
      <c r="F917" s="49">
        <v>6.6</v>
      </c>
      <c r="G917" s="49">
        <v>4.0399999999999998E-2</v>
      </c>
      <c r="H917" s="49">
        <v>24.730499999999999</v>
      </c>
      <c r="I917" s="49">
        <v>2032</v>
      </c>
      <c r="J917" s="49" t="s">
        <v>32</v>
      </c>
      <c r="K917" s="49" t="s">
        <v>33</v>
      </c>
    </row>
    <row r="918" spans="1:11" ht="20.100000000000001" customHeight="1" x14ac:dyDescent="0.25">
      <c r="A918" s="49" t="s">
        <v>753</v>
      </c>
      <c r="B918" s="49" t="s">
        <v>79</v>
      </c>
      <c r="C918" s="49" t="s">
        <v>31</v>
      </c>
      <c r="D918" s="49">
        <v>383715</v>
      </c>
      <c r="E918" s="49">
        <v>82.93</v>
      </c>
      <c r="F918" s="49">
        <v>6.31</v>
      </c>
      <c r="G918" s="49">
        <v>1.6400000000000001E-2</v>
      </c>
      <c r="H918" s="49">
        <v>60.810600000000001</v>
      </c>
      <c r="I918" s="49">
        <v>2032</v>
      </c>
      <c r="J918" s="49" t="s">
        <v>32</v>
      </c>
      <c r="K918" s="49" t="s">
        <v>33</v>
      </c>
    </row>
    <row r="919" spans="1:11" ht="20.100000000000001" customHeight="1" x14ac:dyDescent="0.25">
      <c r="A919" s="49" t="s">
        <v>1614</v>
      </c>
      <c r="B919" s="49" t="s">
        <v>75</v>
      </c>
      <c r="C919" s="49" t="s">
        <v>31</v>
      </c>
      <c r="D919" s="49">
        <v>309675</v>
      </c>
      <c r="E919" s="49">
        <v>84.61</v>
      </c>
      <c r="F919" s="49">
        <v>5.33</v>
      </c>
      <c r="G919" s="49">
        <v>1.72E-2</v>
      </c>
      <c r="H919" s="49">
        <v>58.1004</v>
      </c>
      <c r="I919" s="49">
        <v>2032</v>
      </c>
      <c r="J919" s="49" t="s">
        <v>32</v>
      </c>
      <c r="K919" s="49" t="s">
        <v>33</v>
      </c>
    </row>
    <row r="920" spans="1:11" ht="20.100000000000001" customHeight="1" x14ac:dyDescent="0.25">
      <c r="A920" s="49" t="s">
        <v>2399</v>
      </c>
      <c r="B920" s="49" t="s">
        <v>34</v>
      </c>
      <c r="C920" s="49" t="s">
        <v>32</v>
      </c>
      <c r="D920" s="49">
        <v>798320</v>
      </c>
      <c r="E920" s="49">
        <v>73</v>
      </c>
      <c r="F920" s="49">
        <v>9.77</v>
      </c>
      <c r="G920" s="49">
        <v>1.2200000000000001E-2</v>
      </c>
      <c r="H920" s="49">
        <v>81.711399999999998</v>
      </c>
      <c r="I920" s="49">
        <v>2032</v>
      </c>
      <c r="J920" s="49" t="s">
        <v>52</v>
      </c>
      <c r="K920" s="49" t="s">
        <v>33</v>
      </c>
    </row>
    <row r="921" spans="1:11" ht="20.100000000000001" customHeight="1" x14ac:dyDescent="0.25">
      <c r="A921" s="49" t="s">
        <v>1066</v>
      </c>
      <c r="B921" s="49" t="s">
        <v>79</v>
      </c>
      <c r="C921" s="49" t="s">
        <v>31</v>
      </c>
      <c r="D921" s="49">
        <v>387094</v>
      </c>
      <c r="E921" s="49">
        <v>81.77</v>
      </c>
      <c r="F921" s="49">
        <v>10.74</v>
      </c>
      <c r="G921" s="49">
        <v>2.7699999999999999E-2</v>
      </c>
      <c r="H921" s="49">
        <v>36.042299999999997</v>
      </c>
      <c r="I921" s="49">
        <v>2032</v>
      </c>
      <c r="J921" s="49" t="s">
        <v>32</v>
      </c>
      <c r="K921" s="49" t="s">
        <v>33</v>
      </c>
    </row>
    <row r="922" spans="1:11" ht="20.100000000000001" customHeight="1" x14ac:dyDescent="0.25">
      <c r="A922" s="49" t="s">
        <v>878</v>
      </c>
      <c r="B922" s="49" t="s">
        <v>79</v>
      </c>
      <c r="C922" s="49" t="s">
        <v>31</v>
      </c>
      <c r="D922" s="49">
        <v>397488</v>
      </c>
      <c r="E922" s="49">
        <v>84.26</v>
      </c>
      <c r="F922" s="49">
        <v>10.33</v>
      </c>
      <c r="G922" s="49">
        <v>2.5999999999999999E-2</v>
      </c>
      <c r="H922" s="49">
        <v>38.478999999999999</v>
      </c>
      <c r="I922" s="49">
        <v>2032</v>
      </c>
      <c r="J922" s="49" t="s">
        <v>32</v>
      </c>
      <c r="K922" s="49" t="s">
        <v>33</v>
      </c>
    </row>
    <row r="923" spans="1:11" ht="20.100000000000001" customHeight="1" x14ac:dyDescent="0.25">
      <c r="A923" s="49" t="s">
        <v>242</v>
      </c>
      <c r="B923" s="49" t="s">
        <v>79</v>
      </c>
      <c r="C923" s="49" t="s">
        <v>31</v>
      </c>
      <c r="D923" s="49">
        <v>284225</v>
      </c>
      <c r="E923" s="49">
        <v>88.18</v>
      </c>
      <c r="F923" s="49">
        <v>7.68</v>
      </c>
      <c r="G923" s="49">
        <v>2.7E-2</v>
      </c>
      <c r="H923" s="49">
        <v>37.008499999999998</v>
      </c>
      <c r="I923" s="49">
        <v>2032</v>
      </c>
      <c r="J923" s="49" t="s">
        <v>32</v>
      </c>
      <c r="K923" s="49" t="s">
        <v>33</v>
      </c>
    </row>
    <row r="924" spans="1:11" ht="20.100000000000001" customHeight="1" x14ac:dyDescent="0.25">
      <c r="A924" s="49" t="s">
        <v>2249</v>
      </c>
      <c r="B924" s="49" t="s">
        <v>75</v>
      </c>
      <c r="C924" s="49" t="s">
        <v>31</v>
      </c>
      <c r="D924" s="49">
        <v>332031</v>
      </c>
      <c r="E924" s="49">
        <v>87.92</v>
      </c>
      <c r="F924" s="49">
        <v>5.18</v>
      </c>
      <c r="G924" s="49">
        <v>1.5599999999999999E-2</v>
      </c>
      <c r="H924" s="49">
        <v>64.098699999999994</v>
      </c>
      <c r="I924" s="49">
        <v>2032</v>
      </c>
      <c r="J924" s="49" t="s">
        <v>32</v>
      </c>
      <c r="K924" s="49" t="s">
        <v>33</v>
      </c>
    </row>
    <row r="925" spans="1:11" ht="20.100000000000001" customHeight="1" x14ac:dyDescent="0.25">
      <c r="A925" s="49" t="s">
        <v>651</v>
      </c>
      <c r="B925" s="49" t="s">
        <v>79</v>
      </c>
      <c r="C925" s="49" t="s">
        <v>31</v>
      </c>
      <c r="D925" s="49">
        <v>283327</v>
      </c>
      <c r="E925" s="49">
        <v>75.739999999999995</v>
      </c>
      <c r="F925" s="49">
        <v>7.81</v>
      </c>
      <c r="G925" s="49">
        <v>2.76E-2</v>
      </c>
      <c r="H925" s="49">
        <v>36.277500000000003</v>
      </c>
      <c r="I925" s="49">
        <v>2032</v>
      </c>
      <c r="J925" s="49" t="s">
        <v>32</v>
      </c>
      <c r="K925" s="49" t="s">
        <v>33</v>
      </c>
    </row>
    <row r="926" spans="1:11" ht="20.100000000000001" customHeight="1" x14ac:dyDescent="0.25">
      <c r="A926" s="49" t="s">
        <v>855</v>
      </c>
      <c r="B926" s="49" t="s">
        <v>79</v>
      </c>
      <c r="C926" s="49" t="s">
        <v>31</v>
      </c>
      <c r="D926" s="49">
        <v>435128</v>
      </c>
      <c r="E926" s="49">
        <v>76.7</v>
      </c>
      <c r="F926" s="49">
        <v>11.51</v>
      </c>
      <c r="G926" s="49">
        <v>2.6499999999999999E-2</v>
      </c>
      <c r="H926" s="49">
        <v>37.804299999999998</v>
      </c>
      <c r="I926" s="49">
        <v>2032</v>
      </c>
      <c r="J926" s="49" t="s">
        <v>32</v>
      </c>
      <c r="K926" s="49" t="s">
        <v>33</v>
      </c>
    </row>
    <row r="927" spans="1:11" ht="20.100000000000001" customHeight="1" x14ac:dyDescent="0.25">
      <c r="A927" s="49" t="s">
        <v>1544</v>
      </c>
      <c r="B927" s="49" t="s">
        <v>75</v>
      </c>
      <c r="C927" s="49" t="s">
        <v>32</v>
      </c>
      <c r="D927" s="49">
        <v>415215</v>
      </c>
      <c r="E927" s="49">
        <v>73.89</v>
      </c>
      <c r="F927" s="49">
        <v>9.42</v>
      </c>
      <c r="G927" s="49">
        <v>2.2700000000000001E-2</v>
      </c>
      <c r="H927" s="49">
        <v>44.078000000000003</v>
      </c>
      <c r="I927" s="49">
        <v>2032</v>
      </c>
      <c r="J927" s="49" t="s">
        <v>52</v>
      </c>
      <c r="K927" s="49" t="s">
        <v>33</v>
      </c>
    </row>
    <row r="928" spans="1:11" ht="20.100000000000001" customHeight="1" x14ac:dyDescent="0.25">
      <c r="A928" s="49" t="s">
        <v>597</v>
      </c>
      <c r="B928" s="49" t="s">
        <v>79</v>
      </c>
      <c r="C928" s="49" t="s">
        <v>31</v>
      </c>
      <c r="D928" s="49">
        <v>373364</v>
      </c>
      <c r="E928" s="49">
        <v>84.1</v>
      </c>
      <c r="F928" s="49">
        <v>6.98</v>
      </c>
      <c r="G928" s="49">
        <v>1.8700000000000001E-2</v>
      </c>
      <c r="H928" s="49">
        <v>53.490499999999997</v>
      </c>
      <c r="I928" s="49">
        <v>2032</v>
      </c>
      <c r="J928" s="49" t="s">
        <v>32</v>
      </c>
      <c r="K928" s="49" t="s">
        <v>33</v>
      </c>
    </row>
    <row r="929" spans="1:11" ht="20.100000000000001" customHeight="1" x14ac:dyDescent="0.25">
      <c r="A929" s="49" t="s">
        <v>2256</v>
      </c>
      <c r="B929" s="49" t="s">
        <v>75</v>
      </c>
      <c r="C929" s="49" t="s">
        <v>31</v>
      </c>
      <c r="D929" s="49">
        <v>279620</v>
      </c>
      <c r="E929" s="49">
        <v>84.57</v>
      </c>
      <c r="F929" s="49">
        <v>5.81</v>
      </c>
      <c r="G929" s="49">
        <v>2.0799999999999999E-2</v>
      </c>
      <c r="H929" s="49">
        <v>48.127400000000002</v>
      </c>
      <c r="I929" s="49">
        <v>2032</v>
      </c>
      <c r="J929" s="49" t="s">
        <v>32</v>
      </c>
      <c r="K929" s="49" t="s">
        <v>33</v>
      </c>
    </row>
    <row r="930" spans="1:11" ht="20.100000000000001" customHeight="1" x14ac:dyDescent="0.25">
      <c r="A930" s="49" t="s">
        <v>3215</v>
      </c>
      <c r="B930" s="49" t="s">
        <v>75</v>
      </c>
      <c r="C930" s="49" t="s">
        <v>32</v>
      </c>
      <c r="D930" s="49">
        <v>285750</v>
      </c>
      <c r="E930" s="49">
        <v>81.64</v>
      </c>
      <c r="F930" s="49">
        <v>9.69</v>
      </c>
      <c r="G930" s="49">
        <v>3.39E-2</v>
      </c>
      <c r="H930" s="49">
        <v>29.4892</v>
      </c>
      <c r="I930" s="49">
        <v>2032</v>
      </c>
      <c r="J930" s="49" t="s">
        <v>52</v>
      </c>
      <c r="K930" s="49" t="s">
        <v>33</v>
      </c>
    </row>
    <row r="931" spans="1:11" ht="20.100000000000001" customHeight="1" x14ac:dyDescent="0.25">
      <c r="A931" s="49" t="s">
        <v>3370</v>
      </c>
      <c r="B931" s="49" t="s">
        <v>75</v>
      </c>
      <c r="C931" s="49" t="s">
        <v>32</v>
      </c>
      <c r="D931" s="49">
        <v>172125</v>
      </c>
      <c r="E931" s="49">
        <v>86.88</v>
      </c>
      <c r="F931" s="49">
        <v>0.44</v>
      </c>
      <c r="G931" s="49">
        <v>2.5999999999999999E-3</v>
      </c>
      <c r="H931" s="49">
        <v>391.19319999999999</v>
      </c>
      <c r="I931" s="49">
        <v>2032</v>
      </c>
      <c r="J931" s="49" t="s">
        <v>52</v>
      </c>
      <c r="K931" s="49" t="s">
        <v>33</v>
      </c>
    </row>
    <row r="932" spans="1:11" ht="20.100000000000001" customHeight="1" x14ac:dyDescent="0.25">
      <c r="A932" s="49" t="s">
        <v>540</v>
      </c>
      <c r="B932" s="49" t="s">
        <v>79</v>
      </c>
      <c r="C932" s="49" t="s">
        <v>31</v>
      </c>
      <c r="D932" s="49">
        <v>183367</v>
      </c>
      <c r="E932" s="49">
        <v>83.67</v>
      </c>
      <c r="F932" s="49">
        <v>6.6</v>
      </c>
      <c r="G932" s="49">
        <v>3.5999999999999997E-2</v>
      </c>
      <c r="H932" s="49">
        <v>27.782900000000001</v>
      </c>
      <c r="I932" s="49">
        <v>2032</v>
      </c>
      <c r="J932" s="49" t="s">
        <v>32</v>
      </c>
      <c r="K932" s="49" t="s">
        <v>33</v>
      </c>
    </row>
    <row r="933" spans="1:11" ht="20.100000000000001" customHeight="1" x14ac:dyDescent="0.25">
      <c r="A933" s="49" t="s">
        <v>803</v>
      </c>
      <c r="B933" s="49" t="s">
        <v>79</v>
      </c>
      <c r="C933" s="49" t="s">
        <v>31</v>
      </c>
      <c r="D933" s="49">
        <v>270196</v>
      </c>
      <c r="E933" s="49">
        <v>82.75</v>
      </c>
      <c r="F933" s="49">
        <v>6.94</v>
      </c>
      <c r="G933" s="49">
        <v>2.5700000000000001E-2</v>
      </c>
      <c r="H933" s="49">
        <v>38.933100000000003</v>
      </c>
      <c r="I933" s="49">
        <v>2032</v>
      </c>
      <c r="J933" s="49" t="s">
        <v>32</v>
      </c>
      <c r="K933" s="49" t="s">
        <v>33</v>
      </c>
    </row>
    <row r="934" spans="1:11" ht="20.100000000000001" customHeight="1" x14ac:dyDescent="0.25">
      <c r="A934" s="49" t="s">
        <v>183</v>
      </c>
      <c r="B934" s="49" t="s">
        <v>79</v>
      </c>
      <c r="C934" s="49" t="s">
        <v>31</v>
      </c>
      <c r="D934" s="49">
        <v>284225</v>
      </c>
      <c r="E934" s="49">
        <v>87.86</v>
      </c>
      <c r="F934" s="49">
        <v>7.69</v>
      </c>
      <c r="G934" s="49">
        <v>2.7099999999999999E-2</v>
      </c>
      <c r="H934" s="49">
        <v>36.9604</v>
      </c>
      <c r="I934" s="49">
        <v>2032</v>
      </c>
      <c r="J934" s="49" t="s">
        <v>32</v>
      </c>
      <c r="K934" s="49" t="s">
        <v>33</v>
      </c>
    </row>
    <row r="935" spans="1:11" ht="20.100000000000001" customHeight="1" x14ac:dyDescent="0.25">
      <c r="A935" s="49" t="s">
        <v>934</v>
      </c>
      <c r="B935" s="49" t="s">
        <v>79</v>
      </c>
      <c r="C935" s="49" t="s">
        <v>31</v>
      </c>
      <c r="D935" s="49">
        <v>523112</v>
      </c>
      <c r="E935" s="49">
        <v>88.35</v>
      </c>
      <c r="F935" s="49">
        <v>11.25</v>
      </c>
      <c r="G935" s="49">
        <v>2.1499999999999998E-2</v>
      </c>
      <c r="H935" s="49">
        <v>46.498800000000003</v>
      </c>
      <c r="I935" s="49">
        <v>2032</v>
      </c>
      <c r="J935" s="49" t="s">
        <v>32</v>
      </c>
      <c r="K935" s="49" t="s">
        <v>33</v>
      </c>
    </row>
    <row r="936" spans="1:11" ht="20.100000000000001" customHeight="1" x14ac:dyDescent="0.25">
      <c r="A936" s="49" t="s">
        <v>536</v>
      </c>
      <c r="B936" s="49" t="s">
        <v>79</v>
      </c>
      <c r="C936" s="49" t="s">
        <v>31</v>
      </c>
      <c r="D936" s="49">
        <v>242650</v>
      </c>
      <c r="E936" s="49">
        <v>80.81</v>
      </c>
      <c r="F936" s="49">
        <v>7.2</v>
      </c>
      <c r="G936" s="49">
        <v>2.9700000000000001E-2</v>
      </c>
      <c r="H936" s="49">
        <v>33.7014</v>
      </c>
      <c r="I936" s="49">
        <v>2032</v>
      </c>
      <c r="J936" s="49" t="s">
        <v>32</v>
      </c>
      <c r="K936" s="49" t="s">
        <v>33</v>
      </c>
    </row>
    <row r="937" spans="1:11" ht="20.100000000000001" customHeight="1" x14ac:dyDescent="0.25">
      <c r="A937" s="49" t="s">
        <v>1717</v>
      </c>
      <c r="B937" s="49" t="s">
        <v>79</v>
      </c>
      <c r="C937" s="49" t="s">
        <v>31</v>
      </c>
      <c r="D937" s="49">
        <v>146283</v>
      </c>
      <c r="E937" s="49">
        <v>85.84</v>
      </c>
      <c r="F937" s="49">
        <v>6.44</v>
      </c>
      <c r="G937" s="49">
        <v>4.3999999999999997E-2</v>
      </c>
      <c r="H937" s="49">
        <v>22.7148</v>
      </c>
      <c r="I937" s="49">
        <v>2032</v>
      </c>
      <c r="J937" s="49" t="s">
        <v>32</v>
      </c>
      <c r="K937" s="49" t="s">
        <v>33</v>
      </c>
    </row>
    <row r="938" spans="1:11" ht="20.100000000000001" customHeight="1" x14ac:dyDescent="0.25">
      <c r="A938" s="49" t="s">
        <v>932</v>
      </c>
      <c r="B938" s="49" t="s">
        <v>79</v>
      </c>
      <c r="C938" s="49" t="s">
        <v>31</v>
      </c>
      <c r="D938" s="49">
        <v>212110</v>
      </c>
      <c r="E938" s="49">
        <v>77.16</v>
      </c>
      <c r="F938" s="49">
        <v>6.62</v>
      </c>
      <c r="G938" s="49">
        <v>3.1199999999999999E-2</v>
      </c>
      <c r="H938" s="49">
        <v>32.040900000000001</v>
      </c>
      <c r="I938" s="49">
        <v>2032</v>
      </c>
      <c r="J938" s="49" t="s">
        <v>32</v>
      </c>
      <c r="K938" s="49" t="s">
        <v>33</v>
      </c>
    </row>
    <row r="939" spans="1:11" ht="20.100000000000001" customHeight="1" x14ac:dyDescent="0.25">
      <c r="A939" s="49" t="s">
        <v>945</v>
      </c>
      <c r="B939" s="49" t="s">
        <v>75</v>
      </c>
      <c r="C939" s="49" t="s">
        <v>31</v>
      </c>
      <c r="D939" s="49">
        <v>299624</v>
      </c>
      <c r="E939" s="49">
        <v>81.680000000000007</v>
      </c>
      <c r="F939" s="49">
        <v>4.2</v>
      </c>
      <c r="G939" s="49">
        <v>1.4E-2</v>
      </c>
      <c r="H939" s="49">
        <v>71.338999999999999</v>
      </c>
      <c r="I939" s="49">
        <v>2032</v>
      </c>
      <c r="J939" s="49" t="s">
        <v>32</v>
      </c>
      <c r="K939" s="49" t="s">
        <v>33</v>
      </c>
    </row>
    <row r="940" spans="1:11" ht="20.100000000000001" customHeight="1" x14ac:dyDescent="0.25">
      <c r="A940" s="49" t="s">
        <v>678</v>
      </c>
      <c r="B940" s="49" t="s">
        <v>79</v>
      </c>
      <c r="C940" s="49" t="s">
        <v>31</v>
      </c>
      <c r="D940" s="49">
        <v>291882</v>
      </c>
      <c r="E940" s="49">
        <v>88.29</v>
      </c>
      <c r="F940" s="49">
        <v>9.99</v>
      </c>
      <c r="G940" s="49">
        <v>3.4200000000000001E-2</v>
      </c>
      <c r="H940" s="49">
        <v>29.217400000000001</v>
      </c>
      <c r="I940" s="49">
        <v>2032</v>
      </c>
      <c r="J940" s="49" t="s">
        <v>32</v>
      </c>
      <c r="K940" s="49" t="s">
        <v>33</v>
      </c>
    </row>
    <row r="941" spans="1:11" ht="20.100000000000001" customHeight="1" x14ac:dyDescent="0.25">
      <c r="A941" s="49" t="s">
        <v>2043</v>
      </c>
      <c r="B941" s="49" t="s">
        <v>75</v>
      </c>
      <c r="C941" s="49" t="s">
        <v>32</v>
      </c>
      <c r="D941" s="49">
        <v>674775</v>
      </c>
      <c r="E941" s="49">
        <v>83</v>
      </c>
      <c r="F941" s="49">
        <v>10.93</v>
      </c>
      <c r="G941" s="49">
        <v>1.6199999999999999E-2</v>
      </c>
      <c r="H941" s="49">
        <v>61.735999999999997</v>
      </c>
      <c r="I941" s="49">
        <v>2032</v>
      </c>
      <c r="J941" s="49" t="s">
        <v>52</v>
      </c>
      <c r="K941" s="49" t="s">
        <v>33</v>
      </c>
    </row>
    <row r="942" spans="1:11" ht="20.100000000000001" customHeight="1" x14ac:dyDescent="0.25">
      <c r="A942" s="49" t="s">
        <v>3298</v>
      </c>
      <c r="B942" s="49" t="s">
        <v>79</v>
      </c>
      <c r="C942" s="49" t="s">
        <v>31</v>
      </c>
      <c r="D942" s="49">
        <v>280419</v>
      </c>
      <c r="E942" s="49">
        <v>85.74</v>
      </c>
      <c r="F942" s="49">
        <v>7.21</v>
      </c>
      <c r="G942" s="49">
        <v>2.5700000000000001E-2</v>
      </c>
      <c r="H942" s="49">
        <v>38.893000000000001</v>
      </c>
      <c r="I942" s="49">
        <v>2032</v>
      </c>
      <c r="J942" s="49" t="s">
        <v>32</v>
      </c>
      <c r="K942" s="49" t="s">
        <v>33</v>
      </c>
    </row>
    <row r="943" spans="1:11" ht="20.100000000000001" customHeight="1" x14ac:dyDescent="0.25">
      <c r="A943" s="49" t="s">
        <v>743</v>
      </c>
      <c r="B943" s="49" t="s">
        <v>79</v>
      </c>
      <c r="C943" s="49" t="s">
        <v>31</v>
      </c>
      <c r="D943" s="49">
        <v>413699</v>
      </c>
      <c r="E943" s="49">
        <v>82.07</v>
      </c>
      <c r="F943" s="49">
        <v>10.93</v>
      </c>
      <c r="G943" s="49">
        <v>2.64E-2</v>
      </c>
      <c r="H943" s="49">
        <v>37.849800000000002</v>
      </c>
      <c r="I943" s="49">
        <v>2032</v>
      </c>
      <c r="J943" s="49" t="s">
        <v>32</v>
      </c>
      <c r="K943" s="49" t="s">
        <v>33</v>
      </c>
    </row>
    <row r="944" spans="1:11" ht="20.100000000000001" customHeight="1" x14ac:dyDescent="0.25">
      <c r="A944" s="49" t="s">
        <v>3301</v>
      </c>
      <c r="B944" s="49" t="s">
        <v>79</v>
      </c>
      <c r="C944" s="49" t="s">
        <v>31</v>
      </c>
      <c r="D944" s="49">
        <v>267074</v>
      </c>
      <c r="E944" s="49">
        <v>83.37</v>
      </c>
      <c r="F944" s="49">
        <v>7.27</v>
      </c>
      <c r="G944" s="49">
        <v>2.7199999999999998E-2</v>
      </c>
      <c r="H944" s="49">
        <v>36.736400000000003</v>
      </c>
      <c r="I944" s="49">
        <v>2032</v>
      </c>
      <c r="J944" s="49" t="s">
        <v>32</v>
      </c>
      <c r="K944" s="49" t="s">
        <v>33</v>
      </c>
    </row>
    <row r="945" spans="1:11" ht="20.100000000000001" customHeight="1" x14ac:dyDescent="0.25">
      <c r="A945" s="49" t="s">
        <v>2678</v>
      </c>
      <c r="B945" s="49" t="s">
        <v>1163</v>
      </c>
      <c r="C945" s="49" t="s">
        <v>32</v>
      </c>
      <c r="D945" s="49">
        <v>3142800</v>
      </c>
      <c r="E945" s="49">
        <v>93.19</v>
      </c>
      <c r="F945" s="49">
        <v>18.72</v>
      </c>
      <c r="G945" s="49">
        <v>6.0000000000000001E-3</v>
      </c>
      <c r="H945" s="49">
        <v>167.88460000000001</v>
      </c>
      <c r="I945" s="49">
        <v>2032</v>
      </c>
      <c r="J945" s="49" t="s">
        <v>52</v>
      </c>
      <c r="K945" s="49" t="s">
        <v>33</v>
      </c>
    </row>
    <row r="946" spans="1:11" ht="20.100000000000001" customHeight="1" x14ac:dyDescent="0.25">
      <c r="A946" s="49" t="s">
        <v>1734</v>
      </c>
      <c r="B946" s="49" t="s">
        <v>79</v>
      </c>
      <c r="C946" s="49" t="s">
        <v>31</v>
      </c>
      <c r="D946" s="49">
        <v>267074</v>
      </c>
      <c r="E946" s="49">
        <v>76.680000000000007</v>
      </c>
      <c r="F946" s="49">
        <v>6.7</v>
      </c>
      <c r="G946" s="49">
        <v>2.5100000000000001E-2</v>
      </c>
      <c r="H946" s="49">
        <v>39.861699999999999</v>
      </c>
      <c r="I946" s="49">
        <v>2032</v>
      </c>
      <c r="J946" s="49" t="s">
        <v>32</v>
      </c>
      <c r="K946" s="49" t="s">
        <v>33</v>
      </c>
    </row>
    <row r="947" spans="1:11" ht="20.100000000000001" customHeight="1" x14ac:dyDescent="0.25">
      <c r="A947" s="49" t="s">
        <v>1090</v>
      </c>
      <c r="B947" s="49" t="s">
        <v>79</v>
      </c>
      <c r="C947" s="49" t="s">
        <v>31</v>
      </c>
      <c r="D947" s="49">
        <v>273318</v>
      </c>
      <c r="E947" s="49">
        <v>89.31</v>
      </c>
      <c r="F947" s="49">
        <v>6.38</v>
      </c>
      <c r="G947" s="49">
        <v>2.3300000000000001E-2</v>
      </c>
      <c r="H947" s="49">
        <v>42.8399</v>
      </c>
      <c r="I947" s="49">
        <v>2032</v>
      </c>
      <c r="J947" s="49" t="s">
        <v>32</v>
      </c>
      <c r="K947" s="49" t="s">
        <v>33</v>
      </c>
    </row>
    <row r="948" spans="1:11" ht="20.100000000000001" customHeight="1" x14ac:dyDescent="0.25">
      <c r="A948" s="49" t="s">
        <v>2308</v>
      </c>
      <c r="B948" s="49" t="s">
        <v>79</v>
      </c>
      <c r="C948" s="49" t="s">
        <v>31</v>
      </c>
      <c r="D948" s="49">
        <v>403519</v>
      </c>
      <c r="E948" s="49">
        <v>78.44</v>
      </c>
      <c r="F948" s="49">
        <v>9.91</v>
      </c>
      <c r="G948" s="49">
        <v>2.46E-2</v>
      </c>
      <c r="H948" s="49">
        <v>40.718299999999999</v>
      </c>
      <c r="I948" s="49">
        <v>2032</v>
      </c>
      <c r="J948" s="49" t="s">
        <v>32</v>
      </c>
      <c r="K948" s="49" t="s">
        <v>33</v>
      </c>
    </row>
    <row r="949" spans="1:11" ht="20.100000000000001" customHeight="1" x14ac:dyDescent="0.25">
      <c r="A949" s="49" t="s">
        <v>2309</v>
      </c>
      <c r="B949" s="49" t="s">
        <v>34</v>
      </c>
      <c r="C949" s="49" t="s">
        <v>32</v>
      </c>
      <c r="D949" s="49">
        <v>334640</v>
      </c>
      <c r="E949" s="49">
        <v>82.74</v>
      </c>
      <c r="F949" s="49">
        <v>8.0399999999999991</v>
      </c>
      <c r="G949" s="49">
        <v>2.4E-2</v>
      </c>
      <c r="H949" s="49">
        <v>41.621899999999997</v>
      </c>
      <c r="I949" s="49">
        <v>2032</v>
      </c>
      <c r="J949" s="49" t="s">
        <v>52</v>
      </c>
      <c r="K949" s="49" t="s">
        <v>33</v>
      </c>
    </row>
    <row r="950" spans="1:11" ht="20.100000000000001" customHeight="1" x14ac:dyDescent="0.25">
      <c r="A950" s="49" t="s">
        <v>2302</v>
      </c>
      <c r="B950" s="49" t="s">
        <v>75</v>
      </c>
      <c r="C950" s="49" t="s">
        <v>31</v>
      </c>
      <c r="D950" s="49">
        <v>231201</v>
      </c>
      <c r="E950" s="49">
        <v>82.91</v>
      </c>
      <c r="F950" s="49">
        <v>5.71</v>
      </c>
      <c r="G950" s="49">
        <v>2.47E-2</v>
      </c>
      <c r="H950" s="49">
        <v>40.490600000000001</v>
      </c>
      <c r="I950" s="49">
        <v>2032</v>
      </c>
      <c r="J950" s="49" t="s">
        <v>32</v>
      </c>
      <c r="K950" s="49" t="s">
        <v>33</v>
      </c>
    </row>
    <row r="951" spans="1:11" ht="20.100000000000001" customHeight="1" x14ac:dyDescent="0.25">
      <c r="A951" s="49" t="s">
        <v>807</v>
      </c>
      <c r="B951" s="49" t="s">
        <v>79</v>
      </c>
      <c r="C951" s="49" t="s">
        <v>31</v>
      </c>
      <c r="D951" s="49">
        <v>249922</v>
      </c>
      <c r="E951" s="49">
        <v>89.52</v>
      </c>
      <c r="F951" s="49">
        <v>7.26</v>
      </c>
      <c r="G951" s="49">
        <v>2.9000000000000001E-2</v>
      </c>
      <c r="H951" s="49">
        <v>34.424500000000002</v>
      </c>
      <c r="I951" s="49">
        <v>2032</v>
      </c>
      <c r="J951" s="49" t="s">
        <v>32</v>
      </c>
      <c r="K951" s="49" t="s">
        <v>33</v>
      </c>
    </row>
    <row r="952" spans="1:11" ht="20.100000000000001" customHeight="1" x14ac:dyDescent="0.25">
      <c r="A952" s="49" t="s">
        <v>836</v>
      </c>
      <c r="B952" s="49" t="s">
        <v>75</v>
      </c>
      <c r="C952" s="49" t="s">
        <v>31</v>
      </c>
      <c r="D952" s="49">
        <v>296444</v>
      </c>
      <c r="E952" s="49">
        <v>88.02</v>
      </c>
      <c r="F952" s="49">
        <v>6.05</v>
      </c>
      <c r="G952" s="49">
        <v>2.0400000000000001E-2</v>
      </c>
      <c r="H952" s="49">
        <v>48.999000000000002</v>
      </c>
      <c r="I952" s="49">
        <v>2032</v>
      </c>
      <c r="J952" s="49" t="s">
        <v>32</v>
      </c>
      <c r="K952" s="49" t="s">
        <v>33</v>
      </c>
    </row>
    <row r="953" spans="1:11" ht="20.100000000000001" customHeight="1" x14ac:dyDescent="0.25">
      <c r="A953" s="49" t="s">
        <v>1489</v>
      </c>
      <c r="B953" s="49" t="s">
        <v>79</v>
      </c>
      <c r="C953" s="49" t="s">
        <v>31</v>
      </c>
      <c r="D953" s="49">
        <v>227295</v>
      </c>
      <c r="E953" s="49">
        <v>82.18</v>
      </c>
      <c r="F953" s="49">
        <v>6.52</v>
      </c>
      <c r="G953" s="49">
        <v>2.87E-2</v>
      </c>
      <c r="H953" s="49">
        <v>34.861199999999997</v>
      </c>
      <c r="I953" s="49">
        <v>2032</v>
      </c>
      <c r="J953" s="49" t="s">
        <v>32</v>
      </c>
      <c r="K953" s="49" t="s">
        <v>33</v>
      </c>
    </row>
    <row r="954" spans="1:11" ht="20.100000000000001" customHeight="1" x14ac:dyDescent="0.25">
      <c r="A954" s="49" t="s">
        <v>763</v>
      </c>
      <c r="B954" s="49" t="s">
        <v>75</v>
      </c>
      <c r="C954" s="49" t="s">
        <v>31</v>
      </c>
      <c r="D954" s="49">
        <v>237874</v>
      </c>
      <c r="E954" s="49">
        <v>81.11</v>
      </c>
      <c r="F954" s="49">
        <v>6.43</v>
      </c>
      <c r="G954" s="49">
        <v>2.7E-2</v>
      </c>
      <c r="H954" s="49">
        <v>36.994399999999999</v>
      </c>
      <c r="I954" s="49">
        <v>2032</v>
      </c>
      <c r="J954" s="49" t="s">
        <v>32</v>
      </c>
      <c r="K954" s="49" t="s">
        <v>33</v>
      </c>
    </row>
    <row r="955" spans="1:11" ht="20.100000000000001" customHeight="1" x14ac:dyDescent="0.25">
      <c r="A955" s="49" t="s">
        <v>1552</v>
      </c>
      <c r="B955" s="49" t="s">
        <v>75</v>
      </c>
      <c r="C955" s="49" t="s">
        <v>31</v>
      </c>
      <c r="D955" s="49">
        <v>293821</v>
      </c>
      <c r="E955" s="49">
        <v>75.14</v>
      </c>
      <c r="F955" s="49">
        <v>6.36</v>
      </c>
      <c r="G955" s="49">
        <v>2.1600000000000001E-2</v>
      </c>
      <c r="H955" s="49">
        <v>46.1982</v>
      </c>
      <c r="I955" s="49">
        <v>2032</v>
      </c>
      <c r="J955" s="49" t="s">
        <v>32</v>
      </c>
      <c r="K955" s="49" t="s">
        <v>33</v>
      </c>
    </row>
    <row r="956" spans="1:11" ht="20.100000000000001" customHeight="1" x14ac:dyDescent="0.25">
      <c r="A956" s="49" t="s">
        <v>583</v>
      </c>
      <c r="B956" s="49" t="s">
        <v>75</v>
      </c>
      <c r="C956" s="49" t="s">
        <v>31</v>
      </c>
      <c r="D956" s="49">
        <v>359520</v>
      </c>
      <c r="E956" s="49">
        <v>83.28</v>
      </c>
      <c r="F956" s="49">
        <v>7.4</v>
      </c>
      <c r="G956" s="49">
        <v>2.06E-2</v>
      </c>
      <c r="H956" s="49">
        <v>48.583799999999997</v>
      </c>
      <c r="I956" s="49">
        <v>2032</v>
      </c>
      <c r="J956" s="49" t="s">
        <v>32</v>
      </c>
      <c r="K956" s="49" t="s">
        <v>33</v>
      </c>
    </row>
    <row r="957" spans="1:11" ht="20.100000000000001" customHeight="1" x14ac:dyDescent="0.25">
      <c r="A957" s="49" t="s">
        <v>1000</v>
      </c>
      <c r="B957" s="49" t="s">
        <v>75</v>
      </c>
      <c r="C957" s="49" t="s">
        <v>31</v>
      </c>
      <c r="D957" s="49">
        <v>348570</v>
      </c>
      <c r="E957" s="49">
        <v>82.25</v>
      </c>
      <c r="F957" s="49">
        <v>6.39</v>
      </c>
      <c r="G957" s="49">
        <v>1.83E-2</v>
      </c>
      <c r="H957" s="49">
        <v>54.549300000000002</v>
      </c>
      <c r="I957" s="49">
        <v>2032</v>
      </c>
      <c r="J957" s="49" t="s">
        <v>32</v>
      </c>
      <c r="K957" s="49" t="s">
        <v>33</v>
      </c>
    </row>
    <row r="958" spans="1:11" ht="20.100000000000001" customHeight="1" x14ac:dyDescent="0.25">
      <c r="A958" s="49" t="s">
        <v>2316</v>
      </c>
      <c r="B958" s="49" t="s">
        <v>75</v>
      </c>
      <c r="C958" s="49" t="s">
        <v>32</v>
      </c>
      <c r="D958" s="49">
        <v>611460</v>
      </c>
      <c r="E958" s="49">
        <v>80.959999999999994</v>
      </c>
      <c r="F958" s="49">
        <v>9.34</v>
      </c>
      <c r="G958" s="49">
        <v>1.5299999999999999E-2</v>
      </c>
      <c r="H958" s="49">
        <v>65.466800000000006</v>
      </c>
      <c r="I958" s="49">
        <v>2032</v>
      </c>
      <c r="J958" s="49" t="s">
        <v>52</v>
      </c>
      <c r="K958" s="49" t="s">
        <v>33</v>
      </c>
    </row>
    <row r="959" spans="1:11" ht="20.100000000000001" customHeight="1" x14ac:dyDescent="0.25">
      <c r="A959" s="49" t="s">
        <v>758</v>
      </c>
      <c r="B959" s="49" t="s">
        <v>79</v>
      </c>
      <c r="C959" s="49" t="s">
        <v>31</v>
      </c>
      <c r="D959" s="49">
        <v>203043</v>
      </c>
      <c r="E959" s="49">
        <v>85.54</v>
      </c>
      <c r="F959" s="49">
        <v>6.84</v>
      </c>
      <c r="G959" s="49">
        <v>3.3700000000000001E-2</v>
      </c>
      <c r="H959" s="49">
        <v>29.6846</v>
      </c>
      <c r="I959" s="49">
        <v>2032</v>
      </c>
      <c r="J959" s="49" t="s">
        <v>32</v>
      </c>
      <c r="K959" s="49" t="s">
        <v>33</v>
      </c>
    </row>
    <row r="960" spans="1:11" ht="20.100000000000001" customHeight="1" x14ac:dyDescent="0.25">
      <c r="A960" s="49" t="s">
        <v>943</v>
      </c>
      <c r="B960" s="49" t="s">
        <v>79</v>
      </c>
      <c r="C960" s="49" t="s">
        <v>31</v>
      </c>
      <c r="D960" s="49">
        <v>330035</v>
      </c>
      <c r="E960" s="49">
        <v>85.87</v>
      </c>
      <c r="F960" s="49">
        <v>6.27</v>
      </c>
      <c r="G960" s="49">
        <v>1.9E-2</v>
      </c>
      <c r="H960" s="49">
        <v>52.6372</v>
      </c>
      <c r="I960" s="49">
        <v>2032</v>
      </c>
      <c r="J960" s="49" t="s">
        <v>32</v>
      </c>
      <c r="K960" s="49" t="s">
        <v>33</v>
      </c>
    </row>
    <row r="961" spans="1:11" ht="20.100000000000001" customHeight="1" x14ac:dyDescent="0.25">
      <c r="A961" s="49" t="s">
        <v>793</v>
      </c>
      <c r="B961" s="49" t="s">
        <v>79</v>
      </c>
      <c r="C961" s="49" t="s">
        <v>31</v>
      </c>
      <c r="D961" s="49">
        <v>230845</v>
      </c>
      <c r="E961" s="49">
        <v>81.75</v>
      </c>
      <c r="F961" s="49">
        <v>7.07</v>
      </c>
      <c r="G961" s="49">
        <v>3.0599999999999999E-2</v>
      </c>
      <c r="H961" s="49">
        <v>32.651299999999999</v>
      </c>
      <c r="I961" s="49">
        <v>2032</v>
      </c>
      <c r="J961" s="49" t="s">
        <v>32</v>
      </c>
      <c r="K961" s="49" t="s">
        <v>33</v>
      </c>
    </row>
    <row r="962" spans="1:11" ht="20.100000000000001" customHeight="1" x14ac:dyDescent="0.25">
      <c r="A962" s="49" t="s">
        <v>862</v>
      </c>
      <c r="B962" s="49" t="s">
        <v>79</v>
      </c>
      <c r="C962" s="49" t="s">
        <v>31</v>
      </c>
      <c r="D962" s="49">
        <v>240255</v>
      </c>
      <c r="E962" s="49">
        <v>89.04</v>
      </c>
      <c r="F962" s="49">
        <v>6.36</v>
      </c>
      <c r="G962" s="49">
        <v>2.6499999999999999E-2</v>
      </c>
      <c r="H962" s="49">
        <v>37.7759</v>
      </c>
      <c r="I962" s="49">
        <v>2032</v>
      </c>
      <c r="J962" s="49" t="s">
        <v>32</v>
      </c>
      <c r="K962" s="49" t="s">
        <v>33</v>
      </c>
    </row>
    <row r="963" spans="1:11" ht="20.100000000000001" customHeight="1" x14ac:dyDescent="0.25">
      <c r="A963" s="49" t="s">
        <v>2311</v>
      </c>
      <c r="B963" s="49" t="s">
        <v>75</v>
      </c>
      <c r="C963" s="49" t="s">
        <v>31</v>
      </c>
      <c r="D963" s="49">
        <v>174627</v>
      </c>
      <c r="E963" s="49">
        <v>84.42</v>
      </c>
      <c r="F963" s="49">
        <v>5.46</v>
      </c>
      <c r="G963" s="49">
        <v>3.1300000000000001E-2</v>
      </c>
      <c r="H963" s="49">
        <v>31.983000000000001</v>
      </c>
      <c r="I963" s="49">
        <v>2032</v>
      </c>
      <c r="J963" s="49" t="s">
        <v>32</v>
      </c>
      <c r="K963" s="49" t="s">
        <v>33</v>
      </c>
    </row>
    <row r="964" spans="1:11" ht="20.100000000000001" customHeight="1" x14ac:dyDescent="0.25">
      <c r="A964" s="49" t="s">
        <v>411</v>
      </c>
      <c r="B964" s="49" t="s">
        <v>79</v>
      </c>
      <c r="C964" s="49" t="s">
        <v>31</v>
      </c>
      <c r="D964" s="49">
        <v>158174</v>
      </c>
      <c r="E964" s="49">
        <v>88.6</v>
      </c>
      <c r="F964" s="49">
        <v>6.66</v>
      </c>
      <c r="G964" s="49">
        <v>4.2099999999999999E-2</v>
      </c>
      <c r="H964" s="49">
        <v>23.7498</v>
      </c>
      <c r="I964" s="49">
        <v>2032</v>
      </c>
      <c r="J964" s="49" t="s">
        <v>32</v>
      </c>
      <c r="K964" s="49" t="s">
        <v>33</v>
      </c>
    </row>
    <row r="965" spans="1:11" ht="20.100000000000001" customHeight="1" x14ac:dyDescent="0.25">
      <c r="A965" s="49" t="s">
        <v>858</v>
      </c>
      <c r="B965" s="49" t="s">
        <v>79</v>
      </c>
      <c r="C965" s="49" t="s">
        <v>31</v>
      </c>
      <c r="D965" s="49">
        <v>391457</v>
      </c>
      <c r="E965" s="49">
        <v>83.15</v>
      </c>
      <c r="F965" s="49">
        <v>6.36</v>
      </c>
      <c r="G965" s="49">
        <v>1.6199999999999999E-2</v>
      </c>
      <c r="H965" s="49">
        <v>61.549799999999998</v>
      </c>
      <c r="I965" s="49">
        <v>2032</v>
      </c>
      <c r="J965" s="49" t="s">
        <v>32</v>
      </c>
      <c r="K965" s="49" t="s">
        <v>33</v>
      </c>
    </row>
    <row r="966" spans="1:11" ht="20.100000000000001" customHeight="1" x14ac:dyDescent="0.25">
      <c r="A966" s="49" t="s">
        <v>922</v>
      </c>
      <c r="B966" s="49" t="s">
        <v>79</v>
      </c>
      <c r="C966" s="49" t="s">
        <v>31</v>
      </c>
      <c r="D966" s="49">
        <v>534618</v>
      </c>
      <c r="E966" s="49">
        <v>86.46</v>
      </c>
      <c r="F966" s="49">
        <v>10.37</v>
      </c>
      <c r="G966" s="49">
        <v>1.9400000000000001E-2</v>
      </c>
      <c r="H966" s="49">
        <v>51.554200000000002</v>
      </c>
      <c r="I966" s="49">
        <v>2032</v>
      </c>
      <c r="J966" s="49" t="s">
        <v>32</v>
      </c>
      <c r="K966" s="49" t="s">
        <v>33</v>
      </c>
    </row>
    <row r="967" spans="1:11" ht="20.100000000000001" customHeight="1" x14ac:dyDescent="0.25">
      <c r="A967" s="49" t="s">
        <v>823</v>
      </c>
      <c r="B967" s="49" t="s">
        <v>79</v>
      </c>
      <c r="C967" s="49" t="s">
        <v>31</v>
      </c>
      <c r="D967" s="49">
        <v>238330</v>
      </c>
      <c r="E967" s="49">
        <v>89.03</v>
      </c>
      <c r="F967" s="49">
        <v>6.48</v>
      </c>
      <c r="G967" s="49">
        <v>2.7199999999999998E-2</v>
      </c>
      <c r="H967" s="49">
        <v>36.779400000000003</v>
      </c>
      <c r="I967" s="49">
        <v>2032</v>
      </c>
      <c r="J967" s="49" t="s">
        <v>32</v>
      </c>
      <c r="K967" s="49" t="s">
        <v>33</v>
      </c>
    </row>
    <row r="968" spans="1:11" ht="20.100000000000001" customHeight="1" x14ac:dyDescent="0.25">
      <c r="A968" s="49" t="s">
        <v>936</v>
      </c>
      <c r="B968" s="49" t="s">
        <v>79</v>
      </c>
      <c r="C968" s="49" t="s">
        <v>31</v>
      </c>
      <c r="D968" s="49">
        <v>252146</v>
      </c>
      <c r="E968" s="49">
        <v>89.31</v>
      </c>
      <c r="F968" s="49">
        <v>6.33</v>
      </c>
      <c r="G968" s="49">
        <v>2.5100000000000001E-2</v>
      </c>
      <c r="H968" s="49">
        <v>39.833500000000001</v>
      </c>
      <c r="I968" s="49">
        <v>2032</v>
      </c>
      <c r="J968" s="49" t="s">
        <v>32</v>
      </c>
      <c r="K968" s="49" t="s">
        <v>33</v>
      </c>
    </row>
    <row r="969" spans="1:11" ht="20.100000000000001" customHeight="1" x14ac:dyDescent="0.25">
      <c r="A969" s="49" t="s">
        <v>734</v>
      </c>
      <c r="B969" s="49" t="s">
        <v>79</v>
      </c>
      <c r="C969" s="49" t="s">
        <v>31</v>
      </c>
      <c r="D969" s="49">
        <v>241453</v>
      </c>
      <c r="E969" s="49">
        <v>86.94</v>
      </c>
      <c r="F969" s="49">
        <v>7.08</v>
      </c>
      <c r="G969" s="49">
        <v>2.93E-2</v>
      </c>
      <c r="H969" s="49">
        <v>34.103499999999997</v>
      </c>
      <c r="I969" s="49">
        <v>2032</v>
      </c>
      <c r="J969" s="49" t="s">
        <v>32</v>
      </c>
      <c r="K969" s="49" t="s">
        <v>33</v>
      </c>
    </row>
    <row r="970" spans="1:11" ht="20.100000000000001" customHeight="1" x14ac:dyDescent="0.25">
      <c r="A970" s="49" t="s">
        <v>894</v>
      </c>
      <c r="B970" s="49" t="s">
        <v>75</v>
      </c>
      <c r="C970" s="49" t="s">
        <v>31</v>
      </c>
      <c r="D970" s="49">
        <v>327241</v>
      </c>
      <c r="E970" s="49">
        <v>86.12</v>
      </c>
      <c r="F970" s="49">
        <v>5.92</v>
      </c>
      <c r="G970" s="49">
        <v>1.8100000000000002E-2</v>
      </c>
      <c r="H970" s="49">
        <v>55.277099999999997</v>
      </c>
      <c r="I970" s="49">
        <v>2032</v>
      </c>
      <c r="J970" s="49" t="s">
        <v>32</v>
      </c>
      <c r="K970" s="49" t="s">
        <v>33</v>
      </c>
    </row>
    <row r="971" spans="1:11" ht="20.100000000000001" customHeight="1" x14ac:dyDescent="0.25">
      <c r="A971" s="49" t="s">
        <v>830</v>
      </c>
      <c r="B971" s="49" t="s">
        <v>79</v>
      </c>
      <c r="C971" s="49" t="s">
        <v>31</v>
      </c>
      <c r="D971" s="49">
        <v>353475</v>
      </c>
      <c r="E971" s="49">
        <v>87.28</v>
      </c>
      <c r="F971" s="49">
        <v>6.72</v>
      </c>
      <c r="G971" s="49">
        <v>1.9E-2</v>
      </c>
      <c r="H971" s="49">
        <v>52.6004</v>
      </c>
      <c r="I971" s="49">
        <v>2032</v>
      </c>
      <c r="J971" s="49" t="s">
        <v>32</v>
      </c>
      <c r="K971" s="49" t="s">
        <v>33</v>
      </c>
    </row>
    <row r="972" spans="1:11" ht="20.100000000000001" customHeight="1" x14ac:dyDescent="0.25">
      <c r="A972" s="49" t="s">
        <v>818</v>
      </c>
      <c r="B972" s="49" t="s">
        <v>79</v>
      </c>
      <c r="C972" s="49" t="s">
        <v>31</v>
      </c>
      <c r="D972" s="49">
        <v>240255</v>
      </c>
      <c r="E972" s="49">
        <v>89.02</v>
      </c>
      <c r="F972" s="49">
        <v>6.36</v>
      </c>
      <c r="G972" s="49">
        <v>2.6499999999999999E-2</v>
      </c>
      <c r="H972" s="49">
        <v>37.7759</v>
      </c>
      <c r="I972" s="49">
        <v>2032</v>
      </c>
      <c r="J972" s="49" t="s">
        <v>32</v>
      </c>
      <c r="K972" s="49" t="s">
        <v>33</v>
      </c>
    </row>
    <row r="973" spans="1:11" ht="20.100000000000001" customHeight="1" x14ac:dyDescent="0.25">
      <c r="A973" s="49" t="s">
        <v>3002</v>
      </c>
      <c r="B973" s="49" t="s">
        <v>75</v>
      </c>
      <c r="C973" s="49" t="s">
        <v>32</v>
      </c>
      <c r="D973" s="49">
        <v>436635</v>
      </c>
      <c r="E973" s="49">
        <v>83.12</v>
      </c>
      <c r="F973" s="49">
        <v>9.4600000000000009</v>
      </c>
      <c r="G973" s="49">
        <v>2.1700000000000001E-2</v>
      </c>
      <c r="H973" s="49">
        <v>46.155900000000003</v>
      </c>
      <c r="I973" s="49">
        <v>2032</v>
      </c>
      <c r="J973" s="49" t="s">
        <v>52</v>
      </c>
      <c r="K973" s="49" t="s">
        <v>33</v>
      </c>
    </row>
    <row r="974" spans="1:11" ht="20.100000000000001" customHeight="1" x14ac:dyDescent="0.25">
      <c r="A974" s="49" t="s">
        <v>2041</v>
      </c>
      <c r="B974" s="49" t="s">
        <v>75</v>
      </c>
      <c r="C974" s="49" t="s">
        <v>32</v>
      </c>
      <c r="D974" s="49">
        <v>674775</v>
      </c>
      <c r="E974" s="49">
        <v>80.69</v>
      </c>
      <c r="F974" s="49">
        <v>10.76</v>
      </c>
      <c r="G974" s="49">
        <v>1.5900000000000001E-2</v>
      </c>
      <c r="H974" s="49">
        <v>62.711399999999998</v>
      </c>
      <c r="I974" s="49">
        <v>2032</v>
      </c>
      <c r="J974" s="49" t="s">
        <v>52</v>
      </c>
      <c r="K974" s="49" t="s">
        <v>33</v>
      </c>
    </row>
    <row r="975" spans="1:11" ht="20.100000000000001" customHeight="1" x14ac:dyDescent="0.25">
      <c r="A975" s="49" t="s">
        <v>1436</v>
      </c>
      <c r="B975" s="49" t="s">
        <v>30</v>
      </c>
      <c r="C975" s="49" t="s">
        <v>32</v>
      </c>
      <c r="D975" s="49">
        <v>513900</v>
      </c>
      <c r="E975" s="49">
        <v>80.819999999999993</v>
      </c>
      <c r="F975" s="49">
        <v>11</v>
      </c>
      <c r="G975" s="49">
        <v>2.1399999999999999E-2</v>
      </c>
      <c r="H975" s="49">
        <v>46.718200000000003</v>
      </c>
      <c r="I975" s="49">
        <v>2032</v>
      </c>
      <c r="J975" s="49" t="s">
        <v>52</v>
      </c>
      <c r="K975" s="49" t="s">
        <v>33</v>
      </c>
    </row>
    <row r="976" spans="1:11" ht="20.100000000000001" customHeight="1" x14ac:dyDescent="0.25">
      <c r="A976" s="49" t="s">
        <v>560</v>
      </c>
      <c r="B976" s="49" t="s">
        <v>79</v>
      </c>
      <c r="C976" s="49" t="s">
        <v>31</v>
      </c>
      <c r="D976" s="49">
        <v>308563</v>
      </c>
      <c r="E976" s="49">
        <v>86.15</v>
      </c>
      <c r="F976" s="49">
        <v>7.21</v>
      </c>
      <c r="G976" s="49">
        <v>2.3400000000000001E-2</v>
      </c>
      <c r="H976" s="49">
        <v>42.796599999999998</v>
      </c>
      <c r="I976" s="49">
        <v>2032</v>
      </c>
      <c r="J976" s="49" t="s">
        <v>32</v>
      </c>
      <c r="K976" s="49" t="s">
        <v>33</v>
      </c>
    </row>
    <row r="977" spans="1:11" ht="20.100000000000001" customHeight="1" x14ac:dyDescent="0.25">
      <c r="A977" s="49" t="s">
        <v>826</v>
      </c>
      <c r="B977" s="49" t="s">
        <v>79</v>
      </c>
      <c r="C977" s="49" t="s">
        <v>31</v>
      </c>
      <c r="D977" s="49">
        <v>238330</v>
      </c>
      <c r="E977" s="49">
        <v>88.27</v>
      </c>
      <c r="F977" s="49">
        <v>6.35</v>
      </c>
      <c r="G977" s="49">
        <v>2.6599999999999999E-2</v>
      </c>
      <c r="H977" s="49">
        <v>37.532299999999999</v>
      </c>
      <c r="I977" s="49">
        <v>2032</v>
      </c>
      <c r="J977" s="49" t="s">
        <v>32</v>
      </c>
      <c r="K977" s="49" t="s">
        <v>33</v>
      </c>
    </row>
    <row r="978" spans="1:11" ht="20.100000000000001" customHeight="1" x14ac:dyDescent="0.25">
      <c r="A978" s="49" t="s">
        <v>1094</v>
      </c>
      <c r="B978" s="49" t="s">
        <v>79</v>
      </c>
      <c r="C978" s="49" t="s">
        <v>31</v>
      </c>
      <c r="D978" s="49">
        <v>206037</v>
      </c>
      <c r="E978" s="49">
        <v>85.65</v>
      </c>
      <c r="F978" s="49">
        <v>6.66</v>
      </c>
      <c r="G978" s="49">
        <v>3.2300000000000002E-2</v>
      </c>
      <c r="H978" s="49">
        <v>30.936399999999999</v>
      </c>
      <c r="I978" s="49">
        <v>2032</v>
      </c>
      <c r="J978" s="49" t="s">
        <v>32</v>
      </c>
      <c r="K978" s="49" t="s">
        <v>33</v>
      </c>
    </row>
    <row r="979" spans="1:11" ht="20.100000000000001" customHeight="1" x14ac:dyDescent="0.25">
      <c r="A979" s="49" t="s">
        <v>2229</v>
      </c>
      <c r="B979" s="49" t="s">
        <v>75</v>
      </c>
      <c r="C979" s="49" t="s">
        <v>31</v>
      </c>
      <c r="D979" s="49">
        <v>305455</v>
      </c>
      <c r="E979" s="49">
        <v>82.31</v>
      </c>
      <c r="F979" s="49">
        <v>5.58</v>
      </c>
      <c r="G979" s="49">
        <v>1.83E-2</v>
      </c>
      <c r="H979" s="49">
        <v>54.741</v>
      </c>
      <c r="I979" s="49">
        <v>2032</v>
      </c>
      <c r="J979" s="49" t="s">
        <v>32</v>
      </c>
      <c r="K979" s="49" t="s">
        <v>33</v>
      </c>
    </row>
    <row r="980" spans="1:11" ht="20.100000000000001" customHeight="1" x14ac:dyDescent="0.25">
      <c r="A980" s="49" t="s">
        <v>2280</v>
      </c>
      <c r="B980" s="49" t="s">
        <v>75</v>
      </c>
      <c r="C980" s="49" t="s">
        <v>32</v>
      </c>
      <c r="D980" s="49">
        <v>241425</v>
      </c>
      <c r="E980" s="49">
        <v>73.959999999999994</v>
      </c>
      <c r="F980" s="49">
        <v>2.46</v>
      </c>
      <c r="G980" s="49">
        <v>1.0200000000000001E-2</v>
      </c>
      <c r="H980" s="49">
        <v>98.140199999999993</v>
      </c>
      <c r="I980" s="49">
        <v>2032</v>
      </c>
      <c r="J980" s="49" t="s">
        <v>52</v>
      </c>
      <c r="K980" s="49" t="s">
        <v>33</v>
      </c>
    </row>
    <row r="981" spans="1:11" ht="20.100000000000001" customHeight="1" x14ac:dyDescent="0.25">
      <c r="A981" s="49" t="s">
        <v>1131</v>
      </c>
      <c r="B981" s="49" t="s">
        <v>75</v>
      </c>
      <c r="C981" s="49" t="s">
        <v>31</v>
      </c>
      <c r="D981" s="49">
        <v>394579</v>
      </c>
      <c r="E981" s="49">
        <v>84.18</v>
      </c>
      <c r="F981" s="49">
        <v>5.33</v>
      </c>
      <c r="G981" s="49">
        <v>1.35E-2</v>
      </c>
      <c r="H981" s="49">
        <v>74.029899999999998</v>
      </c>
      <c r="I981" s="49">
        <v>2032</v>
      </c>
      <c r="J981" s="49" t="s">
        <v>32</v>
      </c>
      <c r="K981" s="49" t="s">
        <v>33</v>
      </c>
    </row>
    <row r="982" spans="1:11" ht="20.100000000000001" customHeight="1" x14ac:dyDescent="0.25">
      <c r="A982" s="49" t="s">
        <v>2315</v>
      </c>
      <c r="B982" s="49" t="s">
        <v>75</v>
      </c>
      <c r="C982" s="49" t="s">
        <v>31</v>
      </c>
      <c r="D982" s="49">
        <v>126950</v>
      </c>
      <c r="E982" s="49">
        <v>83.45</v>
      </c>
      <c r="F982" s="49">
        <v>5.92</v>
      </c>
      <c r="G982" s="49">
        <v>4.6600000000000003E-2</v>
      </c>
      <c r="H982" s="49">
        <v>21.444199999999999</v>
      </c>
      <c r="I982" s="49">
        <v>2032</v>
      </c>
      <c r="J982" s="49" t="s">
        <v>32</v>
      </c>
      <c r="K982" s="49" t="s">
        <v>33</v>
      </c>
    </row>
    <row r="983" spans="1:11" ht="20.100000000000001" customHeight="1" x14ac:dyDescent="0.25">
      <c r="A983" s="49" t="s">
        <v>2294</v>
      </c>
      <c r="B983" s="49" t="s">
        <v>34</v>
      </c>
      <c r="C983" s="49" t="s">
        <v>32</v>
      </c>
      <c r="D983" s="49">
        <v>314480</v>
      </c>
      <c r="E983" s="49">
        <v>82.9</v>
      </c>
      <c r="F983" s="49">
        <v>9.0399999999999991</v>
      </c>
      <c r="G983" s="49">
        <v>2.87E-2</v>
      </c>
      <c r="H983" s="49">
        <v>34.787599999999998</v>
      </c>
      <c r="I983" s="49">
        <v>2032</v>
      </c>
      <c r="J983" s="49" t="s">
        <v>52</v>
      </c>
      <c r="K983" s="49" t="s">
        <v>33</v>
      </c>
    </row>
    <row r="984" spans="1:11" ht="20.100000000000001" customHeight="1" x14ac:dyDescent="0.25">
      <c r="A984" s="49" t="s">
        <v>2299</v>
      </c>
      <c r="B984" s="49" t="s">
        <v>34</v>
      </c>
      <c r="C984" s="49" t="s">
        <v>32</v>
      </c>
      <c r="D984" s="49">
        <v>166040</v>
      </c>
      <c r="E984" s="49">
        <v>84.27</v>
      </c>
      <c r="F984" s="49">
        <v>8.57</v>
      </c>
      <c r="G984" s="49">
        <v>5.16E-2</v>
      </c>
      <c r="H984" s="49">
        <v>19.374600000000001</v>
      </c>
      <c r="I984" s="49">
        <v>2032</v>
      </c>
      <c r="J984" s="49" t="s">
        <v>52</v>
      </c>
      <c r="K984" s="49" t="s">
        <v>33</v>
      </c>
    </row>
    <row r="985" spans="1:11" ht="20.100000000000001" customHeight="1" x14ac:dyDescent="0.25">
      <c r="A985" s="49" t="s">
        <v>968</v>
      </c>
      <c r="B985" s="49" t="s">
        <v>79</v>
      </c>
      <c r="C985" s="49" t="s">
        <v>31</v>
      </c>
      <c r="D985" s="49">
        <v>273318</v>
      </c>
      <c r="E985" s="49">
        <v>89.31</v>
      </c>
      <c r="F985" s="49">
        <v>6.31</v>
      </c>
      <c r="G985" s="49">
        <v>2.3099999999999999E-2</v>
      </c>
      <c r="H985" s="49">
        <v>43.315100000000001</v>
      </c>
      <c r="I985" s="49">
        <v>2032</v>
      </c>
      <c r="J985" s="49" t="s">
        <v>32</v>
      </c>
      <c r="K985" s="49" t="s">
        <v>33</v>
      </c>
    </row>
    <row r="986" spans="1:11" ht="20.100000000000001" customHeight="1" x14ac:dyDescent="0.25">
      <c r="A986" s="49" t="s">
        <v>533</v>
      </c>
      <c r="B986" s="49" t="s">
        <v>79</v>
      </c>
      <c r="C986" s="49" t="s">
        <v>31</v>
      </c>
      <c r="D986" s="49">
        <v>251333</v>
      </c>
      <c r="E986" s="49">
        <v>87.55</v>
      </c>
      <c r="F986" s="49">
        <v>7.11</v>
      </c>
      <c r="G986" s="49">
        <v>2.8299999999999999E-2</v>
      </c>
      <c r="H986" s="49">
        <v>35.349200000000003</v>
      </c>
      <c r="I986" s="49">
        <v>2032</v>
      </c>
      <c r="J986" s="49" t="s">
        <v>32</v>
      </c>
      <c r="K986" s="49" t="s">
        <v>33</v>
      </c>
    </row>
    <row r="987" spans="1:11" ht="20.100000000000001" customHeight="1" x14ac:dyDescent="0.25">
      <c r="A987" s="49" t="s">
        <v>475</v>
      </c>
      <c r="B987" s="49" t="s">
        <v>75</v>
      </c>
      <c r="C987" s="49" t="s">
        <v>31</v>
      </c>
      <c r="D987" s="49">
        <v>237874</v>
      </c>
      <c r="E987" s="49">
        <v>82.53</v>
      </c>
      <c r="F987" s="49">
        <v>7.76</v>
      </c>
      <c r="G987" s="49">
        <v>3.2599999999999997E-2</v>
      </c>
      <c r="H987" s="49">
        <v>30.6539</v>
      </c>
      <c r="I987" s="49">
        <v>2032</v>
      </c>
      <c r="J987" s="49" t="s">
        <v>32</v>
      </c>
      <c r="K987" s="49" t="s">
        <v>33</v>
      </c>
    </row>
    <row r="988" spans="1:11" ht="20.100000000000001" customHeight="1" x14ac:dyDescent="0.25">
      <c r="A988" s="49" t="s">
        <v>825</v>
      </c>
      <c r="B988" s="49" t="s">
        <v>34</v>
      </c>
      <c r="C988" s="49" t="s">
        <v>31</v>
      </c>
      <c r="D988" s="49">
        <v>688300</v>
      </c>
      <c r="E988" s="49">
        <v>84.42</v>
      </c>
      <c r="F988" s="49">
        <v>12.36</v>
      </c>
      <c r="G988" s="49">
        <v>1.7999999999999999E-2</v>
      </c>
      <c r="H988" s="49">
        <v>55.6877</v>
      </c>
      <c r="I988" s="49">
        <v>2032</v>
      </c>
      <c r="J988" s="49" t="s">
        <v>32</v>
      </c>
      <c r="K988" s="49" t="s">
        <v>33</v>
      </c>
    </row>
    <row r="989" spans="1:11" ht="20.100000000000001" customHeight="1" x14ac:dyDescent="0.25">
      <c r="A989" s="49" t="s">
        <v>3616</v>
      </c>
      <c r="B989" s="49" t="s">
        <v>79</v>
      </c>
      <c r="C989" s="49" t="s">
        <v>31</v>
      </c>
      <c r="D989" s="49">
        <v>307152</v>
      </c>
      <c r="E989" s="49">
        <v>85.4</v>
      </c>
      <c r="F989" s="49">
        <v>11.28</v>
      </c>
      <c r="G989" s="49">
        <v>3.6700000000000003E-2</v>
      </c>
      <c r="H989" s="49">
        <v>27.229800000000001</v>
      </c>
      <c r="I989" s="49">
        <v>2032</v>
      </c>
      <c r="J989" s="49" t="s">
        <v>32</v>
      </c>
      <c r="K989" s="49" t="s">
        <v>33</v>
      </c>
    </row>
    <row r="990" spans="1:11" ht="20.100000000000001" customHeight="1" x14ac:dyDescent="0.25">
      <c r="A990" s="49" t="s">
        <v>1516</v>
      </c>
      <c r="B990" s="49" t="s">
        <v>75</v>
      </c>
      <c r="C990" s="49" t="s">
        <v>31</v>
      </c>
      <c r="D990" s="49">
        <v>267701</v>
      </c>
      <c r="E990" s="49">
        <v>86.27</v>
      </c>
      <c r="F990" s="49">
        <v>6.31</v>
      </c>
      <c r="G990" s="49">
        <v>2.3599999999999999E-2</v>
      </c>
      <c r="H990" s="49">
        <v>42.424900000000001</v>
      </c>
      <c r="I990" s="49">
        <v>2032</v>
      </c>
      <c r="J990" s="49" t="s">
        <v>32</v>
      </c>
      <c r="K990" s="49" t="s">
        <v>33</v>
      </c>
    </row>
    <row r="991" spans="1:11" ht="20.100000000000001" customHeight="1" x14ac:dyDescent="0.25">
      <c r="A991" s="49" t="s">
        <v>3375</v>
      </c>
      <c r="B991" s="49" t="s">
        <v>34</v>
      </c>
      <c r="C991" s="49" t="s">
        <v>32</v>
      </c>
      <c r="D991" s="49">
        <v>453840</v>
      </c>
      <c r="E991" s="49">
        <v>75.180000000000007</v>
      </c>
      <c r="F991" s="49">
        <v>5.86</v>
      </c>
      <c r="G991" s="49">
        <v>1.29E-2</v>
      </c>
      <c r="H991" s="49">
        <v>77.447100000000006</v>
      </c>
      <c r="I991" s="49">
        <v>2032</v>
      </c>
      <c r="J991" s="49" t="s">
        <v>52</v>
      </c>
      <c r="K991" s="49" t="s">
        <v>33</v>
      </c>
    </row>
    <row r="992" spans="1:11" ht="20.100000000000001" customHeight="1" x14ac:dyDescent="0.25">
      <c r="A992" s="49" t="s">
        <v>1169</v>
      </c>
      <c r="B992" s="49" t="s">
        <v>79</v>
      </c>
      <c r="C992" s="49" t="s">
        <v>31</v>
      </c>
      <c r="D992" s="49">
        <v>423152</v>
      </c>
      <c r="E992" s="49">
        <v>84.02</v>
      </c>
      <c r="F992" s="49">
        <v>11.16</v>
      </c>
      <c r="G992" s="49">
        <v>2.64E-2</v>
      </c>
      <c r="H992" s="49">
        <v>37.916800000000002</v>
      </c>
      <c r="I992" s="49">
        <v>2032</v>
      </c>
      <c r="J992" s="49" t="s">
        <v>32</v>
      </c>
      <c r="K992" s="49" t="s">
        <v>33</v>
      </c>
    </row>
    <row r="993" spans="1:11" ht="20.100000000000001" customHeight="1" x14ac:dyDescent="0.25">
      <c r="A993" s="49" t="s">
        <v>827</v>
      </c>
      <c r="B993" s="49" t="s">
        <v>79</v>
      </c>
      <c r="C993" s="49" t="s">
        <v>31</v>
      </c>
      <c r="D993" s="49">
        <v>468362</v>
      </c>
      <c r="E993" s="49">
        <v>73.349999999999994</v>
      </c>
      <c r="F993" s="49">
        <v>11.04</v>
      </c>
      <c r="G993" s="49">
        <v>2.3599999999999999E-2</v>
      </c>
      <c r="H993" s="49">
        <v>42.424100000000003</v>
      </c>
      <c r="I993" s="49">
        <v>2032</v>
      </c>
      <c r="J993" s="49" t="s">
        <v>32</v>
      </c>
      <c r="K993" s="49" t="s">
        <v>33</v>
      </c>
    </row>
    <row r="994" spans="1:11" ht="20.100000000000001" customHeight="1" x14ac:dyDescent="0.25">
      <c r="A994" s="49" t="s">
        <v>553</v>
      </c>
      <c r="B994" s="49" t="s">
        <v>79</v>
      </c>
      <c r="C994" s="49" t="s">
        <v>31</v>
      </c>
      <c r="D994" s="49">
        <v>219810</v>
      </c>
      <c r="E994" s="49">
        <v>88.26</v>
      </c>
      <c r="F994" s="49">
        <v>6.56</v>
      </c>
      <c r="G994" s="49">
        <v>2.98E-2</v>
      </c>
      <c r="H994" s="49">
        <v>33.507599999999996</v>
      </c>
      <c r="I994" s="49">
        <v>2032</v>
      </c>
      <c r="J994" s="49" t="s">
        <v>32</v>
      </c>
      <c r="K994" s="49" t="s">
        <v>33</v>
      </c>
    </row>
    <row r="995" spans="1:11" ht="20.100000000000001" customHeight="1" x14ac:dyDescent="0.25">
      <c r="A995" s="49" t="s">
        <v>913</v>
      </c>
      <c r="B995" s="49" t="s">
        <v>79</v>
      </c>
      <c r="C995" s="49" t="s">
        <v>31</v>
      </c>
      <c r="D995" s="49">
        <v>383715</v>
      </c>
      <c r="E995" s="49">
        <v>84.18</v>
      </c>
      <c r="F995" s="49">
        <v>6.31</v>
      </c>
      <c r="G995" s="49">
        <v>1.6400000000000001E-2</v>
      </c>
      <c r="H995" s="49">
        <v>60.810600000000001</v>
      </c>
      <c r="I995" s="49">
        <v>2032</v>
      </c>
      <c r="J995" s="49" t="s">
        <v>32</v>
      </c>
      <c r="K995" s="49" t="s">
        <v>33</v>
      </c>
    </row>
    <row r="996" spans="1:11" ht="20.100000000000001" customHeight="1" x14ac:dyDescent="0.25">
      <c r="A996" s="49" t="s">
        <v>2372</v>
      </c>
      <c r="B996" s="49" t="s">
        <v>30</v>
      </c>
      <c r="C996" s="49" t="s">
        <v>32</v>
      </c>
      <c r="D996" s="49">
        <v>540990</v>
      </c>
      <c r="E996" s="49">
        <v>81.96</v>
      </c>
      <c r="F996" s="49">
        <v>10.63</v>
      </c>
      <c r="G996" s="49">
        <v>1.9599999999999999E-2</v>
      </c>
      <c r="H996" s="49">
        <v>50.892800000000001</v>
      </c>
      <c r="I996" s="49">
        <v>2032</v>
      </c>
      <c r="J996" s="49" t="s">
        <v>52</v>
      </c>
      <c r="K996" s="49" t="s">
        <v>33</v>
      </c>
    </row>
    <row r="997" spans="1:11" ht="20.100000000000001" customHeight="1" x14ac:dyDescent="0.25">
      <c r="A997" s="49" t="s">
        <v>1547</v>
      </c>
      <c r="B997" s="49" t="s">
        <v>75</v>
      </c>
      <c r="C997" s="49" t="s">
        <v>32</v>
      </c>
      <c r="D997" s="49">
        <v>670320</v>
      </c>
      <c r="E997" s="49">
        <v>79.989999999999995</v>
      </c>
      <c r="F997" s="49">
        <v>10.84</v>
      </c>
      <c r="G997" s="49">
        <v>1.6199999999999999E-2</v>
      </c>
      <c r="H997" s="49">
        <v>61.837600000000002</v>
      </c>
      <c r="I997" s="49">
        <v>2032</v>
      </c>
      <c r="J997" s="49" t="s">
        <v>52</v>
      </c>
      <c r="K997" s="49" t="s">
        <v>33</v>
      </c>
    </row>
    <row r="998" spans="1:11" ht="20.100000000000001" customHeight="1" x14ac:dyDescent="0.25">
      <c r="A998" s="49" t="s">
        <v>3368</v>
      </c>
      <c r="B998" s="49" t="s">
        <v>34</v>
      </c>
      <c r="C998" s="49" t="s">
        <v>32</v>
      </c>
      <c r="D998" s="49">
        <v>254560</v>
      </c>
      <c r="E998" s="49">
        <v>84.87</v>
      </c>
      <c r="F998" s="49">
        <v>0.16</v>
      </c>
      <c r="G998" s="49">
        <v>5.9999999999999995E-4</v>
      </c>
      <c r="H998" s="49">
        <v>1591</v>
      </c>
      <c r="I998" s="49">
        <v>2032</v>
      </c>
      <c r="J998" s="49" t="s">
        <v>52</v>
      </c>
      <c r="K998" s="49" t="s">
        <v>33</v>
      </c>
    </row>
    <row r="999" spans="1:11" ht="20.100000000000001" customHeight="1" x14ac:dyDescent="0.25">
      <c r="A999" s="49" t="s">
        <v>637</v>
      </c>
      <c r="B999" s="49" t="s">
        <v>79</v>
      </c>
      <c r="C999" s="49" t="s">
        <v>31</v>
      </c>
      <c r="D999" s="49">
        <v>340215</v>
      </c>
      <c r="E999" s="49">
        <v>82.14</v>
      </c>
      <c r="F999" s="49">
        <v>7.69</v>
      </c>
      <c r="G999" s="49">
        <v>2.2599999999999999E-2</v>
      </c>
      <c r="H999" s="49">
        <v>44.241199999999999</v>
      </c>
      <c r="I999" s="49">
        <v>2032</v>
      </c>
      <c r="J999" s="49" t="s">
        <v>32</v>
      </c>
      <c r="K999" s="49" t="s">
        <v>33</v>
      </c>
    </row>
    <row r="1000" spans="1:11" ht="20.100000000000001" customHeight="1" x14ac:dyDescent="0.25">
      <c r="A1000" s="49" t="s">
        <v>1609</v>
      </c>
      <c r="B1000" s="49" t="s">
        <v>75</v>
      </c>
      <c r="C1000" s="49" t="s">
        <v>32</v>
      </c>
      <c r="D1000" s="49">
        <v>529785</v>
      </c>
      <c r="E1000" s="49">
        <v>77.59</v>
      </c>
      <c r="F1000" s="49">
        <v>10.199999999999999</v>
      </c>
      <c r="G1000" s="49">
        <v>1.9300000000000001E-2</v>
      </c>
      <c r="H1000" s="49">
        <v>51.939700000000002</v>
      </c>
      <c r="I1000" s="49">
        <v>2032</v>
      </c>
      <c r="J1000" s="49" t="s">
        <v>52</v>
      </c>
      <c r="K1000" s="49" t="s">
        <v>33</v>
      </c>
    </row>
    <row r="1001" spans="1:11" ht="20.100000000000001" customHeight="1" x14ac:dyDescent="0.25">
      <c r="A1001" s="49" t="s">
        <v>884</v>
      </c>
      <c r="B1001" s="49" t="s">
        <v>79</v>
      </c>
      <c r="C1001" s="49" t="s">
        <v>31</v>
      </c>
      <c r="D1001" s="49">
        <v>333628</v>
      </c>
      <c r="E1001" s="49">
        <v>73.94</v>
      </c>
      <c r="F1001" s="49">
        <v>10.26</v>
      </c>
      <c r="G1001" s="49">
        <v>3.0800000000000001E-2</v>
      </c>
      <c r="H1001" s="49">
        <v>32.517400000000002</v>
      </c>
      <c r="I1001" s="49">
        <v>2032</v>
      </c>
      <c r="J1001" s="49" t="s">
        <v>32</v>
      </c>
      <c r="K1001" s="49" t="s">
        <v>33</v>
      </c>
    </row>
    <row r="1002" spans="1:11" ht="20.100000000000001" customHeight="1" x14ac:dyDescent="0.25">
      <c r="A1002" s="49" t="s">
        <v>657</v>
      </c>
      <c r="B1002" s="49" t="s">
        <v>79</v>
      </c>
      <c r="C1002" s="49" t="s">
        <v>31</v>
      </c>
      <c r="D1002" s="49">
        <v>276612</v>
      </c>
      <c r="E1002" s="49">
        <v>82.98</v>
      </c>
      <c r="F1002" s="49">
        <v>7.55</v>
      </c>
      <c r="G1002" s="49">
        <v>2.7300000000000001E-2</v>
      </c>
      <c r="H1002" s="49">
        <v>36.637300000000003</v>
      </c>
      <c r="I1002" s="49">
        <v>2032</v>
      </c>
      <c r="J1002" s="49" t="s">
        <v>32</v>
      </c>
      <c r="K1002" s="49" t="s">
        <v>33</v>
      </c>
    </row>
    <row r="1003" spans="1:11" ht="20.100000000000001" customHeight="1" x14ac:dyDescent="0.25">
      <c r="A1003" s="49" t="s">
        <v>1852</v>
      </c>
      <c r="B1003" s="49" t="s">
        <v>79</v>
      </c>
      <c r="C1003" s="49" t="s">
        <v>31</v>
      </c>
      <c r="D1003" s="49">
        <v>268998</v>
      </c>
      <c r="E1003" s="49">
        <v>81.06</v>
      </c>
      <c r="F1003" s="49">
        <v>6.61</v>
      </c>
      <c r="G1003" s="49">
        <v>2.46E-2</v>
      </c>
      <c r="H1003" s="49">
        <v>40.695700000000002</v>
      </c>
      <c r="I1003" s="49">
        <v>2032</v>
      </c>
      <c r="J1003" s="49" t="s">
        <v>32</v>
      </c>
      <c r="K1003" s="49" t="s">
        <v>33</v>
      </c>
    </row>
    <row r="1004" spans="1:11" ht="20.100000000000001" customHeight="1" x14ac:dyDescent="0.25">
      <c r="A1004" s="49" t="s">
        <v>1597</v>
      </c>
      <c r="B1004" s="49" t="s">
        <v>75</v>
      </c>
      <c r="C1004" s="49" t="s">
        <v>32</v>
      </c>
      <c r="D1004" s="49">
        <v>630315</v>
      </c>
      <c r="E1004" s="49">
        <v>81.42</v>
      </c>
      <c r="F1004" s="49">
        <v>10.47</v>
      </c>
      <c r="G1004" s="49">
        <v>1.66E-2</v>
      </c>
      <c r="H1004" s="49">
        <v>60.201999999999998</v>
      </c>
      <c r="I1004" s="49">
        <v>2032</v>
      </c>
      <c r="J1004" s="49" t="s">
        <v>52</v>
      </c>
      <c r="K1004" s="49" t="s">
        <v>33</v>
      </c>
    </row>
    <row r="1005" spans="1:11" ht="20.100000000000001" customHeight="1" x14ac:dyDescent="0.25">
      <c r="A1005" s="49" t="s">
        <v>586</v>
      </c>
      <c r="B1005" s="49" t="s">
        <v>79</v>
      </c>
      <c r="C1005" s="49" t="s">
        <v>31</v>
      </c>
      <c r="D1005" s="49">
        <v>165531</v>
      </c>
      <c r="E1005" s="49">
        <v>85.34</v>
      </c>
      <c r="F1005" s="49">
        <v>6.61</v>
      </c>
      <c r="G1005" s="49">
        <v>3.9899999999999998E-2</v>
      </c>
      <c r="H1005" s="49">
        <v>25.0425</v>
      </c>
      <c r="I1005" s="49">
        <v>2032</v>
      </c>
      <c r="J1005" s="49" t="s">
        <v>32</v>
      </c>
      <c r="K1005" s="49" t="s">
        <v>33</v>
      </c>
    </row>
    <row r="1006" spans="1:11" ht="20.100000000000001" customHeight="1" x14ac:dyDescent="0.25">
      <c r="A1006" s="49" t="s">
        <v>3622</v>
      </c>
      <c r="B1006" s="49" t="s">
        <v>79</v>
      </c>
      <c r="C1006" s="49" t="s">
        <v>31</v>
      </c>
      <c r="D1006" s="49">
        <v>461219</v>
      </c>
      <c r="E1006" s="49">
        <v>69.62</v>
      </c>
      <c r="F1006" s="49">
        <v>9.7799999999999994</v>
      </c>
      <c r="G1006" s="49">
        <v>2.12E-2</v>
      </c>
      <c r="H1006" s="49">
        <v>47.159399999999998</v>
      </c>
      <c r="I1006" s="49">
        <v>2032</v>
      </c>
      <c r="J1006" s="49" t="s">
        <v>32</v>
      </c>
      <c r="K1006" s="49" t="s">
        <v>33</v>
      </c>
    </row>
    <row r="1007" spans="1:11" ht="20.100000000000001" customHeight="1" x14ac:dyDescent="0.25">
      <c r="A1007" s="49" t="s">
        <v>738</v>
      </c>
      <c r="B1007" s="49" t="s">
        <v>79</v>
      </c>
      <c r="C1007" s="49" t="s">
        <v>31</v>
      </c>
      <c r="D1007" s="49">
        <v>252146</v>
      </c>
      <c r="E1007" s="49">
        <v>89.31</v>
      </c>
      <c r="F1007" s="49">
        <v>6.33</v>
      </c>
      <c r="G1007" s="49">
        <v>2.5100000000000001E-2</v>
      </c>
      <c r="H1007" s="49">
        <v>39.833500000000001</v>
      </c>
      <c r="I1007" s="49">
        <v>2032</v>
      </c>
      <c r="J1007" s="49" t="s">
        <v>32</v>
      </c>
      <c r="K1007" s="49" t="s">
        <v>33</v>
      </c>
    </row>
    <row r="1008" spans="1:11" ht="20.100000000000001" customHeight="1" x14ac:dyDescent="0.25">
      <c r="A1008" s="49" t="s">
        <v>588</v>
      </c>
      <c r="B1008" s="49" t="s">
        <v>75</v>
      </c>
      <c r="C1008" s="49" t="s">
        <v>31</v>
      </c>
      <c r="D1008" s="49">
        <v>309162</v>
      </c>
      <c r="E1008" s="49">
        <v>79.48</v>
      </c>
      <c r="F1008" s="49">
        <v>6.8</v>
      </c>
      <c r="G1008" s="49">
        <v>2.1999999999999999E-2</v>
      </c>
      <c r="H1008" s="49">
        <v>45.465000000000003</v>
      </c>
      <c r="I1008" s="49">
        <v>2032</v>
      </c>
      <c r="J1008" s="49" t="s">
        <v>32</v>
      </c>
      <c r="K1008" s="49" t="s">
        <v>33</v>
      </c>
    </row>
    <row r="1009" spans="1:11" ht="20.100000000000001" customHeight="1" x14ac:dyDescent="0.25">
      <c r="A1009" s="49" t="s">
        <v>877</v>
      </c>
      <c r="B1009" s="49" t="s">
        <v>75</v>
      </c>
      <c r="C1009" s="49" t="s">
        <v>31</v>
      </c>
      <c r="D1009" s="49">
        <v>369386</v>
      </c>
      <c r="E1009" s="49">
        <v>86.54</v>
      </c>
      <c r="F1009" s="49">
        <v>6.72</v>
      </c>
      <c r="G1009" s="49">
        <v>1.8200000000000001E-2</v>
      </c>
      <c r="H1009" s="49">
        <v>54.968200000000003</v>
      </c>
      <c r="I1009" s="49">
        <v>2032</v>
      </c>
      <c r="J1009" s="49" t="s">
        <v>32</v>
      </c>
      <c r="K1009" s="49" t="s">
        <v>33</v>
      </c>
    </row>
    <row r="1010" spans="1:11" ht="20.100000000000001" customHeight="1" x14ac:dyDescent="0.25">
      <c r="A1010" s="49" t="s">
        <v>1820</v>
      </c>
      <c r="B1010" s="49" t="s">
        <v>75</v>
      </c>
      <c r="C1010" s="49" t="s">
        <v>32</v>
      </c>
      <c r="D1010" s="49">
        <v>707355</v>
      </c>
      <c r="E1010" s="49">
        <v>83.48</v>
      </c>
      <c r="F1010" s="49">
        <v>10.69</v>
      </c>
      <c r="G1010" s="49">
        <v>1.5100000000000001E-2</v>
      </c>
      <c r="H1010" s="49">
        <v>66.169799999999995</v>
      </c>
      <c r="I1010" s="49">
        <v>2032</v>
      </c>
      <c r="J1010" s="49" t="s">
        <v>52</v>
      </c>
      <c r="K1010" s="49" t="s">
        <v>33</v>
      </c>
    </row>
    <row r="1011" spans="1:11" ht="20.100000000000001" customHeight="1" x14ac:dyDescent="0.25">
      <c r="A1011" s="49" t="s">
        <v>890</v>
      </c>
      <c r="B1011" s="49" t="s">
        <v>75</v>
      </c>
      <c r="C1011" s="49" t="s">
        <v>31</v>
      </c>
      <c r="D1011" s="49">
        <v>358664</v>
      </c>
      <c r="E1011" s="49">
        <v>77.44</v>
      </c>
      <c r="F1011" s="49">
        <v>6.32</v>
      </c>
      <c r="G1011" s="49">
        <v>1.7600000000000001E-2</v>
      </c>
      <c r="H1011" s="49">
        <v>56.750700000000002</v>
      </c>
      <c r="I1011" s="49">
        <v>2032</v>
      </c>
      <c r="J1011" s="49" t="s">
        <v>32</v>
      </c>
      <c r="K1011" s="49" t="s">
        <v>33</v>
      </c>
    </row>
    <row r="1012" spans="1:11" ht="20.100000000000001" customHeight="1" x14ac:dyDescent="0.25">
      <c r="A1012" s="49" t="s">
        <v>555</v>
      </c>
      <c r="B1012" s="49" t="s">
        <v>79</v>
      </c>
      <c r="C1012" s="49" t="s">
        <v>31</v>
      </c>
      <c r="D1012" s="49">
        <v>237603</v>
      </c>
      <c r="E1012" s="49">
        <v>83.64</v>
      </c>
      <c r="F1012" s="49">
        <v>7.61</v>
      </c>
      <c r="G1012" s="49">
        <v>3.2000000000000001E-2</v>
      </c>
      <c r="H1012" s="49">
        <v>31.2225</v>
      </c>
      <c r="I1012" s="49">
        <v>2032</v>
      </c>
      <c r="J1012" s="49" t="s">
        <v>32</v>
      </c>
      <c r="K1012" s="49" t="s">
        <v>33</v>
      </c>
    </row>
    <row r="1013" spans="1:11" ht="20.100000000000001" customHeight="1" x14ac:dyDescent="0.25">
      <c r="A1013" s="49" t="s">
        <v>3351</v>
      </c>
      <c r="B1013" s="49" t="s">
        <v>34</v>
      </c>
      <c r="C1013" s="49" t="s">
        <v>32</v>
      </c>
      <c r="D1013" s="49">
        <v>565120</v>
      </c>
      <c r="E1013" s="49">
        <v>82.09</v>
      </c>
      <c r="F1013" s="49">
        <v>13.91</v>
      </c>
      <c r="G1013" s="49">
        <v>2.46E-2</v>
      </c>
      <c r="H1013" s="49">
        <v>40.626899999999999</v>
      </c>
      <c r="I1013" s="49">
        <v>2032</v>
      </c>
      <c r="J1013" s="49" t="s">
        <v>52</v>
      </c>
      <c r="K1013" s="49" t="s">
        <v>33</v>
      </c>
    </row>
    <row r="1014" spans="1:11" ht="20.100000000000001" customHeight="1" x14ac:dyDescent="0.25">
      <c r="A1014" s="49" t="s">
        <v>3374</v>
      </c>
      <c r="B1014" s="49" t="s">
        <v>34</v>
      </c>
      <c r="C1014" s="49" t="s">
        <v>32</v>
      </c>
      <c r="D1014" s="49">
        <v>351680</v>
      </c>
      <c r="E1014" s="49">
        <v>73.69</v>
      </c>
      <c r="F1014" s="49">
        <v>7.0000000000000007E-2</v>
      </c>
      <c r="G1014" s="49">
        <v>2.0000000000000001E-4</v>
      </c>
      <c r="H1014" s="49">
        <v>5024</v>
      </c>
      <c r="I1014" s="49">
        <v>2032</v>
      </c>
      <c r="J1014" s="49" t="s">
        <v>52</v>
      </c>
      <c r="K1014" s="49" t="s">
        <v>33</v>
      </c>
    </row>
    <row r="1015" spans="1:11" ht="20.100000000000001" customHeight="1" x14ac:dyDescent="0.25">
      <c r="A1015" s="49" t="s">
        <v>2281</v>
      </c>
      <c r="B1015" s="49" t="s">
        <v>79</v>
      </c>
      <c r="C1015" s="49" t="s">
        <v>31</v>
      </c>
      <c r="D1015" s="49">
        <v>474094</v>
      </c>
      <c r="E1015" s="49">
        <v>75.47</v>
      </c>
      <c r="F1015" s="49">
        <v>10.210000000000001</v>
      </c>
      <c r="G1015" s="49">
        <v>2.1499999999999998E-2</v>
      </c>
      <c r="H1015" s="49">
        <v>46.4343</v>
      </c>
      <c r="I1015" s="49">
        <v>2032</v>
      </c>
      <c r="J1015" s="49" t="s">
        <v>32</v>
      </c>
      <c r="K1015" s="49" t="s">
        <v>33</v>
      </c>
    </row>
    <row r="1016" spans="1:11" ht="20.100000000000001" customHeight="1" x14ac:dyDescent="0.25">
      <c r="A1016" s="49" t="s">
        <v>787</v>
      </c>
      <c r="B1016" s="49" t="s">
        <v>79</v>
      </c>
      <c r="C1016" s="49" t="s">
        <v>31</v>
      </c>
      <c r="D1016" s="49">
        <v>241453</v>
      </c>
      <c r="E1016" s="49">
        <v>89.28</v>
      </c>
      <c r="F1016" s="49">
        <v>6.61</v>
      </c>
      <c r="G1016" s="49">
        <v>2.7400000000000001E-2</v>
      </c>
      <c r="H1016" s="49">
        <v>36.528399999999998</v>
      </c>
      <c r="I1016" s="49">
        <v>2032</v>
      </c>
      <c r="J1016" s="49" t="s">
        <v>32</v>
      </c>
      <c r="K1016" s="49" t="s">
        <v>33</v>
      </c>
    </row>
    <row r="1017" spans="1:11" ht="20.100000000000001" customHeight="1" x14ac:dyDescent="0.25">
      <c r="A1017" s="49" t="s">
        <v>965</v>
      </c>
      <c r="B1017" s="49" t="s">
        <v>75</v>
      </c>
      <c r="C1017" s="49" t="s">
        <v>31</v>
      </c>
      <c r="D1017" s="49">
        <v>367846</v>
      </c>
      <c r="E1017" s="49">
        <v>85.42</v>
      </c>
      <c r="F1017" s="49">
        <v>5.75</v>
      </c>
      <c r="G1017" s="49">
        <v>1.5599999999999999E-2</v>
      </c>
      <c r="H1017" s="49">
        <v>63.973300000000002</v>
      </c>
      <c r="I1017" s="49">
        <v>2032</v>
      </c>
      <c r="J1017" s="49" t="s">
        <v>32</v>
      </c>
      <c r="K1017" s="49" t="s">
        <v>33</v>
      </c>
    </row>
    <row r="1018" spans="1:11" ht="20.100000000000001" customHeight="1" x14ac:dyDescent="0.25">
      <c r="A1018" s="49" t="s">
        <v>1550</v>
      </c>
      <c r="B1018" s="49" t="s">
        <v>75</v>
      </c>
      <c r="C1018" s="49" t="s">
        <v>32</v>
      </c>
      <c r="D1018" s="49">
        <v>648000</v>
      </c>
      <c r="E1018" s="49">
        <v>74.12</v>
      </c>
      <c r="F1018" s="49">
        <v>11.04</v>
      </c>
      <c r="G1018" s="49">
        <v>1.7000000000000001E-2</v>
      </c>
      <c r="H1018" s="49">
        <v>58.695700000000002</v>
      </c>
      <c r="I1018" s="49">
        <v>2032</v>
      </c>
      <c r="J1018" s="49" t="s">
        <v>52</v>
      </c>
      <c r="K1018" s="49" t="s">
        <v>33</v>
      </c>
    </row>
    <row r="1019" spans="1:11" ht="20.100000000000001" customHeight="1" x14ac:dyDescent="0.25">
      <c r="A1019" s="49" t="s">
        <v>527</v>
      </c>
      <c r="B1019" s="49" t="s">
        <v>79</v>
      </c>
      <c r="C1019" s="49" t="s">
        <v>31</v>
      </c>
      <c r="D1019" s="49">
        <v>216815</v>
      </c>
      <c r="E1019" s="49">
        <v>73.41</v>
      </c>
      <c r="F1019" s="49">
        <v>7.31</v>
      </c>
      <c r="G1019" s="49">
        <v>3.3700000000000001E-2</v>
      </c>
      <c r="H1019" s="49">
        <v>29.6601</v>
      </c>
      <c r="I1019" s="49">
        <v>2032</v>
      </c>
      <c r="J1019" s="49" t="s">
        <v>32</v>
      </c>
      <c r="K1019" s="49" t="s">
        <v>33</v>
      </c>
    </row>
    <row r="1020" spans="1:11" ht="20.100000000000001" customHeight="1" x14ac:dyDescent="0.25">
      <c r="A1020" s="49" t="s">
        <v>1041</v>
      </c>
      <c r="B1020" s="49" t="s">
        <v>79</v>
      </c>
      <c r="C1020" s="49" t="s">
        <v>31</v>
      </c>
      <c r="D1020" s="49">
        <v>278610</v>
      </c>
      <c r="E1020" s="49">
        <v>87.23</v>
      </c>
      <c r="F1020" s="49">
        <v>6.67</v>
      </c>
      <c r="G1020" s="49">
        <v>2.3900000000000001E-2</v>
      </c>
      <c r="H1020" s="49">
        <v>41.770600000000002</v>
      </c>
      <c r="I1020" s="49">
        <v>2033</v>
      </c>
      <c r="J1020" s="49" t="s">
        <v>32</v>
      </c>
      <c r="K1020" s="49" t="s">
        <v>33</v>
      </c>
    </row>
    <row r="1021" spans="1:11" ht="20.100000000000001" customHeight="1" x14ac:dyDescent="0.25">
      <c r="A1021" s="49" t="s">
        <v>1306</v>
      </c>
      <c r="B1021" s="49" t="s">
        <v>79</v>
      </c>
      <c r="C1021" s="49" t="s">
        <v>31</v>
      </c>
      <c r="D1021" s="49">
        <v>373154</v>
      </c>
      <c r="E1021" s="49">
        <v>82.38</v>
      </c>
      <c r="F1021" s="49">
        <v>6.28</v>
      </c>
      <c r="G1021" s="49">
        <v>1.6799999999999999E-2</v>
      </c>
      <c r="H1021" s="49">
        <v>59.419499999999999</v>
      </c>
      <c r="I1021" s="49">
        <v>2033</v>
      </c>
      <c r="J1021" s="49" t="s">
        <v>32</v>
      </c>
      <c r="K1021" s="49" t="s">
        <v>33</v>
      </c>
    </row>
    <row r="1022" spans="1:11" ht="20.100000000000001" customHeight="1" x14ac:dyDescent="0.25">
      <c r="A1022" s="49" t="s">
        <v>2338</v>
      </c>
      <c r="B1022" s="49" t="s">
        <v>75</v>
      </c>
      <c r="C1022" s="49" t="s">
        <v>31</v>
      </c>
      <c r="D1022" s="49">
        <v>128291</v>
      </c>
      <c r="E1022" s="49">
        <v>84.04</v>
      </c>
      <c r="F1022" s="49">
        <v>5.88</v>
      </c>
      <c r="G1022" s="49">
        <v>4.58E-2</v>
      </c>
      <c r="H1022" s="49">
        <v>21.818200000000001</v>
      </c>
      <c r="I1022" s="49">
        <v>2033</v>
      </c>
      <c r="J1022" s="49" t="s">
        <v>32</v>
      </c>
      <c r="K1022" s="49" t="s">
        <v>33</v>
      </c>
    </row>
    <row r="1023" spans="1:11" ht="20.100000000000001" customHeight="1" x14ac:dyDescent="0.25">
      <c r="A1023" s="49" t="s">
        <v>641</v>
      </c>
      <c r="B1023" s="49" t="s">
        <v>79</v>
      </c>
      <c r="C1023" s="49" t="s">
        <v>31</v>
      </c>
      <c r="D1023" s="49">
        <v>174770</v>
      </c>
      <c r="E1023" s="49">
        <v>89.35</v>
      </c>
      <c r="F1023" s="49">
        <v>6.29</v>
      </c>
      <c r="G1023" s="49">
        <v>3.5999999999999997E-2</v>
      </c>
      <c r="H1023" s="49">
        <v>27.785399999999999</v>
      </c>
      <c r="I1023" s="49">
        <v>2033</v>
      </c>
      <c r="J1023" s="49" t="s">
        <v>32</v>
      </c>
      <c r="K1023" s="49" t="s">
        <v>33</v>
      </c>
    </row>
    <row r="1024" spans="1:11" ht="20.100000000000001" customHeight="1" x14ac:dyDescent="0.25">
      <c r="A1024" s="49" t="s">
        <v>845</v>
      </c>
      <c r="B1024" s="49" t="s">
        <v>79</v>
      </c>
      <c r="C1024" s="49" t="s">
        <v>31</v>
      </c>
      <c r="D1024" s="49">
        <v>262838</v>
      </c>
      <c r="E1024" s="49">
        <v>85.09</v>
      </c>
      <c r="F1024" s="49">
        <v>10.09</v>
      </c>
      <c r="G1024" s="49">
        <v>3.8399999999999997E-2</v>
      </c>
      <c r="H1024" s="49">
        <v>26.049399999999999</v>
      </c>
      <c r="I1024" s="49">
        <v>2033</v>
      </c>
      <c r="J1024" s="49" t="s">
        <v>32</v>
      </c>
      <c r="K1024" s="49" t="s">
        <v>33</v>
      </c>
    </row>
    <row r="1025" spans="1:11" ht="20.100000000000001" customHeight="1" x14ac:dyDescent="0.25">
      <c r="A1025" s="49" t="s">
        <v>679</v>
      </c>
      <c r="B1025" s="49" t="s">
        <v>79</v>
      </c>
      <c r="C1025" s="49" t="s">
        <v>31</v>
      </c>
      <c r="D1025" s="49">
        <v>204596</v>
      </c>
      <c r="E1025" s="49">
        <v>88.16</v>
      </c>
      <c r="F1025" s="49">
        <v>6.59</v>
      </c>
      <c r="G1025" s="49">
        <v>3.2199999999999999E-2</v>
      </c>
      <c r="H1025" s="49">
        <v>31.046500000000002</v>
      </c>
      <c r="I1025" s="49">
        <v>2033</v>
      </c>
      <c r="J1025" s="49" t="s">
        <v>32</v>
      </c>
      <c r="K1025" s="49" t="s">
        <v>33</v>
      </c>
    </row>
    <row r="1026" spans="1:11" ht="20.100000000000001" customHeight="1" x14ac:dyDescent="0.25">
      <c r="A1026" s="49" t="s">
        <v>2320</v>
      </c>
      <c r="B1026" s="49" t="s">
        <v>75</v>
      </c>
      <c r="C1026" s="49" t="s">
        <v>31</v>
      </c>
      <c r="D1026" s="49">
        <v>92106</v>
      </c>
      <c r="E1026" s="49">
        <v>83.5</v>
      </c>
      <c r="F1026" s="49">
        <v>6.27</v>
      </c>
      <c r="G1026" s="49">
        <v>6.8099999999999994E-2</v>
      </c>
      <c r="H1026" s="49">
        <v>14.69</v>
      </c>
      <c r="I1026" s="49">
        <v>2033</v>
      </c>
      <c r="J1026" s="49" t="s">
        <v>32</v>
      </c>
      <c r="K1026" s="49" t="s">
        <v>33</v>
      </c>
    </row>
    <row r="1027" spans="1:11" ht="20.100000000000001" customHeight="1" x14ac:dyDescent="0.25">
      <c r="A1027" s="49" t="s">
        <v>2346</v>
      </c>
      <c r="B1027" s="49" t="s">
        <v>75</v>
      </c>
      <c r="C1027" s="49" t="s">
        <v>31</v>
      </c>
      <c r="D1027" s="49">
        <v>243189</v>
      </c>
      <c r="E1027" s="49">
        <v>85.94</v>
      </c>
      <c r="F1027" s="49">
        <v>5.62</v>
      </c>
      <c r="G1027" s="49">
        <v>2.3099999999999999E-2</v>
      </c>
      <c r="H1027" s="49">
        <v>43.272100000000002</v>
      </c>
      <c r="I1027" s="49">
        <v>2033</v>
      </c>
      <c r="J1027" s="49" t="s">
        <v>32</v>
      </c>
      <c r="K1027" s="49" t="s">
        <v>33</v>
      </c>
    </row>
    <row r="1028" spans="1:11" ht="20.100000000000001" customHeight="1" x14ac:dyDescent="0.25">
      <c r="A1028" s="49" t="s">
        <v>3379</v>
      </c>
      <c r="B1028" s="49" t="s">
        <v>34</v>
      </c>
      <c r="C1028" s="49" t="s">
        <v>32</v>
      </c>
      <c r="D1028" s="49">
        <v>412160</v>
      </c>
      <c r="E1028" s="49">
        <v>74.98</v>
      </c>
      <c r="F1028" s="49">
        <v>0.1</v>
      </c>
      <c r="G1028" s="49">
        <v>2.0000000000000001E-4</v>
      </c>
      <c r="H1028" s="49">
        <v>4121.6000000000004</v>
      </c>
      <c r="I1028" s="49">
        <v>2033</v>
      </c>
      <c r="J1028" s="49" t="s">
        <v>52</v>
      </c>
      <c r="K1028" s="49" t="s">
        <v>33</v>
      </c>
    </row>
    <row r="1029" spans="1:11" ht="20.100000000000001" customHeight="1" x14ac:dyDescent="0.25">
      <c r="A1029" s="49" t="s">
        <v>2325</v>
      </c>
      <c r="B1029" s="49" t="s">
        <v>75</v>
      </c>
      <c r="C1029" s="49" t="s">
        <v>31</v>
      </c>
      <c r="D1029" s="49">
        <v>244247</v>
      </c>
      <c r="E1029" s="49">
        <v>83.9</v>
      </c>
      <c r="F1029" s="49">
        <v>6.11</v>
      </c>
      <c r="G1029" s="49">
        <v>2.5000000000000001E-2</v>
      </c>
      <c r="H1029" s="49">
        <v>39.974899999999998</v>
      </c>
      <c r="I1029" s="49">
        <v>2033</v>
      </c>
      <c r="J1029" s="49" t="s">
        <v>32</v>
      </c>
      <c r="K1029" s="49" t="s">
        <v>33</v>
      </c>
    </row>
    <row r="1030" spans="1:11" ht="20.100000000000001" customHeight="1" x14ac:dyDescent="0.25">
      <c r="A1030" s="49" t="s">
        <v>1258</v>
      </c>
      <c r="B1030" s="49" t="s">
        <v>34</v>
      </c>
      <c r="C1030" s="49" t="s">
        <v>31</v>
      </c>
      <c r="D1030" s="49">
        <v>496247</v>
      </c>
      <c r="E1030" s="49">
        <v>83.54</v>
      </c>
      <c r="F1030" s="49">
        <v>11.2</v>
      </c>
      <c r="G1030" s="49">
        <v>2.2599999999999999E-2</v>
      </c>
      <c r="H1030" s="49">
        <v>44.3078</v>
      </c>
      <c r="I1030" s="49">
        <v>2033</v>
      </c>
      <c r="J1030" s="49" t="s">
        <v>32</v>
      </c>
      <c r="K1030" s="49" t="s">
        <v>33</v>
      </c>
    </row>
    <row r="1031" spans="1:11" ht="20.100000000000001" customHeight="1" x14ac:dyDescent="0.25">
      <c r="A1031" s="49" t="s">
        <v>603</v>
      </c>
      <c r="B1031" s="49" t="s">
        <v>79</v>
      </c>
      <c r="C1031" s="49" t="s">
        <v>31</v>
      </c>
      <c r="D1031" s="49">
        <v>184595</v>
      </c>
      <c r="E1031" s="49">
        <v>81.56</v>
      </c>
      <c r="F1031" s="49">
        <v>6.54</v>
      </c>
      <c r="G1031" s="49">
        <v>3.5400000000000001E-2</v>
      </c>
      <c r="H1031" s="49">
        <v>28.2255</v>
      </c>
      <c r="I1031" s="49">
        <v>2033</v>
      </c>
      <c r="J1031" s="49" t="s">
        <v>32</v>
      </c>
      <c r="K1031" s="49" t="s">
        <v>33</v>
      </c>
    </row>
    <row r="1032" spans="1:11" ht="20.100000000000001" customHeight="1" x14ac:dyDescent="0.25">
      <c r="A1032" s="49" t="s">
        <v>2366</v>
      </c>
      <c r="B1032" s="49" t="s">
        <v>75</v>
      </c>
      <c r="C1032" s="49" t="s">
        <v>31</v>
      </c>
      <c r="D1032" s="49">
        <v>346163</v>
      </c>
      <c r="E1032" s="49">
        <v>83.48</v>
      </c>
      <c r="F1032" s="49">
        <v>5.64</v>
      </c>
      <c r="G1032" s="49">
        <v>1.6299999999999999E-2</v>
      </c>
      <c r="H1032" s="49">
        <v>61.376399999999997</v>
      </c>
      <c r="I1032" s="49">
        <v>2033</v>
      </c>
      <c r="J1032" s="49" t="s">
        <v>32</v>
      </c>
      <c r="K1032" s="49" t="s">
        <v>33</v>
      </c>
    </row>
    <row r="1033" spans="1:11" ht="20.100000000000001" customHeight="1" x14ac:dyDescent="0.25">
      <c r="A1033" s="49" t="s">
        <v>899</v>
      </c>
      <c r="B1033" s="49" t="s">
        <v>79</v>
      </c>
      <c r="C1033" s="49" t="s">
        <v>31</v>
      </c>
      <c r="D1033" s="49">
        <v>744238</v>
      </c>
      <c r="E1033" s="49">
        <v>85.22</v>
      </c>
      <c r="F1033" s="49">
        <v>10.9</v>
      </c>
      <c r="G1033" s="49">
        <v>1.46E-2</v>
      </c>
      <c r="H1033" s="49">
        <v>68.278700000000001</v>
      </c>
      <c r="I1033" s="49">
        <v>2033</v>
      </c>
      <c r="J1033" s="49" t="s">
        <v>32</v>
      </c>
      <c r="K1033" s="49" t="s">
        <v>33</v>
      </c>
    </row>
    <row r="1034" spans="1:11" ht="20.100000000000001" customHeight="1" x14ac:dyDescent="0.25">
      <c r="A1034" s="49" t="s">
        <v>929</v>
      </c>
      <c r="B1034" s="49" t="s">
        <v>79</v>
      </c>
      <c r="C1034" s="49" t="s">
        <v>31</v>
      </c>
      <c r="D1034" s="49">
        <v>495850</v>
      </c>
      <c r="E1034" s="49">
        <v>88.71</v>
      </c>
      <c r="F1034" s="49">
        <v>10.199999999999999</v>
      </c>
      <c r="G1034" s="49">
        <v>2.06E-2</v>
      </c>
      <c r="H1034" s="49">
        <v>48.6128</v>
      </c>
      <c r="I1034" s="49">
        <v>2033</v>
      </c>
      <c r="J1034" s="49" t="s">
        <v>32</v>
      </c>
      <c r="K1034" s="49" t="s">
        <v>33</v>
      </c>
    </row>
    <row r="1035" spans="1:11" ht="20.100000000000001" customHeight="1" x14ac:dyDescent="0.25">
      <c r="A1035" s="49" t="s">
        <v>3597</v>
      </c>
      <c r="B1035" s="49" t="s">
        <v>34</v>
      </c>
      <c r="C1035" s="49" t="s">
        <v>32</v>
      </c>
      <c r="D1035" s="49">
        <v>2491200</v>
      </c>
      <c r="E1035" s="49">
        <v>76.959999999999994</v>
      </c>
      <c r="F1035" s="49">
        <v>4.0999999999999996</v>
      </c>
      <c r="G1035" s="49">
        <v>1.6000000000000001E-3</v>
      </c>
      <c r="H1035" s="49">
        <v>607.60979999999995</v>
      </c>
      <c r="I1035" s="49">
        <v>2033</v>
      </c>
      <c r="J1035" s="49" t="s">
        <v>52</v>
      </c>
      <c r="K1035" s="49" t="s">
        <v>33</v>
      </c>
    </row>
    <row r="1036" spans="1:11" ht="20.100000000000001" customHeight="1" x14ac:dyDescent="0.25">
      <c r="A1036" s="49" t="s">
        <v>519</v>
      </c>
      <c r="B1036" s="49" t="s">
        <v>79</v>
      </c>
      <c r="C1036" s="49" t="s">
        <v>31</v>
      </c>
      <c r="D1036" s="49">
        <v>413378</v>
      </c>
      <c r="E1036" s="49">
        <v>87.24</v>
      </c>
      <c r="F1036" s="49">
        <v>7.57</v>
      </c>
      <c r="G1036" s="49">
        <v>1.83E-2</v>
      </c>
      <c r="H1036" s="49">
        <v>54.607300000000002</v>
      </c>
      <c r="I1036" s="49">
        <v>2033</v>
      </c>
      <c r="J1036" s="49" t="s">
        <v>32</v>
      </c>
      <c r="K1036" s="49" t="s">
        <v>33</v>
      </c>
    </row>
    <row r="1037" spans="1:11" ht="20.100000000000001" customHeight="1" x14ac:dyDescent="0.25">
      <c r="A1037" s="49" t="s">
        <v>1631</v>
      </c>
      <c r="B1037" s="49" t="s">
        <v>79</v>
      </c>
      <c r="C1037" s="49" t="s">
        <v>31</v>
      </c>
      <c r="D1037" s="49">
        <v>371304</v>
      </c>
      <c r="E1037" s="49">
        <v>81.5</v>
      </c>
      <c r="F1037" s="49">
        <v>6.66</v>
      </c>
      <c r="G1037" s="49">
        <v>1.7899999999999999E-2</v>
      </c>
      <c r="H1037" s="49">
        <v>55.751399999999997</v>
      </c>
      <c r="I1037" s="49">
        <v>2033</v>
      </c>
      <c r="J1037" s="49" t="s">
        <v>32</v>
      </c>
      <c r="K1037" s="49" t="s">
        <v>33</v>
      </c>
    </row>
    <row r="1038" spans="1:11" ht="20.100000000000001" customHeight="1" x14ac:dyDescent="0.25">
      <c r="A1038" s="49" t="s">
        <v>2396</v>
      </c>
      <c r="B1038" s="49" t="s">
        <v>34</v>
      </c>
      <c r="C1038" s="49" t="s">
        <v>32</v>
      </c>
      <c r="D1038" s="49">
        <v>718840</v>
      </c>
      <c r="E1038" s="49">
        <v>75.13</v>
      </c>
      <c r="F1038" s="49">
        <v>10.31</v>
      </c>
      <c r="G1038" s="49">
        <v>1.43E-2</v>
      </c>
      <c r="H1038" s="49">
        <v>69.7226</v>
      </c>
      <c r="I1038" s="49">
        <v>2033</v>
      </c>
      <c r="J1038" s="49" t="s">
        <v>52</v>
      </c>
      <c r="K1038" s="49" t="s">
        <v>33</v>
      </c>
    </row>
    <row r="1039" spans="1:11" ht="20.100000000000001" customHeight="1" x14ac:dyDescent="0.25">
      <c r="A1039" s="49" t="s">
        <v>792</v>
      </c>
      <c r="B1039" s="49" t="s">
        <v>79</v>
      </c>
      <c r="C1039" s="49" t="s">
        <v>31</v>
      </c>
      <c r="D1039" s="49">
        <v>394522</v>
      </c>
      <c r="E1039" s="49">
        <v>85.36</v>
      </c>
      <c r="F1039" s="49">
        <v>7.28</v>
      </c>
      <c r="G1039" s="49">
        <v>1.8499999999999999E-2</v>
      </c>
      <c r="H1039" s="49">
        <v>54.192500000000003</v>
      </c>
      <c r="I1039" s="49">
        <v>2033</v>
      </c>
      <c r="J1039" s="49" t="s">
        <v>32</v>
      </c>
      <c r="K1039" s="49" t="s">
        <v>33</v>
      </c>
    </row>
    <row r="1040" spans="1:11" ht="20.100000000000001" customHeight="1" x14ac:dyDescent="0.25">
      <c r="A1040" s="49" t="s">
        <v>178</v>
      </c>
      <c r="B1040" s="49" t="s">
        <v>79</v>
      </c>
      <c r="C1040" s="49" t="s">
        <v>31</v>
      </c>
      <c r="D1040" s="49">
        <v>210235</v>
      </c>
      <c r="E1040" s="49">
        <v>82.03</v>
      </c>
      <c r="F1040" s="49">
        <v>9.0500000000000007</v>
      </c>
      <c r="G1040" s="49">
        <v>4.2999999999999997E-2</v>
      </c>
      <c r="H1040" s="49">
        <v>23.230399999999999</v>
      </c>
      <c r="I1040" s="49">
        <v>2033</v>
      </c>
      <c r="J1040" s="49" t="s">
        <v>32</v>
      </c>
      <c r="K1040" s="49" t="s">
        <v>33</v>
      </c>
    </row>
    <row r="1041" spans="1:11" ht="20.100000000000001" customHeight="1" x14ac:dyDescent="0.25">
      <c r="A1041" s="49" t="s">
        <v>781</v>
      </c>
      <c r="B1041" s="49" t="s">
        <v>79</v>
      </c>
      <c r="C1041" s="49" t="s">
        <v>31</v>
      </c>
      <c r="D1041" s="49">
        <v>237770</v>
      </c>
      <c r="E1041" s="49">
        <v>84.33</v>
      </c>
      <c r="F1041" s="49">
        <v>7.18</v>
      </c>
      <c r="G1041" s="49">
        <v>3.0200000000000001E-2</v>
      </c>
      <c r="H1041" s="49">
        <v>33.115600000000001</v>
      </c>
      <c r="I1041" s="49">
        <v>2033</v>
      </c>
      <c r="J1041" s="49" t="s">
        <v>32</v>
      </c>
      <c r="K1041" s="49" t="s">
        <v>33</v>
      </c>
    </row>
    <row r="1042" spans="1:11" ht="20.100000000000001" customHeight="1" x14ac:dyDescent="0.25">
      <c r="A1042" s="49" t="s">
        <v>784</v>
      </c>
      <c r="B1042" s="49" t="s">
        <v>79</v>
      </c>
      <c r="C1042" s="49" t="s">
        <v>31</v>
      </c>
      <c r="D1042" s="49">
        <v>343637</v>
      </c>
      <c r="E1042" s="49">
        <v>82.59</v>
      </c>
      <c r="F1042" s="49">
        <v>9.93</v>
      </c>
      <c r="G1042" s="49">
        <v>2.8899999999999999E-2</v>
      </c>
      <c r="H1042" s="49">
        <v>34.605899999999998</v>
      </c>
      <c r="I1042" s="49">
        <v>2033</v>
      </c>
      <c r="J1042" s="49" t="s">
        <v>32</v>
      </c>
      <c r="K1042" s="49" t="s">
        <v>33</v>
      </c>
    </row>
    <row r="1043" spans="1:11" ht="20.100000000000001" customHeight="1" x14ac:dyDescent="0.25">
      <c r="A1043" s="49" t="s">
        <v>3203</v>
      </c>
      <c r="B1043" s="49" t="s">
        <v>75</v>
      </c>
      <c r="C1043" s="49" t="s">
        <v>31</v>
      </c>
      <c r="D1043" s="49">
        <v>267684</v>
      </c>
      <c r="E1043" s="49">
        <v>81.790000000000006</v>
      </c>
      <c r="F1043" s="49">
        <v>4.43</v>
      </c>
      <c r="G1043" s="49">
        <v>1.6500000000000001E-2</v>
      </c>
      <c r="H1043" s="49">
        <v>60.425400000000003</v>
      </c>
      <c r="I1043" s="49">
        <v>2033</v>
      </c>
      <c r="J1043" s="49" t="s">
        <v>32</v>
      </c>
      <c r="K1043" s="49" t="s">
        <v>33</v>
      </c>
    </row>
    <row r="1044" spans="1:11" ht="20.100000000000001" customHeight="1" x14ac:dyDescent="0.25">
      <c r="A1044" s="49" t="s">
        <v>658</v>
      </c>
      <c r="B1044" s="49" t="s">
        <v>79</v>
      </c>
      <c r="C1044" s="49" t="s">
        <v>31</v>
      </c>
      <c r="D1044" s="49">
        <v>310463</v>
      </c>
      <c r="E1044" s="49">
        <v>83.83</v>
      </c>
      <c r="F1044" s="49">
        <v>7.69</v>
      </c>
      <c r="G1044" s="49">
        <v>2.4799999999999999E-2</v>
      </c>
      <c r="H1044" s="49">
        <v>40.372300000000003</v>
      </c>
      <c r="I1044" s="49">
        <v>2033</v>
      </c>
      <c r="J1044" s="49" t="s">
        <v>32</v>
      </c>
      <c r="K1044" s="49" t="s">
        <v>33</v>
      </c>
    </row>
    <row r="1045" spans="1:11" ht="20.100000000000001" customHeight="1" x14ac:dyDescent="0.25">
      <c r="A1045" s="49" t="s">
        <v>994</v>
      </c>
      <c r="B1045" s="49" t="s">
        <v>79</v>
      </c>
      <c r="C1045" s="49" t="s">
        <v>31</v>
      </c>
      <c r="D1045" s="49">
        <v>339936</v>
      </c>
      <c r="E1045" s="49">
        <v>85.95</v>
      </c>
      <c r="F1045" s="49">
        <v>6.37</v>
      </c>
      <c r="G1045" s="49">
        <v>1.8700000000000001E-2</v>
      </c>
      <c r="H1045" s="49">
        <v>53.365200000000002</v>
      </c>
      <c r="I1045" s="49">
        <v>2033</v>
      </c>
      <c r="J1045" s="49" t="s">
        <v>32</v>
      </c>
      <c r="K1045" s="49" t="s">
        <v>33</v>
      </c>
    </row>
    <row r="1046" spans="1:11" ht="20.100000000000001" customHeight="1" x14ac:dyDescent="0.25">
      <c r="A1046" s="49" t="s">
        <v>3378</v>
      </c>
      <c r="B1046" s="49" t="s">
        <v>75</v>
      </c>
      <c r="C1046" s="49" t="s">
        <v>32</v>
      </c>
      <c r="D1046" s="49">
        <v>174150</v>
      </c>
      <c r="E1046" s="49">
        <v>77.209999999999994</v>
      </c>
      <c r="F1046" s="49">
        <v>0.15</v>
      </c>
      <c r="G1046" s="49">
        <v>8.9999999999999998E-4</v>
      </c>
      <c r="H1046" s="49">
        <v>1161</v>
      </c>
      <c r="I1046" s="49">
        <v>2033</v>
      </c>
      <c r="J1046" s="49" t="s">
        <v>52</v>
      </c>
      <c r="K1046" s="49" t="s">
        <v>33</v>
      </c>
    </row>
    <row r="1047" spans="1:11" ht="20.100000000000001" customHeight="1" x14ac:dyDescent="0.25">
      <c r="A1047" s="49" t="s">
        <v>648</v>
      </c>
      <c r="B1047" s="49" t="s">
        <v>79</v>
      </c>
      <c r="C1047" s="49" t="s">
        <v>31</v>
      </c>
      <c r="D1047" s="49">
        <v>170497</v>
      </c>
      <c r="E1047" s="49">
        <v>87</v>
      </c>
      <c r="F1047" s="49">
        <v>6.63</v>
      </c>
      <c r="G1047" s="49">
        <v>3.8899999999999997E-2</v>
      </c>
      <c r="H1047" s="49">
        <v>25.716000000000001</v>
      </c>
      <c r="I1047" s="49">
        <v>2033</v>
      </c>
      <c r="J1047" s="49" t="s">
        <v>32</v>
      </c>
      <c r="K1047" s="49" t="s">
        <v>33</v>
      </c>
    </row>
    <row r="1048" spans="1:11" ht="20.100000000000001" customHeight="1" x14ac:dyDescent="0.25">
      <c r="A1048" s="49" t="s">
        <v>2343</v>
      </c>
      <c r="B1048" s="49" t="s">
        <v>34</v>
      </c>
      <c r="C1048" s="49" t="s">
        <v>32</v>
      </c>
      <c r="D1048" s="49">
        <v>425880</v>
      </c>
      <c r="E1048" s="49">
        <v>83.75</v>
      </c>
      <c r="F1048" s="49">
        <v>8.33</v>
      </c>
      <c r="G1048" s="49">
        <v>1.9599999999999999E-2</v>
      </c>
      <c r="H1048" s="49">
        <v>51.126100000000001</v>
      </c>
      <c r="I1048" s="49">
        <v>2033</v>
      </c>
      <c r="J1048" s="49" t="s">
        <v>52</v>
      </c>
      <c r="K1048" s="49" t="s">
        <v>33</v>
      </c>
    </row>
    <row r="1049" spans="1:11" ht="20.100000000000001" customHeight="1" x14ac:dyDescent="0.25">
      <c r="A1049" s="49" t="s">
        <v>577</v>
      </c>
      <c r="B1049" s="49" t="s">
        <v>79</v>
      </c>
      <c r="C1049" s="49" t="s">
        <v>31</v>
      </c>
      <c r="D1049" s="49">
        <v>213143</v>
      </c>
      <c r="E1049" s="49">
        <v>83.54</v>
      </c>
      <c r="F1049" s="49">
        <v>6.8</v>
      </c>
      <c r="G1049" s="49">
        <v>3.1899999999999998E-2</v>
      </c>
      <c r="H1049" s="49">
        <v>31.3446</v>
      </c>
      <c r="I1049" s="49">
        <v>2033</v>
      </c>
      <c r="J1049" s="49" t="s">
        <v>32</v>
      </c>
      <c r="K1049" s="49" t="s">
        <v>33</v>
      </c>
    </row>
    <row r="1050" spans="1:11" ht="20.100000000000001" customHeight="1" x14ac:dyDescent="0.25">
      <c r="A1050" s="49" t="s">
        <v>512</v>
      </c>
      <c r="B1050" s="49" t="s">
        <v>79</v>
      </c>
      <c r="C1050" s="49" t="s">
        <v>31</v>
      </c>
      <c r="D1050" s="49">
        <v>318789</v>
      </c>
      <c r="E1050" s="49">
        <v>80.209999999999994</v>
      </c>
      <c r="F1050" s="49">
        <v>10.28</v>
      </c>
      <c r="G1050" s="49">
        <v>3.2199999999999999E-2</v>
      </c>
      <c r="H1050" s="49">
        <v>31.0106</v>
      </c>
      <c r="I1050" s="49">
        <v>2033</v>
      </c>
      <c r="J1050" s="49" t="s">
        <v>32</v>
      </c>
      <c r="K1050" s="49" t="s">
        <v>33</v>
      </c>
    </row>
    <row r="1051" spans="1:11" ht="20.100000000000001" customHeight="1" x14ac:dyDescent="0.25">
      <c r="A1051" s="49" t="s">
        <v>835</v>
      </c>
      <c r="B1051" s="49" t="s">
        <v>79</v>
      </c>
      <c r="C1051" s="49" t="s">
        <v>31</v>
      </c>
      <c r="D1051" s="49">
        <v>241912</v>
      </c>
      <c r="E1051" s="49">
        <v>82.91</v>
      </c>
      <c r="F1051" s="49">
        <v>6.73</v>
      </c>
      <c r="G1051" s="49">
        <v>2.7799999999999998E-2</v>
      </c>
      <c r="H1051" s="49">
        <v>35.945300000000003</v>
      </c>
      <c r="I1051" s="49">
        <v>2033</v>
      </c>
      <c r="J1051" s="49" t="s">
        <v>32</v>
      </c>
      <c r="K1051" s="49" t="s">
        <v>33</v>
      </c>
    </row>
    <row r="1052" spans="1:11" ht="20.100000000000001" customHeight="1" x14ac:dyDescent="0.25">
      <c r="A1052" s="49" t="s">
        <v>888</v>
      </c>
      <c r="B1052" s="49" t="s">
        <v>79</v>
      </c>
      <c r="C1052" s="49" t="s">
        <v>31</v>
      </c>
      <c r="D1052" s="49">
        <v>213143</v>
      </c>
      <c r="E1052" s="49">
        <v>79.489999999999995</v>
      </c>
      <c r="F1052" s="49">
        <v>7.24</v>
      </c>
      <c r="G1052" s="49">
        <v>3.4000000000000002E-2</v>
      </c>
      <c r="H1052" s="49">
        <v>29.439599999999999</v>
      </c>
      <c r="I1052" s="49">
        <v>2033</v>
      </c>
      <c r="J1052" s="49" t="s">
        <v>32</v>
      </c>
      <c r="K1052" s="49" t="s">
        <v>33</v>
      </c>
    </row>
    <row r="1053" spans="1:11" ht="20.100000000000001" customHeight="1" x14ac:dyDescent="0.25">
      <c r="A1053" s="49" t="s">
        <v>1117</v>
      </c>
      <c r="B1053" s="49" t="s">
        <v>79</v>
      </c>
      <c r="C1053" s="49" t="s">
        <v>31</v>
      </c>
      <c r="D1053" s="49">
        <v>300638</v>
      </c>
      <c r="E1053" s="49">
        <v>77.849999999999994</v>
      </c>
      <c r="F1053" s="49">
        <v>6.87</v>
      </c>
      <c r="G1053" s="49">
        <v>2.29E-2</v>
      </c>
      <c r="H1053" s="49">
        <v>43.761000000000003</v>
      </c>
      <c r="I1053" s="49">
        <v>2033</v>
      </c>
      <c r="J1053" s="49" t="s">
        <v>32</v>
      </c>
      <c r="K1053" s="49" t="s">
        <v>33</v>
      </c>
    </row>
    <row r="1054" spans="1:11" ht="20.100000000000001" customHeight="1" x14ac:dyDescent="0.25">
      <c r="A1054" s="49" t="s">
        <v>2360</v>
      </c>
      <c r="B1054" s="49" t="s">
        <v>75</v>
      </c>
      <c r="C1054" s="49" t="s">
        <v>31</v>
      </c>
      <c r="D1054" s="49">
        <v>409780</v>
      </c>
      <c r="E1054" s="49">
        <v>84</v>
      </c>
      <c r="F1054" s="49">
        <v>5.31</v>
      </c>
      <c r="G1054" s="49">
        <v>1.2999999999999999E-2</v>
      </c>
      <c r="H1054" s="49">
        <v>77.171300000000002</v>
      </c>
      <c r="I1054" s="49">
        <v>2033</v>
      </c>
      <c r="J1054" s="49" t="s">
        <v>32</v>
      </c>
      <c r="K1054" s="49" t="s">
        <v>33</v>
      </c>
    </row>
    <row r="1055" spans="1:11" ht="20.100000000000001" customHeight="1" x14ac:dyDescent="0.25">
      <c r="A1055" s="49" t="s">
        <v>1076</v>
      </c>
      <c r="B1055" s="49" t="s">
        <v>79</v>
      </c>
      <c r="C1055" s="49" t="s">
        <v>31</v>
      </c>
      <c r="D1055" s="49">
        <v>250679</v>
      </c>
      <c r="E1055" s="49">
        <v>87.25</v>
      </c>
      <c r="F1055" s="49">
        <v>6.27</v>
      </c>
      <c r="G1055" s="49">
        <v>2.5000000000000001E-2</v>
      </c>
      <c r="H1055" s="49">
        <v>39.980699999999999</v>
      </c>
      <c r="I1055" s="49">
        <v>2033</v>
      </c>
      <c r="J1055" s="49" t="s">
        <v>32</v>
      </c>
      <c r="K1055" s="49" t="s">
        <v>33</v>
      </c>
    </row>
    <row r="1056" spans="1:11" ht="20.100000000000001" customHeight="1" x14ac:dyDescent="0.25">
      <c r="A1056" s="49" t="s">
        <v>1052</v>
      </c>
      <c r="B1056" s="49" t="s">
        <v>79</v>
      </c>
      <c r="C1056" s="49" t="s">
        <v>31</v>
      </c>
      <c r="D1056" s="49">
        <v>251560</v>
      </c>
      <c r="E1056" s="49">
        <v>88.99</v>
      </c>
      <c r="F1056" s="49">
        <v>6.46</v>
      </c>
      <c r="G1056" s="49">
        <v>2.5700000000000001E-2</v>
      </c>
      <c r="H1056" s="49">
        <v>38.941099999999999</v>
      </c>
      <c r="I1056" s="49">
        <v>2033</v>
      </c>
      <c r="J1056" s="49" t="s">
        <v>32</v>
      </c>
      <c r="K1056" s="49" t="s">
        <v>33</v>
      </c>
    </row>
    <row r="1057" spans="1:11" ht="20.100000000000001" customHeight="1" x14ac:dyDescent="0.25">
      <c r="A1057" s="49" t="s">
        <v>828</v>
      </c>
      <c r="B1057" s="49" t="s">
        <v>79</v>
      </c>
      <c r="C1057" s="49" t="s">
        <v>31</v>
      </c>
      <c r="D1057" s="49">
        <v>286805</v>
      </c>
      <c r="E1057" s="49">
        <v>76.959999999999994</v>
      </c>
      <c r="F1057" s="49">
        <v>7.16</v>
      </c>
      <c r="G1057" s="49">
        <v>2.5000000000000001E-2</v>
      </c>
      <c r="H1057" s="49">
        <v>40.0565</v>
      </c>
      <c r="I1057" s="49">
        <v>2033</v>
      </c>
      <c r="J1057" s="49" t="s">
        <v>32</v>
      </c>
      <c r="K1057" s="49" t="s">
        <v>33</v>
      </c>
    </row>
    <row r="1058" spans="1:11" ht="20.100000000000001" customHeight="1" x14ac:dyDescent="0.25">
      <c r="A1058" s="49" t="s">
        <v>719</v>
      </c>
      <c r="B1058" s="49" t="s">
        <v>79</v>
      </c>
      <c r="C1058" s="49" t="s">
        <v>31</v>
      </c>
      <c r="D1058" s="49">
        <v>184595</v>
      </c>
      <c r="E1058" s="49">
        <v>86.45</v>
      </c>
      <c r="F1058" s="49">
        <v>6.54</v>
      </c>
      <c r="G1058" s="49">
        <v>3.5400000000000001E-2</v>
      </c>
      <c r="H1058" s="49">
        <v>28.2255</v>
      </c>
      <c r="I1058" s="49">
        <v>2033</v>
      </c>
      <c r="J1058" s="49" t="s">
        <v>32</v>
      </c>
      <c r="K1058" s="49" t="s">
        <v>33</v>
      </c>
    </row>
    <row r="1059" spans="1:11" ht="20.100000000000001" customHeight="1" x14ac:dyDescent="0.25">
      <c r="A1059" s="49" t="s">
        <v>799</v>
      </c>
      <c r="B1059" s="49" t="s">
        <v>79</v>
      </c>
      <c r="C1059" s="49" t="s">
        <v>31</v>
      </c>
      <c r="D1059" s="49">
        <v>475541</v>
      </c>
      <c r="E1059" s="49">
        <v>76.77</v>
      </c>
      <c r="F1059" s="49">
        <v>10.99</v>
      </c>
      <c r="G1059" s="49">
        <v>2.3099999999999999E-2</v>
      </c>
      <c r="H1059" s="49">
        <v>43.270299999999999</v>
      </c>
      <c r="I1059" s="49">
        <v>2033</v>
      </c>
      <c r="J1059" s="49" t="s">
        <v>32</v>
      </c>
      <c r="K1059" s="49" t="s">
        <v>33</v>
      </c>
    </row>
    <row r="1060" spans="1:11" ht="20.100000000000001" customHeight="1" x14ac:dyDescent="0.25">
      <c r="A1060" s="49" t="s">
        <v>3623</v>
      </c>
      <c r="B1060" s="49" t="s">
        <v>79</v>
      </c>
      <c r="C1060" s="49" t="s">
        <v>31</v>
      </c>
      <c r="D1060" s="49">
        <v>396989</v>
      </c>
      <c r="E1060" s="49">
        <v>83.09</v>
      </c>
      <c r="F1060" s="49">
        <v>9.93</v>
      </c>
      <c r="G1060" s="49">
        <v>2.5000000000000001E-2</v>
      </c>
      <c r="H1060" s="49">
        <v>39.978700000000003</v>
      </c>
      <c r="I1060" s="49">
        <v>2033</v>
      </c>
      <c r="J1060" s="49" t="s">
        <v>32</v>
      </c>
      <c r="K1060" s="49" t="s">
        <v>33</v>
      </c>
    </row>
    <row r="1061" spans="1:11" ht="20.100000000000001" customHeight="1" x14ac:dyDescent="0.25">
      <c r="A1061" s="49" t="s">
        <v>2005</v>
      </c>
      <c r="B1061" s="49" t="s">
        <v>75</v>
      </c>
      <c r="C1061" s="49" t="s">
        <v>32</v>
      </c>
      <c r="D1061" s="49">
        <v>600525</v>
      </c>
      <c r="E1061" s="49">
        <v>83.34</v>
      </c>
      <c r="F1061" s="49">
        <v>10.95</v>
      </c>
      <c r="G1061" s="49">
        <v>1.8200000000000001E-2</v>
      </c>
      <c r="H1061" s="49">
        <v>54.842500000000001</v>
      </c>
      <c r="I1061" s="49">
        <v>2033</v>
      </c>
      <c r="J1061" s="49" t="s">
        <v>52</v>
      </c>
      <c r="K1061" s="49" t="s">
        <v>33</v>
      </c>
    </row>
    <row r="1062" spans="1:11" ht="20.100000000000001" customHeight="1" x14ac:dyDescent="0.25">
      <c r="A1062" s="49" t="s">
        <v>843</v>
      </c>
      <c r="B1062" s="49" t="s">
        <v>79</v>
      </c>
      <c r="C1062" s="49" t="s">
        <v>31</v>
      </c>
      <c r="D1062" s="49">
        <v>434128</v>
      </c>
      <c r="E1062" s="49">
        <v>79.430000000000007</v>
      </c>
      <c r="F1062" s="49">
        <v>9.82</v>
      </c>
      <c r="G1062" s="49">
        <v>2.2599999999999999E-2</v>
      </c>
      <c r="H1062" s="49">
        <v>44.208500000000001</v>
      </c>
      <c r="I1062" s="49">
        <v>2033</v>
      </c>
      <c r="J1062" s="49" t="s">
        <v>32</v>
      </c>
      <c r="K1062" s="49" t="s">
        <v>33</v>
      </c>
    </row>
    <row r="1063" spans="1:11" ht="20.100000000000001" customHeight="1" x14ac:dyDescent="0.25">
      <c r="A1063" s="49" t="s">
        <v>3373</v>
      </c>
      <c r="B1063" s="49" t="s">
        <v>34</v>
      </c>
      <c r="C1063" s="49" t="s">
        <v>32</v>
      </c>
      <c r="D1063" s="49">
        <v>571200</v>
      </c>
      <c r="E1063" s="49">
        <v>82.91</v>
      </c>
      <c r="F1063" s="49">
        <v>0.17</v>
      </c>
      <c r="G1063" s="49">
        <v>2.9999999999999997E-4</v>
      </c>
      <c r="H1063" s="49">
        <v>3360</v>
      </c>
      <c r="I1063" s="49">
        <v>2033</v>
      </c>
      <c r="J1063" s="49" t="s">
        <v>52</v>
      </c>
      <c r="K1063" s="49" t="s">
        <v>33</v>
      </c>
    </row>
    <row r="1064" spans="1:11" ht="20.100000000000001" customHeight="1" x14ac:dyDescent="0.25">
      <c r="A1064" s="49" t="s">
        <v>2405</v>
      </c>
      <c r="B1064" s="49" t="s">
        <v>34</v>
      </c>
      <c r="C1064" s="49" t="s">
        <v>32</v>
      </c>
      <c r="D1064" s="49">
        <v>742400</v>
      </c>
      <c r="E1064" s="49">
        <v>66.89</v>
      </c>
      <c r="F1064" s="49">
        <v>8.83</v>
      </c>
      <c r="G1064" s="49">
        <v>1.1900000000000001E-2</v>
      </c>
      <c r="H1064" s="49">
        <v>84.076999999999998</v>
      </c>
      <c r="I1064" s="49">
        <v>2033</v>
      </c>
      <c r="J1064" s="49" t="s">
        <v>52</v>
      </c>
      <c r="K1064" s="49" t="s">
        <v>33</v>
      </c>
    </row>
    <row r="1065" spans="1:11" ht="20.100000000000001" customHeight="1" x14ac:dyDescent="0.25">
      <c r="A1065" s="49" t="s">
        <v>1197</v>
      </c>
      <c r="B1065" s="49" t="s">
        <v>75</v>
      </c>
      <c r="C1065" s="49" t="s">
        <v>31</v>
      </c>
      <c r="D1065" s="49">
        <v>336544</v>
      </c>
      <c r="E1065" s="49">
        <v>81.010000000000005</v>
      </c>
      <c r="F1065" s="49">
        <v>4.4000000000000004</v>
      </c>
      <c r="G1065" s="49">
        <v>1.3100000000000001E-2</v>
      </c>
      <c r="H1065" s="49">
        <v>76.487200000000001</v>
      </c>
      <c r="I1065" s="49">
        <v>2033</v>
      </c>
      <c r="J1065" s="49" t="s">
        <v>32</v>
      </c>
      <c r="K1065" s="49" t="s">
        <v>33</v>
      </c>
    </row>
    <row r="1066" spans="1:11" ht="20.100000000000001" customHeight="1" x14ac:dyDescent="0.25">
      <c r="A1066" s="49" t="s">
        <v>569</v>
      </c>
      <c r="B1066" s="49" t="s">
        <v>79</v>
      </c>
      <c r="C1066" s="49" t="s">
        <v>31</v>
      </c>
      <c r="D1066" s="49">
        <v>191423</v>
      </c>
      <c r="E1066" s="49">
        <v>86.14</v>
      </c>
      <c r="F1066" s="49">
        <v>6.4</v>
      </c>
      <c r="G1066" s="49">
        <v>3.3399999999999999E-2</v>
      </c>
      <c r="H1066" s="49">
        <v>29.9099</v>
      </c>
      <c r="I1066" s="49">
        <v>2033</v>
      </c>
      <c r="J1066" s="49" t="s">
        <v>32</v>
      </c>
      <c r="K1066" s="49" t="s">
        <v>33</v>
      </c>
    </row>
    <row r="1067" spans="1:11" ht="20.100000000000001" customHeight="1" x14ac:dyDescent="0.25">
      <c r="A1067" s="49" t="s">
        <v>861</v>
      </c>
      <c r="B1067" s="49" t="s">
        <v>79</v>
      </c>
      <c r="C1067" s="49" t="s">
        <v>31</v>
      </c>
      <c r="D1067" s="49">
        <v>280284</v>
      </c>
      <c r="E1067" s="49">
        <v>87.83</v>
      </c>
      <c r="F1067" s="49">
        <v>6.61</v>
      </c>
      <c r="G1067" s="49">
        <v>2.3599999999999999E-2</v>
      </c>
      <c r="H1067" s="49">
        <v>42.403100000000002</v>
      </c>
      <c r="I1067" s="49">
        <v>2033</v>
      </c>
      <c r="J1067" s="49" t="s">
        <v>32</v>
      </c>
      <c r="K1067" s="49" t="s">
        <v>33</v>
      </c>
    </row>
    <row r="1068" spans="1:11" ht="20.100000000000001" customHeight="1" x14ac:dyDescent="0.25">
      <c r="A1068" s="49" t="s">
        <v>718</v>
      </c>
      <c r="B1068" s="49" t="s">
        <v>79</v>
      </c>
      <c r="C1068" s="49" t="s">
        <v>31</v>
      </c>
      <c r="D1068" s="49">
        <v>318173</v>
      </c>
      <c r="E1068" s="49">
        <v>86.9</v>
      </c>
      <c r="F1068" s="49">
        <v>8.1</v>
      </c>
      <c r="G1068" s="49">
        <v>2.5499999999999998E-2</v>
      </c>
      <c r="H1068" s="49">
        <v>39.2806</v>
      </c>
      <c r="I1068" s="49">
        <v>2033</v>
      </c>
      <c r="J1068" s="49" t="s">
        <v>32</v>
      </c>
      <c r="K1068" s="49" t="s">
        <v>33</v>
      </c>
    </row>
    <row r="1069" spans="1:11" ht="20.100000000000001" customHeight="1" x14ac:dyDescent="0.25">
      <c r="A1069" s="49" t="s">
        <v>2361</v>
      </c>
      <c r="B1069" s="49" t="s">
        <v>75</v>
      </c>
      <c r="C1069" s="49" t="s">
        <v>31</v>
      </c>
      <c r="D1069" s="49">
        <v>411483</v>
      </c>
      <c r="E1069" s="49">
        <v>85.03</v>
      </c>
      <c r="F1069" s="49">
        <v>5.23</v>
      </c>
      <c r="G1069" s="49">
        <v>1.2699999999999999E-2</v>
      </c>
      <c r="H1069" s="49">
        <v>78.677499999999995</v>
      </c>
      <c r="I1069" s="49">
        <v>2033</v>
      </c>
      <c r="J1069" s="49" t="s">
        <v>32</v>
      </c>
      <c r="K1069" s="49" t="s">
        <v>33</v>
      </c>
    </row>
    <row r="1070" spans="1:11" ht="20.100000000000001" customHeight="1" x14ac:dyDescent="0.25">
      <c r="A1070" s="49" t="s">
        <v>2974</v>
      </c>
      <c r="B1070" s="49" t="s">
        <v>75</v>
      </c>
      <c r="C1070" s="49" t="s">
        <v>32</v>
      </c>
      <c r="D1070" s="49">
        <v>268920</v>
      </c>
      <c r="E1070" s="49">
        <v>77.39</v>
      </c>
      <c r="F1070" s="49">
        <v>9.7799999999999994</v>
      </c>
      <c r="G1070" s="49">
        <v>3.6400000000000002E-2</v>
      </c>
      <c r="H1070" s="49">
        <v>27.4969</v>
      </c>
      <c r="I1070" s="49">
        <v>2033</v>
      </c>
      <c r="J1070" s="49" t="s">
        <v>52</v>
      </c>
      <c r="K1070" s="49" t="s">
        <v>33</v>
      </c>
    </row>
    <row r="1071" spans="1:11" ht="20.100000000000001" customHeight="1" x14ac:dyDescent="0.25">
      <c r="A1071" s="49" t="s">
        <v>791</v>
      </c>
      <c r="B1071" s="49" t="s">
        <v>79</v>
      </c>
      <c r="C1071" s="49" t="s">
        <v>31</v>
      </c>
      <c r="D1071" s="49">
        <v>263279</v>
      </c>
      <c r="E1071" s="49">
        <v>83.38</v>
      </c>
      <c r="F1071" s="49">
        <v>6.61</v>
      </c>
      <c r="G1071" s="49">
        <v>2.5100000000000001E-2</v>
      </c>
      <c r="H1071" s="49">
        <v>39.830399999999997</v>
      </c>
      <c r="I1071" s="49">
        <v>2033</v>
      </c>
      <c r="J1071" s="49" t="s">
        <v>32</v>
      </c>
      <c r="K1071" s="49" t="s">
        <v>33</v>
      </c>
    </row>
    <row r="1072" spans="1:11" ht="20.100000000000001" customHeight="1" x14ac:dyDescent="0.25">
      <c r="A1072" s="49" t="s">
        <v>2397</v>
      </c>
      <c r="B1072" s="49" t="s">
        <v>34</v>
      </c>
      <c r="C1072" s="49" t="s">
        <v>32</v>
      </c>
      <c r="D1072" s="49">
        <v>769200</v>
      </c>
      <c r="E1072" s="49">
        <v>73.42</v>
      </c>
      <c r="F1072" s="49">
        <v>9.77</v>
      </c>
      <c r="G1072" s="49">
        <v>1.2699999999999999E-2</v>
      </c>
      <c r="H1072" s="49">
        <v>78.730800000000002</v>
      </c>
      <c r="I1072" s="49">
        <v>2033</v>
      </c>
      <c r="J1072" s="49" t="s">
        <v>52</v>
      </c>
      <c r="K1072" s="49" t="s">
        <v>33</v>
      </c>
    </row>
    <row r="1073" spans="1:11" ht="20.100000000000001" customHeight="1" x14ac:dyDescent="0.25">
      <c r="A1073" s="49" t="s">
        <v>1445</v>
      </c>
      <c r="B1073" s="49" t="s">
        <v>75</v>
      </c>
      <c r="C1073" s="49" t="s">
        <v>31</v>
      </c>
      <c r="D1073" s="49">
        <v>353564</v>
      </c>
      <c r="E1073" s="49">
        <v>87.35</v>
      </c>
      <c r="F1073" s="49">
        <v>5.97</v>
      </c>
      <c r="G1073" s="49">
        <v>1.6899999999999998E-2</v>
      </c>
      <c r="H1073" s="49">
        <v>59.223500000000001</v>
      </c>
      <c r="I1073" s="49">
        <v>2033</v>
      </c>
      <c r="J1073" s="49" t="s">
        <v>32</v>
      </c>
      <c r="K1073" s="49" t="s">
        <v>33</v>
      </c>
    </row>
    <row r="1074" spans="1:11" ht="20.100000000000001" customHeight="1" x14ac:dyDescent="0.25">
      <c r="A1074" s="49" t="s">
        <v>1930</v>
      </c>
      <c r="B1074" s="49" t="s">
        <v>75</v>
      </c>
      <c r="C1074" s="49" t="s">
        <v>32</v>
      </c>
      <c r="D1074" s="49">
        <v>652590</v>
      </c>
      <c r="E1074" s="49">
        <v>83.59</v>
      </c>
      <c r="F1074" s="49">
        <v>11.42</v>
      </c>
      <c r="G1074" s="49">
        <v>1.7500000000000002E-2</v>
      </c>
      <c r="H1074" s="49">
        <v>57.144500000000001</v>
      </c>
      <c r="I1074" s="49">
        <v>2033</v>
      </c>
      <c r="J1074" s="49" t="s">
        <v>52</v>
      </c>
      <c r="K1074" s="49" t="s">
        <v>33</v>
      </c>
    </row>
    <row r="1075" spans="1:11" ht="20.100000000000001" customHeight="1" x14ac:dyDescent="0.25">
      <c r="A1075" s="49" t="s">
        <v>2277</v>
      </c>
      <c r="B1075" s="49" t="s">
        <v>79</v>
      </c>
      <c r="C1075" s="49" t="s">
        <v>31</v>
      </c>
      <c r="D1075" s="49">
        <v>51105</v>
      </c>
      <c r="E1075" s="49">
        <v>85.33</v>
      </c>
      <c r="F1075" s="49">
        <v>6.76</v>
      </c>
      <c r="G1075" s="49">
        <v>0.1323</v>
      </c>
      <c r="H1075" s="49">
        <v>7.5598999999999998</v>
      </c>
      <c r="I1075" s="49">
        <v>2033</v>
      </c>
      <c r="J1075" s="49" t="s">
        <v>32</v>
      </c>
      <c r="K1075" s="49" t="s">
        <v>33</v>
      </c>
    </row>
    <row r="1076" spans="1:11" ht="20.100000000000001" customHeight="1" x14ac:dyDescent="0.25">
      <c r="A1076" s="49" t="s">
        <v>1948</v>
      </c>
      <c r="B1076" s="49" t="s">
        <v>79</v>
      </c>
      <c r="C1076" s="49" t="s">
        <v>31</v>
      </c>
      <c r="D1076" s="49">
        <v>807899</v>
      </c>
      <c r="E1076" s="49">
        <v>83.24</v>
      </c>
      <c r="F1076" s="49">
        <v>9.92</v>
      </c>
      <c r="G1076" s="49">
        <v>1.23E-2</v>
      </c>
      <c r="H1076" s="49">
        <v>81.441400000000002</v>
      </c>
      <c r="I1076" s="49">
        <v>2033</v>
      </c>
      <c r="J1076" s="49" t="s">
        <v>32</v>
      </c>
      <c r="K1076" s="49" t="s">
        <v>33</v>
      </c>
    </row>
    <row r="1077" spans="1:11" ht="20.100000000000001" customHeight="1" x14ac:dyDescent="0.25">
      <c r="A1077" s="49" t="s">
        <v>984</v>
      </c>
      <c r="B1077" s="49" t="s">
        <v>75</v>
      </c>
      <c r="C1077" s="49" t="s">
        <v>31</v>
      </c>
      <c r="D1077" s="49">
        <v>424641</v>
      </c>
      <c r="E1077" s="49">
        <v>75.52</v>
      </c>
      <c r="F1077" s="49">
        <v>6.08</v>
      </c>
      <c r="G1077" s="49">
        <v>1.43E-2</v>
      </c>
      <c r="H1077" s="49">
        <v>69.842299999999994</v>
      </c>
      <c r="I1077" s="49">
        <v>2033</v>
      </c>
      <c r="J1077" s="49" t="s">
        <v>32</v>
      </c>
      <c r="K1077" s="49" t="s">
        <v>33</v>
      </c>
    </row>
    <row r="1078" spans="1:11" ht="20.100000000000001" customHeight="1" x14ac:dyDescent="0.25">
      <c r="A1078" s="49" t="s">
        <v>2439</v>
      </c>
      <c r="B1078" s="49" t="s">
        <v>34</v>
      </c>
      <c r="C1078" s="49" t="s">
        <v>32</v>
      </c>
      <c r="D1078" s="49">
        <v>580600</v>
      </c>
      <c r="E1078" s="49">
        <v>73.92</v>
      </c>
      <c r="F1078" s="49">
        <v>8.2200000000000006</v>
      </c>
      <c r="G1078" s="49">
        <v>1.4200000000000001E-2</v>
      </c>
      <c r="H1078" s="49">
        <v>70.632599999999996</v>
      </c>
      <c r="I1078" s="49">
        <v>2033</v>
      </c>
      <c r="J1078" s="49" t="s">
        <v>52</v>
      </c>
      <c r="K1078" s="49" t="s">
        <v>33</v>
      </c>
    </row>
    <row r="1079" spans="1:11" ht="20.100000000000001" customHeight="1" x14ac:dyDescent="0.25">
      <c r="A1079" s="49" t="s">
        <v>2957</v>
      </c>
      <c r="B1079" s="49" t="s">
        <v>79</v>
      </c>
      <c r="C1079" s="49" t="s">
        <v>31</v>
      </c>
      <c r="D1079" s="49">
        <v>404743</v>
      </c>
      <c r="E1079" s="49">
        <v>77.63</v>
      </c>
      <c r="F1079" s="49">
        <v>6.45</v>
      </c>
      <c r="G1079" s="49">
        <v>1.5900000000000001E-2</v>
      </c>
      <c r="H1079" s="49">
        <v>62.750799999999998</v>
      </c>
      <c r="I1079" s="49">
        <v>2033</v>
      </c>
      <c r="J1079" s="49" t="s">
        <v>32</v>
      </c>
      <c r="K1079" s="49" t="s">
        <v>33</v>
      </c>
    </row>
    <row r="1080" spans="1:11" ht="20.100000000000001" customHeight="1" x14ac:dyDescent="0.25">
      <c r="A1080" s="49" t="s">
        <v>2987</v>
      </c>
      <c r="B1080" s="49" t="s">
        <v>30</v>
      </c>
      <c r="C1080" s="49" t="s">
        <v>32</v>
      </c>
      <c r="D1080" s="49">
        <v>658260</v>
      </c>
      <c r="E1080" s="49">
        <v>79.900000000000006</v>
      </c>
      <c r="F1080" s="49">
        <v>6.33</v>
      </c>
      <c r="G1080" s="49">
        <v>9.5999999999999992E-3</v>
      </c>
      <c r="H1080" s="49">
        <v>103.9905</v>
      </c>
      <c r="I1080" s="49">
        <v>2033</v>
      </c>
      <c r="J1080" s="49" t="s">
        <v>52</v>
      </c>
      <c r="K1080" s="49" t="s">
        <v>33</v>
      </c>
    </row>
    <row r="1081" spans="1:11" ht="20.100000000000001" customHeight="1" x14ac:dyDescent="0.25">
      <c r="A1081" s="49" t="s">
        <v>1877</v>
      </c>
      <c r="B1081" s="49" t="s">
        <v>34</v>
      </c>
      <c r="C1081" s="49" t="s">
        <v>32</v>
      </c>
      <c r="D1081" s="49">
        <v>972480</v>
      </c>
      <c r="E1081" s="49">
        <v>60.58</v>
      </c>
      <c r="F1081" s="49">
        <v>9.1</v>
      </c>
      <c r="G1081" s="49">
        <v>9.4000000000000004E-3</v>
      </c>
      <c r="H1081" s="49">
        <v>106.8659</v>
      </c>
      <c r="I1081" s="49">
        <v>2033</v>
      </c>
      <c r="J1081" s="49" t="s">
        <v>52</v>
      </c>
      <c r="K1081" s="49" t="s">
        <v>33</v>
      </c>
    </row>
    <row r="1082" spans="1:11" ht="20.100000000000001" customHeight="1" x14ac:dyDescent="0.25">
      <c r="A1082" s="49" t="s">
        <v>2268</v>
      </c>
      <c r="B1082" s="49" t="s">
        <v>79</v>
      </c>
      <c r="C1082" s="49" t="s">
        <v>31</v>
      </c>
      <c r="D1082" s="49">
        <v>625199</v>
      </c>
      <c r="E1082" s="49">
        <v>84.95</v>
      </c>
      <c r="F1082" s="49">
        <v>10.119999999999999</v>
      </c>
      <c r="G1082" s="49">
        <v>1.6199999999999999E-2</v>
      </c>
      <c r="H1082" s="49">
        <v>61.778500000000001</v>
      </c>
      <c r="I1082" s="49">
        <v>2033</v>
      </c>
      <c r="J1082" s="49" t="s">
        <v>32</v>
      </c>
      <c r="K1082" s="49" t="s">
        <v>33</v>
      </c>
    </row>
    <row r="1083" spans="1:11" ht="20.100000000000001" customHeight="1" x14ac:dyDescent="0.25">
      <c r="A1083" s="49" t="s">
        <v>2336</v>
      </c>
      <c r="B1083" s="49" t="s">
        <v>75</v>
      </c>
      <c r="C1083" s="49" t="s">
        <v>32</v>
      </c>
      <c r="D1083" s="49">
        <v>1098495</v>
      </c>
      <c r="E1083" s="49">
        <v>81.84</v>
      </c>
      <c r="F1083" s="49">
        <v>10.19</v>
      </c>
      <c r="G1083" s="49">
        <v>9.2999999999999992E-3</v>
      </c>
      <c r="H1083" s="49">
        <v>107.8013</v>
      </c>
      <c r="I1083" s="49">
        <v>2033</v>
      </c>
      <c r="J1083" s="49" t="s">
        <v>52</v>
      </c>
      <c r="K1083" s="49" t="s">
        <v>33</v>
      </c>
    </row>
    <row r="1084" spans="1:11" ht="20.100000000000001" customHeight="1" x14ac:dyDescent="0.25">
      <c r="A1084" s="49" t="s">
        <v>752</v>
      </c>
      <c r="B1084" s="49" t="s">
        <v>79</v>
      </c>
      <c r="C1084" s="49" t="s">
        <v>31</v>
      </c>
      <c r="D1084" s="49">
        <v>310066</v>
      </c>
      <c r="E1084" s="49">
        <v>84.51</v>
      </c>
      <c r="F1084" s="49">
        <v>7.18</v>
      </c>
      <c r="G1084" s="49">
        <v>2.3199999999999998E-2</v>
      </c>
      <c r="H1084" s="49">
        <v>43.184699999999999</v>
      </c>
      <c r="I1084" s="49">
        <v>2033</v>
      </c>
      <c r="J1084" s="49" t="s">
        <v>32</v>
      </c>
      <c r="K1084" s="49" t="s">
        <v>33</v>
      </c>
    </row>
    <row r="1085" spans="1:11" ht="20.100000000000001" customHeight="1" x14ac:dyDescent="0.25">
      <c r="A1085" s="49" t="s">
        <v>2363</v>
      </c>
      <c r="B1085" s="49" t="s">
        <v>34</v>
      </c>
      <c r="C1085" s="49" t="s">
        <v>32</v>
      </c>
      <c r="D1085" s="49">
        <v>683280</v>
      </c>
      <c r="E1085" s="49">
        <v>78.55</v>
      </c>
      <c r="F1085" s="49">
        <v>8.5</v>
      </c>
      <c r="G1085" s="49">
        <v>1.24E-2</v>
      </c>
      <c r="H1085" s="49">
        <v>80.385900000000007</v>
      </c>
      <c r="I1085" s="49">
        <v>2033</v>
      </c>
      <c r="J1085" s="49" t="s">
        <v>52</v>
      </c>
      <c r="K1085" s="49" t="s">
        <v>33</v>
      </c>
    </row>
    <row r="1086" spans="1:11" ht="20.100000000000001" customHeight="1" x14ac:dyDescent="0.25">
      <c r="A1086" s="49" t="s">
        <v>821</v>
      </c>
      <c r="B1086" s="49" t="s">
        <v>75</v>
      </c>
      <c r="C1086" s="49" t="s">
        <v>31</v>
      </c>
      <c r="D1086" s="49">
        <v>284543</v>
      </c>
      <c r="E1086" s="49">
        <v>79.86</v>
      </c>
      <c r="F1086" s="49">
        <v>6.75</v>
      </c>
      <c r="G1086" s="49">
        <v>2.3699999999999999E-2</v>
      </c>
      <c r="H1086" s="49">
        <v>42.154499999999999</v>
      </c>
      <c r="I1086" s="49">
        <v>2033</v>
      </c>
      <c r="J1086" s="49" t="s">
        <v>32</v>
      </c>
      <c r="K1086" s="49" t="s">
        <v>33</v>
      </c>
    </row>
    <row r="1087" spans="1:11" ht="20.100000000000001" customHeight="1" x14ac:dyDescent="0.25">
      <c r="A1087" s="49" t="s">
        <v>2034</v>
      </c>
      <c r="B1087" s="49" t="s">
        <v>79</v>
      </c>
      <c r="C1087" s="49" t="s">
        <v>31</v>
      </c>
      <c r="D1087" s="49">
        <v>550656</v>
      </c>
      <c r="E1087" s="49">
        <v>87.69</v>
      </c>
      <c r="F1087" s="49">
        <v>9.98</v>
      </c>
      <c r="G1087" s="49">
        <v>1.8100000000000002E-2</v>
      </c>
      <c r="H1087" s="49">
        <v>55.176000000000002</v>
      </c>
      <c r="I1087" s="49">
        <v>2033</v>
      </c>
      <c r="J1087" s="49" t="s">
        <v>32</v>
      </c>
      <c r="K1087" s="49" t="s">
        <v>33</v>
      </c>
    </row>
    <row r="1088" spans="1:11" ht="20.100000000000001" customHeight="1" x14ac:dyDescent="0.25">
      <c r="A1088" s="49" t="s">
        <v>1045</v>
      </c>
      <c r="B1088" s="49" t="s">
        <v>79</v>
      </c>
      <c r="C1088" s="49" t="s">
        <v>31</v>
      </c>
      <c r="D1088" s="49">
        <v>459813</v>
      </c>
      <c r="E1088" s="49">
        <v>79.150000000000006</v>
      </c>
      <c r="F1088" s="49">
        <v>10.57</v>
      </c>
      <c r="G1088" s="49">
        <v>2.3E-2</v>
      </c>
      <c r="H1088" s="49">
        <v>43.5017</v>
      </c>
      <c r="I1088" s="49">
        <v>2033</v>
      </c>
      <c r="J1088" s="49" t="s">
        <v>32</v>
      </c>
      <c r="K1088" s="49" t="s">
        <v>33</v>
      </c>
    </row>
    <row r="1089" spans="1:11" ht="20.100000000000001" customHeight="1" x14ac:dyDescent="0.25">
      <c r="A1089" s="49" t="s">
        <v>860</v>
      </c>
      <c r="B1089" s="49" t="s">
        <v>79</v>
      </c>
      <c r="C1089" s="49" t="s">
        <v>31</v>
      </c>
      <c r="D1089" s="49">
        <v>213143</v>
      </c>
      <c r="E1089" s="49">
        <v>82.15</v>
      </c>
      <c r="F1089" s="49">
        <v>7.24</v>
      </c>
      <c r="G1089" s="49">
        <v>3.4000000000000002E-2</v>
      </c>
      <c r="H1089" s="49">
        <v>29.439599999999999</v>
      </c>
      <c r="I1089" s="49">
        <v>2033</v>
      </c>
      <c r="J1089" s="49" t="s">
        <v>32</v>
      </c>
      <c r="K1089" s="49" t="s">
        <v>33</v>
      </c>
    </row>
    <row r="1090" spans="1:11" ht="20.100000000000001" customHeight="1" x14ac:dyDescent="0.25">
      <c r="A1090" s="49" t="s">
        <v>601</v>
      </c>
      <c r="B1090" s="49" t="s">
        <v>79</v>
      </c>
      <c r="C1090" s="49" t="s">
        <v>31</v>
      </c>
      <c r="D1090" s="49">
        <v>173184</v>
      </c>
      <c r="E1090" s="49">
        <v>84.72</v>
      </c>
      <c r="F1090" s="49">
        <v>6.66</v>
      </c>
      <c r="G1090" s="49">
        <v>3.85E-2</v>
      </c>
      <c r="H1090" s="49">
        <v>26.003599999999999</v>
      </c>
      <c r="I1090" s="49">
        <v>2033</v>
      </c>
      <c r="J1090" s="49" t="s">
        <v>32</v>
      </c>
      <c r="K1090" s="49" t="s">
        <v>33</v>
      </c>
    </row>
    <row r="1091" spans="1:11" ht="20.100000000000001" customHeight="1" x14ac:dyDescent="0.25">
      <c r="A1091" s="49" t="s">
        <v>1103</v>
      </c>
      <c r="B1091" s="49" t="s">
        <v>79</v>
      </c>
      <c r="C1091" s="49" t="s">
        <v>31</v>
      </c>
      <c r="D1091" s="49">
        <v>352096</v>
      </c>
      <c r="E1091" s="49">
        <v>83.2</v>
      </c>
      <c r="F1091" s="49">
        <v>6.75</v>
      </c>
      <c r="G1091" s="49">
        <v>1.9199999999999998E-2</v>
      </c>
      <c r="H1091" s="49">
        <v>52.162300000000002</v>
      </c>
      <c r="I1091" s="49">
        <v>2033</v>
      </c>
      <c r="J1091" s="49" t="s">
        <v>32</v>
      </c>
      <c r="K1091" s="49" t="s">
        <v>33</v>
      </c>
    </row>
    <row r="1092" spans="1:11" ht="20.100000000000001" customHeight="1" x14ac:dyDescent="0.25">
      <c r="A1092" s="49" t="s">
        <v>806</v>
      </c>
      <c r="B1092" s="49" t="s">
        <v>79</v>
      </c>
      <c r="C1092" s="49" t="s">
        <v>31</v>
      </c>
      <c r="D1092" s="49">
        <v>282223</v>
      </c>
      <c r="E1092" s="49">
        <v>69.760000000000005</v>
      </c>
      <c r="F1092" s="49">
        <v>7.3</v>
      </c>
      <c r="G1092" s="49">
        <v>2.5899999999999999E-2</v>
      </c>
      <c r="H1092" s="49">
        <v>38.660699999999999</v>
      </c>
      <c r="I1092" s="49">
        <v>2033</v>
      </c>
      <c r="J1092" s="49" t="s">
        <v>32</v>
      </c>
      <c r="K1092" s="49" t="s">
        <v>33</v>
      </c>
    </row>
    <row r="1093" spans="1:11" ht="20.100000000000001" customHeight="1" x14ac:dyDescent="0.25">
      <c r="A1093" s="49" t="s">
        <v>768</v>
      </c>
      <c r="B1093" s="49" t="s">
        <v>79</v>
      </c>
      <c r="C1093" s="49" t="s">
        <v>31</v>
      </c>
      <c r="D1093" s="49">
        <v>272178</v>
      </c>
      <c r="E1093" s="49">
        <v>68.25</v>
      </c>
      <c r="F1093" s="49">
        <v>6.99</v>
      </c>
      <c r="G1093" s="49">
        <v>2.5700000000000001E-2</v>
      </c>
      <c r="H1093" s="49">
        <v>38.938200000000002</v>
      </c>
      <c r="I1093" s="49">
        <v>2033</v>
      </c>
      <c r="J1093" s="49" t="s">
        <v>32</v>
      </c>
      <c r="K1093" s="49" t="s">
        <v>33</v>
      </c>
    </row>
    <row r="1094" spans="1:11" ht="20.100000000000001" customHeight="1" x14ac:dyDescent="0.25">
      <c r="A1094" s="49" t="s">
        <v>883</v>
      </c>
      <c r="B1094" s="49" t="s">
        <v>79</v>
      </c>
      <c r="C1094" s="49" t="s">
        <v>31</v>
      </c>
      <c r="D1094" s="49">
        <v>332975</v>
      </c>
      <c r="E1094" s="49">
        <v>84.7</v>
      </c>
      <c r="F1094" s="49">
        <v>6.62</v>
      </c>
      <c r="G1094" s="49">
        <v>1.9900000000000001E-2</v>
      </c>
      <c r="H1094" s="49">
        <v>50.298400000000001</v>
      </c>
      <c r="I1094" s="49">
        <v>2033</v>
      </c>
      <c r="J1094" s="49" t="s">
        <v>32</v>
      </c>
      <c r="K1094" s="49" t="s">
        <v>33</v>
      </c>
    </row>
    <row r="1095" spans="1:11" ht="20.100000000000001" customHeight="1" x14ac:dyDescent="0.25">
      <c r="A1095" s="49" t="s">
        <v>1457</v>
      </c>
      <c r="B1095" s="49" t="s">
        <v>75</v>
      </c>
      <c r="C1095" s="49" t="s">
        <v>31</v>
      </c>
      <c r="D1095" s="49">
        <v>380644</v>
      </c>
      <c r="E1095" s="49">
        <v>78.040000000000006</v>
      </c>
      <c r="F1095" s="49">
        <v>6.25</v>
      </c>
      <c r="G1095" s="49">
        <v>1.6400000000000001E-2</v>
      </c>
      <c r="H1095" s="49">
        <v>60.902999999999999</v>
      </c>
      <c r="I1095" s="49">
        <v>2033</v>
      </c>
      <c r="J1095" s="49" t="s">
        <v>32</v>
      </c>
      <c r="K1095" s="49" t="s">
        <v>33</v>
      </c>
    </row>
    <row r="1096" spans="1:11" ht="20.100000000000001" customHeight="1" x14ac:dyDescent="0.25">
      <c r="A1096" s="49" t="s">
        <v>3313</v>
      </c>
      <c r="B1096" s="49" t="s">
        <v>79</v>
      </c>
      <c r="C1096" s="49" t="s">
        <v>31</v>
      </c>
      <c r="D1096" s="49">
        <v>288831</v>
      </c>
      <c r="E1096" s="49">
        <v>88.19</v>
      </c>
      <c r="F1096" s="49">
        <v>6.28</v>
      </c>
      <c r="G1096" s="49">
        <v>2.1700000000000001E-2</v>
      </c>
      <c r="H1096" s="49">
        <v>45.992199999999997</v>
      </c>
      <c r="I1096" s="49">
        <v>2033</v>
      </c>
      <c r="J1096" s="49" t="s">
        <v>32</v>
      </c>
      <c r="K1096" s="49" t="s">
        <v>33</v>
      </c>
    </row>
    <row r="1097" spans="1:11" ht="20.100000000000001" customHeight="1" x14ac:dyDescent="0.25">
      <c r="A1097" s="49" t="s">
        <v>3377</v>
      </c>
      <c r="B1097" s="49" t="s">
        <v>75</v>
      </c>
      <c r="C1097" s="49" t="s">
        <v>32</v>
      </c>
      <c r="D1097" s="49">
        <v>105300</v>
      </c>
      <c r="E1097" s="49">
        <v>82.19</v>
      </c>
      <c r="F1097" s="49">
        <v>0.75</v>
      </c>
      <c r="G1097" s="49">
        <v>7.1000000000000004E-3</v>
      </c>
      <c r="H1097" s="49">
        <v>140.4</v>
      </c>
      <c r="I1097" s="49">
        <v>2033</v>
      </c>
      <c r="J1097" s="49" t="s">
        <v>52</v>
      </c>
      <c r="K1097" s="49" t="s">
        <v>33</v>
      </c>
    </row>
    <row r="1098" spans="1:11" ht="20.100000000000001" customHeight="1" x14ac:dyDescent="0.25">
      <c r="A1098" s="49" t="s">
        <v>1023</v>
      </c>
      <c r="B1098" s="49" t="s">
        <v>79</v>
      </c>
      <c r="C1098" s="49" t="s">
        <v>31</v>
      </c>
      <c r="D1098" s="49">
        <v>392759</v>
      </c>
      <c r="E1098" s="49">
        <v>85.73</v>
      </c>
      <c r="F1098" s="49">
        <v>6.76</v>
      </c>
      <c r="G1098" s="49">
        <v>1.72E-2</v>
      </c>
      <c r="H1098" s="49">
        <v>58.100499999999997</v>
      </c>
      <c r="I1098" s="49">
        <v>2033</v>
      </c>
      <c r="J1098" s="49" t="s">
        <v>32</v>
      </c>
      <c r="K1098" s="49" t="s">
        <v>33</v>
      </c>
    </row>
    <row r="1099" spans="1:11" ht="20.100000000000001" customHeight="1" x14ac:dyDescent="0.25">
      <c r="A1099" s="49" t="s">
        <v>805</v>
      </c>
      <c r="B1099" s="49" t="s">
        <v>75</v>
      </c>
      <c r="C1099" s="49" t="s">
        <v>31</v>
      </c>
      <c r="D1099" s="49">
        <v>347103</v>
      </c>
      <c r="E1099" s="49">
        <v>86.02</v>
      </c>
      <c r="F1099" s="49">
        <v>6.64</v>
      </c>
      <c r="G1099" s="49">
        <v>1.9099999999999999E-2</v>
      </c>
      <c r="H1099" s="49">
        <v>52.274500000000003</v>
      </c>
      <c r="I1099" s="49">
        <v>2033</v>
      </c>
      <c r="J1099" s="49" t="s">
        <v>32</v>
      </c>
      <c r="K1099" s="49" t="s">
        <v>33</v>
      </c>
    </row>
    <row r="1100" spans="1:11" ht="20.100000000000001" customHeight="1" x14ac:dyDescent="0.25">
      <c r="A1100" s="49" t="s">
        <v>616</v>
      </c>
      <c r="B1100" s="49" t="s">
        <v>79</v>
      </c>
      <c r="C1100" s="49" t="s">
        <v>31</v>
      </c>
      <c r="D1100" s="49">
        <v>303854</v>
      </c>
      <c r="E1100" s="49">
        <v>83.91</v>
      </c>
      <c r="F1100" s="49">
        <v>10.19</v>
      </c>
      <c r="G1100" s="49">
        <v>3.3500000000000002E-2</v>
      </c>
      <c r="H1100" s="49">
        <v>29.818899999999999</v>
      </c>
      <c r="I1100" s="49">
        <v>2033</v>
      </c>
      <c r="J1100" s="49" t="s">
        <v>32</v>
      </c>
      <c r="K1100" s="49" t="s">
        <v>33</v>
      </c>
    </row>
    <row r="1101" spans="1:11" ht="20.100000000000001" customHeight="1" x14ac:dyDescent="0.25">
      <c r="A1101" s="49" t="s">
        <v>643</v>
      </c>
      <c r="B1101" s="49" t="s">
        <v>75</v>
      </c>
      <c r="C1101" s="49" t="s">
        <v>31</v>
      </c>
      <c r="D1101" s="49">
        <v>333886</v>
      </c>
      <c r="E1101" s="49">
        <v>83.14</v>
      </c>
      <c r="F1101" s="49">
        <v>7.44</v>
      </c>
      <c r="G1101" s="49">
        <v>2.23E-2</v>
      </c>
      <c r="H1101" s="49">
        <v>44.877099999999999</v>
      </c>
      <c r="I1101" s="49">
        <v>2033</v>
      </c>
      <c r="J1101" s="49" t="s">
        <v>32</v>
      </c>
      <c r="K1101" s="49" t="s">
        <v>33</v>
      </c>
    </row>
    <row r="1102" spans="1:11" ht="20.100000000000001" customHeight="1" x14ac:dyDescent="0.25">
      <c r="A1102" s="49" t="s">
        <v>820</v>
      </c>
      <c r="B1102" s="49" t="s">
        <v>79</v>
      </c>
      <c r="C1102" s="49" t="s">
        <v>31</v>
      </c>
      <c r="D1102" s="49">
        <v>207944</v>
      </c>
      <c r="E1102" s="49">
        <v>87.36</v>
      </c>
      <c r="F1102" s="49">
        <v>6.28</v>
      </c>
      <c r="G1102" s="49">
        <v>3.0200000000000001E-2</v>
      </c>
      <c r="H1102" s="49">
        <v>33.112200000000001</v>
      </c>
      <c r="I1102" s="49">
        <v>2033</v>
      </c>
      <c r="J1102" s="49" t="s">
        <v>32</v>
      </c>
      <c r="K1102" s="49" t="s">
        <v>33</v>
      </c>
    </row>
    <row r="1103" spans="1:11" ht="20.100000000000001" customHeight="1" x14ac:dyDescent="0.25">
      <c r="A1103" s="49" t="s">
        <v>534</v>
      </c>
      <c r="B1103" s="49" t="s">
        <v>79</v>
      </c>
      <c r="C1103" s="49" t="s">
        <v>31</v>
      </c>
      <c r="D1103" s="49">
        <v>182568</v>
      </c>
      <c r="E1103" s="49">
        <v>85.38</v>
      </c>
      <c r="F1103" s="49">
        <v>6.55</v>
      </c>
      <c r="G1103" s="49">
        <v>3.5900000000000001E-2</v>
      </c>
      <c r="H1103" s="49">
        <v>27.873000000000001</v>
      </c>
      <c r="I1103" s="49">
        <v>2033</v>
      </c>
      <c r="J1103" s="49" t="s">
        <v>32</v>
      </c>
      <c r="K1103" s="49" t="s">
        <v>33</v>
      </c>
    </row>
    <row r="1104" spans="1:11" ht="20.100000000000001" customHeight="1" x14ac:dyDescent="0.25">
      <c r="A1104" s="49" t="s">
        <v>1032</v>
      </c>
      <c r="B1104" s="49" t="s">
        <v>79</v>
      </c>
      <c r="C1104" s="49" t="s">
        <v>31</v>
      </c>
      <c r="D1104" s="49">
        <v>350730</v>
      </c>
      <c r="E1104" s="49">
        <v>88.33</v>
      </c>
      <c r="F1104" s="49">
        <v>6.67</v>
      </c>
      <c r="G1104" s="49">
        <v>1.9E-2</v>
      </c>
      <c r="H1104" s="49">
        <v>52.583199999999998</v>
      </c>
      <c r="I1104" s="49">
        <v>2033</v>
      </c>
      <c r="J1104" s="49" t="s">
        <v>32</v>
      </c>
      <c r="K1104" s="49" t="s">
        <v>33</v>
      </c>
    </row>
    <row r="1105" spans="1:11" ht="20.100000000000001" customHeight="1" x14ac:dyDescent="0.25">
      <c r="A1105" s="49" t="s">
        <v>889</v>
      </c>
      <c r="B1105" s="49" t="s">
        <v>75</v>
      </c>
      <c r="C1105" s="49" t="s">
        <v>31</v>
      </c>
      <c r="D1105" s="49">
        <v>255172</v>
      </c>
      <c r="E1105" s="49">
        <v>84.19</v>
      </c>
      <c r="F1105" s="49">
        <v>6.38</v>
      </c>
      <c r="G1105" s="49">
        <v>2.5000000000000001E-2</v>
      </c>
      <c r="H1105" s="49">
        <v>39.995699999999999</v>
      </c>
      <c r="I1105" s="49">
        <v>2033</v>
      </c>
      <c r="J1105" s="49" t="s">
        <v>32</v>
      </c>
      <c r="K1105" s="49" t="s">
        <v>33</v>
      </c>
    </row>
    <row r="1106" spans="1:11" ht="20.100000000000001" customHeight="1" x14ac:dyDescent="0.25">
      <c r="A1106" s="49" t="s">
        <v>1130</v>
      </c>
      <c r="B1106" s="49" t="s">
        <v>79</v>
      </c>
      <c r="C1106" s="49" t="s">
        <v>31</v>
      </c>
      <c r="D1106" s="49">
        <v>258961</v>
      </c>
      <c r="E1106" s="49">
        <v>88.53</v>
      </c>
      <c r="F1106" s="49">
        <v>6.34</v>
      </c>
      <c r="G1106" s="49">
        <v>2.4500000000000001E-2</v>
      </c>
      <c r="H1106" s="49">
        <v>40.845599999999997</v>
      </c>
      <c r="I1106" s="49">
        <v>2033</v>
      </c>
      <c r="J1106" s="49" t="s">
        <v>32</v>
      </c>
      <c r="K1106" s="49" t="s">
        <v>33</v>
      </c>
    </row>
    <row r="1107" spans="1:11" ht="20.100000000000001" customHeight="1" x14ac:dyDescent="0.25">
      <c r="A1107" s="49" t="s">
        <v>3334</v>
      </c>
      <c r="B1107" s="49" t="s">
        <v>79</v>
      </c>
      <c r="C1107" s="49" t="s">
        <v>31</v>
      </c>
      <c r="D1107" s="49">
        <v>113488</v>
      </c>
      <c r="E1107" s="49">
        <v>85.78</v>
      </c>
      <c r="F1107" s="49">
        <v>10.8</v>
      </c>
      <c r="G1107" s="49">
        <v>9.5200000000000007E-2</v>
      </c>
      <c r="H1107" s="49">
        <v>10.5082</v>
      </c>
      <c r="I1107" s="49">
        <v>2033</v>
      </c>
      <c r="J1107" s="49" t="s">
        <v>32</v>
      </c>
      <c r="K1107" s="49" t="s">
        <v>33</v>
      </c>
    </row>
    <row r="1108" spans="1:11" ht="20.100000000000001" customHeight="1" x14ac:dyDescent="0.25">
      <c r="A1108" s="49" t="s">
        <v>1067</v>
      </c>
      <c r="B1108" s="49" t="s">
        <v>75</v>
      </c>
      <c r="C1108" s="49" t="s">
        <v>31</v>
      </c>
      <c r="D1108" s="49">
        <v>267684</v>
      </c>
      <c r="E1108" s="49">
        <v>79.61</v>
      </c>
      <c r="F1108" s="49">
        <v>5.38</v>
      </c>
      <c r="G1108" s="49">
        <v>2.01E-2</v>
      </c>
      <c r="H1108" s="49">
        <v>49.755499999999998</v>
      </c>
      <c r="I1108" s="49">
        <v>2033</v>
      </c>
      <c r="J1108" s="49" t="s">
        <v>32</v>
      </c>
      <c r="K1108" s="49" t="s">
        <v>33</v>
      </c>
    </row>
    <row r="1109" spans="1:11" ht="20.100000000000001" customHeight="1" x14ac:dyDescent="0.25">
      <c r="A1109" s="49" t="s">
        <v>2342</v>
      </c>
      <c r="B1109" s="49" t="s">
        <v>79</v>
      </c>
      <c r="C1109" s="49" t="s">
        <v>31</v>
      </c>
      <c r="D1109" s="49">
        <v>374432</v>
      </c>
      <c r="E1109" s="49">
        <v>77.38</v>
      </c>
      <c r="F1109" s="49">
        <v>9.92</v>
      </c>
      <c r="G1109" s="49">
        <v>2.6499999999999999E-2</v>
      </c>
      <c r="H1109" s="49">
        <v>37.745199999999997</v>
      </c>
      <c r="I1109" s="49">
        <v>2033</v>
      </c>
      <c r="J1109" s="49" t="s">
        <v>32</v>
      </c>
      <c r="K1109" s="49" t="s">
        <v>33</v>
      </c>
    </row>
    <row r="1110" spans="1:11" ht="20.100000000000001" customHeight="1" x14ac:dyDescent="0.25">
      <c r="A1110" s="49" t="s">
        <v>687</v>
      </c>
      <c r="B1110" s="49" t="s">
        <v>79</v>
      </c>
      <c r="C1110" s="49" t="s">
        <v>31</v>
      </c>
      <c r="D1110" s="49">
        <v>184595</v>
      </c>
      <c r="E1110" s="49">
        <v>86.06</v>
      </c>
      <c r="F1110" s="49">
        <v>6.53</v>
      </c>
      <c r="G1110" s="49">
        <v>3.5400000000000001E-2</v>
      </c>
      <c r="H1110" s="49">
        <v>28.268699999999999</v>
      </c>
      <c r="I1110" s="49">
        <v>2033</v>
      </c>
      <c r="J1110" s="49" t="s">
        <v>32</v>
      </c>
      <c r="K1110" s="49" t="s">
        <v>33</v>
      </c>
    </row>
    <row r="1111" spans="1:11" ht="20.100000000000001" customHeight="1" x14ac:dyDescent="0.25">
      <c r="A1111" s="49" t="s">
        <v>537</v>
      </c>
      <c r="B1111" s="49" t="s">
        <v>79</v>
      </c>
      <c r="C1111" s="49" t="s">
        <v>31</v>
      </c>
      <c r="D1111" s="49">
        <v>236493</v>
      </c>
      <c r="E1111" s="49">
        <v>76.44</v>
      </c>
      <c r="F1111" s="49">
        <v>7.15</v>
      </c>
      <c r="G1111" s="49">
        <v>3.0200000000000001E-2</v>
      </c>
      <c r="H1111" s="49">
        <v>33.075899999999997</v>
      </c>
      <c r="I1111" s="49">
        <v>2033</v>
      </c>
      <c r="J1111" s="49" t="s">
        <v>32</v>
      </c>
      <c r="K1111" s="49" t="s">
        <v>33</v>
      </c>
    </row>
    <row r="1112" spans="1:11" ht="20.100000000000001" customHeight="1" x14ac:dyDescent="0.25">
      <c r="A1112" s="49" t="s">
        <v>908</v>
      </c>
      <c r="B1112" s="49" t="s">
        <v>79</v>
      </c>
      <c r="C1112" s="49" t="s">
        <v>31</v>
      </c>
      <c r="D1112" s="49">
        <v>235039</v>
      </c>
      <c r="E1112" s="49">
        <v>88.06</v>
      </c>
      <c r="F1112" s="49">
        <v>6.28</v>
      </c>
      <c r="G1112" s="49">
        <v>2.6700000000000002E-2</v>
      </c>
      <c r="H1112" s="49">
        <v>37.426600000000001</v>
      </c>
      <c r="I1112" s="49">
        <v>2033</v>
      </c>
      <c r="J1112" s="49" t="s">
        <v>32</v>
      </c>
      <c r="K1112" s="49" t="s">
        <v>33</v>
      </c>
    </row>
    <row r="1113" spans="1:11" ht="20.100000000000001" customHeight="1" x14ac:dyDescent="0.25">
      <c r="A1113" s="49" t="s">
        <v>2970</v>
      </c>
      <c r="B1113" s="49" t="s">
        <v>75</v>
      </c>
      <c r="C1113" s="49" t="s">
        <v>32</v>
      </c>
      <c r="D1113" s="49">
        <v>272565</v>
      </c>
      <c r="E1113" s="49">
        <v>79.8</v>
      </c>
      <c r="F1113" s="49">
        <v>9.76</v>
      </c>
      <c r="G1113" s="49">
        <v>3.5799999999999998E-2</v>
      </c>
      <c r="H1113" s="49">
        <v>27.9267</v>
      </c>
      <c r="I1113" s="49">
        <v>2033</v>
      </c>
      <c r="J1113" s="49" t="s">
        <v>52</v>
      </c>
      <c r="K1113" s="49" t="s">
        <v>33</v>
      </c>
    </row>
    <row r="1114" spans="1:11" ht="20.100000000000001" customHeight="1" x14ac:dyDescent="0.25">
      <c r="A1114" s="49" t="s">
        <v>1119</v>
      </c>
      <c r="B1114" s="49" t="s">
        <v>79</v>
      </c>
      <c r="C1114" s="49" t="s">
        <v>31</v>
      </c>
      <c r="D1114" s="49">
        <v>300638</v>
      </c>
      <c r="E1114" s="49">
        <v>80.87</v>
      </c>
      <c r="F1114" s="49">
        <v>6.76</v>
      </c>
      <c r="G1114" s="49">
        <v>2.2499999999999999E-2</v>
      </c>
      <c r="H1114" s="49">
        <v>44.473100000000002</v>
      </c>
      <c r="I1114" s="49">
        <v>2033</v>
      </c>
      <c r="J1114" s="49" t="s">
        <v>32</v>
      </c>
      <c r="K1114" s="49" t="s">
        <v>33</v>
      </c>
    </row>
    <row r="1115" spans="1:11" ht="20.100000000000001" customHeight="1" x14ac:dyDescent="0.25">
      <c r="A1115" s="49" t="s">
        <v>3314</v>
      </c>
      <c r="B1115" s="49" t="s">
        <v>79</v>
      </c>
      <c r="C1115" s="49" t="s">
        <v>31</v>
      </c>
      <c r="D1115" s="49">
        <v>228254</v>
      </c>
      <c r="E1115" s="49">
        <v>83.8</v>
      </c>
      <c r="F1115" s="49">
        <v>6.27</v>
      </c>
      <c r="G1115" s="49">
        <v>2.75E-2</v>
      </c>
      <c r="H1115" s="49">
        <v>36.404200000000003</v>
      </c>
      <c r="I1115" s="49">
        <v>2033</v>
      </c>
      <c r="J1115" s="49" t="s">
        <v>32</v>
      </c>
      <c r="K1115" s="49" t="s">
        <v>33</v>
      </c>
    </row>
    <row r="1116" spans="1:11" ht="20.100000000000001" customHeight="1" x14ac:dyDescent="0.25">
      <c r="A1116" s="49" t="s">
        <v>1072</v>
      </c>
      <c r="B1116" s="49" t="s">
        <v>79</v>
      </c>
      <c r="C1116" s="49" t="s">
        <v>31</v>
      </c>
      <c r="D1116" s="49">
        <v>301035</v>
      </c>
      <c r="E1116" s="49">
        <v>89.27</v>
      </c>
      <c r="F1116" s="49">
        <v>6.44</v>
      </c>
      <c r="G1116" s="49">
        <v>2.1399999999999999E-2</v>
      </c>
      <c r="H1116" s="49">
        <v>46.744500000000002</v>
      </c>
      <c r="I1116" s="49">
        <v>2033</v>
      </c>
      <c r="J1116" s="49" t="s">
        <v>32</v>
      </c>
      <c r="K1116" s="49" t="s">
        <v>33</v>
      </c>
    </row>
    <row r="1117" spans="1:11" ht="20.100000000000001" customHeight="1" x14ac:dyDescent="0.25">
      <c r="A1117" s="49" t="s">
        <v>2359</v>
      </c>
      <c r="B1117" s="49" t="s">
        <v>75</v>
      </c>
      <c r="C1117" s="49" t="s">
        <v>31</v>
      </c>
      <c r="D1117" s="49">
        <v>301108</v>
      </c>
      <c r="E1117" s="49">
        <v>85.56</v>
      </c>
      <c r="F1117" s="49">
        <v>5.18</v>
      </c>
      <c r="G1117" s="49">
        <v>1.72E-2</v>
      </c>
      <c r="H1117" s="49">
        <v>58.128999999999998</v>
      </c>
      <c r="I1117" s="49">
        <v>2033</v>
      </c>
      <c r="J1117" s="49" t="s">
        <v>32</v>
      </c>
      <c r="K1117" s="49" t="s">
        <v>33</v>
      </c>
    </row>
    <row r="1118" spans="1:11" ht="20.100000000000001" customHeight="1" x14ac:dyDescent="0.25">
      <c r="A1118" s="49" t="s">
        <v>2633</v>
      </c>
      <c r="B1118" s="49" t="s">
        <v>75</v>
      </c>
      <c r="C1118" s="49" t="s">
        <v>31</v>
      </c>
      <c r="D1118" s="49">
        <v>286188</v>
      </c>
      <c r="E1118" s="49">
        <v>79.12</v>
      </c>
      <c r="F1118" s="49">
        <v>5.52</v>
      </c>
      <c r="G1118" s="49">
        <v>1.9300000000000001E-2</v>
      </c>
      <c r="H1118" s="49">
        <v>51.845599999999997</v>
      </c>
      <c r="I1118" s="49">
        <v>2033</v>
      </c>
      <c r="J1118" s="49" t="s">
        <v>32</v>
      </c>
      <c r="K1118" s="49" t="s">
        <v>33</v>
      </c>
    </row>
    <row r="1119" spans="1:11" ht="20.100000000000001" customHeight="1" x14ac:dyDescent="0.25">
      <c r="A1119" s="49" t="s">
        <v>970</v>
      </c>
      <c r="B1119" s="49" t="s">
        <v>79</v>
      </c>
      <c r="C1119" s="49" t="s">
        <v>31</v>
      </c>
      <c r="D1119" s="49">
        <v>256582</v>
      </c>
      <c r="E1119" s="49">
        <v>89.28</v>
      </c>
      <c r="F1119" s="49">
        <v>6.27</v>
      </c>
      <c r="G1119" s="49">
        <v>2.4400000000000002E-2</v>
      </c>
      <c r="H1119" s="49">
        <v>40.922199999999997</v>
      </c>
      <c r="I1119" s="49">
        <v>2033</v>
      </c>
      <c r="J1119" s="49" t="s">
        <v>32</v>
      </c>
      <c r="K1119" s="49" t="s">
        <v>33</v>
      </c>
    </row>
    <row r="1120" spans="1:11" ht="20.100000000000001" customHeight="1" x14ac:dyDescent="0.25">
      <c r="A1120" s="49" t="s">
        <v>567</v>
      </c>
      <c r="B1120" s="49" t="s">
        <v>79</v>
      </c>
      <c r="C1120" s="49" t="s">
        <v>31</v>
      </c>
      <c r="D1120" s="49">
        <v>217240</v>
      </c>
      <c r="E1120" s="49">
        <v>86.51</v>
      </c>
      <c r="F1120" s="49">
        <v>6.64</v>
      </c>
      <c r="G1120" s="49">
        <v>3.0599999999999999E-2</v>
      </c>
      <c r="H1120" s="49">
        <v>32.716900000000003</v>
      </c>
      <c r="I1120" s="49">
        <v>2033</v>
      </c>
      <c r="J1120" s="49" t="s">
        <v>32</v>
      </c>
      <c r="K1120" s="49" t="s">
        <v>33</v>
      </c>
    </row>
    <row r="1121" spans="1:11" ht="20.100000000000001" customHeight="1" x14ac:dyDescent="0.25">
      <c r="A1121" s="49" t="s">
        <v>599</v>
      </c>
      <c r="B1121" s="49" t="s">
        <v>79</v>
      </c>
      <c r="C1121" s="49" t="s">
        <v>31</v>
      </c>
      <c r="D1121" s="49">
        <v>199882</v>
      </c>
      <c r="E1121" s="49">
        <v>75.459999999999994</v>
      </c>
      <c r="F1121" s="49">
        <v>6.56</v>
      </c>
      <c r="G1121" s="49">
        <v>3.2800000000000003E-2</v>
      </c>
      <c r="H1121" s="49">
        <v>30.469799999999999</v>
      </c>
      <c r="I1121" s="49">
        <v>2033</v>
      </c>
      <c r="J1121" s="49" t="s">
        <v>32</v>
      </c>
      <c r="K1121" s="49" t="s">
        <v>33</v>
      </c>
    </row>
    <row r="1122" spans="1:11" ht="20.100000000000001" customHeight="1" x14ac:dyDescent="0.25">
      <c r="A1122" s="49" t="s">
        <v>924</v>
      </c>
      <c r="B1122" s="49" t="s">
        <v>79</v>
      </c>
      <c r="C1122" s="49" t="s">
        <v>31</v>
      </c>
      <c r="D1122" s="49">
        <v>244687</v>
      </c>
      <c r="E1122" s="49">
        <v>83.05</v>
      </c>
      <c r="F1122" s="49">
        <v>6.87</v>
      </c>
      <c r="G1122" s="49">
        <v>2.81E-2</v>
      </c>
      <c r="H1122" s="49">
        <v>35.616799999999998</v>
      </c>
      <c r="I1122" s="49">
        <v>2033</v>
      </c>
      <c r="J1122" s="49" t="s">
        <v>32</v>
      </c>
      <c r="K1122" s="49" t="s">
        <v>33</v>
      </c>
    </row>
    <row r="1123" spans="1:11" ht="20.100000000000001" customHeight="1" x14ac:dyDescent="0.25">
      <c r="A1123" s="49" t="s">
        <v>699</v>
      </c>
      <c r="B1123" s="49" t="s">
        <v>79</v>
      </c>
      <c r="C1123" s="49" t="s">
        <v>31</v>
      </c>
      <c r="D1123" s="49">
        <v>254291</v>
      </c>
      <c r="E1123" s="49">
        <v>85.28</v>
      </c>
      <c r="F1123" s="49">
        <v>6.64</v>
      </c>
      <c r="G1123" s="49">
        <v>2.6100000000000002E-2</v>
      </c>
      <c r="H1123" s="49">
        <v>38.296900000000001</v>
      </c>
      <c r="I1123" s="49">
        <v>2033</v>
      </c>
      <c r="J1123" s="49" t="s">
        <v>32</v>
      </c>
      <c r="K1123" s="49" t="s">
        <v>33</v>
      </c>
    </row>
    <row r="1124" spans="1:11" ht="20.100000000000001" customHeight="1" x14ac:dyDescent="0.25">
      <c r="A1124" s="49" t="s">
        <v>923</v>
      </c>
      <c r="B1124" s="49" t="s">
        <v>79</v>
      </c>
      <c r="C1124" s="49" t="s">
        <v>31</v>
      </c>
      <c r="D1124" s="49">
        <v>300638</v>
      </c>
      <c r="E1124" s="49">
        <v>77.150000000000006</v>
      </c>
      <c r="F1124" s="49">
        <v>7.11</v>
      </c>
      <c r="G1124" s="49">
        <v>2.3599999999999999E-2</v>
      </c>
      <c r="H1124" s="49">
        <v>42.283900000000003</v>
      </c>
      <c r="I1124" s="49">
        <v>2033</v>
      </c>
      <c r="J1124" s="49" t="s">
        <v>32</v>
      </c>
      <c r="K1124" s="49" t="s">
        <v>33</v>
      </c>
    </row>
    <row r="1125" spans="1:11" ht="20.100000000000001" customHeight="1" x14ac:dyDescent="0.25">
      <c r="A1125" s="49" t="s">
        <v>847</v>
      </c>
      <c r="B1125" s="49" t="s">
        <v>79</v>
      </c>
      <c r="C1125" s="49" t="s">
        <v>31</v>
      </c>
      <c r="D1125" s="49">
        <v>286805</v>
      </c>
      <c r="E1125" s="49">
        <v>86.93</v>
      </c>
      <c r="F1125" s="49">
        <v>6.25</v>
      </c>
      <c r="G1125" s="49">
        <v>2.18E-2</v>
      </c>
      <c r="H1125" s="49">
        <v>45.8887</v>
      </c>
      <c r="I1125" s="49">
        <v>2033</v>
      </c>
      <c r="J1125" s="49" t="s">
        <v>32</v>
      </c>
      <c r="K1125" s="49" t="s">
        <v>33</v>
      </c>
    </row>
    <row r="1126" spans="1:11" ht="20.100000000000001" customHeight="1" x14ac:dyDescent="0.25">
      <c r="A1126" s="49" t="s">
        <v>639</v>
      </c>
      <c r="B1126" s="49" t="s">
        <v>79</v>
      </c>
      <c r="C1126" s="49" t="s">
        <v>31</v>
      </c>
      <c r="D1126" s="49">
        <v>171290</v>
      </c>
      <c r="E1126" s="49">
        <v>87</v>
      </c>
      <c r="F1126" s="49">
        <v>6.63</v>
      </c>
      <c r="G1126" s="49">
        <v>3.8699999999999998E-2</v>
      </c>
      <c r="H1126" s="49">
        <v>25.835599999999999</v>
      </c>
      <c r="I1126" s="49">
        <v>2033</v>
      </c>
      <c r="J1126" s="49" t="s">
        <v>32</v>
      </c>
      <c r="K1126" s="49" t="s">
        <v>33</v>
      </c>
    </row>
    <row r="1127" spans="1:11" ht="20.100000000000001" customHeight="1" x14ac:dyDescent="0.25">
      <c r="A1127" s="49" t="s">
        <v>783</v>
      </c>
      <c r="B1127" s="49" t="s">
        <v>79</v>
      </c>
      <c r="C1127" s="49" t="s">
        <v>31</v>
      </c>
      <c r="D1127" s="49">
        <v>263279</v>
      </c>
      <c r="E1127" s="49">
        <v>83.57</v>
      </c>
      <c r="F1127" s="49">
        <v>6.6</v>
      </c>
      <c r="G1127" s="49">
        <v>2.5100000000000001E-2</v>
      </c>
      <c r="H1127" s="49">
        <v>39.890700000000002</v>
      </c>
      <c r="I1127" s="49">
        <v>2033</v>
      </c>
      <c r="J1127" s="49" t="s">
        <v>32</v>
      </c>
      <c r="K1127" s="49" t="s">
        <v>33</v>
      </c>
    </row>
    <row r="1128" spans="1:11" ht="20.100000000000001" customHeight="1" x14ac:dyDescent="0.25">
      <c r="A1128" s="49" t="s">
        <v>1061</v>
      </c>
      <c r="B1128" s="49" t="s">
        <v>79</v>
      </c>
      <c r="C1128" s="49" t="s">
        <v>31</v>
      </c>
      <c r="D1128" s="49">
        <v>375489</v>
      </c>
      <c r="E1128" s="49">
        <v>81.17</v>
      </c>
      <c r="F1128" s="49">
        <v>10.42</v>
      </c>
      <c r="G1128" s="49">
        <v>2.7799999999999998E-2</v>
      </c>
      <c r="H1128" s="49">
        <v>36.035400000000003</v>
      </c>
      <c r="I1128" s="49">
        <v>2033</v>
      </c>
      <c r="J1128" s="49" t="s">
        <v>32</v>
      </c>
      <c r="K1128" s="49" t="s">
        <v>33</v>
      </c>
    </row>
    <row r="1129" spans="1:11" ht="20.100000000000001" customHeight="1" x14ac:dyDescent="0.25">
      <c r="A1129" s="49" t="s">
        <v>2314</v>
      </c>
      <c r="B1129" s="49" t="s">
        <v>75</v>
      </c>
      <c r="C1129" s="49" t="s">
        <v>31</v>
      </c>
      <c r="D1129" s="49">
        <v>245010</v>
      </c>
      <c r="E1129" s="49">
        <v>76.89</v>
      </c>
      <c r="F1129" s="49">
        <v>5.55</v>
      </c>
      <c r="G1129" s="49">
        <v>2.2700000000000001E-2</v>
      </c>
      <c r="H1129" s="49">
        <v>44.146000000000001</v>
      </c>
      <c r="I1129" s="49">
        <v>2033</v>
      </c>
      <c r="J1129" s="49" t="s">
        <v>32</v>
      </c>
      <c r="K1129" s="49" t="s">
        <v>33</v>
      </c>
    </row>
    <row r="1130" spans="1:11" ht="20.100000000000001" customHeight="1" x14ac:dyDescent="0.25">
      <c r="A1130" s="49" t="s">
        <v>3261</v>
      </c>
      <c r="B1130" s="49" t="s">
        <v>34</v>
      </c>
      <c r="C1130" s="49" t="s">
        <v>32</v>
      </c>
      <c r="D1130" s="49">
        <v>38080</v>
      </c>
      <c r="E1130" s="49">
        <v>82.16</v>
      </c>
      <c r="F1130" s="49">
        <v>1.22</v>
      </c>
      <c r="G1130" s="49">
        <v>3.2000000000000001E-2</v>
      </c>
      <c r="H1130" s="49">
        <v>31.213100000000001</v>
      </c>
      <c r="I1130" s="49">
        <v>2033</v>
      </c>
      <c r="J1130" s="49" t="s">
        <v>52</v>
      </c>
      <c r="K1130" s="49" t="s">
        <v>33</v>
      </c>
    </row>
    <row r="1131" spans="1:11" ht="20.100000000000001" customHeight="1" x14ac:dyDescent="0.25">
      <c r="A1131" s="49" t="s">
        <v>1953</v>
      </c>
      <c r="B1131" s="49" t="s">
        <v>34</v>
      </c>
      <c r="C1131" s="49" t="s">
        <v>32</v>
      </c>
      <c r="D1131" s="49">
        <v>849880</v>
      </c>
      <c r="E1131" s="49">
        <v>70.739999999999995</v>
      </c>
      <c r="F1131" s="49">
        <v>9.5399999999999991</v>
      </c>
      <c r="G1131" s="49">
        <v>1.12E-2</v>
      </c>
      <c r="H1131" s="49">
        <v>89.085999999999999</v>
      </c>
      <c r="I1131" s="49">
        <v>2033</v>
      </c>
      <c r="J1131" s="49" t="s">
        <v>52</v>
      </c>
      <c r="K1131" s="49" t="s">
        <v>33</v>
      </c>
    </row>
    <row r="1132" spans="1:11" ht="20.100000000000001" customHeight="1" x14ac:dyDescent="0.25">
      <c r="A1132" s="49" t="s">
        <v>2323</v>
      </c>
      <c r="B1132" s="49" t="s">
        <v>75</v>
      </c>
      <c r="C1132" s="49" t="s">
        <v>31</v>
      </c>
      <c r="D1132" s="49">
        <v>234613</v>
      </c>
      <c r="E1132" s="49">
        <v>80.69</v>
      </c>
      <c r="F1132" s="49">
        <v>5.21</v>
      </c>
      <c r="G1132" s="49">
        <v>2.2200000000000001E-2</v>
      </c>
      <c r="H1132" s="49">
        <v>45.031300000000002</v>
      </c>
      <c r="I1132" s="49">
        <v>2033</v>
      </c>
      <c r="J1132" s="49" t="s">
        <v>32</v>
      </c>
      <c r="K1132" s="49" t="s">
        <v>33</v>
      </c>
    </row>
    <row r="1133" spans="1:11" ht="20.100000000000001" customHeight="1" x14ac:dyDescent="0.25">
      <c r="A1133" s="49" t="s">
        <v>725</v>
      </c>
      <c r="B1133" s="49" t="s">
        <v>79</v>
      </c>
      <c r="C1133" s="49" t="s">
        <v>31</v>
      </c>
      <c r="D1133" s="49">
        <v>173184</v>
      </c>
      <c r="E1133" s="49">
        <v>85.26</v>
      </c>
      <c r="F1133" s="49">
        <v>6.67</v>
      </c>
      <c r="G1133" s="49">
        <v>3.85E-2</v>
      </c>
      <c r="H1133" s="49">
        <v>25.964600000000001</v>
      </c>
      <c r="I1133" s="49">
        <v>2033</v>
      </c>
      <c r="J1133" s="49" t="s">
        <v>32</v>
      </c>
      <c r="K1133" s="49" t="s">
        <v>33</v>
      </c>
    </row>
    <row r="1134" spans="1:11" ht="20.100000000000001" customHeight="1" x14ac:dyDescent="0.25">
      <c r="A1134" s="49" t="s">
        <v>2345</v>
      </c>
      <c r="B1134" s="49" t="s">
        <v>75</v>
      </c>
      <c r="C1134" s="49" t="s">
        <v>31</v>
      </c>
      <c r="D1134" s="49">
        <v>124532</v>
      </c>
      <c r="E1134" s="49">
        <v>82.05</v>
      </c>
      <c r="F1134" s="49">
        <v>5.27</v>
      </c>
      <c r="G1134" s="49">
        <v>4.2299999999999997E-2</v>
      </c>
      <c r="H1134" s="49">
        <v>23.630299999999998</v>
      </c>
      <c r="I1134" s="49">
        <v>2033</v>
      </c>
      <c r="J1134" s="49" t="s">
        <v>32</v>
      </c>
      <c r="K1134" s="49" t="s">
        <v>33</v>
      </c>
    </row>
    <row r="1135" spans="1:11" ht="20.100000000000001" customHeight="1" x14ac:dyDescent="0.25">
      <c r="A1135" s="49" t="s">
        <v>2348</v>
      </c>
      <c r="B1135" s="49" t="s">
        <v>75</v>
      </c>
      <c r="C1135" s="49" t="s">
        <v>31</v>
      </c>
      <c r="D1135" s="49">
        <v>234613</v>
      </c>
      <c r="E1135" s="49">
        <v>80.3</v>
      </c>
      <c r="F1135" s="49">
        <v>5.19</v>
      </c>
      <c r="G1135" s="49">
        <v>2.2100000000000002E-2</v>
      </c>
      <c r="H1135" s="49">
        <v>45.204799999999999</v>
      </c>
      <c r="I1135" s="49">
        <v>2033</v>
      </c>
      <c r="J1135" s="49" t="s">
        <v>32</v>
      </c>
      <c r="K1135" s="49" t="s">
        <v>33</v>
      </c>
    </row>
    <row r="1136" spans="1:11" ht="20.100000000000001" customHeight="1" x14ac:dyDescent="0.25">
      <c r="A1136" s="49" t="s">
        <v>2307</v>
      </c>
      <c r="B1136" s="49" t="s">
        <v>79</v>
      </c>
      <c r="C1136" s="49" t="s">
        <v>31</v>
      </c>
      <c r="D1136" s="49">
        <v>51105</v>
      </c>
      <c r="E1136" s="49">
        <v>84.63</v>
      </c>
      <c r="F1136" s="49">
        <v>6.87</v>
      </c>
      <c r="G1136" s="49">
        <v>0.13439999999999999</v>
      </c>
      <c r="H1136" s="49">
        <v>7.4389000000000003</v>
      </c>
      <c r="I1136" s="49">
        <v>2033</v>
      </c>
      <c r="J1136" s="49" t="s">
        <v>32</v>
      </c>
      <c r="K1136" s="49" t="s">
        <v>33</v>
      </c>
    </row>
    <row r="1137" spans="1:11" ht="20.100000000000001" customHeight="1" x14ac:dyDescent="0.25">
      <c r="A1137" s="49" t="s">
        <v>2971</v>
      </c>
      <c r="B1137" s="49" t="s">
        <v>75</v>
      </c>
      <c r="C1137" s="49" t="s">
        <v>32</v>
      </c>
      <c r="D1137" s="49">
        <v>268920</v>
      </c>
      <c r="E1137" s="49">
        <v>77.39</v>
      </c>
      <c r="F1137" s="49">
        <v>9.7799999999999994</v>
      </c>
      <c r="G1137" s="49">
        <v>3.6400000000000002E-2</v>
      </c>
      <c r="H1137" s="49">
        <v>27.4969</v>
      </c>
      <c r="I1137" s="49">
        <v>2033</v>
      </c>
      <c r="J1137" s="49" t="s">
        <v>52</v>
      </c>
      <c r="K1137" s="49" t="s">
        <v>33</v>
      </c>
    </row>
    <row r="1138" spans="1:11" ht="20.100000000000001" customHeight="1" x14ac:dyDescent="0.25">
      <c r="A1138" s="49" t="s">
        <v>573</v>
      </c>
      <c r="B1138" s="49" t="s">
        <v>79</v>
      </c>
      <c r="C1138" s="49" t="s">
        <v>31</v>
      </c>
      <c r="D1138" s="49">
        <v>204244</v>
      </c>
      <c r="E1138" s="49">
        <v>85.82</v>
      </c>
      <c r="F1138" s="49">
        <v>6.69</v>
      </c>
      <c r="G1138" s="49">
        <v>3.2800000000000003E-2</v>
      </c>
      <c r="H1138" s="49">
        <v>30.529699999999998</v>
      </c>
      <c r="I1138" s="49">
        <v>2033</v>
      </c>
      <c r="J1138" s="49" t="s">
        <v>32</v>
      </c>
      <c r="K1138" s="49" t="s">
        <v>33</v>
      </c>
    </row>
    <row r="1139" spans="1:11" ht="20.100000000000001" customHeight="1" x14ac:dyDescent="0.25">
      <c r="A1139" s="49" t="s">
        <v>2946</v>
      </c>
      <c r="B1139" s="49" t="s">
        <v>79</v>
      </c>
      <c r="C1139" s="49" t="s">
        <v>31</v>
      </c>
      <c r="D1139" s="49">
        <v>260503</v>
      </c>
      <c r="E1139" s="49">
        <v>84.29</v>
      </c>
      <c r="F1139" s="49">
        <v>6.39</v>
      </c>
      <c r="G1139" s="49">
        <v>2.4500000000000001E-2</v>
      </c>
      <c r="H1139" s="49">
        <v>40.767299999999999</v>
      </c>
      <c r="I1139" s="49">
        <v>2033</v>
      </c>
      <c r="J1139" s="49" t="s">
        <v>32</v>
      </c>
      <c r="K1139" s="49" t="s">
        <v>33</v>
      </c>
    </row>
    <row r="1140" spans="1:11" ht="20.100000000000001" customHeight="1" x14ac:dyDescent="0.25">
      <c r="A1140" s="49" t="s">
        <v>3376</v>
      </c>
      <c r="B1140" s="49" t="s">
        <v>75</v>
      </c>
      <c r="C1140" s="49" t="s">
        <v>32</v>
      </c>
      <c r="D1140" s="49">
        <v>1305720</v>
      </c>
      <c r="E1140" s="49">
        <v>62.79</v>
      </c>
      <c r="F1140" s="49">
        <v>10.68</v>
      </c>
      <c r="G1140" s="49">
        <v>8.2000000000000007E-3</v>
      </c>
      <c r="H1140" s="49">
        <v>122.25839999999999</v>
      </c>
      <c r="I1140" s="49">
        <v>2033</v>
      </c>
      <c r="J1140" s="49" t="s">
        <v>52</v>
      </c>
      <c r="K1140" s="49" t="s">
        <v>33</v>
      </c>
    </row>
    <row r="1141" spans="1:11" ht="20.100000000000001" customHeight="1" x14ac:dyDescent="0.25">
      <c r="A1141" s="49" t="s">
        <v>2340</v>
      </c>
      <c r="B1141" s="49" t="s">
        <v>75</v>
      </c>
      <c r="C1141" s="49" t="s">
        <v>31</v>
      </c>
      <c r="D1141" s="49">
        <v>251824</v>
      </c>
      <c r="E1141" s="49">
        <v>87.16</v>
      </c>
      <c r="F1141" s="49">
        <v>5.64</v>
      </c>
      <c r="G1141" s="49">
        <v>2.24E-2</v>
      </c>
      <c r="H1141" s="49">
        <v>44.649700000000003</v>
      </c>
      <c r="I1141" s="49">
        <v>2033</v>
      </c>
      <c r="J1141" s="49" t="s">
        <v>32</v>
      </c>
      <c r="K1141" s="49" t="s">
        <v>33</v>
      </c>
    </row>
    <row r="1142" spans="1:11" ht="20.100000000000001" customHeight="1" x14ac:dyDescent="0.25">
      <c r="A1142" s="49" t="s">
        <v>1051</v>
      </c>
      <c r="B1142" s="49" t="s">
        <v>79</v>
      </c>
      <c r="C1142" s="49" t="s">
        <v>31</v>
      </c>
      <c r="D1142" s="49">
        <v>595725</v>
      </c>
      <c r="E1142" s="49">
        <v>83.57</v>
      </c>
      <c r="F1142" s="49">
        <v>9.7899999999999991</v>
      </c>
      <c r="G1142" s="49">
        <v>1.6400000000000001E-2</v>
      </c>
      <c r="H1142" s="49">
        <v>60.8504</v>
      </c>
      <c r="I1142" s="49">
        <v>2033</v>
      </c>
      <c r="J1142" s="49" t="s">
        <v>32</v>
      </c>
      <c r="K1142" s="49" t="s">
        <v>33</v>
      </c>
    </row>
    <row r="1143" spans="1:11" ht="20.100000000000001" customHeight="1" x14ac:dyDescent="0.25">
      <c r="A1143" s="49" t="s">
        <v>907</v>
      </c>
      <c r="B1143" s="49" t="s">
        <v>79</v>
      </c>
      <c r="C1143" s="49" t="s">
        <v>31</v>
      </c>
      <c r="D1143" s="49">
        <v>218562</v>
      </c>
      <c r="E1143" s="49">
        <v>75.06</v>
      </c>
      <c r="F1143" s="49">
        <v>7.38</v>
      </c>
      <c r="G1143" s="49">
        <v>3.3799999999999997E-2</v>
      </c>
      <c r="H1143" s="49">
        <v>29.615400000000001</v>
      </c>
      <c r="I1143" s="49">
        <v>2033</v>
      </c>
      <c r="J1143" s="49" t="s">
        <v>32</v>
      </c>
      <c r="K1143" s="49" t="s">
        <v>33</v>
      </c>
    </row>
    <row r="1144" spans="1:11" ht="20.100000000000001" customHeight="1" x14ac:dyDescent="0.25">
      <c r="A1144" s="49" t="s">
        <v>1723</v>
      </c>
      <c r="B1144" s="49" t="s">
        <v>79</v>
      </c>
      <c r="C1144" s="49" t="s">
        <v>31</v>
      </c>
      <c r="D1144" s="49">
        <v>224598</v>
      </c>
      <c r="E1144" s="49">
        <v>88.14</v>
      </c>
      <c r="F1144" s="49">
        <v>6.59</v>
      </c>
      <c r="G1144" s="49">
        <v>2.93E-2</v>
      </c>
      <c r="H1144" s="49">
        <v>34.081600000000002</v>
      </c>
      <c r="I1144" s="49">
        <v>2033</v>
      </c>
      <c r="J1144" s="49" t="s">
        <v>32</v>
      </c>
      <c r="K1144" s="49" t="s">
        <v>33</v>
      </c>
    </row>
    <row r="1145" spans="1:11" ht="20.100000000000001" customHeight="1" x14ac:dyDescent="0.25">
      <c r="A1145" s="49" t="s">
        <v>2369</v>
      </c>
      <c r="B1145" s="49" t="s">
        <v>34</v>
      </c>
      <c r="C1145" s="49" t="s">
        <v>32</v>
      </c>
      <c r="D1145" s="49">
        <v>678960</v>
      </c>
      <c r="E1145" s="49">
        <v>83.24</v>
      </c>
      <c r="F1145" s="49">
        <v>8.2200000000000006</v>
      </c>
      <c r="G1145" s="49">
        <v>1.21E-2</v>
      </c>
      <c r="H1145" s="49">
        <v>82.598500000000001</v>
      </c>
      <c r="I1145" s="49">
        <v>2033</v>
      </c>
      <c r="J1145" s="49" t="s">
        <v>52</v>
      </c>
      <c r="K1145" s="49" t="s">
        <v>33</v>
      </c>
    </row>
    <row r="1146" spans="1:11" ht="20.100000000000001" customHeight="1" x14ac:dyDescent="0.25">
      <c r="A1146" s="49" t="s">
        <v>1823</v>
      </c>
      <c r="B1146" s="49" t="s">
        <v>79</v>
      </c>
      <c r="C1146" s="49" t="s">
        <v>31</v>
      </c>
      <c r="D1146" s="49">
        <v>692208</v>
      </c>
      <c r="E1146" s="49">
        <v>83.76</v>
      </c>
      <c r="F1146" s="49">
        <v>9.99</v>
      </c>
      <c r="G1146" s="49">
        <v>1.44E-2</v>
      </c>
      <c r="H1146" s="49">
        <v>69.290099999999995</v>
      </c>
      <c r="I1146" s="49">
        <v>2033</v>
      </c>
      <c r="J1146" s="49" t="s">
        <v>32</v>
      </c>
      <c r="K1146" s="49" t="s">
        <v>33</v>
      </c>
    </row>
    <row r="1147" spans="1:11" ht="20.100000000000001" customHeight="1" x14ac:dyDescent="0.25">
      <c r="A1147" s="49" t="s">
        <v>2278</v>
      </c>
      <c r="B1147" s="49" t="s">
        <v>79</v>
      </c>
      <c r="C1147" s="49" t="s">
        <v>31</v>
      </c>
      <c r="D1147" s="49">
        <v>51105</v>
      </c>
      <c r="E1147" s="49">
        <v>85.33</v>
      </c>
      <c r="F1147" s="49">
        <v>6.88</v>
      </c>
      <c r="G1147" s="49">
        <v>0.1346</v>
      </c>
      <c r="H1147" s="49">
        <v>7.4279999999999999</v>
      </c>
      <c r="I1147" s="49">
        <v>2033</v>
      </c>
      <c r="J1147" s="49" t="s">
        <v>32</v>
      </c>
      <c r="K1147" s="49" t="s">
        <v>33</v>
      </c>
    </row>
    <row r="1148" spans="1:11" ht="20.100000000000001" customHeight="1" x14ac:dyDescent="0.25">
      <c r="A1148" s="49" t="s">
        <v>610</v>
      </c>
      <c r="B1148" s="49" t="s">
        <v>79</v>
      </c>
      <c r="C1148" s="49" t="s">
        <v>31</v>
      </c>
      <c r="D1148" s="49">
        <v>184595</v>
      </c>
      <c r="E1148" s="49">
        <v>84.26</v>
      </c>
      <c r="F1148" s="49">
        <v>6.54</v>
      </c>
      <c r="G1148" s="49">
        <v>3.5400000000000001E-2</v>
      </c>
      <c r="H1148" s="49">
        <v>28.2255</v>
      </c>
      <c r="I1148" s="49">
        <v>2033</v>
      </c>
      <c r="J1148" s="49" t="s">
        <v>32</v>
      </c>
      <c r="K1148" s="49" t="s">
        <v>33</v>
      </c>
    </row>
    <row r="1149" spans="1:11" ht="20.100000000000001" customHeight="1" x14ac:dyDescent="0.25">
      <c r="A1149" s="49" t="s">
        <v>1245</v>
      </c>
      <c r="B1149" s="49" t="s">
        <v>75</v>
      </c>
      <c r="C1149" s="49" t="s">
        <v>31</v>
      </c>
      <c r="D1149" s="49">
        <v>360934</v>
      </c>
      <c r="E1149" s="49">
        <v>83.92</v>
      </c>
      <c r="F1149" s="49">
        <v>4.4800000000000004</v>
      </c>
      <c r="G1149" s="49">
        <v>1.24E-2</v>
      </c>
      <c r="H1149" s="49">
        <v>80.565700000000007</v>
      </c>
      <c r="I1149" s="49">
        <v>2034</v>
      </c>
      <c r="J1149" s="49" t="s">
        <v>32</v>
      </c>
      <c r="K1149" s="49" t="s">
        <v>33</v>
      </c>
    </row>
    <row r="1150" spans="1:11" ht="20.100000000000001" customHeight="1" x14ac:dyDescent="0.25">
      <c r="A1150" s="49" t="s">
        <v>842</v>
      </c>
      <c r="B1150" s="49" t="s">
        <v>75</v>
      </c>
      <c r="C1150" s="49" t="s">
        <v>31</v>
      </c>
      <c r="D1150" s="49">
        <v>96987</v>
      </c>
      <c r="E1150" s="49">
        <v>86.6</v>
      </c>
      <c r="F1150" s="49">
        <v>10.41</v>
      </c>
      <c r="G1150" s="49">
        <v>0.10730000000000001</v>
      </c>
      <c r="H1150" s="49">
        <v>9.3167000000000009</v>
      </c>
      <c r="I1150" s="49">
        <v>2034</v>
      </c>
      <c r="J1150" s="49" t="s">
        <v>32</v>
      </c>
      <c r="K1150" s="49" t="s">
        <v>33</v>
      </c>
    </row>
    <row r="1151" spans="1:11" ht="20.100000000000001" customHeight="1" x14ac:dyDescent="0.25">
      <c r="A1151" s="49" t="s">
        <v>3312</v>
      </c>
      <c r="B1151" s="49" t="s">
        <v>79</v>
      </c>
      <c r="C1151" s="49" t="s">
        <v>31</v>
      </c>
      <c r="D1151" s="49">
        <v>351223</v>
      </c>
      <c r="E1151" s="49">
        <v>84.46</v>
      </c>
      <c r="F1151" s="49">
        <v>6.64</v>
      </c>
      <c r="G1151" s="49">
        <v>1.89E-2</v>
      </c>
      <c r="H1151" s="49">
        <v>52.895099999999999</v>
      </c>
      <c r="I1151" s="49">
        <v>2034</v>
      </c>
      <c r="J1151" s="49" t="s">
        <v>32</v>
      </c>
      <c r="K1151" s="49" t="s">
        <v>33</v>
      </c>
    </row>
    <row r="1152" spans="1:11" ht="20.100000000000001" customHeight="1" x14ac:dyDescent="0.25">
      <c r="A1152" s="49" t="s">
        <v>2401</v>
      </c>
      <c r="B1152" s="49" t="s">
        <v>34</v>
      </c>
      <c r="C1152" s="49" t="s">
        <v>32</v>
      </c>
      <c r="D1152" s="49">
        <v>194880</v>
      </c>
      <c r="E1152" s="49">
        <v>82.41</v>
      </c>
      <c r="F1152" s="49">
        <v>9.06</v>
      </c>
      <c r="G1152" s="49">
        <v>4.65E-2</v>
      </c>
      <c r="H1152" s="49">
        <v>21.509899999999998</v>
      </c>
      <c r="I1152" s="49">
        <v>2034</v>
      </c>
      <c r="J1152" s="49" t="s">
        <v>52</v>
      </c>
      <c r="K1152" s="49" t="s">
        <v>33</v>
      </c>
    </row>
    <row r="1153" spans="1:11" ht="20.100000000000001" customHeight="1" x14ac:dyDescent="0.25">
      <c r="A1153" s="49" t="s">
        <v>777</v>
      </c>
      <c r="B1153" s="49" t="s">
        <v>79</v>
      </c>
      <c r="C1153" s="49" t="s">
        <v>31</v>
      </c>
      <c r="D1153" s="49">
        <v>370554</v>
      </c>
      <c r="E1153" s="49">
        <v>70.28</v>
      </c>
      <c r="F1153" s="49">
        <v>6.32</v>
      </c>
      <c r="G1153" s="49">
        <v>1.7100000000000001E-2</v>
      </c>
      <c r="H1153" s="49">
        <v>58.631999999999998</v>
      </c>
      <c r="I1153" s="49">
        <v>2034</v>
      </c>
      <c r="J1153" s="49" t="s">
        <v>32</v>
      </c>
      <c r="K1153" s="49" t="s">
        <v>33</v>
      </c>
    </row>
    <row r="1154" spans="1:11" ht="20.100000000000001" customHeight="1" x14ac:dyDescent="0.25">
      <c r="A1154" s="49" t="s">
        <v>796</v>
      </c>
      <c r="B1154" s="49" t="s">
        <v>79</v>
      </c>
      <c r="C1154" s="49" t="s">
        <v>31</v>
      </c>
      <c r="D1154" s="49">
        <v>269226</v>
      </c>
      <c r="E1154" s="49">
        <v>88.33</v>
      </c>
      <c r="F1154" s="49">
        <v>6.67</v>
      </c>
      <c r="G1154" s="49">
        <v>2.4799999999999999E-2</v>
      </c>
      <c r="H1154" s="49">
        <v>40.363700000000001</v>
      </c>
      <c r="I1154" s="49">
        <v>2034</v>
      </c>
      <c r="J1154" s="49" t="s">
        <v>32</v>
      </c>
      <c r="K1154" s="49" t="s">
        <v>33</v>
      </c>
    </row>
    <row r="1155" spans="1:11" ht="20.100000000000001" customHeight="1" x14ac:dyDescent="0.25">
      <c r="A1155" s="49" t="s">
        <v>2383</v>
      </c>
      <c r="B1155" s="49" t="s">
        <v>75</v>
      </c>
      <c r="C1155" s="49" t="s">
        <v>31</v>
      </c>
      <c r="D1155" s="49">
        <v>250485</v>
      </c>
      <c r="E1155" s="49">
        <v>85.59</v>
      </c>
      <c r="F1155" s="49">
        <v>5.84</v>
      </c>
      <c r="G1155" s="49">
        <v>2.3300000000000001E-2</v>
      </c>
      <c r="H1155" s="49">
        <v>42.891199999999998</v>
      </c>
      <c r="I1155" s="49">
        <v>2034</v>
      </c>
      <c r="J1155" s="49" t="s">
        <v>32</v>
      </c>
      <c r="K1155" s="49" t="s">
        <v>33</v>
      </c>
    </row>
    <row r="1156" spans="1:11" ht="20.100000000000001" customHeight="1" x14ac:dyDescent="0.25">
      <c r="A1156" s="49" t="s">
        <v>901</v>
      </c>
      <c r="B1156" s="49" t="s">
        <v>79</v>
      </c>
      <c r="C1156" s="49" t="s">
        <v>31</v>
      </c>
      <c r="D1156" s="49">
        <v>154193</v>
      </c>
      <c r="E1156" s="49">
        <v>89.29</v>
      </c>
      <c r="F1156" s="49">
        <v>6.49</v>
      </c>
      <c r="G1156" s="49">
        <v>4.2099999999999999E-2</v>
      </c>
      <c r="H1156" s="49">
        <v>23.758600000000001</v>
      </c>
      <c r="I1156" s="49">
        <v>2034</v>
      </c>
      <c r="J1156" s="49" t="s">
        <v>32</v>
      </c>
      <c r="K1156" s="49" t="s">
        <v>33</v>
      </c>
    </row>
    <row r="1157" spans="1:11" ht="20.100000000000001" customHeight="1" x14ac:dyDescent="0.25">
      <c r="A1157" s="49" t="s">
        <v>1573</v>
      </c>
      <c r="B1157" s="49" t="s">
        <v>79</v>
      </c>
      <c r="C1157" s="49" t="s">
        <v>31</v>
      </c>
      <c r="D1157" s="49">
        <v>485859</v>
      </c>
      <c r="E1157" s="49">
        <v>88.89</v>
      </c>
      <c r="F1157" s="49">
        <v>9.9499999999999993</v>
      </c>
      <c r="G1157" s="49">
        <v>2.0500000000000001E-2</v>
      </c>
      <c r="H1157" s="49">
        <v>48.83</v>
      </c>
      <c r="I1157" s="49">
        <v>2034</v>
      </c>
      <c r="J1157" s="49" t="s">
        <v>32</v>
      </c>
      <c r="K1157" s="49" t="s">
        <v>33</v>
      </c>
    </row>
    <row r="1158" spans="1:11" ht="20.100000000000001" customHeight="1" x14ac:dyDescent="0.25">
      <c r="A1158" s="49" t="s">
        <v>865</v>
      </c>
      <c r="B1158" s="49" t="s">
        <v>79</v>
      </c>
      <c r="C1158" s="49" t="s">
        <v>31</v>
      </c>
      <c r="D1158" s="49">
        <v>161862</v>
      </c>
      <c r="E1158" s="49">
        <v>88.03</v>
      </c>
      <c r="F1158" s="49">
        <v>6.36</v>
      </c>
      <c r="G1158" s="49">
        <v>3.9300000000000002E-2</v>
      </c>
      <c r="H1158" s="49">
        <v>25.45</v>
      </c>
      <c r="I1158" s="49">
        <v>2034</v>
      </c>
      <c r="J1158" s="49" t="s">
        <v>32</v>
      </c>
      <c r="K1158" s="49" t="s">
        <v>33</v>
      </c>
    </row>
    <row r="1159" spans="1:11" ht="20.100000000000001" customHeight="1" x14ac:dyDescent="0.25">
      <c r="A1159" s="49" t="s">
        <v>621</v>
      </c>
      <c r="B1159" s="49" t="s">
        <v>79</v>
      </c>
      <c r="C1159" s="49" t="s">
        <v>31</v>
      </c>
      <c r="D1159" s="49">
        <v>233786</v>
      </c>
      <c r="E1159" s="49">
        <v>80.069999999999993</v>
      </c>
      <c r="F1159" s="49">
        <v>6.73</v>
      </c>
      <c r="G1159" s="49">
        <v>2.8799999999999999E-2</v>
      </c>
      <c r="H1159" s="49">
        <v>34.737900000000003</v>
      </c>
      <c r="I1159" s="49">
        <v>2034</v>
      </c>
      <c r="J1159" s="49" t="s">
        <v>32</v>
      </c>
      <c r="K1159" s="49" t="s">
        <v>33</v>
      </c>
    </row>
    <row r="1160" spans="1:11" ht="20.100000000000001" customHeight="1" x14ac:dyDescent="0.25">
      <c r="A1160" s="49" t="s">
        <v>1298</v>
      </c>
      <c r="B1160" s="49" t="s">
        <v>79</v>
      </c>
      <c r="C1160" s="49" t="s">
        <v>31</v>
      </c>
      <c r="D1160" s="49">
        <v>297405</v>
      </c>
      <c r="E1160" s="49">
        <v>89.16</v>
      </c>
      <c r="F1160" s="49">
        <v>6.29</v>
      </c>
      <c r="G1160" s="49">
        <v>2.1100000000000001E-2</v>
      </c>
      <c r="H1160" s="49">
        <v>47.282299999999999</v>
      </c>
      <c r="I1160" s="49">
        <v>2034</v>
      </c>
      <c r="J1160" s="49" t="s">
        <v>32</v>
      </c>
      <c r="K1160" s="49" t="s">
        <v>33</v>
      </c>
    </row>
    <row r="1161" spans="1:11" ht="20.100000000000001" customHeight="1" x14ac:dyDescent="0.25">
      <c r="A1161" s="49" t="s">
        <v>3382</v>
      </c>
      <c r="B1161" s="49" t="s">
        <v>34</v>
      </c>
      <c r="C1161" s="49" t="s">
        <v>32</v>
      </c>
      <c r="D1161" s="49">
        <v>809440</v>
      </c>
      <c r="E1161" s="49">
        <v>80.61</v>
      </c>
      <c r="F1161" s="49">
        <v>14.95</v>
      </c>
      <c r="G1161" s="49">
        <v>1.8499999999999999E-2</v>
      </c>
      <c r="H1161" s="49">
        <v>54.143099999999997</v>
      </c>
      <c r="I1161" s="49">
        <v>2034</v>
      </c>
      <c r="J1161" s="49" t="s">
        <v>52</v>
      </c>
      <c r="K1161" s="49" t="s">
        <v>33</v>
      </c>
    </row>
    <row r="1162" spans="1:11" ht="20.100000000000001" customHeight="1" x14ac:dyDescent="0.25">
      <c r="A1162" s="49" t="s">
        <v>1046</v>
      </c>
      <c r="B1162" s="49" t="s">
        <v>79</v>
      </c>
      <c r="C1162" s="49" t="s">
        <v>31</v>
      </c>
      <c r="D1162" s="49">
        <v>254115</v>
      </c>
      <c r="E1162" s="49">
        <v>84.98</v>
      </c>
      <c r="F1162" s="49">
        <v>10.01</v>
      </c>
      <c r="G1162" s="49">
        <v>3.9399999999999998E-2</v>
      </c>
      <c r="H1162" s="49">
        <v>25.386099999999999</v>
      </c>
      <c r="I1162" s="49">
        <v>2034</v>
      </c>
      <c r="J1162" s="49" t="s">
        <v>32</v>
      </c>
      <c r="K1162" s="49" t="s">
        <v>33</v>
      </c>
    </row>
    <row r="1163" spans="1:11" ht="20.100000000000001" customHeight="1" x14ac:dyDescent="0.25">
      <c r="A1163" s="49" t="s">
        <v>1382</v>
      </c>
      <c r="B1163" s="49" t="s">
        <v>75</v>
      </c>
      <c r="C1163" s="49" t="s">
        <v>31</v>
      </c>
      <c r="D1163" s="49">
        <v>395467</v>
      </c>
      <c r="E1163" s="49">
        <v>82.11</v>
      </c>
      <c r="F1163" s="49">
        <v>5.27</v>
      </c>
      <c r="G1163" s="49">
        <v>1.3299999999999999E-2</v>
      </c>
      <c r="H1163" s="49">
        <v>75.0411</v>
      </c>
      <c r="I1163" s="49">
        <v>2034</v>
      </c>
      <c r="J1163" s="49" t="s">
        <v>32</v>
      </c>
      <c r="K1163" s="49" t="s">
        <v>33</v>
      </c>
    </row>
    <row r="1164" spans="1:11" ht="20.100000000000001" customHeight="1" x14ac:dyDescent="0.25">
      <c r="A1164" s="49" t="s">
        <v>761</v>
      </c>
      <c r="B1164" s="49" t="s">
        <v>79</v>
      </c>
      <c r="C1164" s="49" t="s">
        <v>31</v>
      </c>
      <c r="D1164" s="49">
        <v>278347</v>
      </c>
      <c r="E1164" s="49">
        <v>82.52</v>
      </c>
      <c r="F1164" s="49">
        <v>6.61</v>
      </c>
      <c r="G1164" s="49">
        <v>2.3699999999999999E-2</v>
      </c>
      <c r="H1164" s="49">
        <v>42.109900000000003</v>
      </c>
      <c r="I1164" s="49">
        <v>2034</v>
      </c>
      <c r="J1164" s="49" t="s">
        <v>32</v>
      </c>
      <c r="K1164" s="49" t="s">
        <v>33</v>
      </c>
    </row>
    <row r="1165" spans="1:11" ht="20.100000000000001" customHeight="1" x14ac:dyDescent="0.25">
      <c r="A1165" s="49" t="s">
        <v>1466</v>
      </c>
      <c r="B1165" s="49" t="s">
        <v>79</v>
      </c>
      <c r="C1165" s="49" t="s">
        <v>31</v>
      </c>
      <c r="D1165" s="49">
        <v>469115</v>
      </c>
      <c r="E1165" s="49">
        <v>87.34</v>
      </c>
      <c r="F1165" s="49">
        <v>9.91</v>
      </c>
      <c r="G1165" s="49">
        <v>2.1100000000000001E-2</v>
      </c>
      <c r="H1165" s="49">
        <v>47.337499999999999</v>
      </c>
      <c r="I1165" s="49">
        <v>2034</v>
      </c>
      <c r="J1165" s="49" t="s">
        <v>32</v>
      </c>
      <c r="K1165" s="49" t="s">
        <v>33</v>
      </c>
    </row>
    <row r="1166" spans="1:11" ht="20.100000000000001" customHeight="1" x14ac:dyDescent="0.25">
      <c r="A1166" s="49" t="s">
        <v>1063</v>
      </c>
      <c r="B1166" s="49" t="s">
        <v>79</v>
      </c>
      <c r="C1166" s="49" t="s">
        <v>31</v>
      </c>
      <c r="D1166" s="49">
        <v>458405</v>
      </c>
      <c r="E1166" s="49">
        <v>80.989999999999995</v>
      </c>
      <c r="F1166" s="49">
        <v>10.29</v>
      </c>
      <c r="G1166" s="49">
        <v>2.24E-2</v>
      </c>
      <c r="H1166" s="49">
        <v>44.5486</v>
      </c>
      <c r="I1166" s="49">
        <v>2034</v>
      </c>
      <c r="J1166" s="49" t="s">
        <v>32</v>
      </c>
      <c r="K1166" s="49" t="s">
        <v>33</v>
      </c>
    </row>
    <row r="1167" spans="1:11" ht="20.100000000000001" customHeight="1" x14ac:dyDescent="0.25">
      <c r="A1167" s="49" t="s">
        <v>1592</v>
      </c>
      <c r="B1167" s="49" t="s">
        <v>75</v>
      </c>
      <c r="C1167" s="49" t="s">
        <v>31</v>
      </c>
      <c r="D1167" s="49">
        <v>273174</v>
      </c>
      <c r="E1167" s="49">
        <v>84.35</v>
      </c>
      <c r="F1167" s="49">
        <v>4.7699999999999996</v>
      </c>
      <c r="G1167" s="49">
        <v>1.7500000000000002E-2</v>
      </c>
      <c r="H1167" s="49">
        <v>57.269100000000002</v>
      </c>
      <c r="I1167" s="49">
        <v>2034</v>
      </c>
      <c r="J1167" s="49" t="s">
        <v>32</v>
      </c>
      <c r="K1167" s="49" t="s">
        <v>33</v>
      </c>
    </row>
    <row r="1168" spans="1:11" ht="20.100000000000001" customHeight="1" x14ac:dyDescent="0.25">
      <c r="A1168" s="49" t="s">
        <v>944</v>
      </c>
      <c r="B1168" s="49" t="s">
        <v>79</v>
      </c>
      <c r="C1168" s="49" t="s">
        <v>31</v>
      </c>
      <c r="D1168" s="49">
        <v>319686</v>
      </c>
      <c r="E1168" s="49">
        <v>88.17</v>
      </c>
      <c r="F1168" s="49">
        <v>7.32</v>
      </c>
      <c r="G1168" s="49">
        <v>2.29E-2</v>
      </c>
      <c r="H1168" s="49">
        <v>43.672899999999998</v>
      </c>
      <c r="I1168" s="49">
        <v>2034</v>
      </c>
      <c r="J1168" s="49" t="s">
        <v>32</v>
      </c>
      <c r="K1168" s="49" t="s">
        <v>33</v>
      </c>
    </row>
    <row r="1169" spans="1:11" ht="20.100000000000001" customHeight="1" x14ac:dyDescent="0.25">
      <c r="A1169" s="49" t="s">
        <v>736</v>
      </c>
      <c r="B1169" s="49" t="s">
        <v>79</v>
      </c>
      <c r="C1169" s="49" t="s">
        <v>31</v>
      </c>
      <c r="D1169" s="49">
        <v>232379</v>
      </c>
      <c r="E1169" s="49">
        <v>89.11</v>
      </c>
      <c r="F1169" s="49">
        <v>6.27</v>
      </c>
      <c r="G1169" s="49">
        <v>2.7E-2</v>
      </c>
      <c r="H1169" s="49">
        <v>37.062100000000001</v>
      </c>
      <c r="I1169" s="49">
        <v>2034</v>
      </c>
      <c r="J1169" s="49" t="s">
        <v>32</v>
      </c>
      <c r="K1169" s="49" t="s">
        <v>33</v>
      </c>
    </row>
    <row r="1170" spans="1:11" ht="20.100000000000001" customHeight="1" x14ac:dyDescent="0.25">
      <c r="A1170" s="49" t="s">
        <v>2204</v>
      </c>
      <c r="B1170" s="49" t="s">
        <v>75</v>
      </c>
      <c r="C1170" s="49" t="s">
        <v>31</v>
      </c>
      <c r="D1170" s="49">
        <v>352796</v>
      </c>
      <c r="E1170" s="49">
        <v>86.55</v>
      </c>
      <c r="F1170" s="49">
        <v>8</v>
      </c>
      <c r="G1170" s="49">
        <v>2.2700000000000001E-2</v>
      </c>
      <c r="H1170" s="49">
        <v>44.099600000000002</v>
      </c>
      <c r="I1170" s="49">
        <v>2034</v>
      </c>
      <c r="J1170" s="49" t="s">
        <v>32</v>
      </c>
      <c r="K1170" s="49" t="s">
        <v>33</v>
      </c>
    </row>
    <row r="1171" spans="1:11" ht="20.100000000000001" customHeight="1" x14ac:dyDescent="0.25">
      <c r="A1171" s="49" t="s">
        <v>767</v>
      </c>
      <c r="B1171" s="49" t="s">
        <v>79</v>
      </c>
      <c r="C1171" s="49" t="s">
        <v>31</v>
      </c>
      <c r="D1171" s="49">
        <v>303078</v>
      </c>
      <c r="E1171" s="49">
        <v>80.34</v>
      </c>
      <c r="F1171" s="49">
        <v>10.31</v>
      </c>
      <c r="G1171" s="49">
        <v>3.4000000000000002E-2</v>
      </c>
      <c r="H1171" s="49">
        <v>29.3965</v>
      </c>
      <c r="I1171" s="49">
        <v>2034</v>
      </c>
      <c r="J1171" s="49" t="s">
        <v>32</v>
      </c>
      <c r="K1171" s="49" t="s">
        <v>33</v>
      </c>
    </row>
    <row r="1172" spans="1:11" ht="20.100000000000001" customHeight="1" x14ac:dyDescent="0.25">
      <c r="A1172" s="49" t="s">
        <v>1584</v>
      </c>
      <c r="B1172" s="49" t="s">
        <v>75</v>
      </c>
      <c r="C1172" s="49" t="s">
        <v>31</v>
      </c>
      <c r="D1172" s="49">
        <v>294410</v>
      </c>
      <c r="E1172" s="49">
        <v>80.900000000000006</v>
      </c>
      <c r="F1172" s="49">
        <v>4.3099999999999996</v>
      </c>
      <c r="G1172" s="49">
        <v>1.46E-2</v>
      </c>
      <c r="H1172" s="49">
        <v>68.308700000000002</v>
      </c>
      <c r="I1172" s="49">
        <v>2034</v>
      </c>
      <c r="J1172" s="49" t="s">
        <v>32</v>
      </c>
      <c r="K1172" s="49" t="s">
        <v>33</v>
      </c>
    </row>
    <row r="1173" spans="1:11" x14ac:dyDescent="0.25">
      <c r="A1173" s="49" t="s">
        <v>1725</v>
      </c>
      <c r="B1173" s="49" t="s">
        <v>79</v>
      </c>
      <c r="C1173" s="49" t="s">
        <v>31</v>
      </c>
      <c r="D1173" s="49">
        <v>286061</v>
      </c>
      <c r="E1173" s="49">
        <v>86.43</v>
      </c>
      <c r="F1173" s="49">
        <v>6.53</v>
      </c>
      <c r="G1173" s="49">
        <v>2.2800000000000001E-2</v>
      </c>
      <c r="H1173" s="49">
        <v>43.807200000000002</v>
      </c>
      <c r="I1173" s="49">
        <v>2034</v>
      </c>
      <c r="J1173" s="49" t="s">
        <v>32</v>
      </c>
      <c r="K1173" s="49" t="s">
        <v>33</v>
      </c>
    </row>
    <row r="1174" spans="1:11" x14ac:dyDescent="0.25">
      <c r="A1174" s="49" t="s">
        <v>3383</v>
      </c>
      <c r="B1174" s="49" t="s">
        <v>75</v>
      </c>
      <c r="C1174" s="49" t="s">
        <v>32</v>
      </c>
      <c r="D1174" s="49">
        <v>212265</v>
      </c>
      <c r="E1174" s="49">
        <v>85.76</v>
      </c>
      <c r="F1174" s="49">
        <v>0.21</v>
      </c>
      <c r="G1174" s="49">
        <v>1E-3</v>
      </c>
      <c r="H1174" s="49">
        <v>1010.7857</v>
      </c>
      <c r="I1174" s="49">
        <v>2034</v>
      </c>
      <c r="J1174" s="49" t="s">
        <v>52</v>
      </c>
      <c r="K1174" s="49" t="s">
        <v>33</v>
      </c>
    </row>
    <row r="1175" spans="1:11" x14ac:dyDescent="0.25">
      <c r="A1175" s="49" t="s">
        <v>1627</v>
      </c>
      <c r="B1175" s="49" t="s">
        <v>79</v>
      </c>
      <c r="C1175" s="49" t="s">
        <v>31</v>
      </c>
      <c r="D1175" s="49">
        <v>271177</v>
      </c>
      <c r="E1175" s="49">
        <v>83.89</v>
      </c>
      <c r="F1175" s="49">
        <v>6.75</v>
      </c>
      <c r="G1175" s="49">
        <v>2.4899999999999999E-2</v>
      </c>
      <c r="H1175" s="49">
        <v>40.174399999999999</v>
      </c>
      <c r="I1175" s="49">
        <v>2034</v>
      </c>
      <c r="J1175" s="49" t="s">
        <v>32</v>
      </c>
      <c r="K1175" s="49" t="s">
        <v>33</v>
      </c>
    </row>
    <row r="1176" spans="1:11" x14ac:dyDescent="0.25">
      <c r="A1176" s="49" t="s">
        <v>1025</v>
      </c>
      <c r="B1176" s="49" t="s">
        <v>79</v>
      </c>
      <c r="C1176" s="49" t="s">
        <v>31</v>
      </c>
      <c r="D1176" s="49">
        <v>300173</v>
      </c>
      <c r="E1176" s="49">
        <v>84.82</v>
      </c>
      <c r="F1176" s="49">
        <v>6.1</v>
      </c>
      <c r="G1176" s="49">
        <v>2.0299999999999999E-2</v>
      </c>
      <c r="H1176" s="49">
        <v>49.208799999999997</v>
      </c>
      <c r="I1176" s="49">
        <v>2034</v>
      </c>
      <c r="J1176" s="49" t="s">
        <v>32</v>
      </c>
      <c r="K1176" s="49" t="s">
        <v>33</v>
      </c>
    </row>
    <row r="1177" spans="1:11" x14ac:dyDescent="0.25">
      <c r="A1177" s="49" t="s">
        <v>2505</v>
      </c>
      <c r="B1177" s="49" t="s">
        <v>34</v>
      </c>
      <c r="C1177" s="49" t="s">
        <v>32</v>
      </c>
      <c r="D1177" s="49">
        <v>576520</v>
      </c>
      <c r="E1177" s="49">
        <v>81.97</v>
      </c>
      <c r="F1177" s="49">
        <v>8.43</v>
      </c>
      <c r="G1177" s="49">
        <v>1.46E-2</v>
      </c>
      <c r="H1177" s="49">
        <v>68.389099999999999</v>
      </c>
      <c r="I1177" s="49">
        <v>2034</v>
      </c>
      <c r="J1177" s="49" t="s">
        <v>52</v>
      </c>
      <c r="K1177" s="49" t="s">
        <v>33</v>
      </c>
    </row>
    <row r="1178" spans="1:11" x14ac:dyDescent="0.25">
      <c r="A1178" s="49" t="s">
        <v>1120</v>
      </c>
      <c r="B1178" s="49" t="s">
        <v>79</v>
      </c>
      <c r="C1178" s="49" t="s">
        <v>31</v>
      </c>
      <c r="D1178" s="49">
        <v>309657</v>
      </c>
      <c r="E1178" s="49">
        <v>85.74</v>
      </c>
      <c r="F1178" s="49">
        <v>6.35</v>
      </c>
      <c r="G1178" s="49">
        <v>2.0500000000000001E-2</v>
      </c>
      <c r="H1178" s="49">
        <v>48.764899999999997</v>
      </c>
      <c r="I1178" s="49">
        <v>2034</v>
      </c>
      <c r="J1178" s="49" t="s">
        <v>32</v>
      </c>
      <c r="K1178" s="49" t="s">
        <v>33</v>
      </c>
    </row>
    <row r="1179" spans="1:11" x14ac:dyDescent="0.25">
      <c r="A1179" s="49" t="s">
        <v>1106</v>
      </c>
      <c r="B1179" s="49" t="s">
        <v>79</v>
      </c>
      <c r="C1179" s="49" t="s">
        <v>31</v>
      </c>
      <c r="D1179" s="49">
        <v>254886</v>
      </c>
      <c r="E1179" s="49">
        <v>88.84</v>
      </c>
      <c r="F1179" s="49">
        <v>6.28</v>
      </c>
      <c r="G1179" s="49">
        <v>2.46E-2</v>
      </c>
      <c r="H1179" s="49">
        <v>40.587000000000003</v>
      </c>
      <c r="I1179" s="49">
        <v>2034</v>
      </c>
      <c r="J1179" s="49" t="s">
        <v>32</v>
      </c>
      <c r="K1179" s="49" t="s">
        <v>33</v>
      </c>
    </row>
    <row r="1180" spans="1:11" x14ac:dyDescent="0.25">
      <c r="A1180" s="49" t="s">
        <v>2226</v>
      </c>
      <c r="B1180" s="49" t="s">
        <v>75</v>
      </c>
      <c r="C1180" s="49" t="s">
        <v>31</v>
      </c>
      <c r="D1180" s="49">
        <v>423888</v>
      </c>
      <c r="E1180" s="49">
        <v>82.55</v>
      </c>
      <c r="F1180" s="49">
        <v>6.11</v>
      </c>
      <c r="G1180" s="49">
        <v>1.44E-2</v>
      </c>
      <c r="H1180" s="49">
        <v>69.376099999999994</v>
      </c>
      <c r="I1180" s="49">
        <v>2034</v>
      </c>
      <c r="J1180" s="49" t="s">
        <v>32</v>
      </c>
      <c r="K1180" s="49" t="s">
        <v>33</v>
      </c>
    </row>
    <row r="1181" spans="1:11" x14ac:dyDescent="0.25">
      <c r="A1181" s="49" t="s">
        <v>892</v>
      </c>
      <c r="B1181" s="49" t="s">
        <v>79</v>
      </c>
      <c r="C1181" s="49" t="s">
        <v>31</v>
      </c>
      <c r="D1181" s="49">
        <v>175612</v>
      </c>
      <c r="E1181" s="49">
        <v>89.02</v>
      </c>
      <c r="F1181" s="49">
        <v>6.28</v>
      </c>
      <c r="G1181" s="49">
        <v>3.5799999999999998E-2</v>
      </c>
      <c r="H1181" s="49">
        <v>27.9636</v>
      </c>
      <c r="I1181" s="49">
        <v>2034</v>
      </c>
      <c r="J1181" s="49" t="s">
        <v>32</v>
      </c>
      <c r="K1181" s="49" t="s">
        <v>33</v>
      </c>
    </row>
    <row r="1182" spans="1:11" x14ac:dyDescent="0.25">
      <c r="A1182" s="49" t="s">
        <v>981</v>
      </c>
      <c r="B1182" s="49" t="s">
        <v>79</v>
      </c>
      <c r="C1182" s="49" t="s">
        <v>31</v>
      </c>
      <c r="D1182" s="49">
        <v>302215</v>
      </c>
      <c r="E1182" s="49">
        <v>85.65</v>
      </c>
      <c r="F1182" s="49">
        <v>6.59</v>
      </c>
      <c r="G1182" s="49">
        <v>2.18E-2</v>
      </c>
      <c r="H1182" s="49">
        <v>45.859699999999997</v>
      </c>
      <c r="I1182" s="49">
        <v>2034</v>
      </c>
      <c r="J1182" s="49" t="s">
        <v>32</v>
      </c>
      <c r="K1182" s="49" t="s">
        <v>33</v>
      </c>
    </row>
    <row r="1183" spans="1:11" x14ac:dyDescent="0.25">
      <c r="A1183" s="49" t="s">
        <v>2566</v>
      </c>
      <c r="B1183" s="49" t="s">
        <v>34</v>
      </c>
      <c r="C1183" s="49" t="s">
        <v>32</v>
      </c>
      <c r="D1183" s="49">
        <v>772440</v>
      </c>
      <c r="E1183" s="49">
        <v>70.12</v>
      </c>
      <c r="F1183" s="49">
        <v>8.9</v>
      </c>
      <c r="G1183" s="49">
        <v>1.15E-2</v>
      </c>
      <c r="H1183" s="49">
        <v>86.790999999999997</v>
      </c>
      <c r="I1183" s="49">
        <v>2034</v>
      </c>
      <c r="J1183" s="49" t="s">
        <v>52</v>
      </c>
      <c r="K1183" s="49" t="s">
        <v>33</v>
      </c>
    </row>
    <row r="1184" spans="1:11" x14ac:dyDescent="0.25">
      <c r="A1184" s="49" t="s">
        <v>2976</v>
      </c>
      <c r="B1184" s="49" t="s">
        <v>75</v>
      </c>
      <c r="C1184" s="49" t="s">
        <v>32</v>
      </c>
      <c r="D1184" s="49">
        <v>365265</v>
      </c>
      <c r="E1184" s="49">
        <v>83.41</v>
      </c>
      <c r="F1184" s="49">
        <v>9.81</v>
      </c>
      <c r="G1184" s="49">
        <v>2.69E-2</v>
      </c>
      <c r="H1184" s="49">
        <v>37.233899999999998</v>
      </c>
      <c r="I1184" s="49">
        <v>2034</v>
      </c>
      <c r="J1184" s="49" t="s">
        <v>52</v>
      </c>
      <c r="K1184" s="49" t="s">
        <v>33</v>
      </c>
    </row>
    <row r="1185" spans="1:11" x14ac:dyDescent="0.25">
      <c r="A1185" s="49" t="s">
        <v>1600</v>
      </c>
      <c r="B1185" s="49" t="s">
        <v>79</v>
      </c>
      <c r="C1185" s="49" t="s">
        <v>31</v>
      </c>
      <c r="D1185" s="49">
        <v>485859</v>
      </c>
      <c r="E1185" s="49">
        <v>88.64</v>
      </c>
      <c r="F1185" s="49">
        <v>9.9499999999999993</v>
      </c>
      <c r="G1185" s="49">
        <v>2.0500000000000001E-2</v>
      </c>
      <c r="H1185" s="49">
        <v>48.83</v>
      </c>
      <c r="I1185" s="49">
        <v>2034</v>
      </c>
      <c r="J1185" s="49" t="s">
        <v>32</v>
      </c>
      <c r="K1185" s="49" t="s">
        <v>33</v>
      </c>
    </row>
    <row r="1186" spans="1:11" x14ac:dyDescent="0.25">
      <c r="A1186" s="49" t="s">
        <v>1078</v>
      </c>
      <c r="B1186" s="49" t="s">
        <v>79</v>
      </c>
      <c r="C1186" s="49" t="s">
        <v>31</v>
      </c>
      <c r="D1186" s="49">
        <v>299856</v>
      </c>
      <c r="E1186" s="49">
        <v>87.37</v>
      </c>
      <c r="F1186" s="49">
        <v>6.93</v>
      </c>
      <c r="G1186" s="49">
        <v>2.3099999999999999E-2</v>
      </c>
      <c r="H1186" s="49">
        <v>43.269199999999998</v>
      </c>
      <c r="I1186" s="49">
        <v>2034</v>
      </c>
      <c r="J1186" s="49" t="s">
        <v>32</v>
      </c>
      <c r="K1186" s="49" t="s">
        <v>33</v>
      </c>
    </row>
    <row r="1187" spans="1:11" x14ac:dyDescent="0.25">
      <c r="A1187" s="49" t="s">
        <v>919</v>
      </c>
      <c r="B1187" s="49" t="s">
        <v>79</v>
      </c>
      <c r="C1187" s="49" t="s">
        <v>31</v>
      </c>
      <c r="D1187" s="49">
        <v>148249</v>
      </c>
      <c r="E1187" s="49">
        <v>88.84</v>
      </c>
      <c r="F1187" s="49">
        <v>6.28</v>
      </c>
      <c r="G1187" s="49">
        <v>4.24E-2</v>
      </c>
      <c r="H1187" s="49">
        <v>23.6065</v>
      </c>
      <c r="I1187" s="49">
        <v>2034</v>
      </c>
      <c r="J1187" s="49" t="s">
        <v>32</v>
      </c>
      <c r="K1187" s="49" t="s">
        <v>33</v>
      </c>
    </row>
    <row r="1188" spans="1:11" x14ac:dyDescent="0.25">
      <c r="A1188" s="49" t="s">
        <v>2392</v>
      </c>
      <c r="B1188" s="49" t="s">
        <v>75</v>
      </c>
      <c r="C1188" s="49" t="s">
        <v>31</v>
      </c>
      <c r="D1188" s="49">
        <v>275231</v>
      </c>
      <c r="E1188" s="49">
        <v>82.48</v>
      </c>
      <c r="F1188" s="49">
        <v>5.67</v>
      </c>
      <c r="G1188" s="49">
        <v>2.06E-2</v>
      </c>
      <c r="H1188" s="49">
        <v>48.541600000000003</v>
      </c>
      <c r="I1188" s="49">
        <v>2034</v>
      </c>
      <c r="J1188" s="49" t="s">
        <v>32</v>
      </c>
      <c r="K1188" s="49" t="s">
        <v>33</v>
      </c>
    </row>
    <row r="1189" spans="1:11" x14ac:dyDescent="0.25">
      <c r="A1189" s="49" t="s">
        <v>1629</v>
      </c>
      <c r="B1189" s="49" t="s">
        <v>79</v>
      </c>
      <c r="C1189" s="49" t="s">
        <v>31</v>
      </c>
      <c r="D1189" s="49">
        <v>271177</v>
      </c>
      <c r="E1189" s="49">
        <v>83.89</v>
      </c>
      <c r="F1189" s="49">
        <v>6.75</v>
      </c>
      <c r="G1189" s="49">
        <v>2.4899999999999999E-2</v>
      </c>
      <c r="H1189" s="49">
        <v>40.174399999999999</v>
      </c>
      <c r="I1189" s="49">
        <v>2034</v>
      </c>
      <c r="J1189" s="49" t="s">
        <v>32</v>
      </c>
      <c r="K1189" s="49" t="s">
        <v>33</v>
      </c>
    </row>
    <row r="1190" spans="1:11" x14ac:dyDescent="0.25">
      <c r="A1190" s="49" t="s">
        <v>1140</v>
      </c>
      <c r="B1190" s="49" t="s">
        <v>79</v>
      </c>
      <c r="C1190" s="49" t="s">
        <v>31</v>
      </c>
      <c r="D1190" s="49">
        <v>372823</v>
      </c>
      <c r="E1190" s="49">
        <v>87.82</v>
      </c>
      <c r="F1190" s="49">
        <v>6.37</v>
      </c>
      <c r="G1190" s="49">
        <v>1.7100000000000001E-2</v>
      </c>
      <c r="H1190" s="49">
        <v>58.527999999999999</v>
      </c>
      <c r="I1190" s="49">
        <v>2034</v>
      </c>
      <c r="J1190" s="49" t="s">
        <v>32</v>
      </c>
      <c r="K1190" s="49" t="s">
        <v>33</v>
      </c>
    </row>
    <row r="1191" spans="1:11" x14ac:dyDescent="0.25">
      <c r="A1191" s="49" t="s">
        <v>3076</v>
      </c>
      <c r="B1191" s="49" t="s">
        <v>1163</v>
      </c>
      <c r="C1191" s="49" t="s">
        <v>32</v>
      </c>
      <c r="D1191" s="49">
        <v>7223400</v>
      </c>
      <c r="E1191" s="49">
        <v>92</v>
      </c>
      <c r="F1191" s="49">
        <v>24.77</v>
      </c>
      <c r="G1191" s="49">
        <v>3.3999999999999998E-3</v>
      </c>
      <c r="H1191" s="49">
        <v>291.6189</v>
      </c>
      <c r="I1191" s="49">
        <v>2034</v>
      </c>
      <c r="J1191" s="49" t="s">
        <v>52</v>
      </c>
      <c r="K1191" s="49" t="s">
        <v>33</v>
      </c>
    </row>
    <row r="1192" spans="1:11" x14ac:dyDescent="0.25">
      <c r="A1192" s="49" t="s">
        <v>854</v>
      </c>
      <c r="B1192" s="49" t="s">
        <v>79</v>
      </c>
      <c r="C1192" s="49" t="s">
        <v>31</v>
      </c>
      <c r="D1192" s="49">
        <v>323815</v>
      </c>
      <c r="E1192" s="49">
        <v>82.07</v>
      </c>
      <c r="F1192" s="49">
        <v>6.28</v>
      </c>
      <c r="G1192" s="49">
        <v>1.9400000000000001E-2</v>
      </c>
      <c r="H1192" s="49">
        <v>51.562899999999999</v>
      </c>
      <c r="I1192" s="49">
        <v>2034</v>
      </c>
      <c r="J1192" s="49" t="s">
        <v>32</v>
      </c>
      <c r="K1192" s="49" t="s">
        <v>33</v>
      </c>
    </row>
    <row r="1193" spans="1:11" x14ac:dyDescent="0.25">
      <c r="A1193" s="49" t="s">
        <v>3384</v>
      </c>
      <c r="B1193" s="49" t="s">
        <v>75</v>
      </c>
      <c r="C1193" s="49" t="s">
        <v>32</v>
      </c>
      <c r="D1193" s="49">
        <v>266805</v>
      </c>
      <c r="E1193" s="49">
        <v>78.239999999999995</v>
      </c>
      <c r="F1193" s="49">
        <v>10.130000000000001</v>
      </c>
      <c r="G1193" s="49">
        <v>3.7999999999999999E-2</v>
      </c>
      <c r="H1193" s="49">
        <v>26.338100000000001</v>
      </c>
      <c r="I1193" s="49">
        <v>2034</v>
      </c>
      <c r="J1193" s="49" t="s">
        <v>52</v>
      </c>
      <c r="K1193" s="49" t="s">
        <v>33</v>
      </c>
    </row>
    <row r="1194" spans="1:11" x14ac:dyDescent="0.25">
      <c r="A1194" s="49" t="s">
        <v>759</v>
      </c>
      <c r="B1194" s="49" t="s">
        <v>79</v>
      </c>
      <c r="C1194" s="49" t="s">
        <v>31</v>
      </c>
      <c r="D1194" s="49">
        <v>228704</v>
      </c>
      <c r="E1194" s="49">
        <v>68.39</v>
      </c>
      <c r="F1194" s="49">
        <v>6.58</v>
      </c>
      <c r="G1194" s="49">
        <v>2.8799999999999999E-2</v>
      </c>
      <c r="H1194" s="49">
        <v>34.757399999999997</v>
      </c>
      <c r="I1194" s="49">
        <v>2034</v>
      </c>
      <c r="J1194" s="49" t="s">
        <v>32</v>
      </c>
      <c r="K1194" s="49" t="s">
        <v>33</v>
      </c>
    </row>
    <row r="1195" spans="1:11" x14ac:dyDescent="0.25">
      <c r="A1195" s="49" t="s">
        <v>928</v>
      </c>
      <c r="B1195" s="49" t="s">
        <v>79</v>
      </c>
      <c r="C1195" s="49" t="s">
        <v>31</v>
      </c>
      <c r="D1195" s="49">
        <v>149837</v>
      </c>
      <c r="E1195" s="49">
        <v>81.709999999999994</v>
      </c>
      <c r="F1195" s="49">
        <v>6.58</v>
      </c>
      <c r="G1195" s="49">
        <v>4.3900000000000002E-2</v>
      </c>
      <c r="H1195" s="49">
        <v>22.771599999999999</v>
      </c>
      <c r="I1195" s="49">
        <v>2034</v>
      </c>
      <c r="J1195" s="49" t="s">
        <v>32</v>
      </c>
      <c r="K1195" s="49" t="s">
        <v>33</v>
      </c>
    </row>
    <row r="1196" spans="1:11" x14ac:dyDescent="0.25">
      <c r="A1196" s="49" t="s">
        <v>856</v>
      </c>
      <c r="B1196" s="49" t="s">
        <v>79</v>
      </c>
      <c r="C1196" s="49" t="s">
        <v>31</v>
      </c>
      <c r="D1196" s="49">
        <v>345097</v>
      </c>
      <c r="E1196" s="49">
        <v>80.87</v>
      </c>
      <c r="F1196" s="49">
        <v>6.58</v>
      </c>
      <c r="G1196" s="49">
        <v>1.9099999999999999E-2</v>
      </c>
      <c r="H1196" s="49">
        <v>52.446399999999997</v>
      </c>
      <c r="I1196" s="49">
        <v>2034</v>
      </c>
      <c r="J1196" s="49" t="s">
        <v>32</v>
      </c>
      <c r="K1196" s="49" t="s">
        <v>33</v>
      </c>
    </row>
    <row r="1197" spans="1:11" x14ac:dyDescent="0.25">
      <c r="A1197" s="49" t="s">
        <v>1630</v>
      </c>
      <c r="B1197" s="49" t="s">
        <v>79</v>
      </c>
      <c r="C1197" s="49" t="s">
        <v>31</v>
      </c>
      <c r="D1197" s="49">
        <v>285244</v>
      </c>
      <c r="E1197" s="49">
        <v>87.35</v>
      </c>
      <c r="F1197" s="49">
        <v>6.1</v>
      </c>
      <c r="G1197" s="49">
        <v>2.1399999999999999E-2</v>
      </c>
      <c r="H1197" s="49">
        <v>46.761299999999999</v>
      </c>
      <c r="I1197" s="49">
        <v>2034</v>
      </c>
      <c r="J1197" s="49" t="s">
        <v>32</v>
      </c>
      <c r="K1197" s="49" t="s">
        <v>33</v>
      </c>
    </row>
    <row r="1198" spans="1:11" x14ac:dyDescent="0.25">
      <c r="A1198" s="49" t="s">
        <v>765</v>
      </c>
      <c r="B1198" s="49" t="s">
        <v>79</v>
      </c>
      <c r="C1198" s="49" t="s">
        <v>31</v>
      </c>
      <c r="D1198" s="49">
        <v>145254</v>
      </c>
      <c r="E1198" s="49">
        <v>85.82</v>
      </c>
      <c r="F1198" s="49">
        <v>6.3</v>
      </c>
      <c r="G1198" s="49">
        <v>4.3400000000000001E-2</v>
      </c>
      <c r="H1198" s="49">
        <v>23.0562</v>
      </c>
      <c r="I1198" s="49">
        <v>2034</v>
      </c>
      <c r="J1198" s="49" t="s">
        <v>32</v>
      </c>
      <c r="K1198" s="49" t="s">
        <v>33</v>
      </c>
    </row>
    <row r="1199" spans="1:11" x14ac:dyDescent="0.25">
      <c r="A1199" s="49" t="s">
        <v>1952</v>
      </c>
      <c r="B1199" s="49" t="s">
        <v>75</v>
      </c>
      <c r="C1199" s="49" t="s">
        <v>32</v>
      </c>
      <c r="D1199" s="49">
        <v>956115</v>
      </c>
      <c r="E1199" s="49">
        <v>81.89</v>
      </c>
      <c r="F1199" s="49">
        <v>11.44</v>
      </c>
      <c r="G1199" s="49">
        <v>1.2E-2</v>
      </c>
      <c r="H1199" s="49">
        <v>83.576499999999996</v>
      </c>
      <c r="I1199" s="49">
        <v>2034</v>
      </c>
      <c r="J1199" s="49" t="s">
        <v>52</v>
      </c>
      <c r="K1199" s="49" t="s">
        <v>33</v>
      </c>
    </row>
    <row r="1200" spans="1:11" x14ac:dyDescent="0.25">
      <c r="A1200" s="49" t="s">
        <v>1186</v>
      </c>
      <c r="B1200" s="49" t="s">
        <v>79</v>
      </c>
      <c r="C1200" s="49" t="s">
        <v>31</v>
      </c>
      <c r="D1200" s="49">
        <v>349408</v>
      </c>
      <c r="E1200" s="49">
        <v>85.33</v>
      </c>
      <c r="F1200" s="49">
        <v>6.29</v>
      </c>
      <c r="G1200" s="49">
        <v>1.7999999999999999E-2</v>
      </c>
      <c r="H1200" s="49">
        <v>55.549799999999998</v>
      </c>
      <c r="I1200" s="49">
        <v>2034</v>
      </c>
      <c r="J1200" s="49" t="s">
        <v>32</v>
      </c>
      <c r="K1200" s="49" t="s">
        <v>33</v>
      </c>
    </row>
    <row r="1201" spans="1:11" x14ac:dyDescent="0.25">
      <c r="A1201" s="49" t="s">
        <v>2305</v>
      </c>
      <c r="B1201" s="49" t="s">
        <v>79</v>
      </c>
      <c r="C1201" s="49" t="s">
        <v>31</v>
      </c>
      <c r="D1201" s="49">
        <v>663830</v>
      </c>
      <c r="E1201" s="49">
        <v>77.94</v>
      </c>
      <c r="F1201" s="49">
        <v>11.18</v>
      </c>
      <c r="G1201" s="49">
        <v>1.6799999999999999E-2</v>
      </c>
      <c r="H1201" s="49">
        <v>59.376600000000003</v>
      </c>
      <c r="I1201" s="49">
        <v>2034</v>
      </c>
      <c r="J1201" s="49" t="s">
        <v>32</v>
      </c>
      <c r="K1201" s="49" t="s">
        <v>33</v>
      </c>
    </row>
    <row r="1202" spans="1:11" x14ac:dyDescent="0.25">
      <c r="A1202" s="49" t="s">
        <v>1081</v>
      </c>
      <c r="B1202" s="49" t="s">
        <v>79</v>
      </c>
      <c r="C1202" s="49" t="s">
        <v>31</v>
      </c>
      <c r="D1202" s="49">
        <v>349408</v>
      </c>
      <c r="E1202" s="49">
        <v>85.22</v>
      </c>
      <c r="F1202" s="49">
        <v>6.27</v>
      </c>
      <c r="G1202" s="49">
        <v>1.7899999999999999E-2</v>
      </c>
      <c r="H1202" s="49">
        <v>55.726999999999997</v>
      </c>
      <c r="I1202" s="49">
        <v>2034</v>
      </c>
      <c r="J1202" s="49" t="s">
        <v>32</v>
      </c>
      <c r="K1202" s="49" t="s">
        <v>33</v>
      </c>
    </row>
    <row r="1203" spans="1:11" x14ac:dyDescent="0.25">
      <c r="A1203" s="49" t="s">
        <v>798</v>
      </c>
      <c r="B1203" s="49" t="s">
        <v>79</v>
      </c>
      <c r="C1203" s="49" t="s">
        <v>31</v>
      </c>
      <c r="D1203" s="49">
        <v>189270</v>
      </c>
      <c r="E1203" s="49">
        <v>75.89</v>
      </c>
      <c r="F1203" s="49">
        <v>6.59</v>
      </c>
      <c r="G1203" s="49">
        <v>3.4799999999999998E-2</v>
      </c>
      <c r="H1203" s="49">
        <v>28.720800000000001</v>
      </c>
      <c r="I1203" s="49">
        <v>2034</v>
      </c>
      <c r="J1203" s="49" t="s">
        <v>32</v>
      </c>
      <c r="K1203" s="49" t="s">
        <v>33</v>
      </c>
    </row>
    <row r="1204" spans="1:11" x14ac:dyDescent="0.25">
      <c r="A1204" s="49" t="s">
        <v>3386</v>
      </c>
      <c r="B1204" s="49" t="s">
        <v>34</v>
      </c>
      <c r="C1204" s="49" t="s">
        <v>32</v>
      </c>
      <c r="D1204" s="49">
        <v>518400</v>
      </c>
      <c r="E1204" s="49">
        <v>75.11</v>
      </c>
      <c r="F1204" s="49">
        <v>0.13</v>
      </c>
      <c r="G1204" s="49">
        <v>2.9999999999999997E-4</v>
      </c>
      <c r="H1204" s="49">
        <v>3987.6923000000002</v>
      </c>
      <c r="I1204" s="49">
        <v>2034</v>
      </c>
      <c r="J1204" s="49" t="s">
        <v>52</v>
      </c>
      <c r="K1204" s="49" t="s">
        <v>33</v>
      </c>
    </row>
    <row r="1205" spans="1:11" x14ac:dyDescent="0.25">
      <c r="A1205" s="49" t="s">
        <v>1073</v>
      </c>
      <c r="B1205" s="49" t="s">
        <v>79</v>
      </c>
      <c r="C1205" s="49" t="s">
        <v>31</v>
      </c>
      <c r="D1205" s="49">
        <v>328898</v>
      </c>
      <c r="E1205" s="49">
        <v>77.53</v>
      </c>
      <c r="F1205" s="49">
        <v>6.18</v>
      </c>
      <c r="G1205" s="49">
        <v>1.8800000000000001E-2</v>
      </c>
      <c r="H1205" s="49">
        <v>53.219700000000003</v>
      </c>
      <c r="I1205" s="49">
        <v>2034</v>
      </c>
      <c r="J1205" s="49" t="s">
        <v>32</v>
      </c>
      <c r="K1205" s="49" t="s">
        <v>33</v>
      </c>
    </row>
    <row r="1206" spans="1:11" x14ac:dyDescent="0.25">
      <c r="A1206" s="49" t="s">
        <v>779</v>
      </c>
      <c r="B1206" s="49" t="s">
        <v>79</v>
      </c>
      <c r="C1206" s="49" t="s">
        <v>31</v>
      </c>
      <c r="D1206" s="49">
        <v>560641</v>
      </c>
      <c r="E1206" s="49">
        <v>73.709999999999994</v>
      </c>
      <c r="F1206" s="49">
        <v>12.1</v>
      </c>
      <c r="G1206" s="49">
        <v>2.1600000000000001E-2</v>
      </c>
      <c r="H1206" s="49">
        <v>46.334000000000003</v>
      </c>
      <c r="I1206" s="49">
        <v>2034</v>
      </c>
      <c r="J1206" s="49" t="s">
        <v>32</v>
      </c>
      <c r="K1206" s="49" t="s">
        <v>33</v>
      </c>
    </row>
    <row r="1207" spans="1:11" x14ac:dyDescent="0.25">
      <c r="A1207" s="49" t="s">
        <v>816</v>
      </c>
      <c r="B1207" s="49" t="s">
        <v>79</v>
      </c>
      <c r="C1207" s="49" t="s">
        <v>31</v>
      </c>
      <c r="D1207" s="49">
        <v>228704</v>
      </c>
      <c r="E1207" s="49">
        <v>86.04</v>
      </c>
      <c r="F1207" s="49">
        <v>6.53</v>
      </c>
      <c r="G1207" s="49">
        <v>2.86E-2</v>
      </c>
      <c r="H1207" s="49">
        <v>35.023499999999999</v>
      </c>
      <c r="I1207" s="49">
        <v>2034</v>
      </c>
      <c r="J1207" s="49" t="s">
        <v>32</v>
      </c>
      <c r="K1207" s="49" t="s">
        <v>33</v>
      </c>
    </row>
    <row r="1208" spans="1:11" x14ac:dyDescent="0.25">
      <c r="A1208" s="49" t="s">
        <v>966</v>
      </c>
      <c r="B1208" s="49" t="s">
        <v>79</v>
      </c>
      <c r="C1208" s="49" t="s">
        <v>31</v>
      </c>
      <c r="D1208" s="49">
        <v>370554</v>
      </c>
      <c r="E1208" s="49">
        <v>69.52</v>
      </c>
      <c r="F1208" s="49">
        <v>6.31</v>
      </c>
      <c r="G1208" s="49">
        <v>1.7000000000000001E-2</v>
      </c>
      <c r="H1208" s="49">
        <v>58.724899999999998</v>
      </c>
      <c r="I1208" s="49">
        <v>2034</v>
      </c>
      <c r="J1208" s="49" t="s">
        <v>32</v>
      </c>
      <c r="K1208" s="49" t="s">
        <v>33</v>
      </c>
    </row>
    <row r="1209" spans="1:11" x14ac:dyDescent="0.25">
      <c r="A1209" s="49" t="s">
        <v>751</v>
      </c>
      <c r="B1209" s="49" t="s">
        <v>79</v>
      </c>
      <c r="C1209" s="49" t="s">
        <v>31</v>
      </c>
      <c r="D1209" s="49">
        <v>283248</v>
      </c>
      <c r="E1209" s="49">
        <v>77.209999999999994</v>
      </c>
      <c r="F1209" s="49">
        <v>7.62</v>
      </c>
      <c r="G1209" s="49">
        <v>2.69E-2</v>
      </c>
      <c r="H1209" s="49">
        <v>37.171599999999998</v>
      </c>
      <c r="I1209" s="49">
        <v>2034</v>
      </c>
      <c r="J1209" s="49" t="s">
        <v>32</v>
      </c>
      <c r="K1209" s="49" t="s">
        <v>33</v>
      </c>
    </row>
    <row r="1210" spans="1:11" x14ac:dyDescent="0.25">
      <c r="A1210" s="49" t="s">
        <v>1607</v>
      </c>
      <c r="B1210" s="49" t="s">
        <v>79</v>
      </c>
      <c r="C1210" s="49" t="s">
        <v>31</v>
      </c>
      <c r="D1210" s="49">
        <v>409761</v>
      </c>
      <c r="E1210" s="49">
        <v>77.91</v>
      </c>
      <c r="F1210" s="49">
        <v>10.81</v>
      </c>
      <c r="G1210" s="49">
        <v>2.64E-2</v>
      </c>
      <c r="H1210" s="49">
        <v>37.905700000000003</v>
      </c>
      <c r="I1210" s="49">
        <v>2034</v>
      </c>
      <c r="J1210" s="49" t="s">
        <v>32</v>
      </c>
      <c r="K1210" s="49" t="s">
        <v>33</v>
      </c>
    </row>
    <row r="1211" spans="1:11" x14ac:dyDescent="0.25">
      <c r="A1211" s="49" t="s">
        <v>1534</v>
      </c>
      <c r="B1211" s="49" t="s">
        <v>79</v>
      </c>
      <c r="C1211" s="49" t="s">
        <v>31</v>
      </c>
      <c r="D1211" s="49">
        <v>488718</v>
      </c>
      <c r="E1211" s="49">
        <v>79.260000000000005</v>
      </c>
      <c r="F1211" s="49">
        <v>10.08</v>
      </c>
      <c r="G1211" s="49">
        <v>2.06E-2</v>
      </c>
      <c r="H1211" s="49">
        <v>48.483899999999998</v>
      </c>
      <c r="I1211" s="49">
        <v>2034</v>
      </c>
      <c r="J1211" s="49" t="s">
        <v>32</v>
      </c>
      <c r="K1211" s="49" t="s">
        <v>33</v>
      </c>
    </row>
    <row r="1212" spans="1:11" x14ac:dyDescent="0.25">
      <c r="A1212" s="49" t="s">
        <v>1876</v>
      </c>
      <c r="B1212" s="49" t="s">
        <v>75</v>
      </c>
      <c r="C1212" s="49" t="s">
        <v>32</v>
      </c>
      <c r="D1212" s="49">
        <v>1094040</v>
      </c>
      <c r="E1212" s="49">
        <v>71.34</v>
      </c>
      <c r="F1212" s="49">
        <v>10.9</v>
      </c>
      <c r="G1212" s="49">
        <v>0.01</v>
      </c>
      <c r="H1212" s="49">
        <v>100.3706</v>
      </c>
      <c r="I1212" s="49">
        <v>2034</v>
      </c>
      <c r="J1212" s="49" t="s">
        <v>52</v>
      </c>
      <c r="K1212" s="49" t="s">
        <v>33</v>
      </c>
    </row>
    <row r="1213" spans="1:11" x14ac:dyDescent="0.25">
      <c r="A1213" s="49" t="s">
        <v>2417</v>
      </c>
      <c r="B1213" s="49" t="s">
        <v>75</v>
      </c>
      <c r="C1213" s="49" t="s">
        <v>31</v>
      </c>
      <c r="D1213" s="49">
        <v>364232</v>
      </c>
      <c r="E1213" s="49">
        <v>82.28</v>
      </c>
      <c r="F1213" s="49">
        <v>5.66</v>
      </c>
      <c r="G1213" s="49">
        <v>1.55E-2</v>
      </c>
      <c r="H1213" s="49">
        <v>64.351900000000001</v>
      </c>
      <c r="I1213" s="49">
        <v>2034</v>
      </c>
      <c r="J1213" s="49" t="s">
        <v>32</v>
      </c>
      <c r="K1213" s="49" t="s">
        <v>33</v>
      </c>
    </row>
    <row r="1214" spans="1:11" x14ac:dyDescent="0.25">
      <c r="A1214" s="49" t="s">
        <v>2978</v>
      </c>
      <c r="B1214" s="49" t="s">
        <v>75</v>
      </c>
      <c r="C1214" s="49" t="s">
        <v>32</v>
      </c>
      <c r="D1214" s="49">
        <v>283005</v>
      </c>
      <c r="E1214" s="49">
        <v>87.49</v>
      </c>
      <c r="F1214" s="49">
        <v>10.220000000000001</v>
      </c>
      <c r="G1214" s="49">
        <v>3.61E-2</v>
      </c>
      <c r="H1214" s="49">
        <v>27.691299999999998</v>
      </c>
      <c r="I1214" s="49">
        <v>2034</v>
      </c>
      <c r="J1214" s="49" t="s">
        <v>52</v>
      </c>
      <c r="K1214" s="49" t="s">
        <v>33</v>
      </c>
    </row>
    <row r="1215" spans="1:11" x14ac:dyDescent="0.25">
      <c r="A1215" s="49" t="s">
        <v>2676</v>
      </c>
      <c r="B1215" s="49" t="s">
        <v>34</v>
      </c>
      <c r="C1215" s="49" t="s">
        <v>32</v>
      </c>
      <c r="D1215" s="49">
        <v>769200</v>
      </c>
      <c r="E1215" s="49">
        <v>68.94</v>
      </c>
      <c r="F1215" s="49">
        <v>9.5299999999999994</v>
      </c>
      <c r="G1215" s="49">
        <v>1.24E-2</v>
      </c>
      <c r="H1215" s="49">
        <v>80.713499999999996</v>
      </c>
      <c r="I1215" s="49">
        <v>2034</v>
      </c>
      <c r="J1215" s="49" t="s">
        <v>52</v>
      </c>
      <c r="K1215" s="49" t="s">
        <v>33</v>
      </c>
    </row>
    <row r="1216" spans="1:11" x14ac:dyDescent="0.25">
      <c r="A1216" s="49" t="s">
        <v>2979</v>
      </c>
      <c r="B1216" s="49" t="s">
        <v>75</v>
      </c>
      <c r="C1216" s="49" t="s">
        <v>32</v>
      </c>
      <c r="D1216" s="49">
        <v>365265</v>
      </c>
      <c r="E1216" s="49">
        <v>83.3</v>
      </c>
      <c r="F1216" s="49">
        <v>9.8000000000000007</v>
      </c>
      <c r="G1216" s="49">
        <v>2.6800000000000001E-2</v>
      </c>
      <c r="H1216" s="49">
        <v>37.271900000000002</v>
      </c>
      <c r="I1216" s="49">
        <v>2034</v>
      </c>
      <c r="J1216" s="49" t="s">
        <v>52</v>
      </c>
      <c r="K1216" s="49" t="s">
        <v>33</v>
      </c>
    </row>
    <row r="1217" spans="1:11" x14ac:dyDescent="0.25">
      <c r="A1217" s="49" t="s">
        <v>1126</v>
      </c>
      <c r="B1217" s="49" t="s">
        <v>79</v>
      </c>
      <c r="C1217" s="49" t="s">
        <v>31</v>
      </c>
      <c r="D1217" s="49">
        <v>309657</v>
      </c>
      <c r="E1217" s="49">
        <v>85.23</v>
      </c>
      <c r="F1217" s="49">
        <v>6.35</v>
      </c>
      <c r="G1217" s="49">
        <v>2.0500000000000001E-2</v>
      </c>
      <c r="H1217" s="49">
        <v>48.764899999999997</v>
      </c>
      <c r="I1217" s="49">
        <v>2034</v>
      </c>
      <c r="J1217" s="49" t="s">
        <v>32</v>
      </c>
      <c r="K1217" s="49" t="s">
        <v>33</v>
      </c>
    </row>
    <row r="1218" spans="1:11" x14ac:dyDescent="0.25">
      <c r="A1218" s="49" t="s">
        <v>1008</v>
      </c>
      <c r="B1218" s="49" t="s">
        <v>79</v>
      </c>
      <c r="C1218" s="49" t="s">
        <v>31</v>
      </c>
      <c r="D1218" s="49">
        <v>252844</v>
      </c>
      <c r="E1218" s="49">
        <v>87.97</v>
      </c>
      <c r="F1218" s="49">
        <v>6.27</v>
      </c>
      <c r="G1218" s="49">
        <v>2.4799999999999999E-2</v>
      </c>
      <c r="H1218" s="49">
        <v>40.326099999999997</v>
      </c>
      <c r="I1218" s="49">
        <v>2034</v>
      </c>
      <c r="J1218" s="49" t="s">
        <v>32</v>
      </c>
      <c r="K1218" s="49" t="s">
        <v>33</v>
      </c>
    </row>
    <row r="1219" spans="1:11" x14ac:dyDescent="0.25">
      <c r="A1219" s="49" t="s">
        <v>870</v>
      </c>
      <c r="B1219" s="49" t="s">
        <v>79</v>
      </c>
      <c r="C1219" s="49" t="s">
        <v>31</v>
      </c>
      <c r="D1219" s="49">
        <v>204517</v>
      </c>
      <c r="E1219" s="49">
        <v>85.35</v>
      </c>
      <c r="F1219" s="49">
        <v>6.58</v>
      </c>
      <c r="G1219" s="49">
        <v>3.2199999999999999E-2</v>
      </c>
      <c r="H1219" s="49">
        <v>31.081600000000002</v>
      </c>
      <c r="I1219" s="49">
        <v>2034</v>
      </c>
      <c r="J1219" s="49" t="s">
        <v>32</v>
      </c>
      <c r="K1219" s="49" t="s">
        <v>33</v>
      </c>
    </row>
    <row r="1220" spans="1:11" x14ac:dyDescent="0.25">
      <c r="A1220" s="49" t="s">
        <v>2953</v>
      </c>
      <c r="B1220" s="49" t="s">
        <v>79</v>
      </c>
      <c r="C1220" s="49" t="s">
        <v>31</v>
      </c>
      <c r="D1220" s="49">
        <v>318098</v>
      </c>
      <c r="E1220" s="49">
        <v>87.53</v>
      </c>
      <c r="F1220" s="49">
        <v>6.6</v>
      </c>
      <c r="G1220" s="49">
        <v>2.07E-2</v>
      </c>
      <c r="H1220" s="49">
        <v>48.196599999999997</v>
      </c>
      <c r="I1220" s="49">
        <v>2034</v>
      </c>
      <c r="J1220" s="49" t="s">
        <v>32</v>
      </c>
      <c r="K1220" s="49" t="s">
        <v>33</v>
      </c>
    </row>
    <row r="1221" spans="1:11" x14ac:dyDescent="0.25">
      <c r="A1221" s="49" t="s">
        <v>2981</v>
      </c>
      <c r="B1221" s="49" t="s">
        <v>75</v>
      </c>
      <c r="C1221" s="49" t="s">
        <v>32</v>
      </c>
      <c r="D1221" s="49">
        <v>356850</v>
      </c>
      <c r="E1221" s="49">
        <v>82.62</v>
      </c>
      <c r="F1221" s="49">
        <v>9.98</v>
      </c>
      <c r="G1221" s="49">
        <v>2.8000000000000001E-2</v>
      </c>
      <c r="H1221" s="49">
        <v>35.756500000000003</v>
      </c>
      <c r="I1221" s="49">
        <v>2034</v>
      </c>
      <c r="J1221" s="49" t="s">
        <v>52</v>
      </c>
      <c r="K1221" s="49" t="s">
        <v>33</v>
      </c>
    </row>
    <row r="1222" spans="1:11" x14ac:dyDescent="0.25">
      <c r="A1222" s="49" t="s">
        <v>1170</v>
      </c>
      <c r="B1222" s="49" t="s">
        <v>79</v>
      </c>
      <c r="C1222" s="49" t="s">
        <v>31</v>
      </c>
      <c r="D1222" s="49">
        <v>375818</v>
      </c>
      <c r="E1222" s="49">
        <v>83.09</v>
      </c>
      <c r="F1222" s="49">
        <v>6.29</v>
      </c>
      <c r="G1222" s="49">
        <v>1.67E-2</v>
      </c>
      <c r="H1222" s="49">
        <v>59.7485</v>
      </c>
      <c r="I1222" s="49">
        <v>2034</v>
      </c>
      <c r="J1222" s="49" t="s">
        <v>32</v>
      </c>
      <c r="K1222" s="49" t="s">
        <v>33</v>
      </c>
    </row>
    <row r="1223" spans="1:11" x14ac:dyDescent="0.25">
      <c r="A1223" s="49" t="s">
        <v>1136</v>
      </c>
      <c r="B1223" s="49" t="s">
        <v>79</v>
      </c>
      <c r="C1223" s="49" t="s">
        <v>31</v>
      </c>
      <c r="D1223" s="49">
        <v>264280</v>
      </c>
      <c r="E1223" s="49">
        <v>89.16</v>
      </c>
      <c r="F1223" s="49">
        <v>6.29</v>
      </c>
      <c r="G1223" s="49">
        <v>2.3800000000000002E-2</v>
      </c>
      <c r="H1223" s="49">
        <v>42.015799999999999</v>
      </c>
      <c r="I1223" s="49">
        <v>2034</v>
      </c>
      <c r="J1223" s="49" t="s">
        <v>32</v>
      </c>
      <c r="K1223" s="49" t="s">
        <v>33</v>
      </c>
    </row>
    <row r="1224" spans="1:11" x14ac:dyDescent="0.25">
      <c r="A1224" s="49" t="s">
        <v>2321</v>
      </c>
      <c r="B1224" s="49" t="s">
        <v>79</v>
      </c>
      <c r="C1224" s="49" t="s">
        <v>31</v>
      </c>
      <c r="D1224" s="49">
        <v>518667</v>
      </c>
      <c r="E1224" s="49">
        <v>87.74</v>
      </c>
      <c r="F1224" s="49">
        <v>9.83</v>
      </c>
      <c r="G1224" s="49">
        <v>1.9E-2</v>
      </c>
      <c r="H1224" s="49">
        <v>52.7637</v>
      </c>
      <c r="I1224" s="49">
        <v>2034</v>
      </c>
      <c r="J1224" s="49" t="s">
        <v>32</v>
      </c>
      <c r="K1224" s="49" t="s">
        <v>33</v>
      </c>
    </row>
    <row r="1225" spans="1:11" x14ac:dyDescent="0.25">
      <c r="A1225" s="49" t="s">
        <v>1249</v>
      </c>
      <c r="B1225" s="49" t="s">
        <v>79</v>
      </c>
      <c r="C1225" s="49" t="s">
        <v>31</v>
      </c>
      <c r="D1225" s="49">
        <v>369102</v>
      </c>
      <c r="E1225" s="49">
        <v>83.2</v>
      </c>
      <c r="F1225" s="49">
        <v>6.37</v>
      </c>
      <c r="G1225" s="49">
        <v>1.7299999999999999E-2</v>
      </c>
      <c r="H1225" s="49">
        <v>57.943800000000003</v>
      </c>
      <c r="I1225" s="49">
        <v>2034</v>
      </c>
      <c r="J1225" s="49" t="s">
        <v>32</v>
      </c>
      <c r="K1225" s="49" t="s">
        <v>33</v>
      </c>
    </row>
    <row r="1226" spans="1:11" x14ac:dyDescent="0.25">
      <c r="A1226" s="49" t="s">
        <v>3385</v>
      </c>
      <c r="B1226" s="49" t="s">
        <v>34</v>
      </c>
      <c r="C1226" s="49" t="s">
        <v>32</v>
      </c>
      <c r="D1226" s="49">
        <v>578320</v>
      </c>
      <c r="E1226" s="49">
        <v>75.28</v>
      </c>
      <c r="F1226" s="49">
        <v>0.11</v>
      </c>
      <c r="G1226" s="49">
        <v>2.0000000000000001E-4</v>
      </c>
      <c r="H1226" s="49">
        <v>5257.4544999999998</v>
      </c>
      <c r="I1226" s="49">
        <v>2034</v>
      </c>
      <c r="J1226" s="49" t="s">
        <v>52</v>
      </c>
      <c r="K1226" s="49" t="s">
        <v>33</v>
      </c>
    </row>
    <row r="1227" spans="1:11" x14ac:dyDescent="0.25">
      <c r="A1227" s="49" t="s">
        <v>975</v>
      </c>
      <c r="B1227" s="49" t="s">
        <v>79</v>
      </c>
      <c r="C1227" s="49" t="s">
        <v>31</v>
      </c>
      <c r="D1227" s="49">
        <v>203383</v>
      </c>
      <c r="E1227" s="49">
        <v>75.099999999999994</v>
      </c>
      <c r="F1227" s="49">
        <v>6.28</v>
      </c>
      <c r="G1227" s="49">
        <v>3.09E-2</v>
      </c>
      <c r="H1227" s="49">
        <v>32.385800000000003</v>
      </c>
      <c r="I1227" s="49">
        <v>2034</v>
      </c>
      <c r="J1227" s="49" t="s">
        <v>32</v>
      </c>
      <c r="K1227" s="49" t="s">
        <v>33</v>
      </c>
    </row>
    <row r="1228" spans="1:11" x14ac:dyDescent="0.25">
      <c r="A1228" s="49" t="s">
        <v>2415</v>
      </c>
      <c r="B1228" s="49" t="s">
        <v>75</v>
      </c>
      <c r="C1228" s="49" t="s">
        <v>32</v>
      </c>
      <c r="D1228" s="49">
        <v>382455</v>
      </c>
      <c r="E1228" s="49">
        <v>83.56</v>
      </c>
      <c r="F1228" s="49">
        <v>9.27</v>
      </c>
      <c r="G1228" s="49">
        <v>2.4199999999999999E-2</v>
      </c>
      <c r="H1228" s="49">
        <v>41.257300000000001</v>
      </c>
      <c r="I1228" s="49">
        <v>2034</v>
      </c>
      <c r="J1228" s="49" t="s">
        <v>52</v>
      </c>
      <c r="K1228" s="49" t="s">
        <v>33</v>
      </c>
    </row>
    <row r="1229" spans="1:11" x14ac:dyDescent="0.25">
      <c r="A1229" s="49" t="s">
        <v>833</v>
      </c>
      <c r="B1229" s="49" t="s">
        <v>79</v>
      </c>
      <c r="C1229" s="49" t="s">
        <v>31</v>
      </c>
      <c r="D1229" s="49">
        <v>192855</v>
      </c>
      <c r="E1229" s="49">
        <v>85.95</v>
      </c>
      <c r="F1229" s="49">
        <v>6.28</v>
      </c>
      <c r="G1229" s="49">
        <v>3.2599999999999997E-2</v>
      </c>
      <c r="H1229" s="49">
        <v>30.709399999999999</v>
      </c>
      <c r="I1229" s="49">
        <v>2034</v>
      </c>
      <c r="J1229" s="49" t="s">
        <v>32</v>
      </c>
      <c r="K1229" s="49" t="s">
        <v>33</v>
      </c>
    </row>
    <row r="1230" spans="1:11" x14ac:dyDescent="0.25">
      <c r="A1230" s="49" t="s">
        <v>1278</v>
      </c>
      <c r="B1230" s="49" t="s">
        <v>79</v>
      </c>
      <c r="C1230" s="49" t="s">
        <v>31</v>
      </c>
      <c r="D1230" s="49">
        <v>362931</v>
      </c>
      <c r="E1230" s="49">
        <v>88.49</v>
      </c>
      <c r="F1230" s="49">
        <v>6.29</v>
      </c>
      <c r="G1230" s="49">
        <v>1.7299999999999999E-2</v>
      </c>
      <c r="H1230" s="49">
        <v>57.699599999999997</v>
      </c>
      <c r="I1230" s="49">
        <v>2034</v>
      </c>
      <c r="J1230" s="49" t="s">
        <v>32</v>
      </c>
      <c r="K1230" s="49" t="s">
        <v>33</v>
      </c>
    </row>
    <row r="1231" spans="1:11" x14ac:dyDescent="0.25">
      <c r="A1231" s="49" t="s">
        <v>891</v>
      </c>
      <c r="B1231" s="49" t="s">
        <v>79</v>
      </c>
      <c r="C1231" s="49" t="s">
        <v>31</v>
      </c>
      <c r="D1231" s="49">
        <v>164449</v>
      </c>
      <c r="E1231" s="49">
        <v>88.84</v>
      </c>
      <c r="F1231" s="49">
        <v>6.28</v>
      </c>
      <c r="G1231" s="49">
        <v>3.8199999999999998E-2</v>
      </c>
      <c r="H1231" s="49">
        <v>26.1861</v>
      </c>
      <c r="I1231" s="49">
        <v>2034</v>
      </c>
      <c r="J1231" s="49" t="s">
        <v>32</v>
      </c>
      <c r="K1231" s="49" t="s">
        <v>33</v>
      </c>
    </row>
    <row r="1232" spans="1:11" x14ac:dyDescent="0.25">
      <c r="A1232" s="49" t="s">
        <v>3208</v>
      </c>
      <c r="B1232" s="49" t="s">
        <v>75</v>
      </c>
      <c r="C1232" s="49" t="s">
        <v>32</v>
      </c>
      <c r="D1232" s="49">
        <v>713115</v>
      </c>
      <c r="E1232" s="49">
        <v>83.47</v>
      </c>
      <c r="F1232" s="49">
        <v>9.2899999999999991</v>
      </c>
      <c r="G1232" s="49">
        <v>1.2999999999999999E-2</v>
      </c>
      <c r="H1232" s="49">
        <v>76.761600000000001</v>
      </c>
      <c r="I1232" s="49">
        <v>2034</v>
      </c>
      <c r="J1232" s="49" t="s">
        <v>52</v>
      </c>
      <c r="K1232" s="49" t="s">
        <v>33</v>
      </c>
    </row>
    <row r="1233" spans="1:11" x14ac:dyDescent="0.25">
      <c r="A1233" s="49" t="s">
        <v>1739</v>
      </c>
      <c r="B1233" s="49" t="s">
        <v>79</v>
      </c>
      <c r="C1233" s="49" t="s">
        <v>31</v>
      </c>
      <c r="D1233" s="49">
        <v>303985</v>
      </c>
      <c r="E1233" s="49">
        <v>84.86</v>
      </c>
      <c r="F1233" s="49">
        <v>6.38</v>
      </c>
      <c r="G1233" s="49">
        <v>2.1000000000000001E-2</v>
      </c>
      <c r="H1233" s="49">
        <v>47.646599999999999</v>
      </c>
      <c r="I1233" s="49">
        <v>2034</v>
      </c>
      <c r="J1233" s="49" t="s">
        <v>32</v>
      </c>
      <c r="K1233" s="49" t="s">
        <v>33</v>
      </c>
    </row>
    <row r="1234" spans="1:11" x14ac:dyDescent="0.25">
      <c r="A1234" s="49" t="s">
        <v>3101</v>
      </c>
      <c r="B1234" s="49" t="s">
        <v>34</v>
      </c>
      <c r="C1234" s="49" t="s">
        <v>32</v>
      </c>
      <c r="D1234" s="49">
        <v>772440</v>
      </c>
      <c r="E1234" s="49">
        <v>63.59</v>
      </c>
      <c r="F1234" s="49">
        <v>9.1999999999999993</v>
      </c>
      <c r="G1234" s="49">
        <v>1.1900000000000001E-2</v>
      </c>
      <c r="H1234" s="49">
        <v>83.960899999999995</v>
      </c>
      <c r="I1234" s="49">
        <v>2034</v>
      </c>
      <c r="J1234" s="49" t="s">
        <v>52</v>
      </c>
      <c r="K1234" s="49" t="s">
        <v>33</v>
      </c>
    </row>
    <row r="1235" spans="1:11" x14ac:dyDescent="0.25">
      <c r="A1235" s="49" t="s">
        <v>1114</v>
      </c>
      <c r="B1235" s="49" t="s">
        <v>79</v>
      </c>
      <c r="C1235" s="49" t="s">
        <v>31</v>
      </c>
      <c r="D1235" s="49">
        <v>715243</v>
      </c>
      <c r="E1235" s="49">
        <v>85.74</v>
      </c>
      <c r="F1235" s="49">
        <v>11.12</v>
      </c>
      <c r="G1235" s="49">
        <v>1.55E-2</v>
      </c>
      <c r="H1235" s="49">
        <v>64.320400000000006</v>
      </c>
      <c r="I1235" s="49">
        <v>2034</v>
      </c>
      <c r="J1235" s="49" t="s">
        <v>32</v>
      </c>
      <c r="K1235" s="49" t="s">
        <v>33</v>
      </c>
    </row>
    <row r="1236" spans="1:11" x14ac:dyDescent="0.25">
      <c r="A1236" s="49" t="s">
        <v>3601</v>
      </c>
      <c r="B1236" s="49" t="s">
        <v>75</v>
      </c>
      <c r="C1236" s="49" t="s">
        <v>31</v>
      </c>
      <c r="D1236" s="49">
        <v>705805</v>
      </c>
      <c r="E1236" s="49">
        <v>86.97</v>
      </c>
      <c r="F1236" s="49">
        <v>11.8</v>
      </c>
      <c r="G1236" s="49">
        <v>1.67E-2</v>
      </c>
      <c r="H1236" s="49">
        <v>59.814</v>
      </c>
      <c r="I1236" s="49">
        <v>2034</v>
      </c>
      <c r="J1236" s="49" t="s">
        <v>32</v>
      </c>
      <c r="K1236" s="49" t="s">
        <v>33</v>
      </c>
    </row>
    <row r="1237" spans="1:11" x14ac:dyDescent="0.25">
      <c r="A1237" s="49" t="s">
        <v>886</v>
      </c>
      <c r="B1237" s="49" t="s">
        <v>79</v>
      </c>
      <c r="C1237" s="49" t="s">
        <v>31</v>
      </c>
      <c r="D1237" s="49">
        <v>226616</v>
      </c>
      <c r="E1237" s="49">
        <v>86.23</v>
      </c>
      <c r="F1237" s="49">
        <v>6.52</v>
      </c>
      <c r="G1237" s="49">
        <v>2.8799999999999999E-2</v>
      </c>
      <c r="H1237" s="49">
        <v>34.757100000000001</v>
      </c>
      <c r="I1237" s="49">
        <v>2034</v>
      </c>
      <c r="J1237" s="49" t="s">
        <v>32</v>
      </c>
      <c r="K1237" s="49" t="s">
        <v>33</v>
      </c>
    </row>
    <row r="1238" spans="1:11" x14ac:dyDescent="0.25">
      <c r="A1238" s="49" t="s">
        <v>2108</v>
      </c>
      <c r="B1238" s="49" t="s">
        <v>79</v>
      </c>
      <c r="C1238" s="49" t="s">
        <v>31</v>
      </c>
      <c r="D1238" s="49">
        <v>526109</v>
      </c>
      <c r="E1238" s="49">
        <v>84.42</v>
      </c>
      <c r="F1238" s="49">
        <v>9.94</v>
      </c>
      <c r="G1238" s="49">
        <v>1.89E-2</v>
      </c>
      <c r="H1238" s="49">
        <v>52.9285</v>
      </c>
      <c r="I1238" s="49">
        <v>2034</v>
      </c>
      <c r="J1238" s="49" t="s">
        <v>32</v>
      </c>
      <c r="K1238" s="49" t="s">
        <v>33</v>
      </c>
    </row>
    <row r="1239" spans="1:11" x14ac:dyDescent="0.25">
      <c r="A1239" s="49" t="s">
        <v>3381</v>
      </c>
      <c r="B1239" s="49" t="s">
        <v>75</v>
      </c>
      <c r="C1239" s="49" t="s">
        <v>32</v>
      </c>
      <c r="D1239" s="49">
        <v>103410</v>
      </c>
      <c r="E1239" s="49">
        <v>86.04</v>
      </c>
      <c r="F1239" s="49">
        <v>0.8</v>
      </c>
      <c r="G1239" s="49">
        <v>7.7000000000000002E-3</v>
      </c>
      <c r="H1239" s="49">
        <v>129.26249999999999</v>
      </c>
      <c r="I1239" s="49">
        <v>2034</v>
      </c>
      <c r="J1239" s="49" t="s">
        <v>52</v>
      </c>
      <c r="K1239" s="49" t="s">
        <v>33</v>
      </c>
    </row>
    <row r="1240" spans="1:11" x14ac:dyDescent="0.25">
      <c r="A1240" s="49" t="s">
        <v>804</v>
      </c>
      <c r="B1240" s="49" t="s">
        <v>79</v>
      </c>
      <c r="C1240" s="49" t="s">
        <v>31</v>
      </c>
      <c r="D1240" s="49">
        <v>222487</v>
      </c>
      <c r="E1240" s="49">
        <v>89.19</v>
      </c>
      <c r="F1240" s="49">
        <v>6.62</v>
      </c>
      <c r="G1240" s="49">
        <v>2.98E-2</v>
      </c>
      <c r="H1240" s="49">
        <v>33.6083</v>
      </c>
      <c r="I1240" s="49">
        <v>2034</v>
      </c>
      <c r="J1240" s="49" t="s">
        <v>32</v>
      </c>
      <c r="K1240" s="49" t="s">
        <v>33</v>
      </c>
    </row>
    <row r="1241" spans="1:11" x14ac:dyDescent="0.25">
      <c r="A1241" s="49" t="s">
        <v>782</v>
      </c>
      <c r="B1241" s="49" t="s">
        <v>79</v>
      </c>
      <c r="C1241" s="49" t="s">
        <v>31</v>
      </c>
      <c r="D1241" s="49">
        <v>200796</v>
      </c>
      <c r="E1241" s="49">
        <v>87.27</v>
      </c>
      <c r="F1241" s="49">
        <v>6.53</v>
      </c>
      <c r="G1241" s="49">
        <v>3.2500000000000001E-2</v>
      </c>
      <c r="H1241" s="49">
        <v>30.7498</v>
      </c>
      <c r="I1241" s="49">
        <v>2034</v>
      </c>
      <c r="J1241" s="49" t="s">
        <v>32</v>
      </c>
      <c r="K1241" s="49" t="s">
        <v>33</v>
      </c>
    </row>
    <row r="1242" spans="1:11" x14ac:dyDescent="0.25">
      <c r="A1242" s="49" t="s">
        <v>1093</v>
      </c>
      <c r="B1242" s="49" t="s">
        <v>79</v>
      </c>
      <c r="C1242" s="49" t="s">
        <v>31</v>
      </c>
      <c r="D1242" s="49">
        <v>259424</v>
      </c>
      <c r="E1242" s="49">
        <v>84.68</v>
      </c>
      <c r="F1242" s="49">
        <v>6.11</v>
      </c>
      <c r="G1242" s="49">
        <v>2.3599999999999999E-2</v>
      </c>
      <c r="H1242" s="49">
        <v>42.459000000000003</v>
      </c>
      <c r="I1242" s="49">
        <v>2034</v>
      </c>
      <c r="J1242" s="49" t="s">
        <v>32</v>
      </c>
      <c r="K1242" s="49" t="s">
        <v>33</v>
      </c>
    </row>
    <row r="1243" spans="1:11" x14ac:dyDescent="0.25">
      <c r="A1243" s="49" t="s">
        <v>2963</v>
      </c>
      <c r="B1243" s="49" t="s">
        <v>34</v>
      </c>
      <c r="C1243" s="49" t="s">
        <v>31</v>
      </c>
      <c r="D1243" s="49">
        <v>747552</v>
      </c>
      <c r="E1243" s="49">
        <v>83.56</v>
      </c>
      <c r="F1243" s="49">
        <v>11.23</v>
      </c>
      <c r="G1243" s="49">
        <v>1.4999999999999999E-2</v>
      </c>
      <c r="H1243" s="49">
        <v>66.567400000000006</v>
      </c>
      <c r="I1243" s="49">
        <v>2034</v>
      </c>
      <c r="J1243" s="49" t="s">
        <v>32</v>
      </c>
      <c r="K1243" s="49" t="s">
        <v>33</v>
      </c>
    </row>
    <row r="1244" spans="1:11" x14ac:dyDescent="0.25">
      <c r="A1244" s="49" t="s">
        <v>885</v>
      </c>
      <c r="B1244" s="49" t="s">
        <v>79</v>
      </c>
      <c r="C1244" s="49" t="s">
        <v>31</v>
      </c>
      <c r="D1244" s="49">
        <v>192129</v>
      </c>
      <c r="E1244" s="49">
        <v>88.85</v>
      </c>
      <c r="F1244" s="49">
        <v>6.59</v>
      </c>
      <c r="G1244" s="49">
        <v>3.4299999999999997E-2</v>
      </c>
      <c r="H1244" s="49">
        <v>29.154699999999998</v>
      </c>
      <c r="I1244" s="49">
        <v>2034</v>
      </c>
      <c r="J1244" s="49" t="s">
        <v>32</v>
      </c>
      <c r="K1244" s="49" t="s">
        <v>33</v>
      </c>
    </row>
    <row r="1245" spans="1:11" x14ac:dyDescent="0.25">
      <c r="A1245" s="49" t="s">
        <v>2980</v>
      </c>
      <c r="B1245" s="49" t="s">
        <v>75</v>
      </c>
      <c r="C1245" s="49" t="s">
        <v>32</v>
      </c>
      <c r="D1245" s="49">
        <v>229455</v>
      </c>
      <c r="E1245" s="49">
        <v>75.83</v>
      </c>
      <c r="F1245" s="49">
        <v>9.93</v>
      </c>
      <c r="G1245" s="49">
        <v>4.3299999999999998E-2</v>
      </c>
      <c r="H1245" s="49">
        <v>23.107299999999999</v>
      </c>
      <c r="I1245" s="49">
        <v>2034</v>
      </c>
      <c r="J1245" s="49" t="s">
        <v>52</v>
      </c>
      <c r="K1245" s="49" t="s">
        <v>33</v>
      </c>
    </row>
    <row r="1246" spans="1:11" x14ac:dyDescent="0.25">
      <c r="A1246" s="49" t="s">
        <v>874</v>
      </c>
      <c r="B1246" s="49" t="s">
        <v>79</v>
      </c>
      <c r="C1246" s="49" t="s">
        <v>31</v>
      </c>
      <c r="D1246" s="49">
        <v>233922</v>
      </c>
      <c r="E1246" s="49">
        <v>87.5</v>
      </c>
      <c r="F1246" s="49">
        <v>6.35</v>
      </c>
      <c r="G1246" s="49">
        <v>2.7099999999999999E-2</v>
      </c>
      <c r="H1246" s="49">
        <v>36.838099999999997</v>
      </c>
      <c r="I1246" s="49">
        <v>2034</v>
      </c>
      <c r="J1246" s="49" t="s">
        <v>32</v>
      </c>
      <c r="K1246" s="49" t="s">
        <v>33</v>
      </c>
    </row>
    <row r="1247" spans="1:11" x14ac:dyDescent="0.25">
      <c r="A1247" s="49" t="s">
        <v>1024</v>
      </c>
      <c r="B1247" s="49" t="s">
        <v>79</v>
      </c>
      <c r="C1247" s="49" t="s">
        <v>31</v>
      </c>
      <c r="D1247" s="49">
        <v>315511</v>
      </c>
      <c r="E1247" s="49">
        <v>85.51</v>
      </c>
      <c r="F1247" s="49">
        <v>6.85</v>
      </c>
      <c r="G1247" s="49">
        <v>2.1700000000000001E-2</v>
      </c>
      <c r="H1247" s="49">
        <v>46.06</v>
      </c>
      <c r="I1247" s="49">
        <v>2034</v>
      </c>
      <c r="J1247" s="49" t="s">
        <v>32</v>
      </c>
      <c r="K1247" s="49" t="s">
        <v>33</v>
      </c>
    </row>
    <row r="1248" spans="1:11" x14ac:dyDescent="0.25">
      <c r="A1248" s="49" t="s">
        <v>2411</v>
      </c>
      <c r="B1248" s="49" t="s">
        <v>75</v>
      </c>
      <c r="C1248" s="49" t="s">
        <v>31</v>
      </c>
      <c r="D1248" s="49">
        <v>289147</v>
      </c>
      <c r="E1248" s="49">
        <v>87.12</v>
      </c>
      <c r="F1248" s="49">
        <v>5.66</v>
      </c>
      <c r="G1248" s="49">
        <v>1.9599999999999999E-2</v>
      </c>
      <c r="H1248" s="49">
        <v>51.085999999999999</v>
      </c>
      <c r="I1248" s="49">
        <v>2034</v>
      </c>
      <c r="J1248" s="49" t="s">
        <v>32</v>
      </c>
      <c r="K1248" s="49" t="s">
        <v>33</v>
      </c>
    </row>
    <row r="1249" spans="1:11" x14ac:dyDescent="0.25">
      <c r="A1249" s="49" t="s">
        <v>622</v>
      </c>
      <c r="B1249" s="49" t="s">
        <v>79</v>
      </c>
      <c r="C1249" s="49" t="s">
        <v>31</v>
      </c>
      <c r="D1249" s="49">
        <v>204517</v>
      </c>
      <c r="E1249" s="49">
        <v>85.47</v>
      </c>
      <c r="F1249" s="49">
        <v>6.63</v>
      </c>
      <c r="G1249" s="49">
        <v>3.2399999999999998E-2</v>
      </c>
      <c r="H1249" s="49">
        <v>30.847200000000001</v>
      </c>
      <c r="I1249" s="49">
        <v>2034</v>
      </c>
      <c r="J1249" s="49" t="s">
        <v>32</v>
      </c>
      <c r="K1249" s="49" t="s">
        <v>33</v>
      </c>
    </row>
    <row r="1250" spans="1:11" x14ac:dyDescent="0.25">
      <c r="A1250" s="49" t="s">
        <v>785</v>
      </c>
      <c r="B1250" s="49" t="s">
        <v>79</v>
      </c>
      <c r="C1250" s="49" t="s">
        <v>31</v>
      </c>
      <c r="D1250" s="49">
        <v>246401</v>
      </c>
      <c r="E1250" s="49">
        <v>88.96</v>
      </c>
      <c r="F1250" s="49">
        <v>6.28</v>
      </c>
      <c r="G1250" s="49">
        <v>2.5499999999999998E-2</v>
      </c>
      <c r="H1250" s="49">
        <v>39.235799999999998</v>
      </c>
      <c r="I1250" s="49">
        <v>2034</v>
      </c>
      <c r="J1250" s="49" t="s">
        <v>32</v>
      </c>
      <c r="K1250" s="49" t="s">
        <v>33</v>
      </c>
    </row>
    <row r="1251" spans="1:11" x14ac:dyDescent="0.25">
      <c r="A1251" s="49" t="s">
        <v>1009</v>
      </c>
      <c r="B1251" s="49" t="s">
        <v>79</v>
      </c>
      <c r="C1251" s="49" t="s">
        <v>31</v>
      </c>
      <c r="D1251" s="49">
        <v>292913</v>
      </c>
      <c r="E1251" s="49">
        <v>83.18</v>
      </c>
      <c r="F1251" s="49">
        <v>6.29</v>
      </c>
      <c r="G1251" s="49">
        <v>2.1499999999999998E-2</v>
      </c>
      <c r="H1251" s="49">
        <v>46.567999999999998</v>
      </c>
      <c r="I1251" s="49">
        <v>2034</v>
      </c>
      <c r="J1251" s="49" t="s">
        <v>32</v>
      </c>
      <c r="K1251" s="49" t="s">
        <v>33</v>
      </c>
    </row>
    <row r="1252" spans="1:11" x14ac:dyDescent="0.25">
      <c r="A1252" s="49" t="s">
        <v>2510</v>
      </c>
      <c r="B1252" s="49" t="s">
        <v>34</v>
      </c>
      <c r="C1252" s="49" t="s">
        <v>32</v>
      </c>
      <c r="D1252" s="49">
        <v>801520</v>
      </c>
      <c r="E1252" s="49">
        <v>66.72</v>
      </c>
      <c r="F1252" s="49">
        <v>8.81</v>
      </c>
      <c r="G1252" s="49">
        <v>1.0999999999999999E-2</v>
      </c>
      <c r="H1252" s="49">
        <v>90.978399999999993</v>
      </c>
      <c r="I1252" s="49">
        <v>2034</v>
      </c>
      <c r="J1252" s="49" t="s">
        <v>52</v>
      </c>
      <c r="K1252" s="49" t="s">
        <v>33</v>
      </c>
    </row>
    <row r="1253" spans="1:11" x14ac:dyDescent="0.25">
      <c r="A1253" s="49" t="s">
        <v>863</v>
      </c>
      <c r="B1253" s="49" t="s">
        <v>79</v>
      </c>
      <c r="C1253" s="49" t="s">
        <v>31</v>
      </c>
      <c r="D1253" s="49">
        <v>310610</v>
      </c>
      <c r="E1253" s="49">
        <v>85.57</v>
      </c>
      <c r="F1253" s="49">
        <v>9.98</v>
      </c>
      <c r="G1253" s="49">
        <v>3.2099999999999997E-2</v>
      </c>
      <c r="H1253" s="49">
        <v>31.1233</v>
      </c>
      <c r="I1253" s="49">
        <v>2034</v>
      </c>
      <c r="J1253" s="49" t="s">
        <v>32</v>
      </c>
      <c r="K1253" s="49" t="s">
        <v>33</v>
      </c>
    </row>
    <row r="1254" spans="1:11" x14ac:dyDescent="0.25">
      <c r="A1254" s="49" t="s">
        <v>528</v>
      </c>
      <c r="B1254" s="49" t="s">
        <v>79</v>
      </c>
      <c r="C1254" s="49" t="s">
        <v>31</v>
      </c>
      <c r="D1254" s="49">
        <v>251075</v>
      </c>
      <c r="E1254" s="49">
        <v>78.680000000000007</v>
      </c>
      <c r="F1254" s="49">
        <v>10.31</v>
      </c>
      <c r="G1254" s="49">
        <v>4.1099999999999998E-2</v>
      </c>
      <c r="H1254" s="49">
        <v>24.352499999999999</v>
      </c>
      <c r="I1254" s="49">
        <v>2034</v>
      </c>
      <c r="J1254" s="49" t="s">
        <v>32</v>
      </c>
      <c r="K1254" s="49" t="s">
        <v>33</v>
      </c>
    </row>
    <row r="1255" spans="1:11" x14ac:dyDescent="0.25">
      <c r="A1255" s="49" t="s">
        <v>587</v>
      </c>
      <c r="B1255" s="49" t="s">
        <v>79</v>
      </c>
      <c r="C1255" s="49" t="s">
        <v>31</v>
      </c>
      <c r="D1255" s="49">
        <v>219537</v>
      </c>
      <c r="E1255" s="49">
        <v>82.12</v>
      </c>
      <c r="F1255" s="49">
        <v>6.7</v>
      </c>
      <c r="G1255" s="49">
        <v>3.0499999999999999E-2</v>
      </c>
      <c r="H1255" s="49">
        <v>32.766800000000003</v>
      </c>
      <c r="I1255" s="49">
        <v>2034</v>
      </c>
      <c r="J1255" s="49" t="s">
        <v>32</v>
      </c>
      <c r="K1255" s="49" t="s">
        <v>33</v>
      </c>
    </row>
    <row r="1256" spans="1:11" x14ac:dyDescent="0.25">
      <c r="A1256" s="49" t="s">
        <v>1751</v>
      </c>
      <c r="B1256" s="49" t="s">
        <v>79</v>
      </c>
      <c r="C1256" s="49" t="s">
        <v>31</v>
      </c>
      <c r="D1256" s="49">
        <v>712974</v>
      </c>
      <c r="E1256" s="49">
        <v>84.08</v>
      </c>
      <c r="F1256" s="49">
        <v>10.220000000000001</v>
      </c>
      <c r="G1256" s="49">
        <v>1.43E-2</v>
      </c>
      <c r="H1256" s="49">
        <v>69.762699999999995</v>
      </c>
      <c r="I1256" s="49">
        <v>2034</v>
      </c>
      <c r="J1256" s="49" t="s">
        <v>32</v>
      </c>
      <c r="K1256" s="49" t="s">
        <v>33</v>
      </c>
    </row>
    <row r="1257" spans="1:11" x14ac:dyDescent="0.25">
      <c r="A1257" s="49" t="s">
        <v>606</v>
      </c>
      <c r="B1257" s="49" t="s">
        <v>79</v>
      </c>
      <c r="C1257" s="49" t="s">
        <v>31</v>
      </c>
      <c r="D1257" s="49">
        <v>175612</v>
      </c>
      <c r="E1257" s="49">
        <v>82.13</v>
      </c>
      <c r="F1257" s="49">
        <v>6.65</v>
      </c>
      <c r="G1257" s="49">
        <v>3.7900000000000003E-2</v>
      </c>
      <c r="H1257" s="49">
        <v>26.407800000000002</v>
      </c>
      <c r="I1257" s="49">
        <v>2034</v>
      </c>
      <c r="J1257" s="49" t="s">
        <v>32</v>
      </c>
      <c r="K1257" s="49" t="s">
        <v>33</v>
      </c>
    </row>
    <row r="1258" spans="1:11" x14ac:dyDescent="0.25">
      <c r="A1258" s="49" t="s">
        <v>1196</v>
      </c>
      <c r="B1258" s="49" t="s">
        <v>79</v>
      </c>
      <c r="C1258" s="49" t="s">
        <v>31</v>
      </c>
      <c r="D1258" s="49">
        <v>297405</v>
      </c>
      <c r="E1258" s="49">
        <v>89.16</v>
      </c>
      <c r="F1258" s="49">
        <v>6.29</v>
      </c>
      <c r="G1258" s="49">
        <v>2.1100000000000001E-2</v>
      </c>
      <c r="H1258" s="49">
        <v>47.282299999999999</v>
      </c>
      <c r="I1258" s="49">
        <v>2034</v>
      </c>
      <c r="J1258" s="49" t="s">
        <v>32</v>
      </c>
      <c r="K1258" s="49" t="s">
        <v>33</v>
      </c>
    </row>
    <row r="1259" spans="1:11" x14ac:dyDescent="0.25">
      <c r="A1259" s="49" t="s">
        <v>893</v>
      </c>
      <c r="B1259" s="49" t="s">
        <v>79</v>
      </c>
      <c r="C1259" s="49" t="s">
        <v>31</v>
      </c>
      <c r="D1259" s="49">
        <v>200796</v>
      </c>
      <c r="E1259" s="49">
        <v>87.33</v>
      </c>
      <c r="F1259" s="49">
        <v>6.53</v>
      </c>
      <c r="G1259" s="49">
        <v>3.2500000000000001E-2</v>
      </c>
      <c r="H1259" s="49">
        <v>30.7498</v>
      </c>
      <c r="I1259" s="49">
        <v>2034</v>
      </c>
      <c r="J1259" s="49" t="s">
        <v>32</v>
      </c>
      <c r="K1259" s="49" t="s">
        <v>33</v>
      </c>
    </row>
    <row r="1260" spans="1:11" x14ac:dyDescent="0.25">
      <c r="A1260" s="49" t="s">
        <v>1143</v>
      </c>
      <c r="B1260" s="49" t="s">
        <v>79</v>
      </c>
      <c r="C1260" s="49" t="s">
        <v>31</v>
      </c>
      <c r="D1260" s="49">
        <v>328171</v>
      </c>
      <c r="E1260" s="49">
        <v>81.260000000000005</v>
      </c>
      <c r="F1260" s="49">
        <v>6.19</v>
      </c>
      <c r="G1260" s="49">
        <v>1.89E-2</v>
      </c>
      <c r="H1260" s="49">
        <v>53.016399999999997</v>
      </c>
      <c r="I1260" s="49">
        <v>2034</v>
      </c>
      <c r="J1260" s="49" t="s">
        <v>32</v>
      </c>
      <c r="K1260" s="49" t="s">
        <v>33</v>
      </c>
    </row>
    <row r="1261" spans="1:11" x14ac:dyDescent="0.25">
      <c r="A1261" s="49" t="s">
        <v>2590</v>
      </c>
      <c r="B1261" s="49" t="s">
        <v>75</v>
      </c>
      <c r="C1261" s="49" t="s">
        <v>32</v>
      </c>
      <c r="D1261" s="49">
        <v>868995</v>
      </c>
      <c r="E1261" s="49">
        <v>80.069999999999993</v>
      </c>
      <c r="F1261" s="49">
        <v>10.17</v>
      </c>
      <c r="G1261" s="49">
        <v>1.17E-2</v>
      </c>
      <c r="H1261" s="49">
        <v>85.446899999999999</v>
      </c>
      <c r="I1261" s="49">
        <v>2035</v>
      </c>
      <c r="J1261" s="49" t="s">
        <v>52</v>
      </c>
      <c r="K1261" s="49" t="s">
        <v>33</v>
      </c>
    </row>
    <row r="1262" spans="1:11" x14ac:dyDescent="0.25">
      <c r="A1262" s="49" t="s">
        <v>747</v>
      </c>
      <c r="B1262" s="49" t="s">
        <v>79</v>
      </c>
      <c r="C1262" s="49" t="s">
        <v>31</v>
      </c>
      <c r="D1262" s="49">
        <v>285669</v>
      </c>
      <c r="E1262" s="49">
        <v>85.84</v>
      </c>
      <c r="F1262" s="49">
        <v>6.23</v>
      </c>
      <c r="G1262" s="49">
        <v>2.18E-2</v>
      </c>
      <c r="H1262" s="49">
        <v>45.8538</v>
      </c>
      <c r="I1262" s="49">
        <v>2035</v>
      </c>
      <c r="J1262" s="49" t="s">
        <v>32</v>
      </c>
      <c r="K1262" s="49" t="s">
        <v>33</v>
      </c>
    </row>
    <row r="1263" spans="1:11" x14ac:dyDescent="0.25">
      <c r="A1263" s="49" t="s">
        <v>1086</v>
      </c>
      <c r="B1263" s="49" t="s">
        <v>79</v>
      </c>
      <c r="C1263" s="49" t="s">
        <v>31</v>
      </c>
      <c r="D1263" s="49">
        <v>550259</v>
      </c>
      <c r="E1263" s="49">
        <v>87.77</v>
      </c>
      <c r="F1263" s="49">
        <v>10.74</v>
      </c>
      <c r="G1263" s="49">
        <v>1.95E-2</v>
      </c>
      <c r="H1263" s="49">
        <v>51.234499999999997</v>
      </c>
      <c r="I1263" s="49">
        <v>2035</v>
      </c>
      <c r="J1263" s="49" t="s">
        <v>32</v>
      </c>
      <c r="K1263" s="49" t="s">
        <v>33</v>
      </c>
    </row>
    <row r="1264" spans="1:11" x14ac:dyDescent="0.25">
      <c r="A1264" s="49" t="s">
        <v>1123</v>
      </c>
      <c r="B1264" s="49" t="s">
        <v>79</v>
      </c>
      <c r="C1264" s="49" t="s">
        <v>31</v>
      </c>
      <c r="D1264" s="49">
        <v>137787</v>
      </c>
      <c r="E1264" s="49">
        <v>85.54</v>
      </c>
      <c r="F1264" s="49">
        <v>6.55</v>
      </c>
      <c r="G1264" s="49">
        <v>4.7500000000000001E-2</v>
      </c>
      <c r="H1264" s="49">
        <v>21.036100000000001</v>
      </c>
      <c r="I1264" s="49">
        <v>2035</v>
      </c>
      <c r="J1264" s="49" t="s">
        <v>32</v>
      </c>
      <c r="K1264" s="49" t="s">
        <v>33</v>
      </c>
    </row>
    <row r="1265" spans="1:11" x14ac:dyDescent="0.25">
      <c r="A1265" s="49" t="s">
        <v>844</v>
      </c>
      <c r="B1265" s="49" t="s">
        <v>79</v>
      </c>
      <c r="C1265" s="49" t="s">
        <v>31</v>
      </c>
      <c r="D1265" s="49">
        <v>469914</v>
      </c>
      <c r="E1265" s="49">
        <v>76</v>
      </c>
      <c r="F1265" s="49">
        <v>7.15</v>
      </c>
      <c r="G1265" s="49">
        <v>1.52E-2</v>
      </c>
      <c r="H1265" s="49">
        <v>65.722300000000004</v>
      </c>
      <c r="I1265" s="49">
        <v>2035</v>
      </c>
      <c r="J1265" s="49" t="s">
        <v>32</v>
      </c>
      <c r="K1265" s="49" t="s">
        <v>33</v>
      </c>
    </row>
    <row r="1266" spans="1:11" x14ac:dyDescent="0.25">
      <c r="A1266" s="49" t="s">
        <v>3389</v>
      </c>
      <c r="B1266" s="49" t="s">
        <v>75</v>
      </c>
      <c r="C1266" s="49" t="s">
        <v>32</v>
      </c>
      <c r="D1266" s="49">
        <v>188325</v>
      </c>
      <c r="E1266" s="49">
        <v>79.959999999999994</v>
      </c>
      <c r="F1266" s="49">
        <v>0.72</v>
      </c>
      <c r="G1266" s="49">
        <v>3.8E-3</v>
      </c>
      <c r="H1266" s="49">
        <v>261.5625</v>
      </c>
      <c r="I1266" s="49">
        <v>2035</v>
      </c>
      <c r="J1266" s="49" t="s">
        <v>52</v>
      </c>
      <c r="K1266" s="49" t="s">
        <v>33</v>
      </c>
    </row>
    <row r="1267" spans="1:11" x14ac:dyDescent="0.25">
      <c r="A1267" s="49" t="s">
        <v>1277</v>
      </c>
      <c r="B1267" s="49" t="s">
        <v>79</v>
      </c>
      <c r="C1267" s="49" t="s">
        <v>31</v>
      </c>
      <c r="D1267" s="49">
        <v>369659</v>
      </c>
      <c r="E1267" s="49">
        <v>85.28</v>
      </c>
      <c r="F1267" s="49">
        <v>6.11</v>
      </c>
      <c r="G1267" s="49">
        <v>1.6500000000000001E-2</v>
      </c>
      <c r="H1267" s="49">
        <v>60.500599999999999</v>
      </c>
      <c r="I1267" s="49">
        <v>2035</v>
      </c>
      <c r="J1267" s="49" t="s">
        <v>32</v>
      </c>
      <c r="K1267" s="49" t="s">
        <v>33</v>
      </c>
    </row>
    <row r="1268" spans="1:11" x14ac:dyDescent="0.25">
      <c r="A1268" s="49" t="s">
        <v>773</v>
      </c>
      <c r="B1268" s="49" t="s">
        <v>79</v>
      </c>
      <c r="C1268" s="49" t="s">
        <v>31</v>
      </c>
      <c r="D1268" s="49">
        <v>433504</v>
      </c>
      <c r="E1268" s="49">
        <v>79.709999999999994</v>
      </c>
      <c r="F1268" s="49">
        <v>12.59</v>
      </c>
      <c r="G1268" s="49">
        <v>2.9000000000000001E-2</v>
      </c>
      <c r="H1268" s="49">
        <v>34.432400000000001</v>
      </c>
      <c r="I1268" s="49">
        <v>2035</v>
      </c>
      <c r="J1268" s="49" t="s">
        <v>32</v>
      </c>
      <c r="K1268" s="49" t="s">
        <v>33</v>
      </c>
    </row>
    <row r="1269" spans="1:11" x14ac:dyDescent="0.25">
      <c r="A1269" s="49" t="s">
        <v>1173</v>
      </c>
      <c r="B1269" s="49" t="s">
        <v>79</v>
      </c>
      <c r="C1269" s="49" t="s">
        <v>31</v>
      </c>
      <c r="D1269" s="49">
        <v>412238</v>
      </c>
      <c r="E1269" s="49">
        <v>86.45</v>
      </c>
      <c r="F1269" s="49">
        <v>6.16</v>
      </c>
      <c r="G1269" s="49">
        <v>1.49E-2</v>
      </c>
      <c r="H1269" s="49">
        <v>66.921800000000005</v>
      </c>
      <c r="I1269" s="49">
        <v>2035</v>
      </c>
      <c r="J1269" s="49" t="s">
        <v>32</v>
      </c>
      <c r="K1269" s="49" t="s">
        <v>33</v>
      </c>
    </row>
    <row r="1270" spans="1:11" x14ac:dyDescent="0.25">
      <c r="A1270" s="49" t="s">
        <v>1872</v>
      </c>
      <c r="B1270" s="49" t="s">
        <v>75</v>
      </c>
      <c r="C1270" s="49" t="s">
        <v>31</v>
      </c>
      <c r="D1270" s="49">
        <v>389118</v>
      </c>
      <c r="E1270" s="49">
        <v>81.95</v>
      </c>
      <c r="F1270" s="49">
        <v>7.38</v>
      </c>
      <c r="G1270" s="49">
        <v>1.9E-2</v>
      </c>
      <c r="H1270" s="49">
        <v>52.725999999999999</v>
      </c>
      <c r="I1270" s="49">
        <v>2035</v>
      </c>
      <c r="J1270" s="49" t="s">
        <v>32</v>
      </c>
      <c r="K1270" s="49" t="s">
        <v>33</v>
      </c>
    </row>
    <row r="1271" spans="1:11" x14ac:dyDescent="0.25">
      <c r="A1271" s="49" t="s">
        <v>762</v>
      </c>
      <c r="B1271" s="49" t="s">
        <v>79</v>
      </c>
      <c r="C1271" s="49" t="s">
        <v>31</v>
      </c>
      <c r="D1271" s="49">
        <v>368537</v>
      </c>
      <c r="E1271" s="49">
        <v>84.61</v>
      </c>
      <c r="F1271" s="49">
        <v>9.77</v>
      </c>
      <c r="G1271" s="49">
        <v>2.6499999999999999E-2</v>
      </c>
      <c r="H1271" s="49">
        <v>37.721299999999999</v>
      </c>
      <c r="I1271" s="49">
        <v>2035</v>
      </c>
      <c r="J1271" s="49" t="s">
        <v>32</v>
      </c>
      <c r="K1271" s="49" t="s">
        <v>33</v>
      </c>
    </row>
    <row r="1272" spans="1:11" x14ac:dyDescent="0.25">
      <c r="A1272" s="49" t="s">
        <v>2985</v>
      </c>
      <c r="B1272" s="49" t="s">
        <v>75</v>
      </c>
      <c r="C1272" s="49" t="s">
        <v>32</v>
      </c>
      <c r="D1272" s="49">
        <v>413415</v>
      </c>
      <c r="E1272" s="49">
        <v>84.29</v>
      </c>
      <c r="F1272" s="49">
        <v>10.49</v>
      </c>
      <c r="G1272" s="49">
        <v>2.5399999999999999E-2</v>
      </c>
      <c r="H1272" s="49">
        <v>39.410400000000003</v>
      </c>
      <c r="I1272" s="49">
        <v>2035</v>
      </c>
      <c r="J1272" s="49" t="s">
        <v>52</v>
      </c>
      <c r="K1272" s="49" t="s">
        <v>33</v>
      </c>
    </row>
    <row r="1273" spans="1:11" x14ac:dyDescent="0.25">
      <c r="A1273" s="49" t="s">
        <v>1070</v>
      </c>
      <c r="B1273" s="49" t="s">
        <v>79</v>
      </c>
      <c r="C1273" s="49" t="s">
        <v>31</v>
      </c>
      <c r="D1273" s="49">
        <v>539836</v>
      </c>
      <c r="E1273" s="49">
        <v>85.35</v>
      </c>
      <c r="F1273" s="49">
        <v>11.3</v>
      </c>
      <c r="G1273" s="49">
        <v>2.0899999999999998E-2</v>
      </c>
      <c r="H1273" s="49">
        <v>47.773099999999999</v>
      </c>
      <c r="I1273" s="49">
        <v>2035</v>
      </c>
      <c r="J1273" s="49" t="s">
        <v>32</v>
      </c>
      <c r="K1273" s="49" t="s">
        <v>33</v>
      </c>
    </row>
    <row r="1274" spans="1:11" x14ac:dyDescent="0.25">
      <c r="A1274" s="49" t="s">
        <v>1145</v>
      </c>
      <c r="B1274" s="49" t="s">
        <v>79</v>
      </c>
      <c r="C1274" s="49" t="s">
        <v>31</v>
      </c>
      <c r="D1274" s="49">
        <v>1136319</v>
      </c>
      <c r="E1274" s="49">
        <v>87.38</v>
      </c>
      <c r="F1274" s="49">
        <v>16.190000000000001</v>
      </c>
      <c r="G1274" s="49">
        <v>1.4200000000000001E-2</v>
      </c>
      <c r="H1274" s="49">
        <v>70.186499999999995</v>
      </c>
      <c r="I1274" s="49">
        <v>2035</v>
      </c>
      <c r="J1274" s="49" t="s">
        <v>32</v>
      </c>
      <c r="K1274" s="49" t="s">
        <v>33</v>
      </c>
    </row>
    <row r="1275" spans="1:11" x14ac:dyDescent="0.25">
      <c r="A1275" s="49" t="s">
        <v>1004</v>
      </c>
      <c r="B1275" s="49" t="s">
        <v>79</v>
      </c>
      <c r="C1275" s="49" t="s">
        <v>31</v>
      </c>
      <c r="D1275" s="49">
        <v>450798</v>
      </c>
      <c r="E1275" s="49">
        <v>78.37</v>
      </c>
      <c r="F1275" s="49">
        <v>6.8</v>
      </c>
      <c r="G1275" s="49">
        <v>1.5100000000000001E-2</v>
      </c>
      <c r="H1275" s="49">
        <v>66.293800000000005</v>
      </c>
      <c r="I1275" s="49">
        <v>2035</v>
      </c>
      <c r="J1275" s="49" t="s">
        <v>32</v>
      </c>
      <c r="K1275" s="49" t="s">
        <v>33</v>
      </c>
    </row>
    <row r="1276" spans="1:11" x14ac:dyDescent="0.25">
      <c r="A1276" s="49" t="s">
        <v>1053</v>
      </c>
      <c r="B1276" s="49" t="s">
        <v>79</v>
      </c>
      <c r="C1276" s="49" t="s">
        <v>31</v>
      </c>
      <c r="D1276" s="49">
        <v>313058</v>
      </c>
      <c r="E1276" s="49">
        <v>84</v>
      </c>
      <c r="F1276" s="49">
        <v>9.7899999999999991</v>
      </c>
      <c r="G1276" s="49">
        <v>3.1300000000000001E-2</v>
      </c>
      <c r="H1276" s="49">
        <v>31.9773</v>
      </c>
      <c r="I1276" s="49">
        <v>2035</v>
      </c>
      <c r="J1276" s="49" t="s">
        <v>32</v>
      </c>
      <c r="K1276" s="49" t="s">
        <v>33</v>
      </c>
    </row>
    <row r="1277" spans="1:11" x14ac:dyDescent="0.25">
      <c r="A1277" s="49" t="s">
        <v>3353</v>
      </c>
      <c r="B1277" s="49" t="s">
        <v>79</v>
      </c>
      <c r="C1277" s="49" t="s">
        <v>31</v>
      </c>
      <c r="D1277" s="49">
        <v>51039</v>
      </c>
      <c r="E1277" s="49">
        <v>86.8</v>
      </c>
      <c r="F1277" s="49">
        <v>7.26</v>
      </c>
      <c r="G1277" s="49">
        <v>0.14219999999999999</v>
      </c>
      <c r="H1277" s="49">
        <v>7.0301999999999998</v>
      </c>
      <c r="I1277" s="49">
        <v>2035</v>
      </c>
      <c r="J1277" s="49" t="s">
        <v>32</v>
      </c>
      <c r="K1277" s="49" t="s">
        <v>33</v>
      </c>
    </row>
    <row r="1278" spans="1:11" x14ac:dyDescent="0.25">
      <c r="A1278" s="49" t="s">
        <v>1805</v>
      </c>
      <c r="B1278" s="49" t="s">
        <v>75</v>
      </c>
      <c r="C1278" s="49" t="s">
        <v>31</v>
      </c>
      <c r="D1278" s="49">
        <v>571151</v>
      </c>
      <c r="E1278" s="49">
        <v>80.98</v>
      </c>
      <c r="F1278" s="49">
        <v>7.48</v>
      </c>
      <c r="G1278" s="49">
        <v>1.3100000000000001E-2</v>
      </c>
      <c r="H1278" s="49">
        <v>76.357100000000003</v>
      </c>
      <c r="I1278" s="49">
        <v>2035</v>
      </c>
      <c r="J1278" s="49" t="s">
        <v>32</v>
      </c>
      <c r="K1278" s="49" t="s">
        <v>33</v>
      </c>
    </row>
    <row r="1279" spans="1:11" x14ac:dyDescent="0.25">
      <c r="A1279" s="49" t="s">
        <v>1905</v>
      </c>
      <c r="B1279" s="49" t="s">
        <v>75</v>
      </c>
      <c r="C1279" s="49" t="s">
        <v>32</v>
      </c>
      <c r="D1279" s="49">
        <v>1039860</v>
      </c>
      <c r="E1279" s="49">
        <v>75.11</v>
      </c>
      <c r="F1279" s="49">
        <v>9.7100000000000009</v>
      </c>
      <c r="G1279" s="49">
        <v>9.2999999999999992E-3</v>
      </c>
      <c r="H1279" s="49">
        <v>107.0917</v>
      </c>
      <c r="I1279" s="49">
        <v>2035</v>
      </c>
      <c r="J1279" s="49" t="s">
        <v>52</v>
      </c>
      <c r="K1279" s="49" t="s">
        <v>33</v>
      </c>
    </row>
    <row r="1280" spans="1:11" x14ac:dyDescent="0.25">
      <c r="A1280" s="49" t="s">
        <v>2442</v>
      </c>
      <c r="B1280" s="49" t="s">
        <v>75</v>
      </c>
      <c r="C1280" s="49" t="s">
        <v>31</v>
      </c>
      <c r="D1280" s="49">
        <v>296138</v>
      </c>
      <c r="E1280" s="49">
        <v>80.7</v>
      </c>
      <c r="F1280" s="49">
        <v>5.76</v>
      </c>
      <c r="G1280" s="49">
        <v>1.95E-2</v>
      </c>
      <c r="H1280" s="49">
        <v>51.4129</v>
      </c>
      <c r="I1280" s="49">
        <v>2035</v>
      </c>
      <c r="J1280" s="49" t="s">
        <v>32</v>
      </c>
      <c r="K1280" s="49" t="s">
        <v>33</v>
      </c>
    </row>
    <row r="1281" spans="1:11" x14ac:dyDescent="0.25">
      <c r="A1281" s="49" t="s">
        <v>661</v>
      </c>
      <c r="B1281" s="49" t="s">
        <v>79</v>
      </c>
      <c r="C1281" s="49" t="s">
        <v>31</v>
      </c>
      <c r="D1281" s="49">
        <v>226030</v>
      </c>
      <c r="E1281" s="49">
        <v>88.08</v>
      </c>
      <c r="F1281" s="49">
        <v>6.44</v>
      </c>
      <c r="G1281" s="49">
        <v>2.8500000000000001E-2</v>
      </c>
      <c r="H1281" s="49">
        <v>35.097799999999999</v>
      </c>
      <c r="I1281" s="49">
        <v>2035</v>
      </c>
      <c r="J1281" s="49" t="s">
        <v>32</v>
      </c>
      <c r="K1281" s="49" t="s">
        <v>33</v>
      </c>
    </row>
    <row r="1282" spans="1:11" x14ac:dyDescent="0.25">
      <c r="A1282" s="49" t="s">
        <v>3893</v>
      </c>
      <c r="B1282" s="49" t="s">
        <v>75</v>
      </c>
      <c r="C1282" s="49" t="s">
        <v>31</v>
      </c>
      <c r="D1282" s="49">
        <v>861338</v>
      </c>
      <c r="E1282" s="49">
        <v>84.91</v>
      </c>
      <c r="F1282" s="49">
        <v>12.74</v>
      </c>
      <c r="G1282" s="49">
        <v>1.4800000000000001E-2</v>
      </c>
      <c r="H1282" s="49">
        <v>67.608900000000006</v>
      </c>
      <c r="I1282" s="49">
        <v>2035</v>
      </c>
      <c r="J1282" s="49" t="s">
        <v>32</v>
      </c>
      <c r="K1282" s="49" t="s">
        <v>33</v>
      </c>
    </row>
    <row r="1283" spans="1:11" x14ac:dyDescent="0.25">
      <c r="A1283" s="49" t="s">
        <v>3132</v>
      </c>
      <c r="B1283" s="49" t="s">
        <v>75</v>
      </c>
      <c r="C1283" s="49" t="s">
        <v>32</v>
      </c>
      <c r="D1283" s="49">
        <v>637020</v>
      </c>
      <c r="E1283" s="49">
        <v>80.59</v>
      </c>
      <c r="F1283" s="49">
        <v>9.56</v>
      </c>
      <c r="G1283" s="49">
        <v>1.4999999999999999E-2</v>
      </c>
      <c r="H1283" s="49">
        <v>66.633899999999997</v>
      </c>
      <c r="I1283" s="49">
        <v>2035</v>
      </c>
      <c r="J1283" s="49" t="s">
        <v>52</v>
      </c>
      <c r="K1283" s="49" t="s">
        <v>33</v>
      </c>
    </row>
    <row r="1284" spans="1:11" x14ac:dyDescent="0.25">
      <c r="A1284" s="49" t="s">
        <v>3602</v>
      </c>
      <c r="B1284" s="49" t="s">
        <v>75</v>
      </c>
      <c r="C1284" s="49" t="s">
        <v>31</v>
      </c>
      <c r="D1284" s="49">
        <v>726106</v>
      </c>
      <c r="E1284" s="49">
        <v>87.88</v>
      </c>
      <c r="F1284" s="49">
        <v>11.99</v>
      </c>
      <c r="G1284" s="49">
        <v>1.6500000000000001E-2</v>
      </c>
      <c r="H1284" s="49">
        <v>60.5593</v>
      </c>
      <c r="I1284" s="49">
        <v>2035</v>
      </c>
      <c r="J1284" s="49" t="s">
        <v>32</v>
      </c>
      <c r="K1284" s="49" t="s">
        <v>33</v>
      </c>
    </row>
    <row r="1285" spans="1:11" x14ac:dyDescent="0.25">
      <c r="A1285" s="49" t="s">
        <v>1925</v>
      </c>
      <c r="B1285" s="49" t="s">
        <v>75</v>
      </c>
      <c r="C1285" s="49" t="s">
        <v>32</v>
      </c>
      <c r="D1285" s="49">
        <v>861750</v>
      </c>
      <c r="E1285" s="49">
        <v>65.010000000000005</v>
      </c>
      <c r="F1285" s="49">
        <v>11.37</v>
      </c>
      <c r="G1285" s="49">
        <v>1.32E-2</v>
      </c>
      <c r="H1285" s="49">
        <v>75.791600000000003</v>
      </c>
      <c r="I1285" s="49">
        <v>2035</v>
      </c>
      <c r="J1285" s="49" t="s">
        <v>52</v>
      </c>
      <c r="K1285" s="49" t="s">
        <v>33</v>
      </c>
    </row>
    <row r="1286" spans="1:11" x14ac:dyDescent="0.25">
      <c r="A1286" s="49" t="s">
        <v>960</v>
      </c>
      <c r="B1286" s="49" t="s">
        <v>79</v>
      </c>
      <c r="C1286" s="49" t="s">
        <v>31</v>
      </c>
      <c r="D1286" s="49">
        <v>194948</v>
      </c>
      <c r="E1286" s="49">
        <v>83.14</v>
      </c>
      <c r="F1286" s="49">
        <v>6.61</v>
      </c>
      <c r="G1286" s="49">
        <v>3.39E-2</v>
      </c>
      <c r="H1286" s="49">
        <v>29.492999999999999</v>
      </c>
      <c r="I1286" s="49">
        <v>2035</v>
      </c>
      <c r="J1286" s="49" t="s">
        <v>32</v>
      </c>
      <c r="K1286" s="49" t="s">
        <v>33</v>
      </c>
    </row>
    <row r="1287" spans="1:11" x14ac:dyDescent="0.25">
      <c r="A1287" s="49" t="s">
        <v>1022</v>
      </c>
      <c r="B1287" s="49" t="s">
        <v>79</v>
      </c>
      <c r="C1287" s="49" t="s">
        <v>31</v>
      </c>
      <c r="D1287" s="49">
        <v>306421</v>
      </c>
      <c r="E1287" s="49">
        <v>85.8</v>
      </c>
      <c r="F1287" s="49">
        <v>6.65</v>
      </c>
      <c r="G1287" s="49">
        <v>2.1700000000000001E-2</v>
      </c>
      <c r="H1287" s="49">
        <v>46.078400000000002</v>
      </c>
      <c r="I1287" s="49">
        <v>2035</v>
      </c>
      <c r="J1287" s="49" t="s">
        <v>32</v>
      </c>
      <c r="K1287" s="49" t="s">
        <v>33</v>
      </c>
    </row>
    <row r="1288" spans="1:11" x14ac:dyDescent="0.25">
      <c r="A1288" s="49" t="s">
        <v>3894</v>
      </c>
      <c r="B1288" s="49" t="s">
        <v>75</v>
      </c>
      <c r="C1288" s="49" t="s">
        <v>31</v>
      </c>
      <c r="D1288" s="49">
        <v>753480</v>
      </c>
      <c r="E1288" s="49">
        <v>84.95</v>
      </c>
      <c r="F1288" s="49">
        <v>12.75</v>
      </c>
      <c r="G1288" s="49">
        <v>1.6899999999999998E-2</v>
      </c>
      <c r="H1288" s="49">
        <v>59.096499999999999</v>
      </c>
      <c r="I1288" s="49">
        <v>2035</v>
      </c>
      <c r="J1288" s="49" t="s">
        <v>32</v>
      </c>
      <c r="K1288" s="49" t="s">
        <v>33</v>
      </c>
    </row>
    <row r="1289" spans="1:11" x14ac:dyDescent="0.25">
      <c r="A1289" s="49" t="s">
        <v>1635</v>
      </c>
      <c r="B1289" s="49" t="s">
        <v>79</v>
      </c>
      <c r="C1289" s="49" t="s">
        <v>31</v>
      </c>
      <c r="D1289" s="49">
        <v>370640</v>
      </c>
      <c r="E1289" s="49">
        <v>89.14</v>
      </c>
      <c r="F1289" s="49">
        <v>6.81</v>
      </c>
      <c r="G1289" s="49">
        <v>1.84E-2</v>
      </c>
      <c r="H1289" s="49">
        <v>54.425899999999999</v>
      </c>
      <c r="I1289" s="49">
        <v>2035</v>
      </c>
      <c r="J1289" s="49" t="s">
        <v>32</v>
      </c>
      <c r="K1289" s="49" t="s">
        <v>33</v>
      </c>
    </row>
    <row r="1290" spans="1:11" x14ac:dyDescent="0.25">
      <c r="A1290" s="49" t="s">
        <v>1079</v>
      </c>
      <c r="B1290" s="49" t="s">
        <v>79</v>
      </c>
      <c r="C1290" s="49" t="s">
        <v>31</v>
      </c>
      <c r="D1290" s="49">
        <v>253372</v>
      </c>
      <c r="E1290" s="49">
        <v>85.81</v>
      </c>
      <c r="F1290" s="49">
        <v>6.1</v>
      </c>
      <c r="G1290" s="49">
        <v>2.41E-2</v>
      </c>
      <c r="H1290" s="49">
        <v>41.5364</v>
      </c>
      <c r="I1290" s="49">
        <v>2035</v>
      </c>
      <c r="J1290" s="49" t="s">
        <v>32</v>
      </c>
      <c r="K1290" s="49" t="s">
        <v>33</v>
      </c>
    </row>
    <row r="1291" spans="1:11" x14ac:dyDescent="0.25">
      <c r="A1291" s="49" t="s">
        <v>1108</v>
      </c>
      <c r="B1291" s="49" t="s">
        <v>79</v>
      </c>
      <c r="C1291" s="49" t="s">
        <v>31</v>
      </c>
      <c r="D1291" s="49">
        <v>150780</v>
      </c>
      <c r="E1291" s="49">
        <v>87.18</v>
      </c>
      <c r="F1291" s="49">
        <v>6.1</v>
      </c>
      <c r="G1291" s="49">
        <v>4.0500000000000001E-2</v>
      </c>
      <c r="H1291" s="49">
        <v>24.718</v>
      </c>
      <c r="I1291" s="49">
        <v>2035</v>
      </c>
      <c r="J1291" s="49" t="s">
        <v>32</v>
      </c>
      <c r="K1291" s="49" t="s">
        <v>33</v>
      </c>
    </row>
    <row r="1292" spans="1:11" x14ac:dyDescent="0.25">
      <c r="A1292" s="49" t="s">
        <v>1144</v>
      </c>
      <c r="B1292" s="49" t="s">
        <v>79</v>
      </c>
      <c r="C1292" s="49" t="s">
        <v>31</v>
      </c>
      <c r="D1292" s="49">
        <v>285529</v>
      </c>
      <c r="E1292" s="49">
        <v>85.89</v>
      </c>
      <c r="F1292" s="49">
        <v>6.09</v>
      </c>
      <c r="G1292" s="49">
        <v>2.1299999999999999E-2</v>
      </c>
      <c r="H1292" s="49">
        <v>46.884799999999998</v>
      </c>
      <c r="I1292" s="49">
        <v>2035</v>
      </c>
      <c r="J1292" s="49" t="s">
        <v>32</v>
      </c>
      <c r="K1292" s="49" t="s">
        <v>33</v>
      </c>
    </row>
    <row r="1293" spans="1:11" x14ac:dyDescent="0.25">
      <c r="A1293" s="49" t="s">
        <v>2452</v>
      </c>
      <c r="B1293" s="49" t="s">
        <v>75</v>
      </c>
      <c r="C1293" s="49" t="s">
        <v>31</v>
      </c>
      <c r="D1293" s="49">
        <v>432679</v>
      </c>
      <c r="E1293" s="49">
        <v>83.54</v>
      </c>
      <c r="F1293" s="49">
        <v>5.76</v>
      </c>
      <c r="G1293" s="49">
        <v>1.3299999999999999E-2</v>
      </c>
      <c r="H1293" s="49">
        <v>75.117800000000003</v>
      </c>
      <c r="I1293" s="49">
        <v>2035</v>
      </c>
      <c r="J1293" s="49" t="s">
        <v>32</v>
      </c>
      <c r="K1293" s="49" t="s">
        <v>33</v>
      </c>
    </row>
    <row r="1294" spans="1:11" x14ac:dyDescent="0.25">
      <c r="A1294" s="49" t="s">
        <v>947</v>
      </c>
      <c r="B1294" s="49" t="s">
        <v>79</v>
      </c>
      <c r="C1294" s="49" t="s">
        <v>31</v>
      </c>
      <c r="D1294" s="49">
        <v>176487</v>
      </c>
      <c r="E1294" s="49">
        <v>88.68</v>
      </c>
      <c r="F1294" s="49">
        <v>6.31</v>
      </c>
      <c r="G1294" s="49">
        <v>3.5799999999999998E-2</v>
      </c>
      <c r="H1294" s="49">
        <v>27.9693</v>
      </c>
      <c r="I1294" s="49">
        <v>2035</v>
      </c>
      <c r="J1294" s="49" t="s">
        <v>32</v>
      </c>
      <c r="K1294" s="49" t="s">
        <v>33</v>
      </c>
    </row>
    <row r="1295" spans="1:11" x14ac:dyDescent="0.25">
      <c r="A1295" s="49" t="s">
        <v>1263</v>
      </c>
      <c r="B1295" s="49" t="s">
        <v>79</v>
      </c>
      <c r="C1295" s="49" t="s">
        <v>31</v>
      </c>
      <c r="D1295" s="49">
        <v>352786</v>
      </c>
      <c r="E1295" s="49">
        <v>87.45</v>
      </c>
      <c r="F1295" s="49">
        <v>6.1</v>
      </c>
      <c r="G1295" s="49">
        <v>1.7299999999999999E-2</v>
      </c>
      <c r="H1295" s="49">
        <v>57.833799999999997</v>
      </c>
      <c r="I1295" s="49">
        <v>2035</v>
      </c>
      <c r="J1295" s="49" t="s">
        <v>32</v>
      </c>
      <c r="K1295" s="49" t="s">
        <v>33</v>
      </c>
    </row>
    <row r="1296" spans="1:11" x14ac:dyDescent="0.25">
      <c r="A1296" s="49" t="s">
        <v>1116</v>
      </c>
      <c r="B1296" s="49" t="s">
        <v>79</v>
      </c>
      <c r="C1296" s="49" t="s">
        <v>31</v>
      </c>
      <c r="D1296" s="49">
        <v>195837</v>
      </c>
      <c r="E1296" s="49">
        <v>89.3</v>
      </c>
      <c r="F1296" s="49">
        <v>6.28</v>
      </c>
      <c r="G1296" s="49">
        <v>3.2099999999999997E-2</v>
      </c>
      <c r="H1296" s="49">
        <v>31.184200000000001</v>
      </c>
      <c r="I1296" s="49">
        <v>2035</v>
      </c>
      <c r="J1296" s="49" t="s">
        <v>32</v>
      </c>
      <c r="K1296" s="49" t="s">
        <v>33</v>
      </c>
    </row>
    <row r="1297" spans="1:11" x14ac:dyDescent="0.25">
      <c r="A1297" s="49" t="s">
        <v>2464</v>
      </c>
      <c r="B1297" s="49" t="s">
        <v>79</v>
      </c>
      <c r="C1297" s="49" t="s">
        <v>31</v>
      </c>
      <c r="D1297" s="49">
        <v>590501</v>
      </c>
      <c r="E1297" s="49">
        <v>81.92</v>
      </c>
      <c r="F1297" s="49">
        <v>9.76</v>
      </c>
      <c r="G1297" s="49">
        <v>1.6500000000000001E-2</v>
      </c>
      <c r="H1297" s="49">
        <v>60.502099999999999</v>
      </c>
      <c r="I1297" s="49">
        <v>2035</v>
      </c>
      <c r="J1297" s="49" t="s">
        <v>32</v>
      </c>
      <c r="K1297" s="49" t="s">
        <v>33</v>
      </c>
    </row>
    <row r="1298" spans="1:11" x14ac:dyDescent="0.25">
      <c r="A1298" s="49" t="s">
        <v>949</v>
      </c>
      <c r="B1298" s="49" t="s">
        <v>79</v>
      </c>
      <c r="C1298" s="49" t="s">
        <v>31</v>
      </c>
      <c r="D1298" s="49">
        <v>208222</v>
      </c>
      <c r="E1298" s="49">
        <v>87.45</v>
      </c>
      <c r="F1298" s="49">
        <v>6.54</v>
      </c>
      <c r="G1298" s="49">
        <v>3.1399999999999997E-2</v>
      </c>
      <c r="H1298" s="49">
        <v>31.8383</v>
      </c>
      <c r="I1298" s="49">
        <v>2035</v>
      </c>
      <c r="J1298" s="49" t="s">
        <v>32</v>
      </c>
      <c r="K1298" s="49" t="s">
        <v>33</v>
      </c>
    </row>
    <row r="1299" spans="1:11" x14ac:dyDescent="0.25">
      <c r="A1299" s="49" t="s">
        <v>996</v>
      </c>
      <c r="B1299" s="49" t="s">
        <v>79</v>
      </c>
      <c r="C1299" s="49" t="s">
        <v>31</v>
      </c>
      <c r="D1299" s="49">
        <v>270198</v>
      </c>
      <c r="E1299" s="49">
        <v>86.75</v>
      </c>
      <c r="F1299" s="49">
        <v>6.11</v>
      </c>
      <c r="G1299" s="49">
        <v>2.2599999999999999E-2</v>
      </c>
      <c r="H1299" s="49">
        <v>44.222299999999997</v>
      </c>
      <c r="I1299" s="49">
        <v>2035</v>
      </c>
      <c r="J1299" s="49" t="s">
        <v>32</v>
      </c>
      <c r="K1299" s="49" t="s">
        <v>33</v>
      </c>
    </row>
    <row r="1300" spans="1:11" x14ac:dyDescent="0.25">
      <c r="A1300" s="49" t="s">
        <v>902</v>
      </c>
      <c r="B1300" s="49" t="s">
        <v>79</v>
      </c>
      <c r="C1300" s="49" t="s">
        <v>31</v>
      </c>
      <c r="D1300" s="49">
        <v>394711</v>
      </c>
      <c r="E1300" s="49">
        <v>82.64</v>
      </c>
      <c r="F1300" s="49">
        <v>7.25</v>
      </c>
      <c r="G1300" s="49">
        <v>1.84E-2</v>
      </c>
      <c r="H1300" s="49">
        <v>54.442900000000002</v>
      </c>
      <c r="I1300" s="49">
        <v>2035</v>
      </c>
      <c r="J1300" s="49" t="s">
        <v>32</v>
      </c>
      <c r="K1300" s="49" t="s">
        <v>33</v>
      </c>
    </row>
    <row r="1301" spans="1:11" x14ac:dyDescent="0.25">
      <c r="A1301" s="49" t="s">
        <v>1532</v>
      </c>
      <c r="B1301" s="49" t="s">
        <v>75</v>
      </c>
      <c r="C1301" s="49" t="s">
        <v>31</v>
      </c>
      <c r="D1301" s="49">
        <v>394664</v>
      </c>
      <c r="E1301" s="49">
        <v>82.43</v>
      </c>
      <c r="F1301" s="49">
        <v>6.16</v>
      </c>
      <c r="G1301" s="49">
        <v>1.5599999999999999E-2</v>
      </c>
      <c r="H1301" s="49">
        <v>64.068899999999999</v>
      </c>
      <c r="I1301" s="49">
        <v>2035</v>
      </c>
      <c r="J1301" s="49" t="s">
        <v>32</v>
      </c>
      <c r="K1301" s="49" t="s">
        <v>33</v>
      </c>
    </row>
    <row r="1302" spans="1:11" x14ac:dyDescent="0.25">
      <c r="A1302" s="49" t="s">
        <v>3025</v>
      </c>
      <c r="B1302" s="49" t="s">
        <v>75</v>
      </c>
      <c r="C1302" s="49" t="s">
        <v>32</v>
      </c>
      <c r="D1302" s="49">
        <v>901710</v>
      </c>
      <c r="E1302" s="49">
        <v>76.48</v>
      </c>
      <c r="F1302" s="49">
        <v>9.9600000000000009</v>
      </c>
      <c r="G1302" s="49">
        <v>1.0999999999999999E-2</v>
      </c>
      <c r="H1302" s="49">
        <v>90.533100000000005</v>
      </c>
      <c r="I1302" s="49">
        <v>2035</v>
      </c>
      <c r="J1302" s="49" t="s">
        <v>52</v>
      </c>
      <c r="K1302" s="49" t="s">
        <v>33</v>
      </c>
    </row>
    <row r="1303" spans="1:11" x14ac:dyDescent="0.25">
      <c r="A1303" s="49" t="s">
        <v>770</v>
      </c>
      <c r="B1303" s="49" t="s">
        <v>79</v>
      </c>
      <c r="C1303" s="49" t="s">
        <v>31</v>
      </c>
      <c r="D1303" s="49">
        <v>469914</v>
      </c>
      <c r="E1303" s="49">
        <v>82.5</v>
      </c>
      <c r="F1303" s="49">
        <v>7.15</v>
      </c>
      <c r="G1303" s="49">
        <v>1.52E-2</v>
      </c>
      <c r="H1303" s="49">
        <v>65.722300000000004</v>
      </c>
      <c r="I1303" s="49">
        <v>2035</v>
      </c>
      <c r="J1303" s="49" t="s">
        <v>32</v>
      </c>
      <c r="K1303" s="49" t="s">
        <v>33</v>
      </c>
    </row>
    <row r="1304" spans="1:11" x14ac:dyDescent="0.25">
      <c r="A1304" s="49" t="s">
        <v>2045</v>
      </c>
      <c r="B1304" s="49" t="s">
        <v>75</v>
      </c>
      <c r="C1304" s="49" t="s">
        <v>32</v>
      </c>
      <c r="D1304" s="49">
        <v>652590</v>
      </c>
      <c r="E1304" s="49">
        <v>82.62</v>
      </c>
      <c r="F1304" s="49">
        <v>11.37</v>
      </c>
      <c r="G1304" s="49">
        <v>1.7399999999999999E-2</v>
      </c>
      <c r="H1304" s="49">
        <v>57.395800000000001</v>
      </c>
      <c r="I1304" s="49">
        <v>2035</v>
      </c>
      <c r="J1304" s="49" t="s">
        <v>52</v>
      </c>
      <c r="K1304" s="49" t="s">
        <v>33</v>
      </c>
    </row>
    <row r="1305" spans="1:11" x14ac:dyDescent="0.25">
      <c r="A1305" s="49" t="s">
        <v>2421</v>
      </c>
      <c r="B1305" s="49" t="s">
        <v>34</v>
      </c>
      <c r="C1305" s="49" t="s">
        <v>32</v>
      </c>
      <c r="D1305" s="49">
        <v>260400</v>
      </c>
      <c r="E1305" s="49">
        <v>81.69</v>
      </c>
      <c r="F1305" s="49">
        <v>8.6</v>
      </c>
      <c r="G1305" s="49">
        <v>3.3000000000000002E-2</v>
      </c>
      <c r="H1305" s="49">
        <v>30.2791</v>
      </c>
      <c r="I1305" s="49">
        <v>2035</v>
      </c>
      <c r="J1305" s="49" t="s">
        <v>52</v>
      </c>
      <c r="K1305" s="49" t="s">
        <v>33</v>
      </c>
    </row>
    <row r="1306" spans="1:11" x14ac:dyDescent="0.25">
      <c r="A1306" s="49" t="s">
        <v>1095</v>
      </c>
      <c r="B1306" s="49" t="s">
        <v>79</v>
      </c>
      <c r="C1306" s="49" t="s">
        <v>31</v>
      </c>
      <c r="D1306" s="49">
        <v>226544</v>
      </c>
      <c r="E1306" s="49">
        <v>83.66</v>
      </c>
      <c r="F1306" s="49">
        <v>6.09</v>
      </c>
      <c r="G1306" s="49">
        <v>2.69E-2</v>
      </c>
      <c r="H1306" s="49">
        <v>37.199399999999997</v>
      </c>
      <c r="I1306" s="49">
        <v>2035</v>
      </c>
      <c r="J1306" s="49" t="s">
        <v>32</v>
      </c>
      <c r="K1306" s="49" t="s">
        <v>33</v>
      </c>
    </row>
    <row r="1307" spans="1:11" x14ac:dyDescent="0.25">
      <c r="A1307" s="49" t="s">
        <v>2467</v>
      </c>
      <c r="B1307" s="49" t="s">
        <v>34</v>
      </c>
      <c r="C1307" s="49" t="s">
        <v>32</v>
      </c>
      <c r="D1307" s="49">
        <v>200880</v>
      </c>
      <c r="E1307" s="49">
        <v>81.81</v>
      </c>
      <c r="F1307" s="49">
        <v>9.0500000000000007</v>
      </c>
      <c r="G1307" s="49">
        <v>4.5100000000000001E-2</v>
      </c>
      <c r="H1307" s="49">
        <v>22.1967</v>
      </c>
      <c r="I1307" s="49">
        <v>2035</v>
      </c>
      <c r="J1307" s="49" t="s">
        <v>52</v>
      </c>
      <c r="K1307" s="49" t="s">
        <v>33</v>
      </c>
    </row>
    <row r="1308" spans="1:11" x14ac:dyDescent="0.25">
      <c r="A1308" s="49" t="s">
        <v>2465</v>
      </c>
      <c r="B1308" s="49" t="s">
        <v>75</v>
      </c>
      <c r="C1308" s="49" t="s">
        <v>31</v>
      </c>
      <c r="D1308" s="49">
        <v>315146</v>
      </c>
      <c r="E1308" s="49">
        <v>84.9</v>
      </c>
      <c r="F1308" s="49">
        <v>5.23</v>
      </c>
      <c r="G1308" s="49">
        <v>1.66E-2</v>
      </c>
      <c r="H1308" s="49">
        <v>60.257300000000001</v>
      </c>
      <c r="I1308" s="49">
        <v>2035</v>
      </c>
      <c r="J1308" s="49" t="s">
        <v>32</v>
      </c>
      <c r="K1308" s="49" t="s">
        <v>33</v>
      </c>
    </row>
    <row r="1309" spans="1:11" x14ac:dyDescent="0.25">
      <c r="A1309" s="49" t="s">
        <v>1044</v>
      </c>
      <c r="B1309" s="49" t="s">
        <v>79</v>
      </c>
      <c r="C1309" s="49" t="s">
        <v>31</v>
      </c>
      <c r="D1309" s="49">
        <v>156950</v>
      </c>
      <c r="E1309" s="49">
        <v>88.14</v>
      </c>
      <c r="F1309" s="49">
        <v>6.12</v>
      </c>
      <c r="G1309" s="49">
        <v>3.9E-2</v>
      </c>
      <c r="H1309" s="49">
        <v>25.645399999999999</v>
      </c>
      <c r="I1309" s="49">
        <v>2035</v>
      </c>
      <c r="J1309" s="49" t="s">
        <v>32</v>
      </c>
      <c r="K1309" s="49" t="s">
        <v>33</v>
      </c>
    </row>
    <row r="1310" spans="1:11" x14ac:dyDescent="0.25">
      <c r="A1310" s="49" t="s">
        <v>1587</v>
      </c>
      <c r="B1310" s="49" t="s">
        <v>79</v>
      </c>
      <c r="C1310" s="49" t="s">
        <v>31</v>
      </c>
      <c r="D1310" s="49">
        <v>488890</v>
      </c>
      <c r="E1310" s="49">
        <v>79.680000000000007</v>
      </c>
      <c r="F1310" s="49">
        <v>9.8000000000000007</v>
      </c>
      <c r="G1310" s="49">
        <v>0.02</v>
      </c>
      <c r="H1310" s="49">
        <v>49.886800000000001</v>
      </c>
      <c r="I1310" s="49">
        <v>2035</v>
      </c>
      <c r="J1310" s="49" t="s">
        <v>32</v>
      </c>
      <c r="K1310" s="49" t="s">
        <v>33</v>
      </c>
    </row>
    <row r="1311" spans="1:11" x14ac:dyDescent="0.25">
      <c r="A1311" s="49" t="s">
        <v>1014</v>
      </c>
      <c r="B1311" s="49" t="s">
        <v>79</v>
      </c>
      <c r="C1311" s="49" t="s">
        <v>31</v>
      </c>
      <c r="D1311" s="49">
        <v>194948</v>
      </c>
      <c r="E1311" s="49">
        <v>81.45</v>
      </c>
      <c r="F1311" s="49">
        <v>6.54</v>
      </c>
      <c r="G1311" s="49">
        <v>3.3500000000000002E-2</v>
      </c>
      <c r="H1311" s="49">
        <v>29.808599999999998</v>
      </c>
      <c r="I1311" s="49">
        <v>2035</v>
      </c>
      <c r="J1311" s="49" t="s">
        <v>32</v>
      </c>
      <c r="K1311" s="49" t="s">
        <v>33</v>
      </c>
    </row>
    <row r="1312" spans="1:11" x14ac:dyDescent="0.25">
      <c r="A1312" s="49" t="s">
        <v>2234</v>
      </c>
      <c r="B1312" s="49" t="s">
        <v>75</v>
      </c>
      <c r="C1312" s="49" t="s">
        <v>31</v>
      </c>
      <c r="D1312" s="49">
        <v>148724</v>
      </c>
      <c r="E1312" s="49">
        <v>84.19</v>
      </c>
      <c r="F1312" s="49">
        <v>4.0999999999999996</v>
      </c>
      <c r="G1312" s="49">
        <v>2.76E-2</v>
      </c>
      <c r="H1312" s="49">
        <v>36.274000000000001</v>
      </c>
      <c r="I1312" s="49">
        <v>2035</v>
      </c>
      <c r="J1312" s="49" t="s">
        <v>32</v>
      </c>
      <c r="K1312" s="49" t="s">
        <v>33</v>
      </c>
    </row>
    <row r="1313" spans="1:11" x14ac:dyDescent="0.25">
      <c r="A1313" s="49" t="s">
        <v>1374</v>
      </c>
      <c r="B1313" s="49" t="s">
        <v>75</v>
      </c>
      <c r="C1313" s="49" t="s">
        <v>31</v>
      </c>
      <c r="D1313" s="49">
        <v>507274</v>
      </c>
      <c r="E1313" s="49">
        <v>82.31</v>
      </c>
      <c r="F1313" s="49">
        <v>6.43</v>
      </c>
      <c r="G1313" s="49">
        <v>1.2699999999999999E-2</v>
      </c>
      <c r="H1313" s="49">
        <v>78.891800000000003</v>
      </c>
      <c r="I1313" s="49">
        <v>2035</v>
      </c>
      <c r="J1313" s="49" t="s">
        <v>32</v>
      </c>
      <c r="K1313" s="49" t="s">
        <v>33</v>
      </c>
    </row>
    <row r="1314" spans="1:11" x14ac:dyDescent="0.25">
      <c r="A1314" s="49" t="s">
        <v>2300</v>
      </c>
      <c r="B1314" s="49" t="s">
        <v>79</v>
      </c>
      <c r="C1314" s="49" t="s">
        <v>31</v>
      </c>
      <c r="D1314" s="49">
        <v>54498</v>
      </c>
      <c r="E1314" s="49">
        <v>87.45</v>
      </c>
      <c r="F1314" s="49">
        <v>6.54</v>
      </c>
      <c r="G1314" s="49">
        <v>0.12</v>
      </c>
      <c r="H1314" s="49">
        <v>8.3330000000000002</v>
      </c>
      <c r="I1314" s="49">
        <v>2035</v>
      </c>
      <c r="J1314" s="49" t="s">
        <v>32</v>
      </c>
      <c r="K1314" s="49" t="s">
        <v>33</v>
      </c>
    </row>
    <row r="1315" spans="1:11" x14ac:dyDescent="0.25">
      <c r="A1315" s="49" t="s">
        <v>778</v>
      </c>
      <c r="B1315" s="49" t="s">
        <v>79</v>
      </c>
      <c r="C1315" s="49" t="s">
        <v>31</v>
      </c>
      <c r="D1315" s="49">
        <v>181721</v>
      </c>
      <c r="E1315" s="49">
        <v>86.53</v>
      </c>
      <c r="F1315" s="49">
        <v>6.61</v>
      </c>
      <c r="G1315" s="49">
        <v>3.6400000000000002E-2</v>
      </c>
      <c r="H1315" s="49">
        <v>27.491900000000001</v>
      </c>
      <c r="I1315" s="49">
        <v>2035</v>
      </c>
      <c r="J1315" s="49" t="s">
        <v>32</v>
      </c>
      <c r="K1315" s="49" t="s">
        <v>33</v>
      </c>
    </row>
    <row r="1316" spans="1:11" x14ac:dyDescent="0.25">
      <c r="A1316" s="49" t="s">
        <v>1038</v>
      </c>
      <c r="B1316" s="49" t="s">
        <v>79</v>
      </c>
      <c r="C1316" s="49" t="s">
        <v>31</v>
      </c>
      <c r="D1316" s="49">
        <v>181721</v>
      </c>
      <c r="E1316" s="49">
        <v>84.07</v>
      </c>
      <c r="F1316" s="49">
        <v>6.6</v>
      </c>
      <c r="G1316" s="49">
        <v>3.6299999999999999E-2</v>
      </c>
      <c r="H1316" s="49">
        <v>27.5335</v>
      </c>
      <c r="I1316" s="49">
        <v>2035</v>
      </c>
      <c r="J1316" s="49" t="s">
        <v>32</v>
      </c>
      <c r="K1316" s="49" t="s">
        <v>33</v>
      </c>
    </row>
    <row r="1317" spans="1:11" x14ac:dyDescent="0.25">
      <c r="A1317" s="49" t="s">
        <v>2007</v>
      </c>
      <c r="B1317" s="49" t="s">
        <v>75</v>
      </c>
      <c r="C1317" s="49" t="s">
        <v>32</v>
      </c>
      <c r="D1317" s="49">
        <v>689670</v>
      </c>
      <c r="E1317" s="49">
        <v>80.63</v>
      </c>
      <c r="F1317" s="49">
        <v>9.9</v>
      </c>
      <c r="G1317" s="49">
        <v>1.44E-2</v>
      </c>
      <c r="H1317" s="49">
        <v>69.663600000000002</v>
      </c>
      <c r="I1317" s="49">
        <v>2035</v>
      </c>
      <c r="J1317" s="49" t="s">
        <v>52</v>
      </c>
      <c r="K1317" s="49" t="s">
        <v>33</v>
      </c>
    </row>
    <row r="1318" spans="1:11" x14ac:dyDescent="0.25">
      <c r="A1318" s="49" t="s">
        <v>3612</v>
      </c>
      <c r="B1318" s="49" t="s">
        <v>79</v>
      </c>
      <c r="C1318" s="49" t="s">
        <v>31</v>
      </c>
      <c r="D1318" s="49">
        <v>56928</v>
      </c>
      <c r="E1318" s="49">
        <v>74.66</v>
      </c>
      <c r="F1318" s="49">
        <v>6.55</v>
      </c>
      <c r="G1318" s="49">
        <v>0.11509999999999999</v>
      </c>
      <c r="H1318" s="49">
        <v>8.6913</v>
      </c>
      <c r="I1318" s="49">
        <v>2035</v>
      </c>
      <c r="J1318" s="49" t="s">
        <v>32</v>
      </c>
      <c r="K1318" s="49" t="s">
        <v>33</v>
      </c>
    </row>
    <row r="1319" spans="1:11" x14ac:dyDescent="0.25">
      <c r="A1319" s="49" t="s">
        <v>1125</v>
      </c>
      <c r="B1319" s="49" t="s">
        <v>79</v>
      </c>
      <c r="C1319" s="49" t="s">
        <v>31</v>
      </c>
      <c r="D1319" s="49">
        <v>194948</v>
      </c>
      <c r="E1319" s="49">
        <v>77.849999999999994</v>
      </c>
      <c r="F1319" s="49">
        <v>6.54</v>
      </c>
      <c r="G1319" s="49">
        <v>3.3500000000000002E-2</v>
      </c>
      <c r="H1319" s="49">
        <v>29.808599999999998</v>
      </c>
      <c r="I1319" s="49">
        <v>2035</v>
      </c>
      <c r="J1319" s="49" t="s">
        <v>32</v>
      </c>
      <c r="K1319" s="49" t="s">
        <v>33</v>
      </c>
    </row>
    <row r="1320" spans="1:11" x14ac:dyDescent="0.25">
      <c r="A1320" s="49" t="s">
        <v>1048</v>
      </c>
      <c r="B1320" s="49" t="s">
        <v>79</v>
      </c>
      <c r="C1320" s="49" t="s">
        <v>31</v>
      </c>
      <c r="D1320" s="49">
        <v>311188</v>
      </c>
      <c r="E1320" s="49">
        <v>84.58</v>
      </c>
      <c r="F1320" s="49">
        <v>6.41</v>
      </c>
      <c r="G1320" s="49">
        <v>2.06E-2</v>
      </c>
      <c r="H1320" s="49">
        <v>48.5473</v>
      </c>
      <c r="I1320" s="49">
        <v>2035</v>
      </c>
      <c r="J1320" s="49" t="s">
        <v>32</v>
      </c>
      <c r="K1320" s="49" t="s">
        <v>33</v>
      </c>
    </row>
    <row r="1321" spans="1:11" x14ac:dyDescent="0.25">
      <c r="A1321" s="49" t="s">
        <v>2437</v>
      </c>
      <c r="B1321" s="49" t="s">
        <v>34</v>
      </c>
      <c r="C1321" s="49" t="s">
        <v>32</v>
      </c>
      <c r="D1321" s="49">
        <v>206240</v>
      </c>
      <c r="E1321" s="49">
        <v>80.59</v>
      </c>
      <c r="F1321" s="49">
        <v>9.06</v>
      </c>
      <c r="G1321" s="49">
        <v>4.3900000000000002E-2</v>
      </c>
      <c r="H1321" s="49">
        <v>22.7638</v>
      </c>
      <c r="I1321" s="49">
        <v>2035</v>
      </c>
      <c r="J1321" s="49" t="s">
        <v>52</v>
      </c>
      <c r="K1321" s="49" t="s">
        <v>33</v>
      </c>
    </row>
    <row r="1322" spans="1:11" x14ac:dyDescent="0.25">
      <c r="A1322" s="49" t="s">
        <v>2842</v>
      </c>
      <c r="B1322" s="49" t="s">
        <v>34</v>
      </c>
      <c r="C1322" s="49" t="s">
        <v>32</v>
      </c>
      <c r="D1322" s="49">
        <v>2145000</v>
      </c>
      <c r="E1322" s="49">
        <v>84.52</v>
      </c>
      <c r="F1322" s="49">
        <v>14.4</v>
      </c>
      <c r="G1322" s="49">
        <v>6.7000000000000002E-3</v>
      </c>
      <c r="H1322" s="49">
        <v>148.95830000000001</v>
      </c>
      <c r="I1322" s="49">
        <v>2035</v>
      </c>
      <c r="J1322" s="49" t="s">
        <v>52</v>
      </c>
      <c r="K1322" s="49" t="s">
        <v>33</v>
      </c>
    </row>
    <row r="1323" spans="1:11" x14ac:dyDescent="0.25">
      <c r="A1323" s="49" t="s">
        <v>2231</v>
      </c>
      <c r="B1323" s="49" t="s">
        <v>34</v>
      </c>
      <c r="C1323" s="49" t="s">
        <v>31</v>
      </c>
      <c r="D1323" s="49">
        <v>922628</v>
      </c>
      <c r="E1323" s="49">
        <v>82.57</v>
      </c>
      <c r="F1323" s="49">
        <v>11.38</v>
      </c>
      <c r="G1323" s="49">
        <v>1.23E-2</v>
      </c>
      <c r="H1323" s="49">
        <v>81.0745</v>
      </c>
      <c r="I1323" s="49">
        <v>2035</v>
      </c>
      <c r="J1323" s="49" t="s">
        <v>32</v>
      </c>
      <c r="K1323" s="49" t="s">
        <v>33</v>
      </c>
    </row>
    <row r="1324" spans="1:11" x14ac:dyDescent="0.25">
      <c r="A1324" s="49" t="s">
        <v>1110</v>
      </c>
      <c r="B1324" s="49" t="s">
        <v>79</v>
      </c>
      <c r="C1324" s="49" t="s">
        <v>31</v>
      </c>
      <c r="D1324" s="49">
        <v>217056</v>
      </c>
      <c r="E1324" s="49">
        <v>86.53</v>
      </c>
      <c r="F1324" s="49">
        <v>6.59</v>
      </c>
      <c r="G1324" s="49">
        <v>3.04E-2</v>
      </c>
      <c r="H1324" s="49">
        <v>32.937199999999997</v>
      </c>
      <c r="I1324" s="49">
        <v>2035</v>
      </c>
      <c r="J1324" s="49" t="s">
        <v>32</v>
      </c>
      <c r="K1324" s="49" t="s">
        <v>33</v>
      </c>
    </row>
    <row r="1325" spans="1:11" x14ac:dyDescent="0.25">
      <c r="A1325" s="49" t="s">
        <v>1142</v>
      </c>
      <c r="B1325" s="49" t="s">
        <v>79</v>
      </c>
      <c r="C1325" s="49" t="s">
        <v>31</v>
      </c>
      <c r="D1325" s="49">
        <v>240192</v>
      </c>
      <c r="E1325" s="49">
        <v>84.52</v>
      </c>
      <c r="F1325" s="49">
        <v>6.52</v>
      </c>
      <c r="G1325" s="49">
        <v>2.7099999999999999E-2</v>
      </c>
      <c r="H1325" s="49">
        <v>36.839199999999998</v>
      </c>
      <c r="I1325" s="49">
        <v>2035</v>
      </c>
      <c r="J1325" s="49" t="s">
        <v>32</v>
      </c>
      <c r="K1325" s="49" t="s">
        <v>33</v>
      </c>
    </row>
    <row r="1326" spans="1:11" x14ac:dyDescent="0.25">
      <c r="A1326" s="49" t="s">
        <v>2448</v>
      </c>
      <c r="B1326" s="49" t="s">
        <v>75</v>
      </c>
      <c r="C1326" s="49" t="s">
        <v>31</v>
      </c>
      <c r="D1326" s="49">
        <v>323933</v>
      </c>
      <c r="E1326" s="49">
        <v>78.14</v>
      </c>
      <c r="F1326" s="49">
        <v>5.53</v>
      </c>
      <c r="G1326" s="49">
        <v>1.7100000000000001E-2</v>
      </c>
      <c r="H1326" s="49">
        <v>58.577300000000001</v>
      </c>
      <c r="I1326" s="49">
        <v>2035</v>
      </c>
      <c r="J1326" s="49" t="s">
        <v>32</v>
      </c>
      <c r="K1326" s="49" t="s">
        <v>33</v>
      </c>
    </row>
    <row r="1327" spans="1:11" x14ac:dyDescent="0.25">
      <c r="A1327" s="49" t="s">
        <v>964</v>
      </c>
      <c r="B1327" s="49" t="s">
        <v>79</v>
      </c>
      <c r="C1327" s="49" t="s">
        <v>31</v>
      </c>
      <c r="D1327" s="49">
        <v>230891</v>
      </c>
      <c r="E1327" s="49">
        <v>89.76</v>
      </c>
      <c r="F1327" s="49">
        <v>6.35</v>
      </c>
      <c r="G1327" s="49">
        <v>2.75E-2</v>
      </c>
      <c r="H1327" s="49">
        <v>36.360799999999998</v>
      </c>
      <c r="I1327" s="49">
        <v>2035</v>
      </c>
      <c r="J1327" s="49" t="s">
        <v>32</v>
      </c>
      <c r="K1327" s="49" t="s">
        <v>33</v>
      </c>
    </row>
    <row r="1328" spans="1:11" x14ac:dyDescent="0.25">
      <c r="A1328" s="49" t="s">
        <v>857</v>
      </c>
      <c r="B1328" s="49" t="s">
        <v>79</v>
      </c>
      <c r="C1328" s="49" t="s">
        <v>31</v>
      </c>
      <c r="D1328" s="49">
        <v>262907</v>
      </c>
      <c r="E1328" s="49">
        <v>88.21</v>
      </c>
      <c r="F1328" s="49">
        <v>6.24</v>
      </c>
      <c r="G1328" s="49">
        <v>2.3699999999999999E-2</v>
      </c>
      <c r="H1328" s="49">
        <v>42.1325</v>
      </c>
      <c r="I1328" s="49">
        <v>2035</v>
      </c>
      <c r="J1328" s="49" t="s">
        <v>32</v>
      </c>
      <c r="K1328" s="49" t="s">
        <v>33</v>
      </c>
    </row>
    <row r="1329" spans="1:11" x14ac:dyDescent="0.25">
      <c r="A1329" s="49" t="s">
        <v>2298</v>
      </c>
      <c r="B1329" s="49" t="s">
        <v>79</v>
      </c>
      <c r="C1329" s="49" t="s">
        <v>31</v>
      </c>
      <c r="D1329" s="49">
        <v>54217</v>
      </c>
      <c r="E1329" s="49">
        <v>79.06</v>
      </c>
      <c r="F1329" s="49">
        <v>6.56</v>
      </c>
      <c r="G1329" s="49">
        <v>0.121</v>
      </c>
      <c r="H1329" s="49">
        <v>8.2647999999999993</v>
      </c>
      <c r="I1329" s="49">
        <v>2035</v>
      </c>
      <c r="J1329" s="49" t="s">
        <v>32</v>
      </c>
      <c r="K1329" s="49" t="s">
        <v>33</v>
      </c>
    </row>
    <row r="1330" spans="1:11" x14ac:dyDescent="0.25">
      <c r="A1330" s="49" t="s">
        <v>3380</v>
      </c>
      <c r="B1330" s="49" t="s">
        <v>34</v>
      </c>
      <c r="C1330" s="49" t="s">
        <v>32</v>
      </c>
      <c r="D1330" s="49">
        <v>600240</v>
      </c>
      <c r="E1330" s="49">
        <v>72.180000000000007</v>
      </c>
      <c r="F1330" s="49">
        <v>6.56</v>
      </c>
      <c r="G1330" s="49">
        <v>1.09E-2</v>
      </c>
      <c r="H1330" s="49">
        <v>91.5</v>
      </c>
      <c r="I1330" s="49">
        <v>2035</v>
      </c>
      <c r="J1330" s="49" t="s">
        <v>52</v>
      </c>
      <c r="K1330" s="49" t="s">
        <v>33</v>
      </c>
    </row>
    <row r="1331" spans="1:11" x14ac:dyDescent="0.25">
      <c r="A1331" s="49" t="s">
        <v>1254</v>
      </c>
      <c r="B1331" s="49" t="s">
        <v>79</v>
      </c>
      <c r="C1331" s="49" t="s">
        <v>31</v>
      </c>
      <c r="D1331" s="49">
        <v>333016</v>
      </c>
      <c r="E1331" s="49">
        <v>87.64</v>
      </c>
      <c r="F1331" s="49">
        <v>6.09</v>
      </c>
      <c r="G1331" s="49">
        <v>1.83E-2</v>
      </c>
      <c r="H1331" s="49">
        <v>54.682400000000001</v>
      </c>
      <c r="I1331" s="49">
        <v>2035</v>
      </c>
      <c r="J1331" s="49" t="s">
        <v>32</v>
      </c>
      <c r="K1331" s="49" t="s">
        <v>33</v>
      </c>
    </row>
    <row r="1332" spans="1:11" x14ac:dyDescent="0.25">
      <c r="A1332" s="49" t="s">
        <v>3104</v>
      </c>
      <c r="B1332" s="49" t="s">
        <v>75</v>
      </c>
      <c r="C1332" s="49" t="s">
        <v>32</v>
      </c>
      <c r="D1332" s="49">
        <v>865350</v>
      </c>
      <c r="E1332" s="49">
        <v>80.34</v>
      </c>
      <c r="F1332" s="49">
        <v>11.61</v>
      </c>
      <c r="G1332" s="49">
        <v>1.34E-2</v>
      </c>
      <c r="H1332" s="49">
        <v>74.534899999999993</v>
      </c>
      <c r="I1332" s="49">
        <v>2035</v>
      </c>
      <c r="J1332" s="49" t="s">
        <v>52</v>
      </c>
      <c r="K1332" s="49" t="s">
        <v>33</v>
      </c>
    </row>
    <row r="1333" spans="1:11" x14ac:dyDescent="0.25">
      <c r="A1333" s="49" t="s">
        <v>3390</v>
      </c>
      <c r="B1333" s="49" t="s">
        <v>75</v>
      </c>
      <c r="C1333" s="49" t="s">
        <v>32</v>
      </c>
      <c r="D1333" s="49">
        <v>191700</v>
      </c>
      <c r="E1333" s="49">
        <v>84.29</v>
      </c>
      <c r="F1333" s="49">
        <v>0.26</v>
      </c>
      <c r="G1333" s="49">
        <v>1.4E-3</v>
      </c>
      <c r="H1333" s="49">
        <v>737.30769999999995</v>
      </c>
      <c r="I1333" s="49">
        <v>2035</v>
      </c>
      <c r="J1333" s="49" t="s">
        <v>52</v>
      </c>
      <c r="K1333" s="49" t="s">
        <v>33</v>
      </c>
    </row>
    <row r="1334" spans="1:11" x14ac:dyDescent="0.25">
      <c r="A1334" s="49" t="s">
        <v>2245</v>
      </c>
      <c r="B1334" s="49" t="s">
        <v>79</v>
      </c>
      <c r="C1334" s="49" t="s">
        <v>31</v>
      </c>
      <c r="D1334" s="49">
        <v>117782</v>
      </c>
      <c r="E1334" s="49">
        <v>85</v>
      </c>
      <c r="F1334" s="49">
        <v>10.46</v>
      </c>
      <c r="G1334" s="49">
        <v>8.8800000000000004E-2</v>
      </c>
      <c r="H1334" s="49">
        <v>11.260300000000001</v>
      </c>
      <c r="I1334" s="49">
        <v>2035</v>
      </c>
      <c r="J1334" s="49" t="s">
        <v>32</v>
      </c>
      <c r="K1334" s="49" t="s">
        <v>33</v>
      </c>
    </row>
    <row r="1335" spans="1:11" x14ac:dyDescent="0.25">
      <c r="A1335" s="49" t="s">
        <v>2434</v>
      </c>
      <c r="B1335" s="49" t="s">
        <v>34</v>
      </c>
      <c r="C1335" s="49" t="s">
        <v>32</v>
      </c>
      <c r="D1335" s="49">
        <v>585160</v>
      </c>
      <c r="E1335" s="49">
        <v>82.94</v>
      </c>
      <c r="F1335" s="49">
        <v>8.18</v>
      </c>
      <c r="G1335" s="49">
        <v>1.4E-2</v>
      </c>
      <c r="H1335" s="49">
        <v>71.535499999999999</v>
      </c>
      <c r="I1335" s="49">
        <v>2035</v>
      </c>
      <c r="J1335" s="49" t="s">
        <v>52</v>
      </c>
      <c r="K1335" s="49" t="s">
        <v>33</v>
      </c>
    </row>
    <row r="1336" spans="1:11" x14ac:dyDescent="0.25">
      <c r="A1336" s="49" t="s">
        <v>2459</v>
      </c>
      <c r="B1336" s="49" t="s">
        <v>75</v>
      </c>
      <c r="C1336" s="49" t="s">
        <v>31</v>
      </c>
      <c r="D1336" s="49">
        <v>171501</v>
      </c>
      <c r="E1336" s="49">
        <v>78.709999999999994</v>
      </c>
      <c r="F1336" s="49">
        <v>5.38</v>
      </c>
      <c r="G1336" s="49">
        <v>3.1399999999999997E-2</v>
      </c>
      <c r="H1336" s="49">
        <v>31.877500000000001</v>
      </c>
      <c r="I1336" s="49">
        <v>2035</v>
      </c>
      <c r="J1336" s="49" t="s">
        <v>32</v>
      </c>
      <c r="K1336" s="49" t="s">
        <v>33</v>
      </c>
    </row>
    <row r="1337" spans="1:11" x14ac:dyDescent="0.25">
      <c r="A1337" s="49" t="s">
        <v>2347</v>
      </c>
      <c r="B1337" s="49" t="s">
        <v>79</v>
      </c>
      <c r="C1337" s="49" t="s">
        <v>31</v>
      </c>
      <c r="D1337" s="49">
        <v>662900</v>
      </c>
      <c r="E1337" s="49">
        <v>87.65</v>
      </c>
      <c r="F1337" s="49">
        <v>10.07</v>
      </c>
      <c r="G1337" s="49">
        <v>1.52E-2</v>
      </c>
      <c r="H1337" s="49">
        <v>65.8292</v>
      </c>
      <c r="I1337" s="49">
        <v>2035</v>
      </c>
      <c r="J1337" s="49" t="s">
        <v>32</v>
      </c>
      <c r="K1337" s="49" t="s">
        <v>33</v>
      </c>
    </row>
    <row r="1338" spans="1:11" x14ac:dyDescent="0.25">
      <c r="A1338" s="49" t="s">
        <v>993</v>
      </c>
      <c r="B1338" s="49" t="s">
        <v>79</v>
      </c>
      <c r="C1338" s="49" t="s">
        <v>31</v>
      </c>
      <c r="D1338" s="49">
        <v>156950</v>
      </c>
      <c r="E1338" s="49">
        <v>88.14</v>
      </c>
      <c r="F1338" s="49">
        <v>6.09</v>
      </c>
      <c r="G1338" s="49">
        <v>3.8800000000000001E-2</v>
      </c>
      <c r="H1338" s="49">
        <v>25.771699999999999</v>
      </c>
      <c r="I1338" s="49">
        <v>2035</v>
      </c>
      <c r="J1338" s="49" t="s">
        <v>32</v>
      </c>
      <c r="K1338" s="49" t="s">
        <v>33</v>
      </c>
    </row>
    <row r="1339" spans="1:11" x14ac:dyDescent="0.25">
      <c r="A1339" s="49" t="s">
        <v>846</v>
      </c>
      <c r="B1339" s="49" t="s">
        <v>75</v>
      </c>
      <c r="C1339" s="49" t="s">
        <v>31</v>
      </c>
      <c r="D1339" s="49">
        <v>394664</v>
      </c>
      <c r="E1339" s="49">
        <v>83.23</v>
      </c>
      <c r="F1339" s="49">
        <v>7.35</v>
      </c>
      <c r="G1339" s="49">
        <v>1.8599999999999998E-2</v>
      </c>
      <c r="H1339" s="49">
        <v>53.695799999999998</v>
      </c>
      <c r="I1339" s="49">
        <v>2035</v>
      </c>
      <c r="J1339" s="49" t="s">
        <v>32</v>
      </c>
      <c r="K1339" s="49" t="s">
        <v>33</v>
      </c>
    </row>
    <row r="1340" spans="1:11" x14ac:dyDescent="0.25">
      <c r="A1340" s="49" t="s">
        <v>1104</v>
      </c>
      <c r="B1340" s="49" t="s">
        <v>79</v>
      </c>
      <c r="C1340" s="49" t="s">
        <v>31</v>
      </c>
      <c r="D1340" s="49">
        <v>484356</v>
      </c>
      <c r="E1340" s="49">
        <v>84.97</v>
      </c>
      <c r="F1340" s="49">
        <v>9.98</v>
      </c>
      <c r="G1340" s="49">
        <v>2.06E-2</v>
      </c>
      <c r="H1340" s="49">
        <v>48.532699999999998</v>
      </c>
      <c r="I1340" s="49">
        <v>2035</v>
      </c>
      <c r="J1340" s="49" t="s">
        <v>32</v>
      </c>
      <c r="K1340" s="49" t="s">
        <v>33</v>
      </c>
    </row>
    <row r="1341" spans="1:11" x14ac:dyDescent="0.25">
      <c r="A1341" s="49" t="s">
        <v>1917</v>
      </c>
      <c r="B1341" s="49" t="s">
        <v>34</v>
      </c>
      <c r="C1341" s="49" t="s">
        <v>32</v>
      </c>
      <c r="D1341" s="49">
        <v>986640</v>
      </c>
      <c r="E1341" s="49">
        <v>75.3</v>
      </c>
      <c r="F1341" s="49">
        <v>8.26</v>
      </c>
      <c r="G1341" s="49">
        <v>8.3999999999999995E-3</v>
      </c>
      <c r="H1341" s="49">
        <v>119.4479</v>
      </c>
      <c r="I1341" s="49">
        <v>2035</v>
      </c>
      <c r="J1341" s="49" t="s">
        <v>52</v>
      </c>
      <c r="K1341" s="49" t="s">
        <v>33</v>
      </c>
    </row>
    <row r="1342" spans="1:11" x14ac:dyDescent="0.25">
      <c r="A1342" s="49" t="s">
        <v>1761</v>
      </c>
      <c r="B1342" s="49" t="s">
        <v>34</v>
      </c>
      <c r="C1342" s="49" t="s">
        <v>32</v>
      </c>
      <c r="D1342" s="49">
        <v>4032000</v>
      </c>
      <c r="E1342" s="49">
        <v>93.9</v>
      </c>
      <c r="F1342" s="49">
        <v>25.95</v>
      </c>
      <c r="G1342" s="49">
        <v>6.4000000000000003E-3</v>
      </c>
      <c r="H1342" s="49">
        <v>155.37569999999999</v>
      </c>
      <c r="I1342" s="49">
        <v>2035</v>
      </c>
      <c r="J1342" s="49" t="s">
        <v>52</v>
      </c>
      <c r="K1342" s="49" t="s">
        <v>33</v>
      </c>
    </row>
    <row r="1343" spans="1:11" x14ac:dyDescent="0.25">
      <c r="A1343" s="49" t="s">
        <v>2238</v>
      </c>
      <c r="B1343" s="49" t="s">
        <v>75</v>
      </c>
      <c r="C1343" s="49" t="s">
        <v>31</v>
      </c>
      <c r="D1343" s="49">
        <v>307823</v>
      </c>
      <c r="E1343" s="49">
        <v>85.6</v>
      </c>
      <c r="F1343" s="49">
        <v>4.37</v>
      </c>
      <c r="G1343" s="49">
        <v>1.4200000000000001E-2</v>
      </c>
      <c r="H1343" s="49">
        <v>70.440100000000001</v>
      </c>
      <c r="I1343" s="49">
        <v>2035</v>
      </c>
      <c r="J1343" s="49" t="s">
        <v>32</v>
      </c>
      <c r="K1343" s="49" t="s">
        <v>33</v>
      </c>
    </row>
    <row r="1344" spans="1:11" x14ac:dyDescent="0.25">
      <c r="A1344" s="49" t="s">
        <v>957</v>
      </c>
      <c r="B1344" s="49" t="s">
        <v>79</v>
      </c>
      <c r="C1344" s="49" t="s">
        <v>31</v>
      </c>
      <c r="D1344" s="49">
        <v>157324</v>
      </c>
      <c r="E1344" s="49">
        <v>86.57</v>
      </c>
      <c r="F1344" s="49">
        <v>6.56</v>
      </c>
      <c r="G1344" s="49">
        <v>4.1700000000000001E-2</v>
      </c>
      <c r="H1344" s="49">
        <v>23.982199999999999</v>
      </c>
      <c r="I1344" s="49">
        <v>2035</v>
      </c>
      <c r="J1344" s="49" t="s">
        <v>32</v>
      </c>
      <c r="K1344" s="49" t="s">
        <v>33</v>
      </c>
    </row>
    <row r="1345" spans="1:11" x14ac:dyDescent="0.25">
      <c r="A1345" s="49" t="s">
        <v>956</v>
      </c>
      <c r="B1345" s="49" t="s">
        <v>79</v>
      </c>
      <c r="C1345" s="49" t="s">
        <v>31</v>
      </c>
      <c r="D1345" s="49">
        <v>409574</v>
      </c>
      <c r="E1345" s="49">
        <v>86.54</v>
      </c>
      <c r="F1345" s="49">
        <v>10.39</v>
      </c>
      <c r="G1345" s="49">
        <v>2.5399999999999999E-2</v>
      </c>
      <c r="H1345" s="49">
        <v>39.42</v>
      </c>
      <c r="I1345" s="49">
        <v>2035</v>
      </c>
      <c r="J1345" s="49" t="s">
        <v>32</v>
      </c>
      <c r="K1345" s="49" t="s">
        <v>33</v>
      </c>
    </row>
    <row r="1346" spans="1:11" x14ac:dyDescent="0.25">
      <c r="A1346" s="49" t="s">
        <v>1111</v>
      </c>
      <c r="B1346" s="49" t="s">
        <v>79</v>
      </c>
      <c r="C1346" s="49" t="s">
        <v>31</v>
      </c>
      <c r="D1346" s="49">
        <v>335306</v>
      </c>
      <c r="E1346" s="49">
        <v>86.07</v>
      </c>
      <c r="F1346" s="49">
        <v>6.98</v>
      </c>
      <c r="G1346" s="49">
        <v>2.0799999999999999E-2</v>
      </c>
      <c r="H1346" s="49">
        <v>48.0381</v>
      </c>
      <c r="I1346" s="49">
        <v>2035</v>
      </c>
      <c r="J1346" s="49" t="s">
        <v>32</v>
      </c>
      <c r="K1346" s="49" t="s">
        <v>33</v>
      </c>
    </row>
    <row r="1347" spans="1:11" x14ac:dyDescent="0.25">
      <c r="A1347" s="49" t="s">
        <v>705</v>
      </c>
      <c r="B1347" s="49" t="s">
        <v>79</v>
      </c>
      <c r="C1347" s="49" t="s">
        <v>31</v>
      </c>
      <c r="D1347" s="49">
        <v>300766</v>
      </c>
      <c r="E1347" s="49">
        <v>88.68</v>
      </c>
      <c r="F1347" s="49">
        <v>10.74</v>
      </c>
      <c r="G1347" s="49">
        <v>3.5700000000000003E-2</v>
      </c>
      <c r="H1347" s="49">
        <v>28.004200000000001</v>
      </c>
      <c r="I1347" s="49">
        <v>2035</v>
      </c>
      <c r="J1347" s="49" t="s">
        <v>32</v>
      </c>
      <c r="K1347" s="49" t="s">
        <v>33</v>
      </c>
    </row>
    <row r="1348" spans="1:11" x14ac:dyDescent="0.25">
      <c r="A1348" s="49" t="s">
        <v>1006</v>
      </c>
      <c r="B1348" s="49" t="s">
        <v>79</v>
      </c>
      <c r="C1348" s="49" t="s">
        <v>31</v>
      </c>
      <c r="D1348" s="49">
        <v>431261</v>
      </c>
      <c r="E1348" s="49">
        <v>84.07</v>
      </c>
      <c r="F1348" s="49">
        <v>11.1</v>
      </c>
      <c r="G1348" s="49">
        <v>2.5700000000000001E-2</v>
      </c>
      <c r="H1348" s="49">
        <v>38.8523</v>
      </c>
      <c r="I1348" s="49">
        <v>2035</v>
      </c>
      <c r="J1348" s="49" t="s">
        <v>32</v>
      </c>
      <c r="K1348" s="49" t="s">
        <v>33</v>
      </c>
    </row>
    <row r="1349" spans="1:11" x14ac:dyDescent="0.25">
      <c r="A1349" s="49" t="s">
        <v>1141</v>
      </c>
      <c r="B1349" s="49" t="s">
        <v>79</v>
      </c>
      <c r="C1349" s="49" t="s">
        <v>31</v>
      </c>
      <c r="D1349" s="49">
        <v>526048</v>
      </c>
      <c r="E1349" s="49">
        <v>88.51</v>
      </c>
      <c r="F1349" s="49">
        <v>10.26</v>
      </c>
      <c r="G1349" s="49">
        <v>1.95E-2</v>
      </c>
      <c r="H1349" s="49">
        <v>51.271700000000003</v>
      </c>
      <c r="I1349" s="49">
        <v>2035</v>
      </c>
      <c r="J1349" s="49" t="s">
        <v>32</v>
      </c>
      <c r="K1349" s="49" t="s">
        <v>33</v>
      </c>
    </row>
    <row r="1350" spans="1:11" x14ac:dyDescent="0.25">
      <c r="A1350" s="49" t="s">
        <v>1226</v>
      </c>
      <c r="B1350" s="49" t="s">
        <v>79</v>
      </c>
      <c r="C1350" s="49" t="s">
        <v>31</v>
      </c>
      <c r="D1350" s="49">
        <v>354562</v>
      </c>
      <c r="E1350" s="49">
        <v>86.76</v>
      </c>
      <c r="F1350" s="49">
        <v>6.11</v>
      </c>
      <c r="G1350" s="49">
        <v>1.72E-2</v>
      </c>
      <c r="H1350" s="49">
        <v>58.029800000000002</v>
      </c>
      <c r="I1350" s="49">
        <v>2035</v>
      </c>
      <c r="J1350" s="49" t="s">
        <v>32</v>
      </c>
      <c r="K1350" s="49" t="s">
        <v>33</v>
      </c>
    </row>
    <row r="1351" spans="1:11" x14ac:dyDescent="0.25">
      <c r="A1351" s="49" t="s">
        <v>1109</v>
      </c>
      <c r="B1351" s="49" t="s">
        <v>79</v>
      </c>
      <c r="C1351" s="49" t="s">
        <v>31</v>
      </c>
      <c r="D1351" s="49">
        <v>552409</v>
      </c>
      <c r="E1351" s="49">
        <v>80.97</v>
      </c>
      <c r="F1351" s="49">
        <v>11.02</v>
      </c>
      <c r="G1351" s="49">
        <v>1.9900000000000001E-2</v>
      </c>
      <c r="H1351" s="49">
        <v>50.127800000000001</v>
      </c>
      <c r="I1351" s="49">
        <v>2035</v>
      </c>
      <c r="J1351" s="49" t="s">
        <v>32</v>
      </c>
      <c r="K1351" s="49" t="s">
        <v>33</v>
      </c>
    </row>
    <row r="1352" spans="1:11" x14ac:dyDescent="0.25">
      <c r="A1352" s="49" t="s">
        <v>1341</v>
      </c>
      <c r="B1352" s="49" t="s">
        <v>79</v>
      </c>
      <c r="C1352" s="49" t="s">
        <v>31</v>
      </c>
      <c r="D1352" s="49">
        <v>741702</v>
      </c>
      <c r="E1352" s="49">
        <v>74.62</v>
      </c>
      <c r="F1352" s="49">
        <v>10.29</v>
      </c>
      <c r="G1352" s="49">
        <v>1.3899999999999999E-2</v>
      </c>
      <c r="H1352" s="49">
        <v>72.079800000000006</v>
      </c>
      <c r="I1352" s="49">
        <v>2035</v>
      </c>
      <c r="J1352" s="49" t="s">
        <v>32</v>
      </c>
      <c r="K1352" s="49" t="s">
        <v>33</v>
      </c>
    </row>
    <row r="1353" spans="1:11" x14ac:dyDescent="0.25">
      <c r="A1353" s="49" t="s">
        <v>1069</v>
      </c>
      <c r="B1353" s="49" t="s">
        <v>79</v>
      </c>
      <c r="C1353" s="49" t="s">
        <v>31</v>
      </c>
      <c r="D1353" s="49">
        <v>194948</v>
      </c>
      <c r="E1353" s="49">
        <v>81.25</v>
      </c>
      <c r="F1353" s="49">
        <v>6.58</v>
      </c>
      <c r="G1353" s="49">
        <v>3.3799999999999997E-2</v>
      </c>
      <c r="H1353" s="49">
        <v>29.627400000000002</v>
      </c>
      <c r="I1353" s="49">
        <v>2035</v>
      </c>
      <c r="J1353" s="49" t="s">
        <v>32</v>
      </c>
      <c r="K1353" s="49" t="s">
        <v>33</v>
      </c>
    </row>
    <row r="1354" spans="1:11" x14ac:dyDescent="0.25">
      <c r="A1354" s="49" t="s">
        <v>1083</v>
      </c>
      <c r="B1354" s="49" t="s">
        <v>79</v>
      </c>
      <c r="C1354" s="49" t="s">
        <v>31</v>
      </c>
      <c r="D1354" s="49">
        <v>323247</v>
      </c>
      <c r="E1354" s="49">
        <v>87.58</v>
      </c>
      <c r="F1354" s="49">
        <v>6.1</v>
      </c>
      <c r="G1354" s="49">
        <v>1.89E-2</v>
      </c>
      <c r="H1354" s="49">
        <v>52.991300000000003</v>
      </c>
      <c r="I1354" s="49">
        <v>2035</v>
      </c>
      <c r="J1354" s="49" t="s">
        <v>32</v>
      </c>
      <c r="K1354" s="49" t="s">
        <v>33</v>
      </c>
    </row>
    <row r="1355" spans="1:11" x14ac:dyDescent="0.25">
      <c r="A1355" s="49" t="s">
        <v>3387</v>
      </c>
      <c r="B1355" s="49" t="s">
        <v>75</v>
      </c>
      <c r="C1355" s="49" t="s">
        <v>32</v>
      </c>
      <c r="D1355" s="49">
        <v>164745</v>
      </c>
      <c r="E1355" s="49">
        <v>79.62</v>
      </c>
      <c r="F1355" s="49">
        <v>0.8</v>
      </c>
      <c r="G1355" s="49">
        <v>4.8999999999999998E-3</v>
      </c>
      <c r="H1355" s="49">
        <v>205.93129999999999</v>
      </c>
      <c r="I1355" s="49">
        <v>2035</v>
      </c>
      <c r="J1355" s="49" t="s">
        <v>52</v>
      </c>
      <c r="K1355" s="49" t="s">
        <v>33</v>
      </c>
    </row>
    <row r="1356" spans="1:11" x14ac:dyDescent="0.25">
      <c r="A1356" s="49" t="s">
        <v>790</v>
      </c>
      <c r="B1356" s="49" t="s">
        <v>79</v>
      </c>
      <c r="C1356" s="49" t="s">
        <v>31</v>
      </c>
      <c r="D1356" s="49">
        <v>374286</v>
      </c>
      <c r="E1356" s="49">
        <v>85.97</v>
      </c>
      <c r="F1356" s="49">
        <v>7.7</v>
      </c>
      <c r="G1356" s="49">
        <v>2.06E-2</v>
      </c>
      <c r="H1356" s="49">
        <v>48.608600000000003</v>
      </c>
      <c r="I1356" s="49">
        <v>2035</v>
      </c>
      <c r="J1356" s="49" t="s">
        <v>32</v>
      </c>
      <c r="K1356" s="49" t="s">
        <v>33</v>
      </c>
    </row>
    <row r="1357" spans="1:11" x14ac:dyDescent="0.25">
      <c r="A1357" s="49" t="s">
        <v>2291</v>
      </c>
      <c r="B1357" s="49" t="s">
        <v>79</v>
      </c>
      <c r="C1357" s="49" t="s">
        <v>31</v>
      </c>
      <c r="D1357" s="49">
        <v>54217</v>
      </c>
      <c r="E1357" s="49">
        <v>83.35</v>
      </c>
      <c r="F1357" s="49">
        <v>6.58</v>
      </c>
      <c r="G1357" s="49">
        <v>0.12139999999999999</v>
      </c>
      <c r="H1357" s="49">
        <v>8.2396999999999991</v>
      </c>
      <c r="I1357" s="49">
        <v>2035</v>
      </c>
      <c r="J1357" s="49" t="s">
        <v>32</v>
      </c>
      <c r="K1357" s="49" t="s">
        <v>33</v>
      </c>
    </row>
    <row r="1358" spans="1:11" x14ac:dyDescent="0.25">
      <c r="A1358" s="49" t="s">
        <v>1740</v>
      </c>
      <c r="B1358" s="49" t="s">
        <v>79</v>
      </c>
      <c r="C1358" s="49" t="s">
        <v>31</v>
      </c>
      <c r="D1358" s="49">
        <v>277116</v>
      </c>
      <c r="E1358" s="49">
        <v>84.64</v>
      </c>
      <c r="F1358" s="49">
        <v>6.81</v>
      </c>
      <c r="G1358" s="49">
        <v>2.46E-2</v>
      </c>
      <c r="H1358" s="49">
        <v>40.692500000000003</v>
      </c>
      <c r="I1358" s="49">
        <v>2035</v>
      </c>
      <c r="J1358" s="49" t="s">
        <v>32</v>
      </c>
      <c r="K1358" s="49" t="s">
        <v>33</v>
      </c>
    </row>
    <row r="1359" spans="1:11" x14ac:dyDescent="0.25">
      <c r="A1359" s="49" t="s">
        <v>1087</v>
      </c>
      <c r="B1359" s="49" t="s">
        <v>79</v>
      </c>
      <c r="C1359" s="49" t="s">
        <v>31</v>
      </c>
      <c r="D1359" s="49">
        <v>331660</v>
      </c>
      <c r="E1359" s="49">
        <v>83.89</v>
      </c>
      <c r="F1359" s="49">
        <v>7.02</v>
      </c>
      <c r="G1359" s="49">
        <v>2.12E-2</v>
      </c>
      <c r="H1359" s="49">
        <v>47.244999999999997</v>
      </c>
      <c r="I1359" s="49">
        <v>2035</v>
      </c>
      <c r="J1359" s="49" t="s">
        <v>32</v>
      </c>
      <c r="K1359" s="49" t="s">
        <v>33</v>
      </c>
    </row>
    <row r="1360" spans="1:11" x14ac:dyDescent="0.25">
      <c r="A1360" s="49" t="s">
        <v>972</v>
      </c>
      <c r="B1360" s="49" t="s">
        <v>79</v>
      </c>
      <c r="C1360" s="49" t="s">
        <v>31</v>
      </c>
      <c r="D1360" s="49">
        <v>818120</v>
      </c>
      <c r="E1360" s="49">
        <v>82.54</v>
      </c>
      <c r="F1360" s="49">
        <v>11.29</v>
      </c>
      <c r="G1360" s="49">
        <v>1.38E-2</v>
      </c>
      <c r="H1360" s="49">
        <v>72.464100000000002</v>
      </c>
      <c r="I1360" s="49">
        <v>2035</v>
      </c>
      <c r="J1360" s="49" t="s">
        <v>32</v>
      </c>
      <c r="K1360" s="49" t="s">
        <v>33</v>
      </c>
    </row>
    <row r="1361" spans="1:11" x14ac:dyDescent="0.25">
      <c r="A1361" s="49" t="s">
        <v>963</v>
      </c>
      <c r="B1361" s="49" t="s">
        <v>79</v>
      </c>
      <c r="C1361" s="49" t="s">
        <v>31</v>
      </c>
      <c r="D1361" s="49">
        <v>270245</v>
      </c>
      <c r="E1361" s="49">
        <v>88.47</v>
      </c>
      <c r="F1361" s="49">
        <v>6.49</v>
      </c>
      <c r="G1361" s="49">
        <v>2.4E-2</v>
      </c>
      <c r="H1361" s="49">
        <v>41.6402</v>
      </c>
      <c r="I1361" s="49">
        <v>2035</v>
      </c>
      <c r="J1361" s="49" t="s">
        <v>32</v>
      </c>
      <c r="K1361" s="49" t="s">
        <v>33</v>
      </c>
    </row>
    <row r="1362" spans="1:11" x14ac:dyDescent="0.25">
      <c r="A1362" s="49" t="s">
        <v>1922</v>
      </c>
      <c r="B1362" s="49" t="s">
        <v>34</v>
      </c>
      <c r="C1362" s="49" t="s">
        <v>32</v>
      </c>
      <c r="D1362" s="49">
        <v>799920</v>
      </c>
      <c r="E1362" s="49">
        <v>63.03</v>
      </c>
      <c r="F1362" s="49">
        <v>10.07</v>
      </c>
      <c r="G1362" s="49">
        <v>1.26E-2</v>
      </c>
      <c r="H1362" s="49">
        <v>79.435900000000004</v>
      </c>
      <c r="I1362" s="49">
        <v>2035</v>
      </c>
      <c r="J1362" s="49" t="s">
        <v>52</v>
      </c>
      <c r="K1362" s="49" t="s">
        <v>33</v>
      </c>
    </row>
    <row r="1363" spans="1:11" x14ac:dyDescent="0.25">
      <c r="A1363" s="49" t="s">
        <v>969</v>
      </c>
      <c r="B1363" s="49" t="s">
        <v>79</v>
      </c>
      <c r="C1363" s="49" t="s">
        <v>31</v>
      </c>
      <c r="D1363" s="49">
        <v>206960</v>
      </c>
      <c r="E1363" s="49">
        <v>87.45</v>
      </c>
      <c r="F1363" s="49">
        <v>6.54</v>
      </c>
      <c r="G1363" s="49">
        <v>3.1600000000000003E-2</v>
      </c>
      <c r="H1363" s="49">
        <v>31.645299999999999</v>
      </c>
      <c r="I1363" s="49">
        <v>2035</v>
      </c>
      <c r="J1363" s="49" t="s">
        <v>32</v>
      </c>
      <c r="K1363" s="49" t="s">
        <v>33</v>
      </c>
    </row>
    <row r="1364" spans="1:11" x14ac:dyDescent="0.25">
      <c r="A1364" s="49" t="s">
        <v>1039</v>
      </c>
      <c r="B1364" s="49" t="s">
        <v>79</v>
      </c>
      <c r="C1364" s="49" t="s">
        <v>31</v>
      </c>
      <c r="D1364" s="49">
        <v>109930</v>
      </c>
      <c r="E1364" s="49">
        <v>88.56</v>
      </c>
      <c r="F1364" s="49">
        <v>6.36</v>
      </c>
      <c r="G1364" s="49">
        <v>5.79E-2</v>
      </c>
      <c r="H1364" s="49">
        <v>17.284600000000001</v>
      </c>
      <c r="I1364" s="49">
        <v>2035</v>
      </c>
      <c r="J1364" s="49" t="s">
        <v>32</v>
      </c>
      <c r="K1364" s="49" t="s">
        <v>33</v>
      </c>
    </row>
    <row r="1365" spans="1:11" x14ac:dyDescent="0.25">
      <c r="A1365" s="49" t="s">
        <v>1395</v>
      </c>
      <c r="B1365" s="49" t="s">
        <v>79</v>
      </c>
      <c r="C1365" s="49" t="s">
        <v>31</v>
      </c>
      <c r="D1365" s="49">
        <v>359236</v>
      </c>
      <c r="E1365" s="49">
        <v>84.71</v>
      </c>
      <c r="F1365" s="49">
        <v>9.7799999999999994</v>
      </c>
      <c r="G1365" s="49">
        <v>2.7199999999999998E-2</v>
      </c>
      <c r="H1365" s="49">
        <v>36.731699999999996</v>
      </c>
      <c r="I1365" s="49">
        <v>2035</v>
      </c>
      <c r="J1365" s="49" t="s">
        <v>32</v>
      </c>
      <c r="K1365" s="49" t="s">
        <v>33</v>
      </c>
    </row>
    <row r="1366" spans="1:11" x14ac:dyDescent="0.25">
      <c r="A1366" s="49" t="s">
        <v>2511</v>
      </c>
      <c r="B1366" s="49" t="s">
        <v>75</v>
      </c>
      <c r="C1366" s="49" t="s">
        <v>31</v>
      </c>
      <c r="D1366" s="49">
        <v>180497</v>
      </c>
      <c r="E1366" s="49">
        <v>82.38</v>
      </c>
      <c r="F1366" s="49">
        <v>6.16</v>
      </c>
      <c r="G1366" s="49">
        <v>3.4099999999999998E-2</v>
      </c>
      <c r="H1366" s="49">
        <v>29.301500000000001</v>
      </c>
      <c r="I1366" s="49">
        <v>2036</v>
      </c>
      <c r="J1366" s="49" t="s">
        <v>32</v>
      </c>
      <c r="K1366" s="49" t="s">
        <v>33</v>
      </c>
    </row>
    <row r="1367" spans="1:11" x14ac:dyDescent="0.25">
      <c r="A1367" s="49" t="s">
        <v>1221</v>
      </c>
      <c r="B1367" s="49" t="s">
        <v>79</v>
      </c>
      <c r="C1367" s="49" t="s">
        <v>31</v>
      </c>
      <c r="D1367" s="49">
        <v>503557</v>
      </c>
      <c r="E1367" s="49">
        <v>82.53</v>
      </c>
      <c r="F1367" s="49">
        <v>10.45</v>
      </c>
      <c r="G1367" s="49">
        <v>2.0799999999999999E-2</v>
      </c>
      <c r="H1367" s="49">
        <v>48.1873</v>
      </c>
      <c r="I1367" s="49">
        <v>2036</v>
      </c>
      <c r="J1367" s="49" t="s">
        <v>32</v>
      </c>
      <c r="K1367" s="49" t="s">
        <v>33</v>
      </c>
    </row>
    <row r="1368" spans="1:11" x14ac:dyDescent="0.25">
      <c r="A1368" s="49" t="s">
        <v>2259</v>
      </c>
      <c r="B1368" s="49" t="s">
        <v>79</v>
      </c>
      <c r="C1368" s="49" t="s">
        <v>31</v>
      </c>
      <c r="D1368" s="49">
        <v>56855</v>
      </c>
      <c r="E1368" s="49">
        <v>89.19</v>
      </c>
      <c r="F1368" s="49">
        <v>6.54</v>
      </c>
      <c r="G1368" s="49">
        <v>0.115</v>
      </c>
      <c r="H1368" s="49">
        <v>8.6934000000000005</v>
      </c>
      <c r="I1368" s="49">
        <v>2036</v>
      </c>
      <c r="J1368" s="49" t="s">
        <v>32</v>
      </c>
      <c r="K1368" s="49" t="s">
        <v>33</v>
      </c>
    </row>
    <row r="1369" spans="1:11" x14ac:dyDescent="0.25">
      <c r="A1369" s="49" t="s">
        <v>3398</v>
      </c>
      <c r="B1369" s="49" t="s">
        <v>75</v>
      </c>
      <c r="C1369" s="49" t="s">
        <v>32</v>
      </c>
      <c r="D1369" s="49">
        <v>209385</v>
      </c>
      <c r="E1369" s="49">
        <v>77.91</v>
      </c>
      <c r="F1369" s="49">
        <v>0.95</v>
      </c>
      <c r="G1369" s="49">
        <v>4.4999999999999997E-3</v>
      </c>
      <c r="H1369" s="49">
        <v>220.40530000000001</v>
      </c>
      <c r="I1369" s="49">
        <v>2036</v>
      </c>
      <c r="J1369" s="49" t="s">
        <v>52</v>
      </c>
      <c r="K1369" s="49" t="s">
        <v>33</v>
      </c>
    </row>
    <row r="1370" spans="1:11" x14ac:dyDescent="0.25">
      <c r="A1370" s="49" t="s">
        <v>3265</v>
      </c>
      <c r="B1370" s="49" t="s">
        <v>75</v>
      </c>
      <c r="C1370" s="49" t="s">
        <v>32</v>
      </c>
      <c r="D1370" s="49">
        <v>37800</v>
      </c>
      <c r="E1370" s="49">
        <v>80.099999999999994</v>
      </c>
      <c r="F1370" s="49">
        <v>0.05</v>
      </c>
      <c r="G1370" s="49">
        <v>1.2999999999999999E-3</v>
      </c>
      <c r="H1370" s="49">
        <v>756</v>
      </c>
      <c r="I1370" s="49">
        <v>2036</v>
      </c>
      <c r="J1370" s="49" t="s">
        <v>52</v>
      </c>
      <c r="K1370" s="49" t="s">
        <v>33</v>
      </c>
    </row>
    <row r="1371" spans="1:11" x14ac:dyDescent="0.25">
      <c r="A1371" s="49" t="s">
        <v>1100</v>
      </c>
      <c r="B1371" s="49" t="s">
        <v>75</v>
      </c>
      <c r="C1371" s="49" t="s">
        <v>31</v>
      </c>
      <c r="D1371" s="49">
        <v>393731</v>
      </c>
      <c r="E1371" s="49">
        <v>88.36</v>
      </c>
      <c r="F1371" s="49">
        <v>6.99</v>
      </c>
      <c r="G1371" s="49">
        <v>1.78E-2</v>
      </c>
      <c r="H1371" s="49">
        <v>56.3277</v>
      </c>
      <c r="I1371" s="49">
        <v>2036</v>
      </c>
      <c r="J1371" s="49" t="s">
        <v>32</v>
      </c>
      <c r="K1371" s="49" t="s">
        <v>33</v>
      </c>
    </row>
    <row r="1372" spans="1:11" x14ac:dyDescent="0.25">
      <c r="A1372" s="49" t="s">
        <v>1235</v>
      </c>
      <c r="B1372" s="49" t="s">
        <v>79</v>
      </c>
      <c r="C1372" s="49" t="s">
        <v>31</v>
      </c>
      <c r="D1372" s="49">
        <v>316625</v>
      </c>
      <c r="E1372" s="49">
        <v>84.51</v>
      </c>
      <c r="F1372" s="49">
        <v>6.44</v>
      </c>
      <c r="G1372" s="49">
        <v>2.0299999999999999E-2</v>
      </c>
      <c r="H1372" s="49">
        <v>49.165300000000002</v>
      </c>
      <c r="I1372" s="49">
        <v>2036</v>
      </c>
      <c r="J1372" s="49" t="s">
        <v>32</v>
      </c>
      <c r="K1372" s="49" t="s">
        <v>33</v>
      </c>
    </row>
    <row r="1373" spans="1:11" x14ac:dyDescent="0.25">
      <c r="A1373" s="49" t="s">
        <v>2468</v>
      </c>
      <c r="B1373" s="49" t="s">
        <v>75</v>
      </c>
      <c r="C1373" s="49" t="s">
        <v>31</v>
      </c>
      <c r="D1373" s="49">
        <v>290003</v>
      </c>
      <c r="E1373" s="49">
        <v>80.739999999999995</v>
      </c>
      <c r="F1373" s="49">
        <v>5.72</v>
      </c>
      <c r="G1373" s="49">
        <v>1.9699999999999999E-2</v>
      </c>
      <c r="H1373" s="49">
        <v>50.6997</v>
      </c>
      <c r="I1373" s="49">
        <v>2036</v>
      </c>
      <c r="J1373" s="49" t="s">
        <v>32</v>
      </c>
      <c r="K1373" s="49" t="s">
        <v>33</v>
      </c>
    </row>
    <row r="1374" spans="1:11" x14ac:dyDescent="0.25">
      <c r="A1374" s="49" t="s">
        <v>1105</v>
      </c>
      <c r="B1374" s="49" t="s">
        <v>79</v>
      </c>
      <c r="C1374" s="49" t="s">
        <v>31</v>
      </c>
      <c r="D1374" s="49">
        <v>379064</v>
      </c>
      <c r="E1374" s="49">
        <v>86.12</v>
      </c>
      <c r="F1374" s="49">
        <v>6.79</v>
      </c>
      <c r="G1374" s="49">
        <v>1.7899999999999999E-2</v>
      </c>
      <c r="H1374" s="49">
        <v>55.826799999999999</v>
      </c>
      <c r="I1374" s="49">
        <v>2036</v>
      </c>
      <c r="J1374" s="49" t="s">
        <v>32</v>
      </c>
      <c r="K1374" s="49" t="s">
        <v>33</v>
      </c>
    </row>
    <row r="1375" spans="1:11" x14ac:dyDescent="0.25">
      <c r="A1375" s="49" t="s">
        <v>962</v>
      </c>
      <c r="B1375" s="49" t="s">
        <v>79</v>
      </c>
      <c r="C1375" s="49" t="s">
        <v>31</v>
      </c>
      <c r="D1375" s="49">
        <v>478909</v>
      </c>
      <c r="E1375" s="49">
        <v>82.35</v>
      </c>
      <c r="F1375" s="49">
        <v>7.08</v>
      </c>
      <c r="G1375" s="49">
        <v>1.4800000000000001E-2</v>
      </c>
      <c r="H1375" s="49">
        <v>67.642499999999998</v>
      </c>
      <c r="I1375" s="49">
        <v>2036</v>
      </c>
      <c r="J1375" s="49" t="s">
        <v>32</v>
      </c>
      <c r="K1375" s="49" t="s">
        <v>33</v>
      </c>
    </row>
    <row r="1376" spans="1:11" x14ac:dyDescent="0.25">
      <c r="A1376" s="49" t="s">
        <v>3031</v>
      </c>
      <c r="B1376" s="49" t="s">
        <v>34</v>
      </c>
      <c r="C1376" s="49" t="s">
        <v>32</v>
      </c>
      <c r="D1376" s="49">
        <v>878520</v>
      </c>
      <c r="E1376" s="49">
        <v>64.900000000000006</v>
      </c>
      <c r="F1376" s="49">
        <v>7.46</v>
      </c>
      <c r="G1376" s="49">
        <v>8.5000000000000006E-3</v>
      </c>
      <c r="H1376" s="49">
        <v>117.7641</v>
      </c>
      <c r="I1376" s="49">
        <v>2036</v>
      </c>
      <c r="J1376" s="49" t="s">
        <v>52</v>
      </c>
      <c r="K1376" s="49" t="s">
        <v>33</v>
      </c>
    </row>
    <row r="1377" spans="1:11" x14ac:dyDescent="0.25">
      <c r="A1377" s="49" t="s">
        <v>1276</v>
      </c>
      <c r="B1377" s="49" t="s">
        <v>79</v>
      </c>
      <c r="C1377" s="49" t="s">
        <v>31</v>
      </c>
      <c r="D1377" s="49">
        <v>245183</v>
      </c>
      <c r="E1377" s="49">
        <v>85.94</v>
      </c>
      <c r="F1377" s="49">
        <v>6.29</v>
      </c>
      <c r="G1377" s="49">
        <v>2.5700000000000001E-2</v>
      </c>
      <c r="H1377" s="49">
        <v>38.979799999999997</v>
      </c>
      <c r="I1377" s="49">
        <v>2036</v>
      </c>
      <c r="J1377" s="49" t="s">
        <v>32</v>
      </c>
      <c r="K1377" s="49" t="s">
        <v>33</v>
      </c>
    </row>
    <row r="1378" spans="1:11" x14ac:dyDescent="0.25">
      <c r="A1378" s="49" t="s">
        <v>864</v>
      </c>
      <c r="B1378" s="49" t="s">
        <v>75</v>
      </c>
      <c r="C1378" s="49" t="s">
        <v>31</v>
      </c>
      <c r="D1378" s="49">
        <v>407082</v>
      </c>
      <c r="E1378" s="49">
        <v>77.08</v>
      </c>
      <c r="F1378" s="49">
        <v>7.35</v>
      </c>
      <c r="G1378" s="49">
        <v>1.8100000000000002E-2</v>
      </c>
      <c r="H1378" s="49">
        <v>55.385300000000001</v>
      </c>
      <c r="I1378" s="49">
        <v>2036</v>
      </c>
      <c r="J1378" s="49" t="s">
        <v>32</v>
      </c>
      <c r="K1378" s="49" t="s">
        <v>33</v>
      </c>
    </row>
    <row r="1379" spans="1:11" x14ac:dyDescent="0.25">
      <c r="A1379" s="49" t="s">
        <v>3017</v>
      </c>
      <c r="B1379" s="49" t="s">
        <v>34</v>
      </c>
      <c r="C1379" s="49" t="s">
        <v>32</v>
      </c>
      <c r="D1379" s="49">
        <v>1168000</v>
      </c>
      <c r="E1379" s="49">
        <v>87.97</v>
      </c>
      <c r="F1379" s="49">
        <v>14.83</v>
      </c>
      <c r="G1379" s="49">
        <v>1.2699999999999999E-2</v>
      </c>
      <c r="H1379" s="49">
        <v>78.759299999999996</v>
      </c>
      <c r="I1379" s="49">
        <v>2036</v>
      </c>
      <c r="J1379" s="49" t="s">
        <v>52</v>
      </c>
      <c r="K1379" s="49" t="s">
        <v>33</v>
      </c>
    </row>
    <row r="1380" spans="1:11" x14ac:dyDescent="0.25">
      <c r="A1380" s="49" t="s">
        <v>1156</v>
      </c>
      <c r="B1380" s="49" t="s">
        <v>79</v>
      </c>
      <c r="C1380" s="49" t="s">
        <v>31</v>
      </c>
      <c r="D1380" s="49">
        <v>200797</v>
      </c>
      <c r="E1380" s="49">
        <v>86.28</v>
      </c>
      <c r="F1380" s="49">
        <v>6.53</v>
      </c>
      <c r="G1380" s="49">
        <v>3.2500000000000001E-2</v>
      </c>
      <c r="H1380" s="49">
        <v>30.7499</v>
      </c>
      <c r="I1380" s="49">
        <v>2036</v>
      </c>
      <c r="J1380" s="49" t="s">
        <v>32</v>
      </c>
      <c r="K1380" s="49" t="s">
        <v>33</v>
      </c>
    </row>
    <row r="1381" spans="1:11" x14ac:dyDescent="0.25">
      <c r="A1381" s="49" t="s">
        <v>1181</v>
      </c>
      <c r="B1381" s="49" t="s">
        <v>79</v>
      </c>
      <c r="C1381" s="49" t="s">
        <v>31</v>
      </c>
      <c r="D1381" s="49">
        <v>309163</v>
      </c>
      <c r="E1381" s="49">
        <v>79.63</v>
      </c>
      <c r="F1381" s="49">
        <v>6.31</v>
      </c>
      <c r="G1381" s="49">
        <v>2.0400000000000001E-2</v>
      </c>
      <c r="H1381" s="49">
        <v>48.995699999999999</v>
      </c>
      <c r="I1381" s="49">
        <v>2036</v>
      </c>
      <c r="J1381" s="49" t="s">
        <v>32</v>
      </c>
      <c r="K1381" s="49" t="s">
        <v>33</v>
      </c>
    </row>
    <row r="1382" spans="1:11" x14ac:dyDescent="0.25">
      <c r="A1382" s="49" t="s">
        <v>1150</v>
      </c>
      <c r="B1382" s="49" t="s">
        <v>79</v>
      </c>
      <c r="C1382" s="49" t="s">
        <v>31</v>
      </c>
      <c r="D1382" s="49">
        <v>411415</v>
      </c>
      <c r="E1382" s="49">
        <v>86.45</v>
      </c>
      <c r="F1382" s="49">
        <v>6.34</v>
      </c>
      <c r="G1382" s="49">
        <v>1.54E-2</v>
      </c>
      <c r="H1382" s="49">
        <v>64.891900000000007</v>
      </c>
      <c r="I1382" s="49">
        <v>2036</v>
      </c>
      <c r="J1382" s="49" t="s">
        <v>32</v>
      </c>
      <c r="K1382" s="49" t="s">
        <v>33</v>
      </c>
    </row>
    <row r="1383" spans="1:11" x14ac:dyDescent="0.25">
      <c r="A1383" s="49" t="s">
        <v>1297</v>
      </c>
      <c r="B1383" s="49" t="s">
        <v>79</v>
      </c>
      <c r="C1383" s="49" t="s">
        <v>31</v>
      </c>
      <c r="D1383" s="49">
        <v>411270</v>
      </c>
      <c r="E1383" s="49">
        <v>83.45</v>
      </c>
      <c r="F1383" s="49">
        <v>6.24</v>
      </c>
      <c r="G1383" s="49">
        <v>1.52E-2</v>
      </c>
      <c r="H1383" s="49">
        <v>65.908699999999996</v>
      </c>
      <c r="I1383" s="49">
        <v>2036</v>
      </c>
      <c r="J1383" s="49" t="s">
        <v>32</v>
      </c>
      <c r="K1383" s="49" t="s">
        <v>33</v>
      </c>
    </row>
    <row r="1384" spans="1:11" x14ac:dyDescent="0.25">
      <c r="A1384" s="49" t="s">
        <v>997</v>
      </c>
      <c r="B1384" s="49" t="s">
        <v>79</v>
      </c>
      <c r="C1384" s="49" t="s">
        <v>31</v>
      </c>
      <c r="D1384" s="49">
        <v>379064</v>
      </c>
      <c r="E1384" s="49">
        <v>83.6</v>
      </c>
      <c r="F1384" s="49">
        <v>6.76</v>
      </c>
      <c r="G1384" s="49">
        <v>1.78E-2</v>
      </c>
      <c r="H1384" s="49">
        <v>56.0745</v>
      </c>
      <c r="I1384" s="49">
        <v>2036</v>
      </c>
      <c r="J1384" s="49" t="s">
        <v>32</v>
      </c>
      <c r="K1384" s="49" t="s">
        <v>33</v>
      </c>
    </row>
    <row r="1385" spans="1:11" x14ac:dyDescent="0.25">
      <c r="A1385" s="49" t="s">
        <v>1075</v>
      </c>
      <c r="B1385" s="49" t="s">
        <v>79</v>
      </c>
      <c r="C1385" s="49" t="s">
        <v>31</v>
      </c>
      <c r="D1385" s="49">
        <v>477561</v>
      </c>
      <c r="E1385" s="49">
        <v>77.78</v>
      </c>
      <c r="F1385" s="49">
        <v>6.65</v>
      </c>
      <c r="G1385" s="49">
        <v>1.3899999999999999E-2</v>
      </c>
      <c r="H1385" s="49">
        <v>71.813599999999994</v>
      </c>
      <c r="I1385" s="49">
        <v>2036</v>
      </c>
      <c r="J1385" s="49" t="s">
        <v>32</v>
      </c>
      <c r="K1385" s="49" t="s">
        <v>33</v>
      </c>
    </row>
    <row r="1386" spans="1:11" x14ac:dyDescent="0.25">
      <c r="A1386" s="49" t="s">
        <v>1037</v>
      </c>
      <c r="B1386" s="49" t="s">
        <v>79</v>
      </c>
      <c r="C1386" s="49" t="s">
        <v>31</v>
      </c>
      <c r="D1386" s="49">
        <v>209125</v>
      </c>
      <c r="E1386" s="49">
        <v>86.53</v>
      </c>
      <c r="F1386" s="49">
        <v>6.65</v>
      </c>
      <c r="G1386" s="49">
        <v>3.1800000000000002E-2</v>
      </c>
      <c r="H1386" s="49">
        <v>31.447399999999998</v>
      </c>
      <c r="I1386" s="49">
        <v>2036</v>
      </c>
      <c r="J1386" s="49" t="s">
        <v>32</v>
      </c>
      <c r="K1386" s="49" t="s">
        <v>33</v>
      </c>
    </row>
    <row r="1387" spans="1:11" x14ac:dyDescent="0.25">
      <c r="A1387" s="49" t="s">
        <v>3267</v>
      </c>
      <c r="B1387" s="49" t="s">
        <v>34</v>
      </c>
      <c r="C1387" s="49" t="s">
        <v>32</v>
      </c>
      <c r="D1387" s="49">
        <v>1674000</v>
      </c>
      <c r="E1387" s="49">
        <v>87</v>
      </c>
      <c r="F1387" s="49">
        <v>7.83</v>
      </c>
      <c r="G1387" s="49">
        <v>4.7000000000000002E-3</v>
      </c>
      <c r="H1387" s="49">
        <v>213.79310000000001</v>
      </c>
      <c r="I1387" s="49">
        <v>2036</v>
      </c>
      <c r="J1387" s="49" t="s">
        <v>52</v>
      </c>
      <c r="K1387" s="49" t="s">
        <v>33</v>
      </c>
    </row>
    <row r="1388" spans="1:11" x14ac:dyDescent="0.25">
      <c r="A1388" s="49" t="s">
        <v>1202</v>
      </c>
      <c r="B1388" s="49" t="s">
        <v>79</v>
      </c>
      <c r="C1388" s="49" t="s">
        <v>31</v>
      </c>
      <c r="D1388" s="49">
        <v>244028</v>
      </c>
      <c r="E1388" s="49">
        <v>85.79</v>
      </c>
      <c r="F1388" s="49">
        <v>6.28</v>
      </c>
      <c r="G1388" s="49">
        <v>2.5700000000000001E-2</v>
      </c>
      <c r="H1388" s="49">
        <v>38.857900000000001</v>
      </c>
      <c r="I1388" s="49">
        <v>2036</v>
      </c>
      <c r="J1388" s="49" t="s">
        <v>32</v>
      </c>
      <c r="K1388" s="49" t="s">
        <v>33</v>
      </c>
    </row>
    <row r="1389" spans="1:11" x14ac:dyDescent="0.25">
      <c r="A1389" s="49" t="s">
        <v>1198</v>
      </c>
      <c r="B1389" s="49" t="s">
        <v>79</v>
      </c>
      <c r="C1389" s="49" t="s">
        <v>31</v>
      </c>
      <c r="D1389" s="49">
        <v>308392</v>
      </c>
      <c r="E1389" s="49">
        <v>88.93</v>
      </c>
      <c r="F1389" s="49">
        <v>6.67</v>
      </c>
      <c r="G1389" s="49">
        <v>2.1600000000000001E-2</v>
      </c>
      <c r="H1389" s="49">
        <v>46.235799999999998</v>
      </c>
      <c r="I1389" s="49">
        <v>2036</v>
      </c>
      <c r="J1389" s="49" t="s">
        <v>32</v>
      </c>
      <c r="K1389" s="49" t="s">
        <v>33</v>
      </c>
    </row>
    <row r="1390" spans="1:11" x14ac:dyDescent="0.25">
      <c r="A1390" s="49" t="s">
        <v>999</v>
      </c>
      <c r="B1390" s="49" t="s">
        <v>79</v>
      </c>
      <c r="C1390" s="49" t="s">
        <v>31</v>
      </c>
      <c r="D1390" s="49">
        <v>200797</v>
      </c>
      <c r="E1390" s="49">
        <v>83.05</v>
      </c>
      <c r="F1390" s="49">
        <v>6.71</v>
      </c>
      <c r="G1390" s="49">
        <v>3.3399999999999999E-2</v>
      </c>
      <c r="H1390" s="49">
        <v>29.925000000000001</v>
      </c>
      <c r="I1390" s="49">
        <v>2036</v>
      </c>
      <c r="J1390" s="49" t="s">
        <v>32</v>
      </c>
      <c r="K1390" s="49" t="s">
        <v>33</v>
      </c>
    </row>
    <row r="1391" spans="1:11" x14ac:dyDescent="0.25">
      <c r="A1391" s="49" t="s">
        <v>2312</v>
      </c>
      <c r="B1391" s="49" t="s">
        <v>79</v>
      </c>
      <c r="C1391" s="49" t="s">
        <v>31</v>
      </c>
      <c r="D1391" s="49">
        <v>55844</v>
      </c>
      <c r="E1391" s="49">
        <v>82.04</v>
      </c>
      <c r="F1391" s="49">
        <v>6.64</v>
      </c>
      <c r="G1391" s="49">
        <v>0.11890000000000001</v>
      </c>
      <c r="H1391" s="49">
        <v>8.4101999999999997</v>
      </c>
      <c r="I1391" s="49">
        <v>2036</v>
      </c>
      <c r="J1391" s="49" t="s">
        <v>32</v>
      </c>
      <c r="K1391" s="49" t="s">
        <v>33</v>
      </c>
    </row>
    <row r="1392" spans="1:11" x14ac:dyDescent="0.25">
      <c r="A1392" s="49" t="s">
        <v>1259</v>
      </c>
      <c r="B1392" s="49" t="s">
        <v>79</v>
      </c>
      <c r="C1392" s="49" t="s">
        <v>31</v>
      </c>
      <c r="D1392" s="49">
        <v>225301</v>
      </c>
      <c r="E1392" s="49">
        <v>85.69</v>
      </c>
      <c r="F1392" s="49">
        <v>6.33</v>
      </c>
      <c r="G1392" s="49">
        <v>2.81E-2</v>
      </c>
      <c r="H1392" s="49">
        <v>35.592500000000001</v>
      </c>
      <c r="I1392" s="49">
        <v>2036</v>
      </c>
      <c r="J1392" s="49" t="s">
        <v>32</v>
      </c>
      <c r="K1392" s="49" t="s">
        <v>33</v>
      </c>
    </row>
    <row r="1393" spans="1:11" x14ac:dyDescent="0.25">
      <c r="A1393" s="49" t="s">
        <v>948</v>
      </c>
      <c r="B1393" s="49" t="s">
        <v>79</v>
      </c>
      <c r="C1393" s="49" t="s">
        <v>31</v>
      </c>
      <c r="D1393" s="49">
        <v>428023</v>
      </c>
      <c r="E1393" s="49">
        <v>83.79</v>
      </c>
      <c r="F1393" s="49">
        <v>6.59</v>
      </c>
      <c r="G1393" s="49">
        <v>1.54E-2</v>
      </c>
      <c r="H1393" s="49">
        <v>64.950400000000002</v>
      </c>
      <c r="I1393" s="49">
        <v>2036</v>
      </c>
      <c r="J1393" s="49" t="s">
        <v>32</v>
      </c>
      <c r="K1393" s="49" t="s">
        <v>33</v>
      </c>
    </row>
    <row r="1394" spans="1:11" x14ac:dyDescent="0.25">
      <c r="A1394" s="49" t="s">
        <v>2476</v>
      </c>
      <c r="B1394" s="49" t="s">
        <v>75</v>
      </c>
      <c r="C1394" s="49" t="s">
        <v>31</v>
      </c>
      <c r="D1394" s="49">
        <v>308425</v>
      </c>
      <c r="E1394" s="49">
        <v>82.19</v>
      </c>
      <c r="F1394" s="49">
        <v>5.65</v>
      </c>
      <c r="G1394" s="49">
        <v>1.83E-2</v>
      </c>
      <c r="H1394" s="49">
        <v>54.5884</v>
      </c>
      <c r="I1394" s="49">
        <v>2036</v>
      </c>
      <c r="J1394" s="49" t="s">
        <v>32</v>
      </c>
      <c r="K1394" s="49" t="s">
        <v>33</v>
      </c>
    </row>
    <row r="1395" spans="1:11" x14ac:dyDescent="0.25">
      <c r="A1395" s="49" t="s">
        <v>3400</v>
      </c>
      <c r="B1395" s="49" t="s">
        <v>34</v>
      </c>
      <c r="C1395" s="49" t="s">
        <v>32</v>
      </c>
      <c r="D1395" s="49">
        <v>4292000</v>
      </c>
      <c r="E1395" s="49">
        <v>91.05</v>
      </c>
      <c r="F1395" s="49">
        <v>21.8</v>
      </c>
      <c r="G1395" s="49">
        <v>5.1000000000000004E-3</v>
      </c>
      <c r="H1395" s="49">
        <v>196.88069999999999</v>
      </c>
      <c r="I1395" s="49">
        <v>2036</v>
      </c>
      <c r="J1395" s="49" t="s">
        <v>52</v>
      </c>
      <c r="K1395" s="49" t="s">
        <v>33</v>
      </c>
    </row>
    <row r="1396" spans="1:11" x14ac:dyDescent="0.25">
      <c r="A1396" s="49" t="s">
        <v>1056</v>
      </c>
      <c r="B1396" s="49" t="s">
        <v>79</v>
      </c>
      <c r="C1396" s="49" t="s">
        <v>31</v>
      </c>
      <c r="D1396" s="49">
        <v>379064</v>
      </c>
      <c r="E1396" s="49">
        <v>86.09</v>
      </c>
      <c r="F1396" s="49">
        <v>6.77</v>
      </c>
      <c r="G1396" s="49">
        <v>1.7899999999999999E-2</v>
      </c>
      <c r="H1396" s="49">
        <v>55.991700000000002</v>
      </c>
      <c r="I1396" s="49">
        <v>2036</v>
      </c>
      <c r="J1396" s="49" t="s">
        <v>32</v>
      </c>
      <c r="K1396" s="49" t="s">
        <v>33</v>
      </c>
    </row>
    <row r="1397" spans="1:11" x14ac:dyDescent="0.25">
      <c r="A1397" s="49" t="s">
        <v>2485</v>
      </c>
      <c r="B1397" s="49" t="s">
        <v>75</v>
      </c>
      <c r="C1397" s="49" t="s">
        <v>31</v>
      </c>
      <c r="D1397" s="49">
        <v>332559</v>
      </c>
      <c r="E1397" s="49">
        <v>86.27</v>
      </c>
      <c r="F1397" s="49">
        <v>5.76</v>
      </c>
      <c r="G1397" s="49">
        <v>1.7299999999999999E-2</v>
      </c>
      <c r="H1397" s="49">
        <v>57.735999999999997</v>
      </c>
      <c r="I1397" s="49">
        <v>2036</v>
      </c>
      <c r="J1397" s="49" t="s">
        <v>32</v>
      </c>
      <c r="K1397" s="49" t="s">
        <v>33</v>
      </c>
    </row>
    <row r="1398" spans="1:11" x14ac:dyDescent="0.25">
      <c r="A1398" s="49" t="s">
        <v>1300</v>
      </c>
      <c r="B1398" s="49" t="s">
        <v>79</v>
      </c>
      <c r="C1398" s="49" t="s">
        <v>31</v>
      </c>
      <c r="D1398" s="49">
        <v>309163</v>
      </c>
      <c r="E1398" s="49">
        <v>84.81</v>
      </c>
      <c r="F1398" s="49">
        <v>6.32</v>
      </c>
      <c r="G1398" s="49">
        <v>2.0400000000000001E-2</v>
      </c>
      <c r="H1398" s="49">
        <v>48.918199999999999</v>
      </c>
      <c r="I1398" s="49">
        <v>2036</v>
      </c>
      <c r="J1398" s="49" t="s">
        <v>32</v>
      </c>
      <c r="K1398" s="49" t="s">
        <v>33</v>
      </c>
    </row>
    <row r="1399" spans="1:11" x14ac:dyDescent="0.25">
      <c r="A1399" s="49" t="s">
        <v>1247</v>
      </c>
      <c r="B1399" s="49" t="s">
        <v>79</v>
      </c>
      <c r="C1399" s="49" t="s">
        <v>31</v>
      </c>
      <c r="D1399" s="49">
        <v>345702</v>
      </c>
      <c r="E1399" s="49">
        <v>84.19</v>
      </c>
      <c r="F1399" s="49">
        <v>6.52</v>
      </c>
      <c r="G1399" s="49">
        <v>1.89E-2</v>
      </c>
      <c r="H1399" s="49">
        <v>53.021799999999999</v>
      </c>
      <c r="I1399" s="49">
        <v>2036</v>
      </c>
      <c r="J1399" s="49" t="s">
        <v>32</v>
      </c>
      <c r="K1399" s="49" t="s">
        <v>33</v>
      </c>
    </row>
    <row r="1400" spans="1:11" x14ac:dyDescent="0.25">
      <c r="A1400" s="49" t="s">
        <v>859</v>
      </c>
      <c r="B1400" s="49" t="s">
        <v>79</v>
      </c>
      <c r="C1400" s="49" t="s">
        <v>31</v>
      </c>
      <c r="D1400" s="49">
        <v>347291</v>
      </c>
      <c r="E1400" s="49">
        <v>85.76</v>
      </c>
      <c r="F1400" s="49">
        <v>7.35</v>
      </c>
      <c r="G1400" s="49">
        <v>2.12E-2</v>
      </c>
      <c r="H1400" s="49">
        <v>47.250399999999999</v>
      </c>
      <c r="I1400" s="49">
        <v>2036</v>
      </c>
      <c r="J1400" s="49" t="s">
        <v>32</v>
      </c>
      <c r="K1400" s="49" t="s">
        <v>33</v>
      </c>
    </row>
    <row r="1401" spans="1:11" x14ac:dyDescent="0.25">
      <c r="A1401" s="49" t="s">
        <v>1187</v>
      </c>
      <c r="B1401" s="49" t="s">
        <v>79</v>
      </c>
      <c r="C1401" s="49" t="s">
        <v>31</v>
      </c>
      <c r="D1401" s="49">
        <v>225301</v>
      </c>
      <c r="E1401" s="49">
        <v>84.77</v>
      </c>
      <c r="F1401" s="49">
        <v>6.3</v>
      </c>
      <c r="G1401" s="49">
        <v>2.8000000000000001E-2</v>
      </c>
      <c r="H1401" s="49">
        <v>35.762</v>
      </c>
      <c r="I1401" s="49">
        <v>2036</v>
      </c>
      <c r="J1401" s="49" t="s">
        <v>32</v>
      </c>
      <c r="K1401" s="49" t="s">
        <v>33</v>
      </c>
    </row>
    <row r="1402" spans="1:11" x14ac:dyDescent="0.25">
      <c r="A1402" s="49" t="s">
        <v>873</v>
      </c>
      <c r="B1402" s="49" t="s">
        <v>79</v>
      </c>
      <c r="C1402" s="49" t="s">
        <v>31</v>
      </c>
      <c r="D1402" s="49">
        <v>368039</v>
      </c>
      <c r="E1402" s="49">
        <v>85.18</v>
      </c>
      <c r="F1402" s="49">
        <v>9.8800000000000008</v>
      </c>
      <c r="G1402" s="49">
        <v>2.6800000000000001E-2</v>
      </c>
      <c r="H1402" s="49">
        <v>37.250999999999998</v>
      </c>
      <c r="I1402" s="49">
        <v>2036</v>
      </c>
      <c r="J1402" s="49" t="s">
        <v>32</v>
      </c>
      <c r="K1402" s="49" t="s">
        <v>33</v>
      </c>
    </row>
    <row r="1403" spans="1:11" x14ac:dyDescent="0.25">
      <c r="A1403" s="49" t="s">
        <v>1028</v>
      </c>
      <c r="B1403" s="49" t="s">
        <v>79</v>
      </c>
      <c r="C1403" s="49" t="s">
        <v>31</v>
      </c>
      <c r="D1403" s="49">
        <v>429805</v>
      </c>
      <c r="E1403" s="49">
        <v>86.18</v>
      </c>
      <c r="F1403" s="49">
        <v>9.7799999999999994</v>
      </c>
      <c r="G1403" s="49">
        <v>2.2800000000000001E-2</v>
      </c>
      <c r="H1403" s="49">
        <v>43.947299999999998</v>
      </c>
      <c r="I1403" s="49">
        <v>2036</v>
      </c>
      <c r="J1403" s="49" t="s">
        <v>32</v>
      </c>
      <c r="K1403" s="49" t="s">
        <v>33</v>
      </c>
    </row>
    <row r="1404" spans="1:11" x14ac:dyDescent="0.25">
      <c r="A1404" s="49" t="s">
        <v>1155</v>
      </c>
      <c r="B1404" s="49" t="s">
        <v>79</v>
      </c>
      <c r="C1404" s="49" t="s">
        <v>31</v>
      </c>
      <c r="D1404" s="49">
        <v>384504</v>
      </c>
      <c r="E1404" s="49">
        <v>82.05</v>
      </c>
      <c r="F1404" s="49">
        <v>6.6</v>
      </c>
      <c r="G1404" s="49">
        <v>1.72E-2</v>
      </c>
      <c r="H1404" s="49">
        <v>58.258099999999999</v>
      </c>
      <c r="I1404" s="49">
        <v>2036</v>
      </c>
      <c r="J1404" s="49" t="s">
        <v>32</v>
      </c>
      <c r="K1404" s="49" t="s">
        <v>33</v>
      </c>
    </row>
    <row r="1405" spans="1:11" x14ac:dyDescent="0.25">
      <c r="A1405" s="49" t="s">
        <v>977</v>
      </c>
      <c r="B1405" s="49" t="s">
        <v>79</v>
      </c>
      <c r="C1405" s="49" t="s">
        <v>31</v>
      </c>
      <c r="D1405" s="49">
        <v>503027</v>
      </c>
      <c r="E1405" s="49">
        <v>77.599999999999994</v>
      </c>
      <c r="F1405" s="49">
        <v>10.8</v>
      </c>
      <c r="G1405" s="49">
        <v>2.1499999999999998E-2</v>
      </c>
      <c r="H1405" s="49">
        <v>46.576599999999999</v>
      </c>
      <c r="I1405" s="49">
        <v>2036</v>
      </c>
      <c r="J1405" s="49" t="s">
        <v>32</v>
      </c>
      <c r="K1405" s="49" t="s">
        <v>33</v>
      </c>
    </row>
    <row r="1406" spans="1:11" x14ac:dyDescent="0.25">
      <c r="A1406" s="49" t="s">
        <v>2480</v>
      </c>
      <c r="B1406" s="49" t="s">
        <v>75</v>
      </c>
      <c r="C1406" s="49" t="s">
        <v>31</v>
      </c>
      <c r="D1406" s="49">
        <v>488152</v>
      </c>
      <c r="E1406" s="49">
        <v>84.77</v>
      </c>
      <c r="F1406" s="49">
        <v>6.7</v>
      </c>
      <c r="G1406" s="49">
        <v>1.37E-2</v>
      </c>
      <c r="H1406" s="49">
        <v>72.858500000000006</v>
      </c>
      <c r="I1406" s="49">
        <v>2036</v>
      </c>
      <c r="J1406" s="49" t="s">
        <v>32</v>
      </c>
      <c r="K1406" s="49" t="s">
        <v>33</v>
      </c>
    </row>
    <row r="1407" spans="1:11" x14ac:dyDescent="0.25">
      <c r="A1407" s="49" t="s">
        <v>1966</v>
      </c>
      <c r="B1407" s="49" t="s">
        <v>79</v>
      </c>
      <c r="C1407" s="49" t="s">
        <v>31</v>
      </c>
      <c r="D1407" s="49">
        <v>362311</v>
      </c>
      <c r="E1407" s="49">
        <v>79.08</v>
      </c>
      <c r="F1407" s="49">
        <v>6.11</v>
      </c>
      <c r="G1407" s="49">
        <v>1.6899999999999998E-2</v>
      </c>
      <c r="H1407" s="49">
        <v>59.298000000000002</v>
      </c>
      <c r="I1407" s="49">
        <v>2036</v>
      </c>
      <c r="J1407" s="49" t="s">
        <v>32</v>
      </c>
      <c r="K1407" s="49" t="s">
        <v>33</v>
      </c>
    </row>
    <row r="1408" spans="1:11" x14ac:dyDescent="0.25">
      <c r="A1408" s="49" t="s">
        <v>1129</v>
      </c>
      <c r="B1408" s="49" t="s">
        <v>79</v>
      </c>
      <c r="C1408" s="49" t="s">
        <v>31</v>
      </c>
      <c r="D1408" s="49">
        <v>305408</v>
      </c>
      <c r="E1408" s="49">
        <v>89.73</v>
      </c>
      <c r="F1408" s="49">
        <v>6.42</v>
      </c>
      <c r="G1408" s="49">
        <v>2.1000000000000001E-2</v>
      </c>
      <c r="H1408" s="49">
        <v>47.571300000000001</v>
      </c>
      <c r="I1408" s="49">
        <v>2036</v>
      </c>
      <c r="J1408" s="49" t="s">
        <v>32</v>
      </c>
      <c r="K1408" s="49" t="s">
        <v>33</v>
      </c>
    </row>
    <row r="1409" spans="1:11" x14ac:dyDescent="0.25">
      <c r="A1409" s="49" t="s">
        <v>1246</v>
      </c>
      <c r="B1409" s="49" t="s">
        <v>79</v>
      </c>
      <c r="C1409" s="49" t="s">
        <v>31</v>
      </c>
      <c r="D1409" s="49">
        <v>362840</v>
      </c>
      <c r="E1409" s="49">
        <v>86.45</v>
      </c>
      <c r="F1409" s="49">
        <v>6.56</v>
      </c>
      <c r="G1409" s="49">
        <v>1.8100000000000002E-2</v>
      </c>
      <c r="H1409" s="49">
        <v>55.311</v>
      </c>
      <c r="I1409" s="49">
        <v>2036</v>
      </c>
      <c r="J1409" s="49" t="s">
        <v>32</v>
      </c>
      <c r="K1409" s="49" t="s">
        <v>33</v>
      </c>
    </row>
    <row r="1410" spans="1:11" x14ac:dyDescent="0.25">
      <c r="A1410" s="49" t="s">
        <v>2484</v>
      </c>
      <c r="B1410" s="49" t="s">
        <v>79</v>
      </c>
      <c r="C1410" s="49" t="s">
        <v>31</v>
      </c>
      <c r="D1410" s="49">
        <v>400775</v>
      </c>
      <c r="E1410" s="49">
        <v>74.59</v>
      </c>
      <c r="F1410" s="49">
        <v>10.01</v>
      </c>
      <c r="G1410" s="49">
        <v>2.5000000000000001E-2</v>
      </c>
      <c r="H1410" s="49">
        <v>40.037500000000001</v>
      </c>
      <c r="I1410" s="49">
        <v>2036</v>
      </c>
      <c r="J1410" s="49" t="s">
        <v>32</v>
      </c>
      <c r="K1410" s="49" t="s">
        <v>33</v>
      </c>
    </row>
    <row r="1411" spans="1:11" x14ac:dyDescent="0.25">
      <c r="A1411" s="49" t="s">
        <v>1001</v>
      </c>
      <c r="B1411" s="49" t="s">
        <v>79</v>
      </c>
      <c r="C1411" s="49" t="s">
        <v>31</v>
      </c>
      <c r="D1411" s="49">
        <v>309789</v>
      </c>
      <c r="E1411" s="49">
        <v>88.71</v>
      </c>
      <c r="F1411" s="49">
        <v>7.38</v>
      </c>
      <c r="G1411" s="49">
        <v>2.3800000000000002E-2</v>
      </c>
      <c r="H1411" s="49">
        <v>41.976799999999997</v>
      </c>
      <c r="I1411" s="49">
        <v>2036</v>
      </c>
      <c r="J1411" s="49" t="s">
        <v>32</v>
      </c>
      <c r="K1411" s="49" t="s">
        <v>33</v>
      </c>
    </row>
    <row r="1412" spans="1:11" x14ac:dyDescent="0.25">
      <c r="A1412" s="49" t="s">
        <v>900</v>
      </c>
      <c r="B1412" s="49" t="s">
        <v>79</v>
      </c>
      <c r="C1412" s="49" t="s">
        <v>31</v>
      </c>
      <c r="D1412" s="49">
        <v>474383</v>
      </c>
      <c r="E1412" s="49">
        <v>82.37</v>
      </c>
      <c r="F1412" s="49">
        <v>7.3</v>
      </c>
      <c r="G1412" s="49">
        <v>1.54E-2</v>
      </c>
      <c r="H1412" s="49">
        <v>64.983999999999995</v>
      </c>
      <c r="I1412" s="49">
        <v>2036</v>
      </c>
      <c r="J1412" s="49" t="s">
        <v>32</v>
      </c>
      <c r="K1412" s="49" t="s">
        <v>33</v>
      </c>
    </row>
    <row r="1413" spans="1:11" x14ac:dyDescent="0.25">
      <c r="A1413" s="49" t="s">
        <v>2413</v>
      </c>
      <c r="B1413" s="49" t="s">
        <v>75</v>
      </c>
      <c r="C1413" s="49" t="s">
        <v>31</v>
      </c>
      <c r="D1413" s="49">
        <v>411960</v>
      </c>
      <c r="E1413" s="49">
        <v>81.92</v>
      </c>
      <c r="F1413" s="49">
        <v>5.79</v>
      </c>
      <c r="G1413" s="49">
        <v>1.41E-2</v>
      </c>
      <c r="H1413" s="49">
        <v>71.150300000000001</v>
      </c>
      <c r="I1413" s="49">
        <v>2036</v>
      </c>
      <c r="J1413" s="49" t="s">
        <v>32</v>
      </c>
      <c r="K1413" s="49" t="s">
        <v>33</v>
      </c>
    </row>
    <row r="1414" spans="1:11" x14ac:dyDescent="0.25">
      <c r="A1414" s="49" t="s">
        <v>3266</v>
      </c>
      <c r="B1414" s="49" t="s">
        <v>34</v>
      </c>
      <c r="C1414" s="49" t="s">
        <v>32</v>
      </c>
      <c r="D1414" s="49">
        <v>2198400</v>
      </c>
      <c r="E1414" s="49">
        <v>85.88</v>
      </c>
      <c r="F1414" s="49">
        <v>7.86</v>
      </c>
      <c r="G1414" s="49">
        <v>3.5999999999999999E-3</v>
      </c>
      <c r="H1414" s="49">
        <v>279.69470000000001</v>
      </c>
      <c r="I1414" s="49">
        <v>2036</v>
      </c>
      <c r="J1414" s="49" t="s">
        <v>52</v>
      </c>
      <c r="K1414" s="49" t="s">
        <v>33</v>
      </c>
    </row>
    <row r="1415" spans="1:11" x14ac:dyDescent="0.25">
      <c r="A1415" s="49" t="s">
        <v>1253</v>
      </c>
      <c r="B1415" s="49" t="s">
        <v>79</v>
      </c>
      <c r="C1415" s="49" t="s">
        <v>31</v>
      </c>
      <c r="D1415" s="49">
        <v>564552</v>
      </c>
      <c r="E1415" s="49">
        <v>79.63</v>
      </c>
      <c r="F1415" s="49">
        <v>6.83</v>
      </c>
      <c r="G1415" s="49">
        <v>1.21E-2</v>
      </c>
      <c r="H1415" s="49">
        <v>82.657700000000006</v>
      </c>
      <c r="I1415" s="49">
        <v>2036</v>
      </c>
      <c r="J1415" s="49" t="s">
        <v>32</v>
      </c>
      <c r="K1415" s="49" t="s">
        <v>33</v>
      </c>
    </row>
    <row r="1416" spans="1:11" x14ac:dyDescent="0.25">
      <c r="A1416" s="49" t="s">
        <v>1184</v>
      </c>
      <c r="B1416" s="49" t="s">
        <v>79</v>
      </c>
      <c r="C1416" s="49" t="s">
        <v>31</v>
      </c>
      <c r="D1416" s="49">
        <v>331934</v>
      </c>
      <c r="E1416" s="49">
        <v>87.55</v>
      </c>
      <c r="F1416" s="49">
        <v>6.55</v>
      </c>
      <c r="G1416" s="49">
        <v>1.9699999999999999E-2</v>
      </c>
      <c r="H1416" s="49">
        <v>50.676900000000003</v>
      </c>
      <c r="I1416" s="49">
        <v>2036</v>
      </c>
      <c r="J1416" s="49" t="s">
        <v>32</v>
      </c>
      <c r="K1416" s="49" t="s">
        <v>33</v>
      </c>
    </row>
    <row r="1417" spans="1:11" x14ac:dyDescent="0.25">
      <c r="A1417" s="49" t="s">
        <v>2477</v>
      </c>
      <c r="B1417" s="49" t="s">
        <v>75</v>
      </c>
      <c r="C1417" s="49" t="s">
        <v>31</v>
      </c>
      <c r="D1417" s="49">
        <v>166376</v>
      </c>
      <c r="E1417" s="49">
        <v>83.12</v>
      </c>
      <c r="F1417" s="49">
        <v>6.46</v>
      </c>
      <c r="G1417" s="49">
        <v>3.8800000000000001E-2</v>
      </c>
      <c r="H1417" s="49">
        <v>25.754799999999999</v>
      </c>
      <c r="I1417" s="49">
        <v>2036</v>
      </c>
      <c r="J1417" s="49" t="s">
        <v>32</v>
      </c>
      <c r="K1417" s="49" t="s">
        <v>33</v>
      </c>
    </row>
    <row r="1418" spans="1:11" x14ac:dyDescent="0.25">
      <c r="A1418" s="49" t="s">
        <v>3392</v>
      </c>
      <c r="B1418" s="49" t="s">
        <v>75</v>
      </c>
      <c r="C1418" s="49" t="s">
        <v>32</v>
      </c>
      <c r="D1418" s="49">
        <v>113400</v>
      </c>
      <c r="E1418" s="49">
        <v>86.21</v>
      </c>
      <c r="F1418" s="49">
        <v>0.72</v>
      </c>
      <c r="G1418" s="49">
        <v>6.3E-3</v>
      </c>
      <c r="H1418" s="49">
        <v>157.5</v>
      </c>
      <c r="I1418" s="49">
        <v>2036</v>
      </c>
      <c r="J1418" s="49" t="s">
        <v>52</v>
      </c>
      <c r="K1418" s="49" t="s">
        <v>33</v>
      </c>
    </row>
    <row r="1419" spans="1:11" x14ac:dyDescent="0.25">
      <c r="A1419" s="49" t="s">
        <v>1055</v>
      </c>
      <c r="B1419" s="49" t="s">
        <v>79</v>
      </c>
      <c r="C1419" s="49" t="s">
        <v>31</v>
      </c>
      <c r="D1419" s="49">
        <v>379064</v>
      </c>
      <c r="E1419" s="49">
        <v>85.94</v>
      </c>
      <c r="F1419" s="49">
        <v>6.77</v>
      </c>
      <c r="G1419" s="49">
        <v>1.7899999999999999E-2</v>
      </c>
      <c r="H1419" s="49">
        <v>55.991700000000002</v>
      </c>
      <c r="I1419" s="49">
        <v>2036</v>
      </c>
      <c r="J1419" s="49" t="s">
        <v>32</v>
      </c>
      <c r="K1419" s="49" t="s">
        <v>33</v>
      </c>
    </row>
    <row r="1420" spans="1:11" x14ac:dyDescent="0.25">
      <c r="A1420" s="49" t="s">
        <v>1645</v>
      </c>
      <c r="B1420" s="49" t="s">
        <v>79</v>
      </c>
      <c r="C1420" s="49" t="s">
        <v>31</v>
      </c>
      <c r="D1420" s="49">
        <v>526376</v>
      </c>
      <c r="E1420" s="49">
        <v>82.08</v>
      </c>
      <c r="F1420" s="49">
        <v>7.74</v>
      </c>
      <c r="G1420" s="49">
        <v>1.47E-2</v>
      </c>
      <c r="H1420" s="49">
        <v>68.007199999999997</v>
      </c>
      <c r="I1420" s="49">
        <v>2036</v>
      </c>
      <c r="J1420" s="49" t="s">
        <v>32</v>
      </c>
      <c r="K1420" s="49" t="s">
        <v>33</v>
      </c>
    </row>
    <row r="1421" spans="1:11" x14ac:dyDescent="0.25">
      <c r="A1421" s="49" t="s">
        <v>3639</v>
      </c>
      <c r="B1421" s="49" t="s">
        <v>79</v>
      </c>
      <c r="C1421" s="49" t="s">
        <v>31</v>
      </c>
      <c r="D1421" s="49">
        <v>637775</v>
      </c>
      <c r="E1421" s="49">
        <v>85.52</v>
      </c>
      <c r="F1421" s="49">
        <v>9.82</v>
      </c>
      <c r="G1421" s="49">
        <v>1.54E-2</v>
      </c>
      <c r="H1421" s="49">
        <v>64.9465</v>
      </c>
      <c r="I1421" s="49">
        <v>2036</v>
      </c>
      <c r="J1421" s="49" t="s">
        <v>32</v>
      </c>
      <c r="K1421" s="49" t="s">
        <v>33</v>
      </c>
    </row>
    <row r="1422" spans="1:11" x14ac:dyDescent="0.25">
      <c r="A1422" s="49" t="s">
        <v>2488</v>
      </c>
      <c r="B1422" s="49" t="s">
        <v>75</v>
      </c>
      <c r="C1422" s="49" t="s">
        <v>31</v>
      </c>
      <c r="D1422" s="49">
        <v>61107</v>
      </c>
      <c r="E1422" s="49">
        <v>83.65</v>
      </c>
      <c r="F1422" s="49">
        <v>5.56</v>
      </c>
      <c r="G1422" s="49">
        <v>9.0999999999999998E-2</v>
      </c>
      <c r="H1422" s="49">
        <v>10.990500000000001</v>
      </c>
      <c r="I1422" s="49">
        <v>2036</v>
      </c>
      <c r="J1422" s="49" t="s">
        <v>32</v>
      </c>
      <c r="K1422" s="49" t="s">
        <v>33</v>
      </c>
    </row>
    <row r="1423" spans="1:11" x14ac:dyDescent="0.25">
      <c r="A1423" s="49" t="s">
        <v>1035</v>
      </c>
      <c r="B1423" s="49" t="s">
        <v>79</v>
      </c>
      <c r="C1423" s="49" t="s">
        <v>31</v>
      </c>
      <c r="D1423" s="49">
        <v>479631</v>
      </c>
      <c r="E1423" s="49">
        <v>79.78</v>
      </c>
      <c r="F1423" s="49">
        <v>7.26</v>
      </c>
      <c r="G1423" s="49">
        <v>1.5100000000000001E-2</v>
      </c>
      <c r="H1423" s="49">
        <v>66.064800000000005</v>
      </c>
      <c r="I1423" s="49">
        <v>2036</v>
      </c>
      <c r="J1423" s="49" t="s">
        <v>32</v>
      </c>
      <c r="K1423" s="49" t="s">
        <v>33</v>
      </c>
    </row>
    <row r="1424" spans="1:11" x14ac:dyDescent="0.25">
      <c r="A1424" s="49" t="s">
        <v>871</v>
      </c>
      <c r="B1424" s="49" t="s">
        <v>79</v>
      </c>
      <c r="C1424" s="49" t="s">
        <v>31</v>
      </c>
      <c r="D1424" s="49">
        <v>329526</v>
      </c>
      <c r="E1424" s="49">
        <v>85.43</v>
      </c>
      <c r="F1424" s="49">
        <v>7.29</v>
      </c>
      <c r="G1424" s="49">
        <v>2.2100000000000002E-2</v>
      </c>
      <c r="H1424" s="49">
        <v>45.202500000000001</v>
      </c>
      <c r="I1424" s="49">
        <v>2036</v>
      </c>
      <c r="J1424" s="49" t="s">
        <v>32</v>
      </c>
      <c r="K1424" s="49" t="s">
        <v>33</v>
      </c>
    </row>
    <row r="1425" spans="1:11" x14ac:dyDescent="0.25">
      <c r="A1425" s="49" t="s">
        <v>2964</v>
      </c>
      <c r="B1425" s="49" t="s">
        <v>34</v>
      </c>
      <c r="C1425" s="49" t="s">
        <v>31</v>
      </c>
      <c r="D1425" s="49">
        <v>1079711</v>
      </c>
      <c r="E1425" s="49">
        <v>87.16</v>
      </c>
      <c r="F1425" s="49">
        <v>11.83</v>
      </c>
      <c r="G1425" s="49">
        <v>1.0999999999999999E-2</v>
      </c>
      <c r="H1425" s="49">
        <v>91.268900000000002</v>
      </c>
      <c r="I1425" s="49">
        <v>2036</v>
      </c>
      <c r="J1425" s="49" t="s">
        <v>32</v>
      </c>
      <c r="K1425" s="49" t="s">
        <v>33</v>
      </c>
    </row>
    <row r="1426" spans="1:11" x14ac:dyDescent="0.25">
      <c r="A1426" s="49" t="s">
        <v>1243</v>
      </c>
      <c r="B1426" s="49" t="s">
        <v>34</v>
      </c>
      <c r="C1426" s="49" t="s">
        <v>31</v>
      </c>
      <c r="D1426" s="49">
        <v>795966</v>
      </c>
      <c r="E1426" s="49">
        <v>80.37</v>
      </c>
      <c r="F1426" s="49">
        <v>12.63</v>
      </c>
      <c r="G1426" s="49">
        <v>1.5900000000000001E-2</v>
      </c>
      <c r="H1426" s="49">
        <v>63.021900000000002</v>
      </c>
      <c r="I1426" s="49">
        <v>2036</v>
      </c>
      <c r="J1426" s="49" t="s">
        <v>32</v>
      </c>
      <c r="K1426" s="49" t="s">
        <v>33</v>
      </c>
    </row>
    <row r="1427" spans="1:11" x14ac:dyDescent="0.25">
      <c r="A1427" s="49" t="s">
        <v>1287</v>
      </c>
      <c r="B1427" s="49" t="s">
        <v>79</v>
      </c>
      <c r="C1427" s="49" t="s">
        <v>31</v>
      </c>
      <c r="D1427" s="49">
        <v>223568</v>
      </c>
      <c r="E1427" s="49">
        <v>85.34</v>
      </c>
      <c r="F1427" s="49">
        <v>6.6</v>
      </c>
      <c r="G1427" s="49">
        <v>2.9499999999999998E-2</v>
      </c>
      <c r="H1427" s="49">
        <v>33.873899999999999</v>
      </c>
      <c r="I1427" s="49">
        <v>2036</v>
      </c>
      <c r="J1427" s="49" t="s">
        <v>32</v>
      </c>
      <c r="K1427" s="49" t="s">
        <v>33</v>
      </c>
    </row>
    <row r="1428" spans="1:11" x14ac:dyDescent="0.25">
      <c r="A1428" s="49" t="s">
        <v>2966</v>
      </c>
      <c r="B1428" s="49" t="s">
        <v>34</v>
      </c>
      <c r="C1428" s="49" t="s">
        <v>31</v>
      </c>
      <c r="D1428" s="49">
        <v>1009617</v>
      </c>
      <c r="E1428" s="49">
        <v>83.53</v>
      </c>
      <c r="F1428" s="49">
        <v>10.41</v>
      </c>
      <c r="G1428" s="49">
        <v>1.03E-2</v>
      </c>
      <c r="H1428" s="49">
        <v>96.985299999999995</v>
      </c>
      <c r="I1428" s="49">
        <v>2036</v>
      </c>
      <c r="J1428" s="49" t="s">
        <v>32</v>
      </c>
      <c r="K1428" s="49" t="s">
        <v>33</v>
      </c>
    </row>
    <row r="1429" spans="1:11" x14ac:dyDescent="0.25">
      <c r="A1429" s="49" t="s">
        <v>1165</v>
      </c>
      <c r="B1429" s="49" t="s">
        <v>79</v>
      </c>
      <c r="C1429" s="49" t="s">
        <v>31</v>
      </c>
      <c r="D1429" s="49">
        <v>231896</v>
      </c>
      <c r="E1429" s="49">
        <v>82.37</v>
      </c>
      <c r="F1429" s="49">
        <v>6.57</v>
      </c>
      <c r="G1429" s="49">
        <v>2.8299999999999999E-2</v>
      </c>
      <c r="H1429" s="49">
        <v>35.296199999999999</v>
      </c>
      <c r="I1429" s="49">
        <v>2036</v>
      </c>
      <c r="J1429" s="49" t="s">
        <v>32</v>
      </c>
      <c r="K1429" s="49" t="s">
        <v>33</v>
      </c>
    </row>
    <row r="1430" spans="1:11" x14ac:dyDescent="0.25">
      <c r="A1430" s="49" t="s">
        <v>875</v>
      </c>
      <c r="B1430" s="49" t="s">
        <v>79</v>
      </c>
      <c r="C1430" s="49" t="s">
        <v>31</v>
      </c>
      <c r="D1430" s="49">
        <v>287210</v>
      </c>
      <c r="E1430" s="49">
        <v>82.65</v>
      </c>
      <c r="F1430" s="49">
        <v>7.59</v>
      </c>
      <c r="G1430" s="49">
        <v>2.64E-2</v>
      </c>
      <c r="H1430" s="49">
        <v>37.840600000000002</v>
      </c>
      <c r="I1430" s="49">
        <v>2036</v>
      </c>
      <c r="J1430" s="49" t="s">
        <v>32</v>
      </c>
      <c r="K1430" s="49" t="s">
        <v>33</v>
      </c>
    </row>
    <row r="1431" spans="1:11" x14ac:dyDescent="0.25">
      <c r="A1431" s="49" t="s">
        <v>3397</v>
      </c>
      <c r="B1431" s="49" t="s">
        <v>34</v>
      </c>
      <c r="C1431" s="49" t="s">
        <v>32</v>
      </c>
      <c r="D1431" s="49">
        <v>183600</v>
      </c>
      <c r="E1431" s="49">
        <v>76.56</v>
      </c>
      <c r="F1431" s="49">
        <v>6.16</v>
      </c>
      <c r="G1431" s="49">
        <v>3.3599999999999998E-2</v>
      </c>
      <c r="H1431" s="49">
        <v>29.805199999999999</v>
      </c>
      <c r="I1431" s="49">
        <v>2036</v>
      </c>
      <c r="J1431" s="49" t="s">
        <v>52</v>
      </c>
      <c r="K1431" s="49" t="s">
        <v>33</v>
      </c>
    </row>
    <row r="1432" spans="1:11" x14ac:dyDescent="0.25">
      <c r="A1432" s="49" t="s">
        <v>3396</v>
      </c>
      <c r="B1432" s="49" t="s">
        <v>75</v>
      </c>
      <c r="C1432" s="49" t="s">
        <v>32</v>
      </c>
      <c r="D1432" s="49">
        <v>210060</v>
      </c>
      <c r="E1432" s="49">
        <v>81.459999999999994</v>
      </c>
      <c r="F1432" s="49">
        <v>0.37</v>
      </c>
      <c r="G1432" s="49">
        <v>1.8E-3</v>
      </c>
      <c r="H1432" s="49">
        <v>567.72969999999998</v>
      </c>
      <c r="I1432" s="49">
        <v>2036</v>
      </c>
      <c r="J1432" s="49" t="s">
        <v>52</v>
      </c>
      <c r="K1432" s="49" t="s">
        <v>33</v>
      </c>
    </row>
    <row r="1433" spans="1:11" x14ac:dyDescent="0.25">
      <c r="A1433" s="49" t="s">
        <v>1292</v>
      </c>
      <c r="B1433" s="49" t="s">
        <v>75</v>
      </c>
      <c r="C1433" s="49" t="s">
        <v>31</v>
      </c>
      <c r="D1433" s="49">
        <v>377876</v>
      </c>
      <c r="E1433" s="49">
        <v>79.2</v>
      </c>
      <c r="F1433" s="49">
        <v>5.83</v>
      </c>
      <c r="G1433" s="49">
        <v>1.54E-2</v>
      </c>
      <c r="H1433" s="49">
        <v>64.815799999999996</v>
      </c>
      <c r="I1433" s="49">
        <v>2036</v>
      </c>
      <c r="J1433" s="49" t="s">
        <v>32</v>
      </c>
      <c r="K1433" s="49" t="s">
        <v>33</v>
      </c>
    </row>
    <row r="1434" spans="1:11" x14ac:dyDescent="0.25">
      <c r="A1434" s="49" t="s">
        <v>1160</v>
      </c>
      <c r="B1434" s="49" t="s">
        <v>79</v>
      </c>
      <c r="C1434" s="49" t="s">
        <v>31</v>
      </c>
      <c r="D1434" s="49">
        <v>316625</v>
      </c>
      <c r="E1434" s="49">
        <v>83.47</v>
      </c>
      <c r="F1434" s="49">
        <v>6.31</v>
      </c>
      <c r="G1434" s="49">
        <v>1.9900000000000001E-2</v>
      </c>
      <c r="H1434" s="49">
        <v>50.178199999999997</v>
      </c>
      <c r="I1434" s="49">
        <v>2036</v>
      </c>
      <c r="J1434" s="49" t="s">
        <v>32</v>
      </c>
      <c r="K1434" s="49" t="s">
        <v>33</v>
      </c>
    </row>
    <row r="1435" spans="1:11" x14ac:dyDescent="0.25">
      <c r="A1435" s="49" t="s">
        <v>3220</v>
      </c>
      <c r="B1435" s="49" t="s">
        <v>75</v>
      </c>
      <c r="C1435" s="49" t="s">
        <v>32</v>
      </c>
      <c r="D1435" s="49">
        <v>325620</v>
      </c>
      <c r="E1435" s="49">
        <v>85.22</v>
      </c>
      <c r="F1435" s="49">
        <v>9.84</v>
      </c>
      <c r="G1435" s="49">
        <v>3.0200000000000001E-2</v>
      </c>
      <c r="H1435" s="49">
        <v>33.091500000000003</v>
      </c>
      <c r="I1435" s="49">
        <v>2036</v>
      </c>
      <c r="J1435" s="49" t="s">
        <v>52</v>
      </c>
      <c r="K1435" s="49" t="s">
        <v>33</v>
      </c>
    </row>
    <row r="1436" spans="1:11" x14ac:dyDescent="0.25">
      <c r="A1436" s="49" t="s">
        <v>2501</v>
      </c>
      <c r="B1436" s="49" t="s">
        <v>75</v>
      </c>
      <c r="C1436" s="49" t="s">
        <v>31</v>
      </c>
      <c r="D1436" s="49">
        <v>79016</v>
      </c>
      <c r="E1436" s="49">
        <v>84.59</v>
      </c>
      <c r="F1436" s="49">
        <v>5.54</v>
      </c>
      <c r="G1436" s="49">
        <v>7.0099999999999996E-2</v>
      </c>
      <c r="H1436" s="49">
        <v>14.2628</v>
      </c>
      <c r="I1436" s="49">
        <v>2036</v>
      </c>
      <c r="J1436" s="49" t="s">
        <v>32</v>
      </c>
      <c r="K1436" s="49" t="s">
        <v>33</v>
      </c>
    </row>
    <row r="1437" spans="1:11" x14ac:dyDescent="0.25">
      <c r="A1437" s="49" t="s">
        <v>3399</v>
      </c>
      <c r="B1437" s="49" t="s">
        <v>75</v>
      </c>
      <c r="C1437" s="49" t="s">
        <v>32</v>
      </c>
      <c r="D1437" s="49">
        <v>291465</v>
      </c>
      <c r="E1437" s="49">
        <v>84.31</v>
      </c>
      <c r="F1437" s="49">
        <v>0.27</v>
      </c>
      <c r="G1437" s="49">
        <v>8.9999999999999998E-4</v>
      </c>
      <c r="H1437" s="49">
        <v>1079.5</v>
      </c>
      <c r="I1437" s="49">
        <v>2036</v>
      </c>
      <c r="J1437" s="49" t="s">
        <v>52</v>
      </c>
      <c r="K1437" s="49" t="s">
        <v>33</v>
      </c>
    </row>
    <row r="1438" spans="1:11" x14ac:dyDescent="0.25">
      <c r="A1438" s="49" t="s">
        <v>1159</v>
      </c>
      <c r="B1438" s="49" t="s">
        <v>79</v>
      </c>
      <c r="C1438" s="49" t="s">
        <v>31</v>
      </c>
      <c r="D1438" s="49">
        <v>372661</v>
      </c>
      <c r="E1438" s="49">
        <v>88.72</v>
      </c>
      <c r="F1438" s="49">
        <v>6.79</v>
      </c>
      <c r="G1438" s="49">
        <v>1.8200000000000001E-2</v>
      </c>
      <c r="H1438" s="49">
        <v>54.883800000000001</v>
      </c>
      <c r="I1438" s="49">
        <v>2036</v>
      </c>
      <c r="J1438" s="49" t="s">
        <v>32</v>
      </c>
      <c r="K1438" s="49" t="s">
        <v>33</v>
      </c>
    </row>
    <row r="1439" spans="1:11" x14ac:dyDescent="0.25">
      <c r="A1439" s="49" t="s">
        <v>2498</v>
      </c>
      <c r="B1439" s="49" t="s">
        <v>75</v>
      </c>
      <c r="C1439" s="49" t="s">
        <v>31</v>
      </c>
      <c r="D1439" s="49">
        <v>156748</v>
      </c>
      <c r="E1439" s="49">
        <v>85.26</v>
      </c>
      <c r="F1439" s="49">
        <v>5.6</v>
      </c>
      <c r="G1439" s="49">
        <v>3.5700000000000003E-2</v>
      </c>
      <c r="H1439" s="49">
        <v>27.9907</v>
      </c>
      <c r="I1439" s="49">
        <v>2036</v>
      </c>
      <c r="J1439" s="49" t="s">
        <v>32</v>
      </c>
      <c r="K1439" s="49" t="s">
        <v>33</v>
      </c>
    </row>
    <row r="1440" spans="1:11" x14ac:dyDescent="0.25">
      <c r="A1440" s="49" t="s">
        <v>1030</v>
      </c>
      <c r="B1440" s="49" t="s">
        <v>75</v>
      </c>
      <c r="C1440" s="49" t="s">
        <v>31</v>
      </c>
      <c r="D1440" s="49">
        <v>270361</v>
      </c>
      <c r="E1440" s="49">
        <v>79.02</v>
      </c>
      <c r="F1440" s="49">
        <v>6.75</v>
      </c>
      <c r="G1440" s="49">
        <v>2.5000000000000001E-2</v>
      </c>
      <c r="H1440" s="49">
        <v>40.0535</v>
      </c>
      <c r="I1440" s="49">
        <v>2036</v>
      </c>
      <c r="J1440" s="49" t="s">
        <v>32</v>
      </c>
      <c r="K1440" s="49" t="s">
        <v>33</v>
      </c>
    </row>
    <row r="1441" spans="1:11" x14ac:dyDescent="0.25">
      <c r="A1441" s="49" t="s">
        <v>3316</v>
      </c>
      <c r="B1441" s="49" t="s">
        <v>79</v>
      </c>
      <c r="C1441" s="49" t="s">
        <v>31</v>
      </c>
      <c r="D1441" s="49">
        <v>397550</v>
      </c>
      <c r="E1441" s="49">
        <v>76.63</v>
      </c>
      <c r="F1441" s="49">
        <v>6.95</v>
      </c>
      <c r="G1441" s="49">
        <v>1.7500000000000002E-2</v>
      </c>
      <c r="H1441" s="49">
        <v>57.2014</v>
      </c>
      <c r="I1441" s="49">
        <v>2036</v>
      </c>
      <c r="J1441" s="49" t="s">
        <v>32</v>
      </c>
      <c r="K1441" s="49" t="s">
        <v>33</v>
      </c>
    </row>
    <row r="1442" spans="1:11" x14ac:dyDescent="0.25">
      <c r="A1442" s="49" t="s">
        <v>933</v>
      </c>
      <c r="B1442" s="49" t="s">
        <v>79</v>
      </c>
      <c r="C1442" s="49" t="s">
        <v>31</v>
      </c>
      <c r="D1442" s="49">
        <v>379064</v>
      </c>
      <c r="E1442" s="49">
        <v>86.18</v>
      </c>
      <c r="F1442" s="49">
        <v>7.24</v>
      </c>
      <c r="G1442" s="49">
        <v>1.9099999999999999E-2</v>
      </c>
      <c r="H1442" s="49">
        <v>52.356900000000003</v>
      </c>
      <c r="I1442" s="49">
        <v>2036</v>
      </c>
      <c r="J1442" s="49" t="s">
        <v>32</v>
      </c>
      <c r="K1442" s="49" t="s">
        <v>33</v>
      </c>
    </row>
    <row r="1443" spans="1:11" x14ac:dyDescent="0.25">
      <c r="A1443" s="49" t="s">
        <v>1027</v>
      </c>
      <c r="B1443" s="49" t="s">
        <v>79</v>
      </c>
      <c r="C1443" s="49" t="s">
        <v>31</v>
      </c>
      <c r="D1443" s="49">
        <v>693233</v>
      </c>
      <c r="E1443" s="49">
        <v>84.41</v>
      </c>
      <c r="F1443" s="49">
        <v>10.97</v>
      </c>
      <c r="G1443" s="49">
        <v>1.5800000000000002E-2</v>
      </c>
      <c r="H1443" s="49">
        <v>63.1935</v>
      </c>
      <c r="I1443" s="49">
        <v>2036</v>
      </c>
      <c r="J1443" s="49" t="s">
        <v>32</v>
      </c>
      <c r="K1443" s="49" t="s">
        <v>33</v>
      </c>
    </row>
    <row r="1444" spans="1:11" x14ac:dyDescent="0.25">
      <c r="A1444" s="49" t="s">
        <v>3394</v>
      </c>
      <c r="B1444" s="49" t="s">
        <v>34</v>
      </c>
      <c r="C1444" s="49" t="s">
        <v>32</v>
      </c>
      <c r="D1444" s="49">
        <v>237600</v>
      </c>
      <c r="E1444" s="49">
        <v>76.97</v>
      </c>
      <c r="F1444" s="49">
        <v>0.28999999999999998</v>
      </c>
      <c r="G1444" s="49">
        <v>1.1999999999999999E-3</v>
      </c>
      <c r="H1444" s="49">
        <v>819.31029999999998</v>
      </c>
      <c r="I1444" s="49">
        <v>2036</v>
      </c>
      <c r="J1444" s="49" t="s">
        <v>52</v>
      </c>
      <c r="K1444" s="49" t="s">
        <v>33</v>
      </c>
    </row>
    <row r="1445" spans="1:11" x14ac:dyDescent="0.25">
      <c r="A1445" s="49" t="s">
        <v>2821</v>
      </c>
      <c r="B1445" s="49" t="s">
        <v>1163</v>
      </c>
      <c r="C1445" s="49" t="s">
        <v>32</v>
      </c>
      <c r="D1445" s="49">
        <v>4550400</v>
      </c>
      <c r="E1445" s="49">
        <v>85.69</v>
      </c>
      <c r="F1445" s="49">
        <v>23.76</v>
      </c>
      <c r="G1445" s="49">
        <v>5.1999999999999998E-3</v>
      </c>
      <c r="H1445" s="49">
        <v>191.51519999999999</v>
      </c>
      <c r="I1445" s="49">
        <v>2036</v>
      </c>
      <c r="J1445" s="49" t="s">
        <v>52</v>
      </c>
      <c r="K1445" s="49" t="s">
        <v>33</v>
      </c>
    </row>
    <row r="1446" spans="1:11" x14ac:dyDescent="0.25">
      <c r="A1446" s="49" t="s">
        <v>739</v>
      </c>
      <c r="B1446" s="49" t="s">
        <v>79</v>
      </c>
      <c r="C1446" s="49" t="s">
        <v>31</v>
      </c>
      <c r="D1446" s="49">
        <v>352105</v>
      </c>
      <c r="E1446" s="49">
        <v>87.21</v>
      </c>
      <c r="F1446" s="49">
        <v>7.52</v>
      </c>
      <c r="G1446" s="49">
        <v>2.1399999999999999E-2</v>
      </c>
      <c r="H1446" s="49">
        <v>46.822400000000002</v>
      </c>
      <c r="I1446" s="49">
        <v>2036</v>
      </c>
      <c r="J1446" s="49" t="s">
        <v>32</v>
      </c>
      <c r="K1446" s="49" t="s">
        <v>33</v>
      </c>
    </row>
    <row r="1447" spans="1:11" x14ac:dyDescent="0.25">
      <c r="A1447" s="49" t="s">
        <v>1065</v>
      </c>
      <c r="B1447" s="49" t="s">
        <v>79</v>
      </c>
      <c r="C1447" s="49" t="s">
        <v>31</v>
      </c>
      <c r="D1447" s="49">
        <v>477561</v>
      </c>
      <c r="E1447" s="49">
        <v>76.95</v>
      </c>
      <c r="F1447" s="49">
        <v>6.65</v>
      </c>
      <c r="G1447" s="49">
        <v>1.3899999999999999E-2</v>
      </c>
      <c r="H1447" s="49">
        <v>71.813599999999994</v>
      </c>
      <c r="I1447" s="49">
        <v>2036</v>
      </c>
      <c r="J1447" s="49" t="s">
        <v>32</v>
      </c>
      <c r="K1447" s="49" t="s">
        <v>33</v>
      </c>
    </row>
    <row r="1448" spans="1:11" x14ac:dyDescent="0.25">
      <c r="A1448" s="49" t="s">
        <v>1275</v>
      </c>
      <c r="B1448" s="49" t="s">
        <v>79</v>
      </c>
      <c r="C1448" s="49" t="s">
        <v>31</v>
      </c>
      <c r="D1448" s="49">
        <v>356389</v>
      </c>
      <c r="E1448" s="49">
        <v>87.37</v>
      </c>
      <c r="F1448" s="49">
        <v>6.44</v>
      </c>
      <c r="G1448" s="49">
        <v>1.8100000000000002E-2</v>
      </c>
      <c r="H1448" s="49">
        <v>55.3399</v>
      </c>
      <c r="I1448" s="49">
        <v>2036</v>
      </c>
      <c r="J1448" s="49" t="s">
        <v>32</v>
      </c>
      <c r="K1448" s="49" t="s">
        <v>33</v>
      </c>
    </row>
    <row r="1449" spans="1:11" x14ac:dyDescent="0.25">
      <c r="A1449" s="49" t="s">
        <v>1138</v>
      </c>
      <c r="B1449" s="49" t="s">
        <v>79</v>
      </c>
      <c r="C1449" s="49" t="s">
        <v>31</v>
      </c>
      <c r="D1449" s="49">
        <v>289762</v>
      </c>
      <c r="E1449" s="49">
        <v>85.04</v>
      </c>
      <c r="F1449" s="49">
        <v>6.66</v>
      </c>
      <c r="G1449" s="49">
        <v>2.3E-2</v>
      </c>
      <c r="H1449" s="49">
        <v>43.507800000000003</v>
      </c>
      <c r="I1449" s="49">
        <v>2036</v>
      </c>
      <c r="J1449" s="49" t="s">
        <v>32</v>
      </c>
      <c r="K1449" s="49" t="s">
        <v>33</v>
      </c>
    </row>
    <row r="1450" spans="1:11" x14ac:dyDescent="0.25">
      <c r="A1450" s="49" t="s">
        <v>2254</v>
      </c>
      <c r="B1450" s="49" t="s">
        <v>75</v>
      </c>
      <c r="C1450" s="49" t="s">
        <v>31</v>
      </c>
      <c r="D1450" s="49">
        <v>288173</v>
      </c>
      <c r="E1450" s="49">
        <v>81.03</v>
      </c>
      <c r="F1450" s="49">
        <v>4.5999999999999996</v>
      </c>
      <c r="G1450" s="49">
        <v>1.6E-2</v>
      </c>
      <c r="H1450" s="49">
        <v>62.646299999999997</v>
      </c>
      <c r="I1450" s="49">
        <v>2036</v>
      </c>
      <c r="J1450" s="49" t="s">
        <v>32</v>
      </c>
      <c r="K1450" s="49" t="s">
        <v>33</v>
      </c>
    </row>
    <row r="1451" spans="1:11" x14ac:dyDescent="0.25">
      <c r="A1451" s="49" t="s">
        <v>735</v>
      </c>
      <c r="B1451" s="49" t="s">
        <v>79</v>
      </c>
      <c r="C1451" s="49" t="s">
        <v>31</v>
      </c>
      <c r="D1451" s="49">
        <v>311185</v>
      </c>
      <c r="E1451" s="49">
        <v>86.21</v>
      </c>
      <c r="F1451" s="49">
        <v>7.56</v>
      </c>
      <c r="G1451" s="49">
        <v>2.4299999999999999E-2</v>
      </c>
      <c r="H1451" s="49">
        <v>41.161999999999999</v>
      </c>
      <c r="I1451" s="49">
        <v>2036</v>
      </c>
      <c r="J1451" s="49" t="s">
        <v>32</v>
      </c>
      <c r="K1451" s="49" t="s">
        <v>33</v>
      </c>
    </row>
    <row r="1452" spans="1:11" x14ac:dyDescent="0.25">
      <c r="A1452" s="49" t="s">
        <v>1407</v>
      </c>
      <c r="B1452" s="49" t="s">
        <v>79</v>
      </c>
      <c r="C1452" s="49" t="s">
        <v>31</v>
      </c>
      <c r="D1452" s="49">
        <v>480738</v>
      </c>
      <c r="E1452" s="49">
        <v>81.41</v>
      </c>
      <c r="F1452" s="49">
        <v>9.7799999999999994</v>
      </c>
      <c r="G1452" s="49">
        <v>2.0299999999999999E-2</v>
      </c>
      <c r="H1452" s="49">
        <v>49.155200000000001</v>
      </c>
      <c r="I1452" s="49">
        <v>2036</v>
      </c>
      <c r="J1452" s="49" t="s">
        <v>32</v>
      </c>
      <c r="K1452" s="49" t="s">
        <v>33</v>
      </c>
    </row>
    <row r="1453" spans="1:11" x14ac:dyDescent="0.25">
      <c r="A1453" s="49" t="s">
        <v>1134</v>
      </c>
      <c r="B1453" s="49" t="s">
        <v>79</v>
      </c>
      <c r="C1453" s="49" t="s">
        <v>31</v>
      </c>
      <c r="D1453" s="49">
        <v>200797</v>
      </c>
      <c r="E1453" s="49">
        <v>82.94</v>
      </c>
      <c r="F1453" s="49">
        <v>6.64</v>
      </c>
      <c r="G1453" s="49">
        <v>3.3099999999999997E-2</v>
      </c>
      <c r="H1453" s="49">
        <v>30.240500000000001</v>
      </c>
      <c r="I1453" s="49">
        <v>2036</v>
      </c>
      <c r="J1453" s="49" t="s">
        <v>32</v>
      </c>
      <c r="K1453" s="49" t="s">
        <v>33</v>
      </c>
    </row>
    <row r="1454" spans="1:11" x14ac:dyDescent="0.25">
      <c r="A1454" s="49" t="s">
        <v>3391</v>
      </c>
      <c r="B1454" s="49" t="s">
        <v>34</v>
      </c>
      <c r="C1454" s="49" t="s">
        <v>32</v>
      </c>
      <c r="D1454" s="49">
        <v>362960</v>
      </c>
      <c r="E1454" s="49">
        <v>78.099999999999994</v>
      </c>
      <c r="F1454" s="49">
        <v>5.8</v>
      </c>
      <c r="G1454" s="49">
        <v>1.6E-2</v>
      </c>
      <c r="H1454" s="49">
        <v>62.579300000000003</v>
      </c>
      <c r="I1454" s="49">
        <v>2036</v>
      </c>
      <c r="J1454" s="49" t="s">
        <v>52</v>
      </c>
      <c r="K1454" s="49" t="s">
        <v>33</v>
      </c>
    </row>
    <row r="1455" spans="1:11" x14ac:dyDescent="0.25">
      <c r="A1455" s="49" t="s">
        <v>2500</v>
      </c>
      <c r="B1455" s="49" t="s">
        <v>75</v>
      </c>
      <c r="C1455" s="49" t="s">
        <v>31</v>
      </c>
      <c r="D1455" s="49">
        <v>284418</v>
      </c>
      <c r="E1455" s="49">
        <v>80.42</v>
      </c>
      <c r="F1455" s="49">
        <v>6.22</v>
      </c>
      <c r="G1455" s="49">
        <v>2.1899999999999999E-2</v>
      </c>
      <c r="H1455" s="49">
        <v>45.726399999999998</v>
      </c>
      <c r="I1455" s="49">
        <v>2036</v>
      </c>
      <c r="J1455" s="49" t="s">
        <v>32</v>
      </c>
      <c r="K1455" s="49" t="s">
        <v>33</v>
      </c>
    </row>
    <row r="1456" spans="1:11" x14ac:dyDescent="0.25">
      <c r="A1456" s="49" t="s">
        <v>2519</v>
      </c>
      <c r="B1456" s="49" t="s">
        <v>75</v>
      </c>
      <c r="C1456" s="49" t="s">
        <v>31</v>
      </c>
      <c r="D1456" s="49">
        <v>200973</v>
      </c>
      <c r="E1456" s="49">
        <v>80.64</v>
      </c>
      <c r="F1456" s="49">
        <v>5.67</v>
      </c>
      <c r="G1456" s="49">
        <v>2.8199999999999999E-2</v>
      </c>
      <c r="H1456" s="49">
        <v>35.445099999999996</v>
      </c>
      <c r="I1456" s="49">
        <v>2036</v>
      </c>
      <c r="J1456" s="49" t="s">
        <v>32</v>
      </c>
      <c r="K1456" s="49" t="s">
        <v>33</v>
      </c>
    </row>
    <row r="1457" spans="1:11" x14ac:dyDescent="0.25">
      <c r="A1457" s="49" t="s">
        <v>742</v>
      </c>
      <c r="B1457" s="49" t="s">
        <v>79</v>
      </c>
      <c r="C1457" s="49" t="s">
        <v>31</v>
      </c>
      <c r="D1457" s="49">
        <v>287258</v>
      </c>
      <c r="E1457" s="49">
        <v>79.849999999999994</v>
      </c>
      <c r="F1457" s="49">
        <v>6.48</v>
      </c>
      <c r="G1457" s="49">
        <v>2.2599999999999999E-2</v>
      </c>
      <c r="H1457" s="49">
        <v>44.33</v>
      </c>
      <c r="I1457" s="49">
        <v>2036</v>
      </c>
      <c r="J1457" s="49" t="s">
        <v>32</v>
      </c>
      <c r="K1457" s="49" t="s">
        <v>33</v>
      </c>
    </row>
    <row r="1458" spans="1:11" x14ac:dyDescent="0.25">
      <c r="A1458" s="49" t="s">
        <v>1050</v>
      </c>
      <c r="B1458" s="49" t="s">
        <v>79</v>
      </c>
      <c r="C1458" s="49" t="s">
        <v>31</v>
      </c>
      <c r="D1458" s="49">
        <v>379064</v>
      </c>
      <c r="E1458" s="49">
        <v>84.81</v>
      </c>
      <c r="F1458" s="49">
        <v>6.76</v>
      </c>
      <c r="G1458" s="49">
        <v>1.78E-2</v>
      </c>
      <c r="H1458" s="49">
        <v>56.0745</v>
      </c>
      <c r="I1458" s="49">
        <v>2036</v>
      </c>
      <c r="J1458" s="49" t="s">
        <v>32</v>
      </c>
      <c r="K1458" s="49" t="s">
        <v>33</v>
      </c>
    </row>
    <row r="1459" spans="1:11" x14ac:dyDescent="0.25">
      <c r="A1459" s="49" t="s">
        <v>1012</v>
      </c>
      <c r="B1459" s="49" t="s">
        <v>79</v>
      </c>
      <c r="C1459" s="49" t="s">
        <v>31</v>
      </c>
      <c r="D1459" s="49">
        <v>379064</v>
      </c>
      <c r="E1459" s="49">
        <v>84.77</v>
      </c>
      <c r="F1459" s="49">
        <v>6.78</v>
      </c>
      <c r="G1459" s="49">
        <v>1.7899999999999999E-2</v>
      </c>
      <c r="H1459" s="49">
        <v>55.909100000000002</v>
      </c>
      <c r="I1459" s="49">
        <v>2036</v>
      </c>
      <c r="J1459" s="49" t="s">
        <v>32</v>
      </c>
      <c r="K1459" s="49" t="s">
        <v>33</v>
      </c>
    </row>
    <row r="1460" spans="1:11" x14ac:dyDescent="0.25">
      <c r="A1460" s="49" t="s">
        <v>3322</v>
      </c>
      <c r="B1460" s="49" t="s">
        <v>79</v>
      </c>
      <c r="C1460" s="49" t="s">
        <v>31</v>
      </c>
      <c r="D1460" s="49">
        <v>480882</v>
      </c>
      <c r="E1460" s="49">
        <v>73.19</v>
      </c>
      <c r="F1460" s="49">
        <v>6.88</v>
      </c>
      <c r="G1460" s="49">
        <v>1.43E-2</v>
      </c>
      <c r="H1460" s="49">
        <v>69.895700000000005</v>
      </c>
      <c r="I1460" s="49">
        <v>2036</v>
      </c>
      <c r="J1460" s="49" t="s">
        <v>32</v>
      </c>
      <c r="K1460" s="49" t="s">
        <v>33</v>
      </c>
    </row>
    <row r="1461" spans="1:11" x14ac:dyDescent="0.25">
      <c r="A1461" s="49" t="s">
        <v>2272</v>
      </c>
      <c r="B1461" s="49" t="s">
        <v>75</v>
      </c>
      <c r="C1461" s="49" t="s">
        <v>31</v>
      </c>
      <c r="D1461" s="49">
        <v>449318</v>
      </c>
      <c r="E1461" s="49">
        <v>84.25</v>
      </c>
      <c r="F1461" s="49">
        <v>6.11</v>
      </c>
      <c r="G1461" s="49">
        <v>1.3599999999999999E-2</v>
      </c>
      <c r="H1461" s="49">
        <v>73.5381</v>
      </c>
      <c r="I1461" s="49">
        <v>2036</v>
      </c>
      <c r="J1461" s="49" t="s">
        <v>32</v>
      </c>
      <c r="K1461" s="49" t="s">
        <v>33</v>
      </c>
    </row>
    <row r="1462" spans="1:11" x14ac:dyDescent="0.25">
      <c r="A1462" s="49" t="s">
        <v>1203</v>
      </c>
      <c r="B1462" s="49" t="s">
        <v>79</v>
      </c>
      <c r="C1462" s="49" t="s">
        <v>31</v>
      </c>
      <c r="D1462" s="49">
        <v>393212</v>
      </c>
      <c r="E1462" s="49">
        <v>82.39</v>
      </c>
      <c r="F1462" s="49">
        <v>6.48</v>
      </c>
      <c r="G1462" s="49">
        <v>1.6500000000000001E-2</v>
      </c>
      <c r="H1462" s="49">
        <v>60.680900000000001</v>
      </c>
      <c r="I1462" s="49">
        <v>2037</v>
      </c>
      <c r="J1462" s="49" t="s">
        <v>32</v>
      </c>
      <c r="K1462" s="49" t="s">
        <v>33</v>
      </c>
    </row>
    <row r="1463" spans="1:11" x14ac:dyDescent="0.25">
      <c r="A1463" s="49" t="s">
        <v>1205</v>
      </c>
      <c r="B1463" s="49" t="s">
        <v>79</v>
      </c>
      <c r="C1463" s="49" t="s">
        <v>31</v>
      </c>
      <c r="D1463" s="49">
        <v>527936</v>
      </c>
      <c r="E1463" s="49">
        <v>78.61</v>
      </c>
      <c r="F1463" s="49">
        <v>6.79</v>
      </c>
      <c r="G1463" s="49">
        <v>1.29E-2</v>
      </c>
      <c r="H1463" s="49">
        <v>77.751999999999995</v>
      </c>
      <c r="I1463" s="49">
        <v>2037</v>
      </c>
      <c r="J1463" s="49" t="s">
        <v>32</v>
      </c>
      <c r="K1463" s="49" t="s">
        <v>33</v>
      </c>
    </row>
    <row r="1464" spans="1:11" x14ac:dyDescent="0.25">
      <c r="A1464" s="49" t="s">
        <v>3404</v>
      </c>
      <c r="B1464" s="49" t="s">
        <v>75</v>
      </c>
      <c r="C1464" s="49" t="s">
        <v>32</v>
      </c>
      <c r="D1464" s="49">
        <v>187695</v>
      </c>
      <c r="E1464" s="49">
        <v>85.95</v>
      </c>
      <c r="F1464" s="49">
        <v>0.21</v>
      </c>
      <c r="G1464" s="49">
        <v>1.1000000000000001E-3</v>
      </c>
      <c r="H1464" s="49">
        <v>893.78570000000002</v>
      </c>
      <c r="I1464" s="49">
        <v>2037</v>
      </c>
      <c r="J1464" s="49" t="s">
        <v>52</v>
      </c>
      <c r="K1464" s="49" t="s">
        <v>33</v>
      </c>
    </row>
    <row r="1465" spans="1:11" x14ac:dyDescent="0.25">
      <c r="A1465" s="49" t="s">
        <v>2532</v>
      </c>
      <c r="B1465" s="49" t="s">
        <v>75</v>
      </c>
      <c r="C1465" s="49" t="s">
        <v>31</v>
      </c>
      <c r="D1465" s="49">
        <v>239200</v>
      </c>
      <c r="E1465" s="49">
        <v>83.84</v>
      </c>
      <c r="F1465" s="49">
        <v>5.95</v>
      </c>
      <c r="G1465" s="49">
        <v>2.4899999999999999E-2</v>
      </c>
      <c r="H1465" s="49">
        <v>40.201700000000002</v>
      </c>
      <c r="I1465" s="49">
        <v>2037</v>
      </c>
      <c r="J1465" s="49" t="s">
        <v>32</v>
      </c>
      <c r="K1465" s="49" t="s">
        <v>33</v>
      </c>
    </row>
    <row r="1466" spans="1:11" x14ac:dyDescent="0.25">
      <c r="A1466" s="49" t="s">
        <v>2547</v>
      </c>
      <c r="B1466" s="49" t="s">
        <v>75</v>
      </c>
      <c r="C1466" s="49" t="s">
        <v>31</v>
      </c>
      <c r="D1466" s="49">
        <v>76692</v>
      </c>
      <c r="E1466" s="49">
        <v>81.78</v>
      </c>
      <c r="F1466" s="49">
        <v>5.59</v>
      </c>
      <c r="G1466" s="49">
        <v>7.2900000000000006E-2</v>
      </c>
      <c r="H1466" s="49">
        <v>13.7195</v>
      </c>
      <c r="I1466" s="49">
        <v>2037</v>
      </c>
      <c r="J1466" s="49" t="s">
        <v>32</v>
      </c>
      <c r="K1466" s="49" t="s">
        <v>33</v>
      </c>
    </row>
    <row r="1467" spans="1:11" x14ac:dyDescent="0.25">
      <c r="A1467" s="49" t="s">
        <v>1252</v>
      </c>
      <c r="B1467" s="49" t="s">
        <v>34</v>
      </c>
      <c r="C1467" s="49" t="s">
        <v>31</v>
      </c>
      <c r="D1467" s="49">
        <v>1074615</v>
      </c>
      <c r="E1467" s="49">
        <v>79.540000000000006</v>
      </c>
      <c r="F1467" s="49">
        <v>11.41</v>
      </c>
      <c r="G1467" s="49">
        <v>1.06E-2</v>
      </c>
      <c r="H1467" s="49">
        <v>94.181899999999999</v>
      </c>
      <c r="I1467" s="49">
        <v>2037</v>
      </c>
      <c r="J1467" s="49" t="s">
        <v>32</v>
      </c>
      <c r="K1467" s="49" t="s">
        <v>33</v>
      </c>
    </row>
    <row r="1468" spans="1:11" x14ac:dyDescent="0.25">
      <c r="A1468" s="49" t="s">
        <v>1239</v>
      </c>
      <c r="B1468" s="49" t="s">
        <v>75</v>
      </c>
      <c r="C1468" s="49" t="s">
        <v>31</v>
      </c>
      <c r="D1468" s="49">
        <v>507160</v>
      </c>
      <c r="E1468" s="49">
        <v>83.75</v>
      </c>
      <c r="F1468" s="49">
        <v>6.43</v>
      </c>
      <c r="G1468" s="49">
        <v>1.2699999999999999E-2</v>
      </c>
      <c r="H1468" s="49">
        <v>78.873999999999995</v>
      </c>
      <c r="I1468" s="49">
        <v>2037</v>
      </c>
      <c r="J1468" s="49" t="s">
        <v>32</v>
      </c>
      <c r="K1468" s="49" t="s">
        <v>33</v>
      </c>
    </row>
    <row r="1469" spans="1:11" x14ac:dyDescent="0.25">
      <c r="A1469" s="49" t="s">
        <v>2545</v>
      </c>
      <c r="B1469" s="49" t="s">
        <v>75</v>
      </c>
      <c r="C1469" s="49" t="s">
        <v>31</v>
      </c>
      <c r="D1469" s="49">
        <v>309545</v>
      </c>
      <c r="E1469" s="49">
        <v>86.46</v>
      </c>
      <c r="F1469" s="49">
        <v>6.01</v>
      </c>
      <c r="G1469" s="49">
        <v>1.9400000000000001E-2</v>
      </c>
      <c r="H1469" s="49">
        <v>51.505000000000003</v>
      </c>
      <c r="I1469" s="49">
        <v>2037</v>
      </c>
      <c r="J1469" s="49" t="s">
        <v>32</v>
      </c>
      <c r="K1469" s="49" t="s">
        <v>33</v>
      </c>
    </row>
    <row r="1470" spans="1:11" x14ac:dyDescent="0.25">
      <c r="A1470" s="49" t="s">
        <v>2218</v>
      </c>
      <c r="B1470" s="49" t="s">
        <v>75</v>
      </c>
      <c r="C1470" s="49" t="s">
        <v>31</v>
      </c>
      <c r="D1470" s="49">
        <v>248820</v>
      </c>
      <c r="E1470" s="49">
        <v>82.06</v>
      </c>
      <c r="F1470" s="49">
        <v>4.2</v>
      </c>
      <c r="G1470" s="49">
        <v>1.6899999999999998E-2</v>
      </c>
      <c r="H1470" s="49">
        <v>59.242800000000003</v>
      </c>
      <c r="I1470" s="49">
        <v>2037</v>
      </c>
      <c r="J1470" s="49" t="s">
        <v>32</v>
      </c>
      <c r="K1470" s="49" t="s">
        <v>33</v>
      </c>
    </row>
    <row r="1471" spans="1:11" x14ac:dyDescent="0.25">
      <c r="A1471" s="49" t="s">
        <v>2552</v>
      </c>
      <c r="B1471" s="49" t="s">
        <v>75</v>
      </c>
      <c r="C1471" s="49" t="s">
        <v>31</v>
      </c>
      <c r="D1471" s="49">
        <v>402700</v>
      </c>
      <c r="E1471" s="49">
        <v>86.57</v>
      </c>
      <c r="F1471" s="49">
        <v>5.73</v>
      </c>
      <c r="G1471" s="49">
        <v>1.4200000000000001E-2</v>
      </c>
      <c r="H1471" s="49">
        <v>70.279200000000003</v>
      </c>
      <c r="I1471" s="49">
        <v>2037</v>
      </c>
      <c r="J1471" s="49" t="s">
        <v>32</v>
      </c>
      <c r="K1471" s="49" t="s">
        <v>33</v>
      </c>
    </row>
    <row r="1472" spans="1:11" x14ac:dyDescent="0.25">
      <c r="A1472" s="49" t="s">
        <v>2570</v>
      </c>
      <c r="B1472" s="49" t="s">
        <v>75</v>
      </c>
      <c r="C1472" s="49" t="s">
        <v>31</v>
      </c>
      <c r="D1472" s="49">
        <v>402700</v>
      </c>
      <c r="E1472" s="49">
        <v>86.26</v>
      </c>
      <c r="F1472" s="49">
        <v>5.72</v>
      </c>
      <c r="G1472" s="49">
        <v>1.4200000000000001E-2</v>
      </c>
      <c r="H1472" s="49">
        <v>70.402100000000004</v>
      </c>
      <c r="I1472" s="49">
        <v>2037</v>
      </c>
      <c r="J1472" s="49" t="s">
        <v>32</v>
      </c>
      <c r="K1472" s="49" t="s">
        <v>33</v>
      </c>
    </row>
    <row r="1473" spans="1:11" x14ac:dyDescent="0.25">
      <c r="A1473" s="49" t="s">
        <v>1302</v>
      </c>
      <c r="B1473" s="49" t="s">
        <v>79</v>
      </c>
      <c r="C1473" s="49" t="s">
        <v>31</v>
      </c>
      <c r="D1473" s="49">
        <v>603951</v>
      </c>
      <c r="E1473" s="49">
        <v>83.02</v>
      </c>
      <c r="F1473" s="49">
        <v>6.27</v>
      </c>
      <c r="G1473" s="49">
        <v>1.04E-2</v>
      </c>
      <c r="H1473" s="49">
        <v>96.323800000000006</v>
      </c>
      <c r="I1473" s="49">
        <v>2037</v>
      </c>
      <c r="J1473" s="49" t="s">
        <v>32</v>
      </c>
      <c r="K1473" s="49" t="s">
        <v>33</v>
      </c>
    </row>
    <row r="1474" spans="1:11" x14ac:dyDescent="0.25">
      <c r="A1474" s="49" t="s">
        <v>2526</v>
      </c>
      <c r="B1474" s="49" t="s">
        <v>75</v>
      </c>
      <c r="C1474" s="49" t="s">
        <v>31</v>
      </c>
      <c r="D1474" s="49">
        <v>154773</v>
      </c>
      <c r="E1474" s="49">
        <v>77.86</v>
      </c>
      <c r="F1474" s="49">
        <v>5.74</v>
      </c>
      <c r="G1474" s="49">
        <v>3.7100000000000001E-2</v>
      </c>
      <c r="H1474" s="49">
        <v>26.963899999999999</v>
      </c>
      <c r="I1474" s="49">
        <v>2037</v>
      </c>
      <c r="J1474" s="49" t="s">
        <v>32</v>
      </c>
      <c r="K1474" s="49" t="s">
        <v>33</v>
      </c>
    </row>
    <row r="1475" spans="1:11" x14ac:dyDescent="0.25">
      <c r="A1475" s="49" t="s">
        <v>3624</v>
      </c>
      <c r="B1475" s="49" t="s">
        <v>79</v>
      </c>
      <c r="C1475" s="49" t="s">
        <v>31</v>
      </c>
      <c r="D1475" s="49">
        <v>450930</v>
      </c>
      <c r="E1475" s="49">
        <v>86.98</v>
      </c>
      <c r="F1475" s="49">
        <v>10.01</v>
      </c>
      <c r="G1475" s="49">
        <v>2.2200000000000001E-2</v>
      </c>
      <c r="H1475" s="49">
        <v>45.047899999999998</v>
      </c>
      <c r="I1475" s="49">
        <v>2037</v>
      </c>
      <c r="J1475" s="49" t="s">
        <v>32</v>
      </c>
      <c r="K1475" s="49" t="s">
        <v>33</v>
      </c>
    </row>
    <row r="1476" spans="1:11" x14ac:dyDescent="0.25">
      <c r="A1476" s="49" t="s">
        <v>3106</v>
      </c>
      <c r="B1476" s="49" t="s">
        <v>75</v>
      </c>
      <c r="C1476" s="49" t="s">
        <v>32</v>
      </c>
      <c r="D1476" s="49">
        <v>830700</v>
      </c>
      <c r="E1476" s="49">
        <v>74.97</v>
      </c>
      <c r="F1476" s="49">
        <v>10.57</v>
      </c>
      <c r="G1476" s="49">
        <v>1.2699999999999999E-2</v>
      </c>
      <c r="H1476" s="49">
        <v>78.590400000000002</v>
      </c>
      <c r="I1476" s="49">
        <v>2037</v>
      </c>
      <c r="J1476" s="49" t="s">
        <v>52</v>
      </c>
      <c r="K1476" s="49" t="s">
        <v>33</v>
      </c>
    </row>
    <row r="1477" spans="1:11" x14ac:dyDescent="0.25">
      <c r="A1477" s="49" t="s">
        <v>1799</v>
      </c>
      <c r="B1477" s="49" t="s">
        <v>79</v>
      </c>
      <c r="C1477" s="49" t="s">
        <v>31</v>
      </c>
      <c r="D1477" s="49">
        <v>822077</v>
      </c>
      <c r="E1477" s="49">
        <v>82.42</v>
      </c>
      <c r="F1477" s="49">
        <v>9.98</v>
      </c>
      <c r="G1477" s="49">
        <v>1.21E-2</v>
      </c>
      <c r="H1477" s="49">
        <v>82.372399999999999</v>
      </c>
      <c r="I1477" s="49">
        <v>2037</v>
      </c>
      <c r="J1477" s="49" t="s">
        <v>32</v>
      </c>
      <c r="K1477" s="49" t="s">
        <v>33</v>
      </c>
    </row>
    <row r="1478" spans="1:11" x14ac:dyDescent="0.25">
      <c r="A1478" s="49" t="s">
        <v>2553</v>
      </c>
      <c r="B1478" s="49" t="s">
        <v>75</v>
      </c>
      <c r="C1478" s="49" t="s">
        <v>31</v>
      </c>
      <c r="D1478" s="49">
        <v>440186</v>
      </c>
      <c r="E1478" s="49">
        <v>83.21</v>
      </c>
      <c r="F1478" s="49">
        <v>6.67</v>
      </c>
      <c r="G1478" s="49">
        <v>1.52E-2</v>
      </c>
      <c r="H1478" s="49">
        <v>65.995000000000005</v>
      </c>
      <c r="I1478" s="49">
        <v>2037</v>
      </c>
      <c r="J1478" s="49" t="s">
        <v>32</v>
      </c>
      <c r="K1478" s="49" t="s">
        <v>33</v>
      </c>
    </row>
    <row r="1479" spans="1:11" x14ac:dyDescent="0.25">
      <c r="A1479" s="49" t="s">
        <v>2568</v>
      </c>
      <c r="B1479" s="49" t="s">
        <v>75</v>
      </c>
      <c r="C1479" s="49" t="s">
        <v>31</v>
      </c>
      <c r="D1479" s="49">
        <v>100691</v>
      </c>
      <c r="E1479" s="49">
        <v>79.739999999999995</v>
      </c>
      <c r="F1479" s="49">
        <v>6.04</v>
      </c>
      <c r="G1479" s="49">
        <v>0.06</v>
      </c>
      <c r="H1479" s="49">
        <v>16.6708</v>
      </c>
      <c r="I1479" s="49">
        <v>2037</v>
      </c>
      <c r="J1479" s="49" t="s">
        <v>32</v>
      </c>
      <c r="K1479" s="49" t="s">
        <v>33</v>
      </c>
    </row>
    <row r="1480" spans="1:11" x14ac:dyDescent="0.25">
      <c r="A1480" s="49" t="s">
        <v>780</v>
      </c>
      <c r="B1480" s="49" t="s">
        <v>79</v>
      </c>
      <c r="C1480" s="49" t="s">
        <v>31</v>
      </c>
      <c r="D1480" s="49">
        <v>701783</v>
      </c>
      <c r="E1480" s="49">
        <v>81.73</v>
      </c>
      <c r="F1480" s="49">
        <v>10.93</v>
      </c>
      <c r="G1480" s="49">
        <v>1.5599999999999999E-2</v>
      </c>
      <c r="H1480" s="49">
        <v>64.206999999999994</v>
      </c>
      <c r="I1480" s="49">
        <v>2037</v>
      </c>
      <c r="J1480" s="49" t="s">
        <v>32</v>
      </c>
      <c r="K1480" s="49" t="s">
        <v>33</v>
      </c>
    </row>
    <row r="1481" spans="1:11" x14ac:dyDescent="0.25">
      <c r="A1481" s="49" t="s">
        <v>3406</v>
      </c>
      <c r="B1481" s="49" t="s">
        <v>75</v>
      </c>
      <c r="C1481" s="49" t="s">
        <v>32</v>
      </c>
      <c r="D1481" s="49">
        <v>52200</v>
      </c>
      <c r="E1481" s="49">
        <v>80.58</v>
      </c>
      <c r="F1481" s="49">
        <v>0.92</v>
      </c>
      <c r="G1481" s="49">
        <v>1.7600000000000001E-2</v>
      </c>
      <c r="H1481" s="49">
        <v>56.739100000000001</v>
      </c>
      <c r="I1481" s="49">
        <v>2037</v>
      </c>
      <c r="J1481" s="49" t="s">
        <v>52</v>
      </c>
      <c r="K1481" s="49" t="s">
        <v>33</v>
      </c>
    </row>
    <row r="1482" spans="1:11" x14ac:dyDescent="0.25">
      <c r="A1482" s="49" t="s">
        <v>1118</v>
      </c>
      <c r="B1482" s="49" t="s">
        <v>75</v>
      </c>
      <c r="C1482" s="49" t="s">
        <v>31</v>
      </c>
      <c r="D1482" s="49">
        <v>471789</v>
      </c>
      <c r="E1482" s="49">
        <v>87.42</v>
      </c>
      <c r="F1482" s="49">
        <v>6.62</v>
      </c>
      <c r="G1482" s="49">
        <v>1.4E-2</v>
      </c>
      <c r="H1482" s="49">
        <v>71.267200000000003</v>
      </c>
      <c r="I1482" s="49">
        <v>2037</v>
      </c>
      <c r="J1482" s="49" t="s">
        <v>32</v>
      </c>
      <c r="K1482" s="49" t="s">
        <v>33</v>
      </c>
    </row>
    <row r="1483" spans="1:11" x14ac:dyDescent="0.25">
      <c r="A1483" s="49" t="s">
        <v>2862</v>
      </c>
      <c r="B1483" s="49" t="s">
        <v>75</v>
      </c>
      <c r="C1483" s="49" t="s">
        <v>32</v>
      </c>
      <c r="D1483" s="49">
        <v>849150</v>
      </c>
      <c r="E1483" s="49">
        <v>81.209999999999994</v>
      </c>
      <c r="F1483" s="49">
        <v>9.58</v>
      </c>
      <c r="G1483" s="49">
        <v>1.1299999999999999E-2</v>
      </c>
      <c r="H1483" s="49">
        <v>88.637799999999999</v>
      </c>
      <c r="I1483" s="49">
        <v>2037</v>
      </c>
      <c r="J1483" s="49" t="s">
        <v>52</v>
      </c>
      <c r="K1483" s="49" t="s">
        <v>33</v>
      </c>
    </row>
    <row r="1484" spans="1:11" x14ac:dyDescent="0.25">
      <c r="A1484" s="49" t="s">
        <v>1310</v>
      </c>
      <c r="B1484" s="49" t="s">
        <v>79</v>
      </c>
      <c r="C1484" s="49" t="s">
        <v>31</v>
      </c>
      <c r="D1484" s="49">
        <v>330239</v>
      </c>
      <c r="E1484" s="49">
        <v>87.54</v>
      </c>
      <c r="F1484" s="49">
        <v>7.02</v>
      </c>
      <c r="G1484" s="49">
        <v>2.1299999999999999E-2</v>
      </c>
      <c r="H1484" s="49">
        <v>47.0426</v>
      </c>
      <c r="I1484" s="49">
        <v>2037</v>
      </c>
      <c r="J1484" s="49" t="s">
        <v>32</v>
      </c>
      <c r="K1484" s="49" t="s">
        <v>33</v>
      </c>
    </row>
    <row r="1485" spans="1:11" x14ac:dyDescent="0.25">
      <c r="A1485" s="49" t="s">
        <v>1089</v>
      </c>
      <c r="B1485" s="49" t="s">
        <v>34</v>
      </c>
      <c r="C1485" s="49" t="s">
        <v>31</v>
      </c>
      <c r="D1485" s="49">
        <v>964734</v>
      </c>
      <c r="E1485" s="49">
        <v>83.06</v>
      </c>
      <c r="F1485" s="49">
        <v>13.44</v>
      </c>
      <c r="G1485" s="49">
        <v>1.3899999999999999E-2</v>
      </c>
      <c r="H1485" s="49">
        <v>71.780799999999999</v>
      </c>
      <c r="I1485" s="49">
        <v>2037</v>
      </c>
      <c r="J1485" s="49" t="s">
        <v>32</v>
      </c>
      <c r="K1485" s="49" t="s">
        <v>33</v>
      </c>
    </row>
    <row r="1486" spans="1:11" x14ac:dyDescent="0.25">
      <c r="A1486" s="49" t="s">
        <v>2969</v>
      </c>
      <c r="B1486" s="49" t="s">
        <v>34</v>
      </c>
      <c r="C1486" s="49" t="s">
        <v>31</v>
      </c>
      <c r="D1486" s="49">
        <v>1157456</v>
      </c>
      <c r="E1486" s="49">
        <v>81.260000000000005</v>
      </c>
      <c r="F1486" s="49">
        <v>10.68</v>
      </c>
      <c r="G1486" s="49">
        <v>9.1999999999999998E-3</v>
      </c>
      <c r="H1486" s="49">
        <v>108.376</v>
      </c>
      <c r="I1486" s="49">
        <v>2037</v>
      </c>
      <c r="J1486" s="49" t="s">
        <v>32</v>
      </c>
      <c r="K1486" s="49" t="s">
        <v>33</v>
      </c>
    </row>
    <row r="1487" spans="1:11" x14ac:dyDescent="0.25">
      <c r="A1487" s="49" t="s">
        <v>1812</v>
      </c>
      <c r="B1487" s="49" t="s">
        <v>79</v>
      </c>
      <c r="C1487" s="49" t="s">
        <v>31</v>
      </c>
      <c r="D1487" s="49">
        <v>504829</v>
      </c>
      <c r="E1487" s="49">
        <v>73.680000000000007</v>
      </c>
      <c r="F1487" s="49">
        <v>6.68</v>
      </c>
      <c r="G1487" s="49">
        <v>1.32E-2</v>
      </c>
      <c r="H1487" s="49">
        <v>75.5732</v>
      </c>
      <c r="I1487" s="49">
        <v>2037</v>
      </c>
      <c r="J1487" s="49" t="s">
        <v>32</v>
      </c>
      <c r="K1487" s="49" t="s">
        <v>33</v>
      </c>
    </row>
    <row r="1488" spans="1:11" x14ac:dyDescent="0.25">
      <c r="A1488" s="49" t="s">
        <v>3613</v>
      </c>
      <c r="B1488" s="49" t="s">
        <v>75</v>
      </c>
      <c r="C1488" s="49" t="s">
        <v>32</v>
      </c>
      <c r="D1488" s="49">
        <v>278010</v>
      </c>
      <c r="E1488" s="49">
        <v>74.09</v>
      </c>
      <c r="F1488" s="49">
        <v>10.27</v>
      </c>
      <c r="G1488" s="49">
        <v>3.6900000000000002E-2</v>
      </c>
      <c r="H1488" s="49">
        <v>27.0701</v>
      </c>
      <c r="I1488" s="49">
        <v>2037</v>
      </c>
      <c r="J1488" s="49" t="s">
        <v>52</v>
      </c>
      <c r="K1488" s="49" t="s">
        <v>33</v>
      </c>
    </row>
    <row r="1489" spans="1:11" x14ac:dyDescent="0.25">
      <c r="A1489" s="49" t="s">
        <v>2295</v>
      </c>
      <c r="B1489" s="49" t="s">
        <v>79</v>
      </c>
      <c r="C1489" s="49" t="s">
        <v>31</v>
      </c>
      <c r="D1489" s="49">
        <v>609107</v>
      </c>
      <c r="E1489" s="49">
        <v>81.13</v>
      </c>
      <c r="F1489" s="49">
        <v>9.7799999999999994</v>
      </c>
      <c r="G1489" s="49">
        <v>1.61E-2</v>
      </c>
      <c r="H1489" s="49">
        <v>62.280900000000003</v>
      </c>
      <c r="I1489" s="49">
        <v>2037</v>
      </c>
      <c r="J1489" s="49" t="s">
        <v>32</v>
      </c>
      <c r="K1489" s="49" t="s">
        <v>33</v>
      </c>
    </row>
    <row r="1490" spans="1:11" x14ac:dyDescent="0.25">
      <c r="A1490" s="49" t="s">
        <v>3221</v>
      </c>
      <c r="B1490" s="49" t="s">
        <v>79</v>
      </c>
      <c r="C1490" s="49" t="s">
        <v>31</v>
      </c>
      <c r="D1490" s="49">
        <v>421427</v>
      </c>
      <c r="E1490" s="49">
        <v>82.81</v>
      </c>
      <c r="F1490" s="49">
        <v>10.06</v>
      </c>
      <c r="G1490" s="49">
        <v>2.3900000000000001E-2</v>
      </c>
      <c r="H1490" s="49">
        <v>41.891300000000001</v>
      </c>
      <c r="I1490" s="49">
        <v>2037</v>
      </c>
      <c r="J1490" s="49" t="s">
        <v>32</v>
      </c>
      <c r="K1490" s="49" t="s">
        <v>33</v>
      </c>
    </row>
    <row r="1491" spans="1:11" x14ac:dyDescent="0.25">
      <c r="A1491" s="49" t="s">
        <v>1560</v>
      </c>
      <c r="B1491" s="49" t="s">
        <v>75</v>
      </c>
      <c r="C1491" s="49" t="s">
        <v>31</v>
      </c>
      <c r="D1491" s="49">
        <v>391824</v>
      </c>
      <c r="E1491" s="49">
        <v>78.84</v>
      </c>
      <c r="F1491" s="49">
        <v>4.24</v>
      </c>
      <c r="G1491" s="49">
        <v>1.0800000000000001E-2</v>
      </c>
      <c r="H1491" s="49">
        <v>92.411299999999997</v>
      </c>
      <c r="I1491" s="49">
        <v>2037</v>
      </c>
      <c r="J1491" s="49" t="s">
        <v>32</v>
      </c>
      <c r="K1491" s="49" t="s">
        <v>33</v>
      </c>
    </row>
    <row r="1492" spans="1:11" x14ac:dyDescent="0.25">
      <c r="A1492" s="49" t="s">
        <v>1059</v>
      </c>
      <c r="B1492" s="49" t="s">
        <v>79</v>
      </c>
      <c r="C1492" s="49" t="s">
        <v>31</v>
      </c>
      <c r="D1492" s="49">
        <v>559076</v>
      </c>
      <c r="E1492" s="49">
        <v>79.319999999999993</v>
      </c>
      <c r="F1492" s="49">
        <v>6.36</v>
      </c>
      <c r="G1492" s="49">
        <v>1.14E-2</v>
      </c>
      <c r="H1492" s="49">
        <v>87.905000000000001</v>
      </c>
      <c r="I1492" s="49">
        <v>2037</v>
      </c>
      <c r="J1492" s="49" t="s">
        <v>32</v>
      </c>
      <c r="K1492" s="49" t="s">
        <v>33</v>
      </c>
    </row>
    <row r="1493" spans="1:11" x14ac:dyDescent="0.25">
      <c r="A1493" s="49" t="s">
        <v>2555</v>
      </c>
      <c r="B1493" s="49" t="s">
        <v>75</v>
      </c>
      <c r="C1493" s="49" t="s">
        <v>31</v>
      </c>
      <c r="D1493" s="49">
        <v>209449</v>
      </c>
      <c r="E1493" s="49">
        <v>75.52</v>
      </c>
      <c r="F1493" s="49">
        <v>7.03</v>
      </c>
      <c r="G1493" s="49">
        <v>3.3599999999999998E-2</v>
      </c>
      <c r="H1493" s="49">
        <v>29.793600000000001</v>
      </c>
      <c r="I1493" s="49">
        <v>2037</v>
      </c>
      <c r="J1493" s="49" t="s">
        <v>32</v>
      </c>
      <c r="K1493" s="49" t="s">
        <v>33</v>
      </c>
    </row>
    <row r="1494" spans="1:11" x14ac:dyDescent="0.25">
      <c r="A1494" s="49" t="s">
        <v>2968</v>
      </c>
      <c r="B1494" s="49" t="s">
        <v>34</v>
      </c>
      <c r="C1494" s="49" t="s">
        <v>31</v>
      </c>
      <c r="D1494" s="49">
        <v>1009659</v>
      </c>
      <c r="E1494" s="49">
        <v>82.26</v>
      </c>
      <c r="F1494" s="49">
        <v>12.88</v>
      </c>
      <c r="G1494" s="49">
        <v>1.2800000000000001E-2</v>
      </c>
      <c r="H1494" s="49">
        <v>78.389600000000002</v>
      </c>
      <c r="I1494" s="49">
        <v>2037</v>
      </c>
      <c r="J1494" s="49" t="s">
        <v>32</v>
      </c>
      <c r="K1494" s="49" t="s">
        <v>33</v>
      </c>
    </row>
    <row r="1495" spans="1:11" x14ac:dyDescent="0.25">
      <c r="A1495" s="49" t="s">
        <v>1166</v>
      </c>
      <c r="B1495" s="49" t="s">
        <v>75</v>
      </c>
      <c r="C1495" s="49" t="s">
        <v>31</v>
      </c>
      <c r="D1495" s="49">
        <v>401692</v>
      </c>
      <c r="E1495" s="49">
        <v>72.27</v>
      </c>
      <c r="F1495" s="49">
        <v>5.36</v>
      </c>
      <c r="G1495" s="49">
        <v>1.3299999999999999E-2</v>
      </c>
      <c r="H1495" s="49">
        <v>74.942499999999995</v>
      </c>
      <c r="I1495" s="49">
        <v>2037</v>
      </c>
      <c r="J1495" s="49" t="s">
        <v>32</v>
      </c>
      <c r="K1495" s="49" t="s">
        <v>33</v>
      </c>
    </row>
    <row r="1496" spans="1:11" x14ac:dyDescent="0.25">
      <c r="A1496" s="49" t="s">
        <v>1233</v>
      </c>
      <c r="B1496" s="49" t="s">
        <v>79</v>
      </c>
      <c r="C1496" s="49" t="s">
        <v>31</v>
      </c>
      <c r="D1496" s="49">
        <v>332272</v>
      </c>
      <c r="E1496" s="49">
        <v>87.37</v>
      </c>
      <c r="F1496" s="49">
        <v>6.96</v>
      </c>
      <c r="G1496" s="49">
        <v>2.0899999999999998E-2</v>
      </c>
      <c r="H1496" s="49">
        <v>47.740200000000002</v>
      </c>
      <c r="I1496" s="49">
        <v>2037</v>
      </c>
      <c r="J1496" s="49" t="s">
        <v>32</v>
      </c>
      <c r="K1496" s="49" t="s">
        <v>33</v>
      </c>
    </row>
    <row r="1497" spans="1:11" x14ac:dyDescent="0.25">
      <c r="A1497" s="49" t="s">
        <v>3268</v>
      </c>
      <c r="B1497" s="49" t="s">
        <v>34</v>
      </c>
      <c r="C1497" s="49" t="s">
        <v>32</v>
      </c>
      <c r="D1497" s="49">
        <v>1489600</v>
      </c>
      <c r="E1497" s="49">
        <v>84.7</v>
      </c>
      <c r="F1497" s="49">
        <v>8.0399999999999991</v>
      </c>
      <c r="G1497" s="49">
        <v>5.4000000000000003E-3</v>
      </c>
      <c r="H1497" s="49">
        <v>185.27359999999999</v>
      </c>
      <c r="I1497" s="49">
        <v>2037</v>
      </c>
      <c r="J1497" s="49" t="s">
        <v>52</v>
      </c>
      <c r="K1497" s="49" t="s">
        <v>33</v>
      </c>
    </row>
    <row r="1498" spans="1:11" x14ac:dyDescent="0.25">
      <c r="A1498" s="49" t="s">
        <v>2319</v>
      </c>
      <c r="B1498" s="49" t="s">
        <v>75</v>
      </c>
      <c r="C1498" s="49" t="s">
        <v>31</v>
      </c>
      <c r="D1498" s="49">
        <v>424583</v>
      </c>
      <c r="E1498" s="49">
        <v>84.78</v>
      </c>
      <c r="F1498" s="49">
        <v>5.69</v>
      </c>
      <c r="G1498" s="49">
        <v>1.34E-2</v>
      </c>
      <c r="H1498" s="49">
        <v>74.619200000000006</v>
      </c>
      <c r="I1498" s="49">
        <v>2037</v>
      </c>
      <c r="J1498" s="49" t="s">
        <v>32</v>
      </c>
      <c r="K1498" s="49" t="s">
        <v>33</v>
      </c>
    </row>
    <row r="1499" spans="1:11" x14ac:dyDescent="0.25">
      <c r="A1499" s="49" t="s">
        <v>3252</v>
      </c>
      <c r="B1499" s="49" t="s">
        <v>75</v>
      </c>
      <c r="C1499" s="49" t="s">
        <v>32</v>
      </c>
      <c r="D1499" s="49">
        <v>1161225</v>
      </c>
      <c r="E1499" s="49">
        <v>78.62</v>
      </c>
      <c r="F1499" s="49">
        <v>9.6999999999999993</v>
      </c>
      <c r="G1499" s="49">
        <v>8.3999999999999995E-3</v>
      </c>
      <c r="H1499" s="49">
        <v>119.7139</v>
      </c>
      <c r="I1499" s="49">
        <v>2037</v>
      </c>
      <c r="J1499" s="49" t="s">
        <v>52</v>
      </c>
      <c r="K1499" s="49" t="s">
        <v>33</v>
      </c>
    </row>
    <row r="1500" spans="1:11" x14ac:dyDescent="0.25">
      <c r="A1500" s="49" t="s">
        <v>1242</v>
      </c>
      <c r="B1500" s="49" t="s">
        <v>79</v>
      </c>
      <c r="C1500" s="49" t="s">
        <v>31</v>
      </c>
      <c r="D1500" s="49">
        <v>377543</v>
      </c>
      <c r="E1500" s="49">
        <v>85.04</v>
      </c>
      <c r="F1500" s="49">
        <v>6.91</v>
      </c>
      <c r="G1500" s="49">
        <v>1.83E-2</v>
      </c>
      <c r="H1500" s="49">
        <v>54.637300000000003</v>
      </c>
      <c r="I1500" s="49">
        <v>2037</v>
      </c>
      <c r="J1500" s="49" t="s">
        <v>32</v>
      </c>
      <c r="K1500" s="49" t="s">
        <v>33</v>
      </c>
    </row>
    <row r="1501" spans="1:11" x14ac:dyDescent="0.25">
      <c r="A1501" s="49" t="s">
        <v>3402</v>
      </c>
      <c r="B1501" s="49" t="s">
        <v>75</v>
      </c>
      <c r="C1501" s="49" t="s">
        <v>32</v>
      </c>
      <c r="D1501" s="49">
        <v>366300</v>
      </c>
      <c r="E1501" s="49">
        <v>81.55</v>
      </c>
      <c r="F1501" s="49">
        <v>0.1</v>
      </c>
      <c r="G1501" s="49">
        <v>2.9999999999999997E-4</v>
      </c>
      <c r="H1501" s="49">
        <v>3663</v>
      </c>
      <c r="I1501" s="49">
        <v>2037</v>
      </c>
      <c r="J1501" s="49" t="s">
        <v>52</v>
      </c>
      <c r="K1501" s="49" t="s">
        <v>33</v>
      </c>
    </row>
    <row r="1502" spans="1:11" x14ac:dyDescent="0.25">
      <c r="A1502" s="49" t="s">
        <v>3034</v>
      </c>
      <c r="B1502" s="49" t="s">
        <v>75</v>
      </c>
      <c r="C1502" s="49" t="s">
        <v>32</v>
      </c>
      <c r="D1502" s="49">
        <v>1044900</v>
      </c>
      <c r="E1502" s="49">
        <v>74.760000000000005</v>
      </c>
      <c r="F1502" s="49">
        <v>9.6999999999999993</v>
      </c>
      <c r="G1502" s="49">
        <v>9.2999999999999992E-3</v>
      </c>
      <c r="H1502" s="49">
        <v>107.7216</v>
      </c>
      <c r="I1502" s="49">
        <v>2037</v>
      </c>
      <c r="J1502" s="49" t="s">
        <v>52</v>
      </c>
      <c r="K1502" s="49" t="s">
        <v>33</v>
      </c>
    </row>
    <row r="1503" spans="1:11" x14ac:dyDescent="0.25">
      <c r="A1503" s="49" t="s">
        <v>2546</v>
      </c>
      <c r="B1503" s="49" t="s">
        <v>75</v>
      </c>
      <c r="C1503" s="49" t="s">
        <v>31</v>
      </c>
      <c r="D1503" s="49">
        <v>297975</v>
      </c>
      <c r="E1503" s="49">
        <v>87.85</v>
      </c>
      <c r="F1503" s="49">
        <v>5.81</v>
      </c>
      <c r="G1503" s="49">
        <v>1.95E-2</v>
      </c>
      <c r="H1503" s="49">
        <v>51.2866</v>
      </c>
      <c r="I1503" s="49">
        <v>2037</v>
      </c>
      <c r="J1503" s="49" t="s">
        <v>32</v>
      </c>
      <c r="K1503" s="49" t="s">
        <v>33</v>
      </c>
    </row>
    <row r="1504" spans="1:11" x14ac:dyDescent="0.25">
      <c r="A1504" s="49" t="s">
        <v>2008</v>
      </c>
      <c r="B1504" s="49" t="s">
        <v>79</v>
      </c>
      <c r="C1504" s="49" t="s">
        <v>31</v>
      </c>
      <c r="D1504" s="49">
        <v>654875</v>
      </c>
      <c r="E1504" s="49">
        <v>82.56</v>
      </c>
      <c r="F1504" s="49">
        <v>9.94</v>
      </c>
      <c r="G1504" s="49">
        <v>1.52E-2</v>
      </c>
      <c r="H1504" s="49">
        <v>65.882800000000003</v>
      </c>
      <c r="I1504" s="49">
        <v>2037</v>
      </c>
      <c r="J1504" s="49" t="s">
        <v>32</v>
      </c>
      <c r="K1504" s="49" t="s">
        <v>33</v>
      </c>
    </row>
    <row r="1505" spans="1:11" x14ac:dyDescent="0.25">
      <c r="A1505" s="49" t="s">
        <v>3264</v>
      </c>
      <c r="B1505" s="49" t="s">
        <v>34</v>
      </c>
      <c r="C1505" s="49" t="s">
        <v>32</v>
      </c>
      <c r="D1505" s="49">
        <v>2533200</v>
      </c>
      <c r="E1505" s="49">
        <v>85.07</v>
      </c>
      <c r="F1505" s="49">
        <v>7.86</v>
      </c>
      <c r="G1505" s="49">
        <v>3.0999999999999999E-3</v>
      </c>
      <c r="H1505" s="49">
        <v>322.2901</v>
      </c>
      <c r="I1505" s="49">
        <v>2037</v>
      </c>
      <c r="J1505" s="49" t="s">
        <v>52</v>
      </c>
      <c r="K1505" s="49" t="s">
        <v>33</v>
      </c>
    </row>
    <row r="1506" spans="1:11" x14ac:dyDescent="0.25">
      <c r="A1506" s="49" t="s">
        <v>2461</v>
      </c>
      <c r="B1506" s="49" t="s">
        <v>75</v>
      </c>
      <c r="C1506" s="49" t="s">
        <v>31</v>
      </c>
      <c r="D1506" s="49">
        <v>499689</v>
      </c>
      <c r="E1506" s="49">
        <v>86.54</v>
      </c>
      <c r="F1506" s="49">
        <v>6.01</v>
      </c>
      <c r="G1506" s="49">
        <v>1.2E-2</v>
      </c>
      <c r="H1506" s="49">
        <v>83.142899999999997</v>
      </c>
      <c r="I1506" s="49">
        <v>2037</v>
      </c>
      <c r="J1506" s="49" t="s">
        <v>32</v>
      </c>
      <c r="K1506" s="49" t="s">
        <v>33</v>
      </c>
    </row>
    <row r="1507" spans="1:11" x14ac:dyDescent="0.25">
      <c r="A1507" s="49" t="s">
        <v>2398</v>
      </c>
      <c r="B1507" s="49" t="s">
        <v>79</v>
      </c>
      <c r="C1507" s="49" t="s">
        <v>31</v>
      </c>
      <c r="D1507" s="49">
        <v>713981</v>
      </c>
      <c r="E1507" s="49">
        <v>87.84</v>
      </c>
      <c r="F1507" s="49">
        <v>10.18</v>
      </c>
      <c r="G1507" s="49">
        <v>1.43E-2</v>
      </c>
      <c r="H1507" s="49">
        <v>70.135599999999997</v>
      </c>
      <c r="I1507" s="49">
        <v>2037</v>
      </c>
      <c r="J1507" s="49" t="s">
        <v>32</v>
      </c>
      <c r="K1507" s="49" t="s">
        <v>33</v>
      </c>
    </row>
    <row r="1508" spans="1:11" x14ac:dyDescent="0.25">
      <c r="A1508" s="49" t="s">
        <v>2541</v>
      </c>
      <c r="B1508" s="49" t="s">
        <v>75</v>
      </c>
      <c r="C1508" s="49" t="s">
        <v>31</v>
      </c>
      <c r="D1508" s="49">
        <v>280521</v>
      </c>
      <c r="E1508" s="49">
        <v>78.63</v>
      </c>
      <c r="F1508" s="49">
        <v>5.25</v>
      </c>
      <c r="G1508" s="49">
        <v>1.8700000000000001E-2</v>
      </c>
      <c r="H1508" s="49">
        <v>53.432600000000001</v>
      </c>
      <c r="I1508" s="49">
        <v>2037</v>
      </c>
      <c r="J1508" s="49" t="s">
        <v>32</v>
      </c>
      <c r="K1508" s="49" t="s">
        <v>33</v>
      </c>
    </row>
    <row r="1509" spans="1:11" x14ac:dyDescent="0.25">
      <c r="A1509" s="49" t="s">
        <v>3271</v>
      </c>
      <c r="B1509" s="49" t="s">
        <v>34</v>
      </c>
      <c r="C1509" s="49" t="s">
        <v>32</v>
      </c>
      <c r="D1509" s="49">
        <v>1572400</v>
      </c>
      <c r="E1509" s="49">
        <v>85.58</v>
      </c>
      <c r="F1509" s="49">
        <v>8.0500000000000007</v>
      </c>
      <c r="G1509" s="49">
        <v>5.1000000000000004E-3</v>
      </c>
      <c r="H1509" s="49">
        <v>195.32919999999999</v>
      </c>
      <c r="I1509" s="49">
        <v>2037</v>
      </c>
      <c r="J1509" s="49" t="s">
        <v>52</v>
      </c>
      <c r="K1509" s="49" t="s">
        <v>33</v>
      </c>
    </row>
    <row r="1510" spans="1:11" x14ac:dyDescent="0.25">
      <c r="A1510" s="49" t="s">
        <v>2535</v>
      </c>
      <c r="B1510" s="49" t="s">
        <v>75</v>
      </c>
      <c r="C1510" s="49" t="s">
        <v>31</v>
      </c>
      <c r="D1510" s="49">
        <v>497507</v>
      </c>
      <c r="E1510" s="49">
        <v>79.989999999999995</v>
      </c>
      <c r="F1510" s="49">
        <v>5.74</v>
      </c>
      <c r="G1510" s="49">
        <v>1.15E-2</v>
      </c>
      <c r="H1510" s="49">
        <v>86.673699999999997</v>
      </c>
      <c r="I1510" s="49">
        <v>2037</v>
      </c>
      <c r="J1510" s="49" t="s">
        <v>32</v>
      </c>
      <c r="K1510" s="49" t="s">
        <v>33</v>
      </c>
    </row>
    <row r="1511" spans="1:11" x14ac:dyDescent="0.25">
      <c r="A1511" s="49" t="s">
        <v>2543</v>
      </c>
      <c r="B1511" s="49" t="s">
        <v>75</v>
      </c>
      <c r="C1511" s="49" t="s">
        <v>31</v>
      </c>
      <c r="D1511" s="49">
        <v>424319</v>
      </c>
      <c r="E1511" s="49">
        <v>79.37</v>
      </c>
      <c r="F1511" s="49">
        <v>5.55</v>
      </c>
      <c r="G1511" s="49">
        <v>1.3100000000000001E-2</v>
      </c>
      <c r="H1511" s="49">
        <v>76.453900000000004</v>
      </c>
      <c r="I1511" s="49">
        <v>2037</v>
      </c>
      <c r="J1511" s="49" t="s">
        <v>32</v>
      </c>
      <c r="K1511" s="49" t="s">
        <v>33</v>
      </c>
    </row>
    <row r="1512" spans="1:11" x14ac:dyDescent="0.25">
      <c r="A1512" s="49" t="s">
        <v>1798</v>
      </c>
      <c r="B1512" s="49" t="s">
        <v>79</v>
      </c>
      <c r="C1512" s="49" t="s">
        <v>31</v>
      </c>
      <c r="D1512" s="49">
        <v>822077</v>
      </c>
      <c r="E1512" s="49">
        <v>82.42</v>
      </c>
      <c r="F1512" s="49">
        <v>9.98</v>
      </c>
      <c r="G1512" s="49">
        <v>1.21E-2</v>
      </c>
      <c r="H1512" s="49">
        <v>82.372399999999999</v>
      </c>
      <c r="I1512" s="49">
        <v>2037</v>
      </c>
      <c r="J1512" s="49" t="s">
        <v>32</v>
      </c>
      <c r="K1512" s="49" t="s">
        <v>33</v>
      </c>
    </row>
    <row r="1513" spans="1:11" x14ac:dyDescent="0.25">
      <c r="A1513" s="49" t="s">
        <v>2071</v>
      </c>
      <c r="B1513" s="49" t="s">
        <v>79</v>
      </c>
      <c r="C1513" s="49" t="s">
        <v>31</v>
      </c>
      <c r="D1513" s="49">
        <v>555357</v>
      </c>
      <c r="E1513" s="49">
        <v>84.39</v>
      </c>
      <c r="F1513" s="49">
        <v>9.83</v>
      </c>
      <c r="G1513" s="49">
        <v>1.77E-2</v>
      </c>
      <c r="H1513" s="49">
        <v>56.496099999999998</v>
      </c>
      <c r="I1513" s="49">
        <v>2037</v>
      </c>
      <c r="J1513" s="49" t="s">
        <v>32</v>
      </c>
      <c r="K1513" s="49" t="s">
        <v>33</v>
      </c>
    </row>
    <row r="1514" spans="1:11" x14ac:dyDescent="0.25">
      <c r="A1514" s="49" t="s">
        <v>2263</v>
      </c>
      <c r="B1514" s="49" t="s">
        <v>75</v>
      </c>
      <c r="C1514" s="49" t="s">
        <v>31</v>
      </c>
      <c r="D1514" s="49">
        <v>198044</v>
      </c>
      <c r="E1514" s="49">
        <v>81.22</v>
      </c>
      <c r="F1514" s="49">
        <v>4.09</v>
      </c>
      <c r="G1514" s="49">
        <v>2.07E-2</v>
      </c>
      <c r="H1514" s="49">
        <v>48.421599999999998</v>
      </c>
      <c r="I1514" s="49">
        <v>2037</v>
      </c>
      <c r="J1514" s="49" t="s">
        <v>32</v>
      </c>
      <c r="K1514" s="49" t="s">
        <v>33</v>
      </c>
    </row>
    <row r="1515" spans="1:11" x14ac:dyDescent="0.25">
      <c r="A1515" s="49" t="s">
        <v>1195</v>
      </c>
      <c r="B1515" s="49" t="s">
        <v>79</v>
      </c>
      <c r="C1515" s="49" t="s">
        <v>31</v>
      </c>
      <c r="D1515" s="49">
        <v>380618</v>
      </c>
      <c r="E1515" s="49">
        <v>87.37</v>
      </c>
      <c r="F1515" s="49">
        <v>6.95</v>
      </c>
      <c r="G1515" s="49">
        <v>1.83E-2</v>
      </c>
      <c r="H1515" s="49">
        <v>54.765099999999997</v>
      </c>
      <c r="I1515" s="49">
        <v>2037</v>
      </c>
      <c r="J1515" s="49" t="s">
        <v>32</v>
      </c>
      <c r="K1515" s="49" t="s">
        <v>33</v>
      </c>
    </row>
    <row r="1516" spans="1:11" x14ac:dyDescent="0.25">
      <c r="A1516" s="49" t="s">
        <v>1521</v>
      </c>
      <c r="B1516" s="49" t="s">
        <v>79</v>
      </c>
      <c r="C1516" s="49" t="s">
        <v>31</v>
      </c>
      <c r="D1516" s="49">
        <v>396436</v>
      </c>
      <c r="E1516" s="49">
        <v>88.19</v>
      </c>
      <c r="F1516" s="49">
        <v>10.37</v>
      </c>
      <c r="G1516" s="49">
        <v>2.6200000000000001E-2</v>
      </c>
      <c r="H1516" s="49">
        <v>38.229100000000003</v>
      </c>
      <c r="I1516" s="49">
        <v>2037</v>
      </c>
      <c r="J1516" s="49" t="s">
        <v>32</v>
      </c>
      <c r="K1516" s="49" t="s">
        <v>33</v>
      </c>
    </row>
    <row r="1517" spans="1:11" x14ac:dyDescent="0.25">
      <c r="A1517" s="49" t="s">
        <v>2531</v>
      </c>
      <c r="B1517" s="49" t="s">
        <v>34</v>
      </c>
      <c r="C1517" s="49" t="s">
        <v>32</v>
      </c>
      <c r="D1517" s="49">
        <v>568120</v>
      </c>
      <c r="E1517" s="49">
        <v>76.09</v>
      </c>
      <c r="F1517" s="49">
        <v>8.36</v>
      </c>
      <c r="G1517" s="49">
        <v>1.47E-2</v>
      </c>
      <c r="H1517" s="49">
        <v>67.956900000000005</v>
      </c>
      <c r="I1517" s="49">
        <v>2037</v>
      </c>
      <c r="J1517" s="49" t="s">
        <v>52</v>
      </c>
      <c r="K1517" s="49" t="s">
        <v>33</v>
      </c>
    </row>
    <row r="1518" spans="1:11" x14ac:dyDescent="0.25">
      <c r="A1518" s="49" t="s">
        <v>2072</v>
      </c>
      <c r="B1518" s="49" t="s">
        <v>79</v>
      </c>
      <c r="C1518" s="49" t="s">
        <v>31</v>
      </c>
      <c r="D1518" s="49">
        <v>555357</v>
      </c>
      <c r="E1518" s="49">
        <v>84.45</v>
      </c>
      <c r="F1518" s="49">
        <v>9.83</v>
      </c>
      <c r="G1518" s="49">
        <v>1.77E-2</v>
      </c>
      <c r="H1518" s="49">
        <v>56.496099999999998</v>
      </c>
      <c r="I1518" s="49">
        <v>2037</v>
      </c>
      <c r="J1518" s="49" t="s">
        <v>32</v>
      </c>
      <c r="K1518" s="49" t="s">
        <v>33</v>
      </c>
    </row>
    <row r="1519" spans="1:11" x14ac:dyDescent="0.25">
      <c r="A1519" s="49" t="s">
        <v>1284</v>
      </c>
      <c r="B1519" s="49" t="s">
        <v>79</v>
      </c>
      <c r="C1519" s="49" t="s">
        <v>31</v>
      </c>
      <c r="D1519" s="49">
        <v>804028</v>
      </c>
      <c r="E1519" s="49">
        <v>86.76</v>
      </c>
      <c r="F1519" s="49">
        <v>10.62</v>
      </c>
      <c r="G1519" s="49">
        <v>1.32E-2</v>
      </c>
      <c r="H1519" s="49">
        <v>75.708799999999997</v>
      </c>
      <c r="I1519" s="49">
        <v>2037</v>
      </c>
      <c r="J1519" s="49" t="s">
        <v>32</v>
      </c>
      <c r="K1519" s="49" t="s">
        <v>33</v>
      </c>
    </row>
    <row r="1520" spans="1:11" x14ac:dyDescent="0.25">
      <c r="A1520" s="49" t="s">
        <v>2989</v>
      </c>
      <c r="B1520" s="49" t="s">
        <v>75</v>
      </c>
      <c r="C1520" s="49" t="s">
        <v>32</v>
      </c>
      <c r="D1520" s="49">
        <v>536760</v>
      </c>
      <c r="E1520" s="49">
        <v>80.34</v>
      </c>
      <c r="F1520" s="49">
        <v>9.36</v>
      </c>
      <c r="G1520" s="49">
        <v>1.7399999999999999E-2</v>
      </c>
      <c r="H1520" s="49">
        <v>57.346200000000003</v>
      </c>
      <c r="I1520" s="49">
        <v>2037</v>
      </c>
      <c r="J1520" s="49" t="s">
        <v>52</v>
      </c>
      <c r="K1520" s="49" t="s">
        <v>33</v>
      </c>
    </row>
    <row r="1521" spans="1:11" x14ac:dyDescent="0.25">
      <c r="A1521" s="49" t="s">
        <v>3263</v>
      </c>
      <c r="B1521" s="49" t="s">
        <v>34</v>
      </c>
      <c r="C1521" s="49" t="s">
        <v>32</v>
      </c>
      <c r="D1521" s="49">
        <v>2533200</v>
      </c>
      <c r="E1521" s="49">
        <v>85.07</v>
      </c>
      <c r="F1521" s="49">
        <v>8.0399999999999991</v>
      </c>
      <c r="G1521" s="49">
        <v>3.2000000000000002E-3</v>
      </c>
      <c r="H1521" s="49">
        <v>315.07459999999998</v>
      </c>
      <c r="I1521" s="49">
        <v>2037</v>
      </c>
      <c r="J1521" s="49" t="s">
        <v>52</v>
      </c>
      <c r="K1521" s="49" t="s">
        <v>33</v>
      </c>
    </row>
    <row r="1522" spans="1:11" x14ac:dyDescent="0.25">
      <c r="A1522" s="49" t="s">
        <v>1590</v>
      </c>
      <c r="B1522" s="49" t="s">
        <v>75</v>
      </c>
      <c r="C1522" s="49" t="s">
        <v>31</v>
      </c>
      <c r="D1522" s="49">
        <v>279265</v>
      </c>
      <c r="E1522" s="49">
        <v>75.38</v>
      </c>
      <c r="F1522" s="49">
        <v>4.75</v>
      </c>
      <c r="G1522" s="49">
        <v>1.7000000000000001E-2</v>
      </c>
      <c r="H1522" s="49">
        <v>58.792700000000004</v>
      </c>
      <c r="I1522" s="49">
        <v>2037</v>
      </c>
      <c r="J1522" s="49" t="s">
        <v>32</v>
      </c>
      <c r="K1522" s="49" t="s">
        <v>33</v>
      </c>
    </row>
    <row r="1523" spans="1:11" x14ac:dyDescent="0.25">
      <c r="A1523" s="49" t="s">
        <v>2560</v>
      </c>
      <c r="B1523" s="49" t="s">
        <v>75</v>
      </c>
      <c r="C1523" s="49" t="s">
        <v>31</v>
      </c>
      <c r="D1523" s="49">
        <v>142145</v>
      </c>
      <c r="E1523" s="49">
        <v>84.17</v>
      </c>
      <c r="F1523" s="49">
        <v>8.81</v>
      </c>
      <c r="G1523" s="49">
        <v>6.2E-2</v>
      </c>
      <c r="H1523" s="49">
        <v>16.134499999999999</v>
      </c>
      <c r="I1523" s="49">
        <v>2037</v>
      </c>
      <c r="J1523" s="49" t="s">
        <v>32</v>
      </c>
      <c r="K1523" s="49" t="s">
        <v>33</v>
      </c>
    </row>
    <row r="1524" spans="1:11" x14ac:dyDescent="0.25">
      <c r="A1524" s="49" t="s">
        <v>2858</v>
      </c>
      <c r="B1524" s="49" t="s">
        <v>75</v>
      </c>
      <c r="C1524" s="49" t="s">
        <v>31</v>
      </c>
      <c r="D1524" s="49">
        <v>345577</v>
      </c>
      <c r="E1524" s="49">
        <v>78.37</v>
      </c>
      <c r="F1524" s="49">
        <v>5.5</v>
      </c>
      <c r="G1524" s="49">
        <v>1.5900000000000001E-2</v>
      </c>
      <c r="H1524" s="49">
        <v>62.832299999999996</v>
      </c>
      <c r="I1524" s="49">
        <v>2037</v>
      </c>
      <c r="J1524" s="49" t="s">
        <v>32</v>
      </c>
      <c r="K1524" s="49" t="s">
        <v>33</v>
      </c>
    </row>
    <row r="1525" spans="1:11" x14ac:dyDescent="0.25">
      <c r="A1525" s="49" t="s">
        <v>3304</v>
      </c>
      <c r="B1525" s="49" t="s">
        <v>79</v>
      </c>
      <c r="C1525" s="49" t="s">
        <v>31</v>
      </c>
      <c r="D1525" s="49">
        <v>319826</v>
      </c>
      <c r="E1525" s="49">
        <v>84.95</v>
      </c>
      <c r="F1525" s="49">
        <v>6.27</v>
      </c>
      <c r="G1525" s="49">
        <v>1.9599999999999999E-2</v>
      </c>
      <c r="H1525" s="49">
        <v>51.008899999999997</v>
      </c>
      <c r="I1525" s="49">
        <v>2037</v>
      </c>
      <c r="J1525" s="49" t="s">
        <v>32</v>
      </c>
      <c r="K1525" s="49" t="s">
        <v>33</v>
      </c>
    </row>
    <row r="1526" spans="1:11" x14ac:dyDescent="0.25">
      <c r="A1526" s="49" t="s">
        <v>2539</v>
      </c>
      <c r="B1526" s="49" t="s">
        <v>75</v>
      </c>
      <c r="C1526" s="49" t="s">
        <v>31</v>
      </c>
      <c r="D1526" s="49">
        <v>77684</v>
      </c>
      <c r="E1526" s="49">
        <v>78.08</v>
      </c>
      <c r="F1526" s="49">
        <v>5.57</v>
      </c>
      <c r="G1526" s="49">
        <v>7.17E-2</v>
      </c>
      <c r="H1526" s="49">
        <v>13.9468</v>
      </c>
      <c r="I1526" s="49">
        <v>2037</v>
      </c>
      <c r="J1526" s="49" t="s">
        <v>32</v>
      </c>
      <c r="K1526" s="49" t="s">
        <v>33</v>
      </c>
    </row>
    <row r="1527" spans="1:11" x14ac:dyDescent="0.25">
      <c r="A1527" s="49" t="s">
        <v>2549</v>
      </c>
      <c r="B1527" s="49" t="s">
        <v>75</v>
      </c>
      <c r="C1527" s="49" t="s">
        <v>31</v>
      </c>
      <c r="D1527" s="49">
        <v>76692</v>
      </c>
      <c r="E1527" s="49">
        <v>86.34</v>
      </c>
      <c r="F1527" s="49">
        <v>5.59</v>
      </c>
      <c r="G1527" s="49">
        <v>7.2900000000000006E-2</v>
      </c>
      <c r="H1527" s="49">
        <v>13.7195</v>
      </c>
      <c r="I1527" s="49">
        <v>2037</v>
      </c>
      <c r="J1527" s="49" t="s">
        <v>32</v>
      </c>
      <c r="K1527" s="49" t="s">
        <v>33</v>
      </c>
    </row>
    <row r="1528" spans="1:11" x14ac:dyDescent="0.25">
      <c r="A1528" s="49" t="s">
        <v>1215</v>
      </c>
      <c r="B1528" s="49" t="s">
        <v>34</v>
      </c>
      <c r="C1528" s="49" t="s">
        <v>31</v>
      </c>
      <c r="D1528" s="49">
        <v>867745</v>
      </c>
      <c r="E1528" s="49">
        <v>82.34</v>
      </c>
      <c r="F1528" s="49">
        <v>12.02</v>
      </c>
      <c r="G1528" s="49">
        <v>1.3899999999999999E-2</v>
      </c>
      <c r="H1528" s="49">
        <v>72.191800000000001</v>
      </c>
      <c r="I1528" s="49">
        <v>2037</v>
      </c>
      <c r="J1528" s="49" t="s">
        <v>32</v>
      </c>
      <c r="K1528" s="49" t="s">
        <v>33</v>
      </c>
    </row>
    <row r="1529" spans="1:11" x14ac:dyDescent="0.25">
      <c r="A1529" s="49" t="s">
        <v>2965</v>
      </c>
      <c r="B1529" s="49" t="s">
        <v>34</v>
      </c>
      <c r="C1529" s="49" t="s">
        <v>31</v>
      </c>
      <c r="D1529" s="49">
        <v>1010452</v>
      </c>
      <c r="E1529" s="49">
        <v>82.64</v>
      </c>
      <c r="F1529" s="49">
        <v>11.03</v>
      </c>
      <c r="G1529" s="49">
        <v>1.09E-2</v>
      </c>
      <c r="H1529" s="49">
        <v>91.609399999999994</v>
      </c>
      <c r="I1529" s="49">
        <v>2037</v>
      </c>
      <c r="J1529" s="49" t="s">
        <v>32</v>
      </c>
      <c r="K1529" s="49" t="s">
        <v>33</v>
      </c>
    </row>
    <row r="1530" spans="1:11" x14ac:dyDescent="0.25">
      <c r="A1530" s="49" t="s">
        <v>1937</v>
      </c>
      <c r="B1530" s="49" t="s">
        <v>79</v>
      </c>
      <c r="C1530" s="49" t="s">
        <v>31</v>
      </c>
      <c r="D1530" s="49">
        <v>587984</v>
      </c>
      <c r="E1530" s="49">
        <v>84.28</v>
      </c>
      <c r="F1530" s="49">
        <v>9.83</v>
      </c>
      <c r="G1530" s="49">
        <v>1.67E-2</v>
      </c>
      <c r="H1530" s="49">
        <v>59.815300000000001</v>
      </c>
      <c r="I1530" s="49">
        <v>2037</v>
      </c>
      <c r="J1530" s="49" t="s">
        <v>32</v>
      </c>
      <c r="K1530" s="49" t="s">
        <v>33</v>
      </c>
    </row>
    <row r="1531" spans="1:11" x14ac:dyDescent="0.25">
      <c r="A1531" s="49" t="s">
        <v>3403</v>
      </c>
      <c r="B1531" s="49" t="s">
        <v>34</v>
      </c>
      <c r="C1531" s="49" t="s">
        <v>32</v>
      </c>
      <c r="D1531" s="49">
        <v>613680</v>
      </c>
      <c r="E1531" s="49">
        <v>85.88</v>
      </c>
      <c r="F1531" s="49">
        <v>14.95</v>
      </c>
      <c r="G1531" s="49">
        <v>2.4400000000000002E-2</v>
      </c>
      <c r="H1531" s="49">
        <v>41.0488</v>
      </c>
      <c r="I1531" s="49">
        <v>2037</v>
      </c>
      <c r="J1531" s="49" t="s">
        <v>52</v>
      </c>
      <c r="K1531" s="49" t="s">
        <v>33</v>
      </c>
    </row>
    <row r="1532" spans="1:11" x14ac:dyDescent="0.25">
      <c r="A1532" s="49" t="s">
        <v>1097</v>
      </c>
      <c r="B1532" s="49" t="s">
        <v>79</v>
      </c>
      <c r="C1532" s="49" t="s">
        <v>31</v>
      </c>
      <c r="D1532" s="49">
        <v>414088</v>
      </c>
      <c r="E1532" s="49">
        <v>80.63</v>
      </c>
      <c r="F1532" s="49">
        <v>7.11</v>
      </c>
      <c r="G1532" s="49">
        <v>1.72E-2</v>
      </c>
      <c r="H1532" s="49">
        <v>58.240200000000002</v>
      </c>
      <c r="I1532" s="49">
        <v>2037</v>
      </c>
      <c r="J1532" s="49" t="s">
        <v>32</v>
      </c>
      <c r="K1532" s="49" t="s">
        <v>33</v>
      </c>
    </row>
    <row r="1533" spans="1:11" x14ac:dyDescent="0.25">
      <c r="A1533" s="49" t="s">
        <v>1307</v>
      </c>
      <c r="B1533" s="49" t="s">
        <v>79</v>
      </c>
      <c r="C1533" s="49" t="s">
        <v>31</v>
      </c>
      <c r="D1533" s="49">
        <v>358056</v>
      </c>
      <c r="E1533" s="49">
        <v>88.62</v>
      </c>
      <c r="F1533" s="49">
        <v>6.74</v>
      </c>
      <c r="G1533" s="49">
        <v>1.8800000000000001E-2</v>
      </c>
      <c r="H1533" s="49">
        <v>53.124099999999999</v>
      </c>
      <c r="I1533" s="49">
        <v>2037</v>
      </c>
      <c r="J1533" s="49" t="s">
        <v>32</v>
      </c>
      <c r="K1533" s="49" t="s">
        <v>33</v>
      </c>
    </row>
    <row r="1534" spans="1:11" x14ac:dyDescent="0.25">
      <c r="A1534" s="49" t="s">
        <v>1358</v>
      </c>
      <c r="B1534" s="49" t="s">
        <v>79</v>
      </c>
      <c r="C1534" s="49" t="s">
        <v>31</v>
      </c>
      <c r="D1534" s="49">
        <v>445872</v>
      </c>
      <c r="E1534" s="49">
        <v>85.86</v>
      </c>
      <c r="F1534" s="49">
        <v>6.28</v>
      </c>
      <c r="G1534" s="49">
        <v>1.41E-2</v>
      </c>
      <c r="H1534" s="49">
        <v>70.998800000000003</v>
      </c>
      <c r="I1534" s="49">
        <v>2037</v>
      </c>
      <c r="J1534" s="49" t="s">
        <v>32</v>
      </c>
      <c r="K1534" s="49" t="s">
        <v>33</v>
      </c>
    </row>
    <row r="1535" spans="1:11" x14ac:dyDescent="0.25">
      <c r="A1535" s="49" t="s">
        <v>866</v>
      </c>
      <c r="B1535" s="49" t="s">
        <v>79</v>
      </c>
      <c r="C1535" s="49" t="s">
        <v>31</v>
      </c>
      <c r="D1535" s="49">
        <v>515441</v>
      </c>
      <c r="E1535" s="49">
        <v>81.81</v>
      </c>
      <c r="F1535" s="49">
        <v>10.119999999999999</v>
      </c>
      <c r="G1535" s="49">
        <v>1.9599999999999999E-2</v>
      </c>
      <c r="H1535" s="49">
        <v>50.932899999999997</v>
      </c>
      <c r="I1535" s="49">
        <v>2037</v>
      </c>
      <c r="J1535" s="49" t="s">
        <v>32</v>
      </c>
      <c r="K1535" s="49" t="s">
        <v>33</v>
      </c>
    </row>
    <row r="1536" spans="1:11" x14ac:dyDescent="0.25">
      <c r="A1536" s="49" t="s">
        <v>3407</v>
      </c>
      <c r="B1536" s="49" t="s">
        <v>75</v>
      </c>
      <c r="C1536" s="49" t="s">
        <v>32</v>
      </c>
      <c r="D1536" s="49">
        <v>262395</v>
      </c>
      <c r="E1536" s="49">
        <v>85.09</v>
      </c>
      <c r="F1536" s="49">
        <v>0.3</v>
      </c>
      <c r="G1536" s="49">
        <v>1.1000000000000001E-3</v>
      </c>
      <c r="H1536" s="49">
        <v>874.65</v>
      </c>
      <c r="I1536" s="49">
        <v>2037</v>
      </c>
      <c r="J1536" s="49" t="s">
        <v>52</v>
      </c>
      <c r="K1536" s="49" t="s">
        <v>33</v>
      </c>
    </row>
    <row r="1537" spans="1:11" x14ac:dyDescent="0.25">
      <c r="A1537" s="49" t="s">
        <v>1128</v>
      </c>
      <c r="B1537" s="49" t="s">
        <v>79</v>
      </c>
      <c r="C1537" s="49" t="s">
        <v>31</v>
      </c>
      <c r="D1537" s="49">
        <v>276687</v>
      </c>
      <c r="E1537" s="49">
        <v>88.03</v>
      </c>
      <c r="F1537" s="49">
        <v>6.31</v>
      </c>
      <c r="G1537" s="49">
        <v>2.2800000000000001E-2</v>
      </c>
      <c r="H1537" s="49">
        <v>43.8489</v>
      </c>
      <c r="I1537" s="49">
        <v>2037</v>
      </c>
      <c r="J1537" s="49" t="s">
        <v>32</v>
      </c>
      <c r="K1537" s="49" t="s">
        <v>33</v>
      </c>
    </row>
    <row r="1538" spans="1:11" x14ac:dyDescent="0.25">
      <c r="A1538" s="49" t="s">
        <v>3029</v>
      </c>
      <c r="B1538" s="49" t="s">
        <v>34</v>
      </c>
      <c r="C1538" s="49" t="s">
        <v>32</v>
      </c>
      <c r="D1538" s="49">
        <v>1270160</v>
      </c>
      <c r="E1538" s="49">
        <v>69.38</v>
      </c>
      <c r="F1538" s="49">
        <v>8.68</v>
      </c>
      <c r="G1538" s="49">
        <v>6.7999999999999996E-3</v>
      </c>
      <c r="H1538" s="49">
        <v>146.33179999999999</v>
      </c>
      <c r="I1538" s="49">
        <v>2037</v>
      </c>
      <c r="J1538" s="49" t="s">
        <v>52</v>
      </c>
      <c r="K1538" s="49" t="s">
        <v>33</v>
      </c>
    </row>
    <row r="1539" spans="1:11" x14ac:dyDescent="0.25">
      <c r="A1539" s="49" t="s">
        <v>2303</v>
      </c>
      <c r="B1539" s="49" t="s">
        <v>75</v>
      </c>
      <c r="C1539" s="49" t="s">
        <v>31</v>
      </c>
      <c r="D1539" s="49">
        <v>419989</v>
      </c>
      <c r="E1539" s="49">
        <v>82.87</v>
      </c>
      <c r="F1539" s="49">
        <v>4.8499999999999996</v>
      </c>
      <c r="G1539" s="49">
        <v>1.15E-2</v>
      </c>
      <c r="H1539" s="49">
        <v>86.595600000000005</v>
      </c>
      <c r="I1539" s="49">
        <v>2037</v>
      </c>
      <c r="J1539" s="49" t="s">
        <v>32</v>
      </c>
      <c r="K1539" s="49" t="s">
        <v>33</v>
      </c>
    </row>
    <row r="1540" spans="1:11" x14ac:dyDescent="0.25">
      <c r="A1540" s="49" t="s">
        <v>1219</v>
      </c>
      <c r="B1540" s="49" t="s">
        <v>79</v>
      </c>
      <c r="C1540" s="49" t="s">
        <v>31</v>
      </c>
      <c r="D1540" s="49">
        <v>804028</v>
      </c>
      <c r="E1540" s="49">
        <v>86.64</v>
      </c>
      <c r="F1540" s="49">
        <v>10.62</v>
      </c>
      <c r="G1540" s="49">
        <v>1.32E-2</v>
      </c>
      <c r="H1540" s="49">
        <v>75.708799999999997</v>
      </c>
      <c r="I1540" s="49">
        <v>2037</v>
      </c>
      <c r="J1540" s="49" t="s">
        <v>32</v>
      </c>
      <c r="K1540" s="49" t="s">
        <v>33</v>
      </c>
    </row>
    <row r="1541" spans="1:11" x14ac:dyDescent="0.25">
      <c r="A1541" s="49" t="s">
        <v>1641</v>
      </c>
      <c r="B1541" s="49" t="s">
        <v>79</v>
      </c>
      <c r="C1541" s="49" t="s">
        <v>31</v>
      </c>
      <c r="D1541" s="49">
        <v>369114</v>
      </c>
      <c r="E1541" s="49">
        <v>80.17</v>
      </c>
      <c r="F1541" s="49">
        <v>6.25</v>
      </c>
      <c r="G1541" s="49">
        <v>1.6899999999999998E-2</v>
      </c>
      <c r="H1541" s="49">
        <v>59.058199999999999</v>
      </c>
      <c r="I1541" s="49">
        <v>2037</v>
      </c>
      <c r="J1541" s="49" t="s">
        <v>32</v>
      </c>
      <c r="K1541" s="49" t="s">
        <v>33</v>
      </c>
    </row>
    <row r="1542" spans="1:11" x14ac:dyDescent="0.25">
      <c r="A1542" s="49" t="s">
        <v>3405</v>
      </c>
      <c r="B1542" s="49" t="s">
        <v>75</v>
      </c>
      <c r="C1542" s="49" t="s">
        <v>32</v>
      </c>
      <c r="D1542" s="49">
        <v>255780</v>
      </c>
      <c r="E1542" s="49">
        <v>80.319999999999993</v>
      </c>
      <c r="F1542" s="49">
        <v>0.35</v>
      </c>
      <c r="G1542" s="49">
        <v>1.4E-3</v>
      </c>
      <c r="H1542" s="49">
        <v>730.8</v>
      </c>
      <c r="I1542" s="49">
        <v>2037</v>
      </c>
      <c r="J1542" s="49" t="s">
        <v>52</v>
      </c>
      <c r="K1542" s="49" t="s">
        <v>33</v>
      </c>
    </row>
    <row r="1543" spans="1:11" x14ac:dyDescent="0.25">
      <c r="A1543" s="49" t="s">
        <v>995</v>
      </c>
      <c r="B1543" s="49" t="s">
        <v>75</v>
      </c>
      <c r="C1543" s="49" t="s">
        <v>31</v>
      </c>
      <c r="D1543" s="49">
        <v>400650</v>
      </c>
      <c r="E1543" s="49">
        <v>80.760000000000005</v>
      </c>
      <c r="F1543" s="49">
        <v>6.99</v>
      </c>
      <c r="G1543" s="49">
        <v>1.7399999999999999E-2</v>
      </c>
      <c r="H1543" s="49">
        <v>57.317599999999999</v>
      </c>
      <c r="I1543" s="49">
        <v>2037</v>
      </c>
      <c r="J1543" s="49" t="s">
        <v>32</v>
      </c>
      <c r="K1543" s="49" t="s">
        <v>33</v>
      </c>
    </row>
    <row r="1544" spans="1:11" x14ac:dyDescent="0.25">
      <c r="A1544" s="49" t="s">
        <v>3414</v>
      </c>
      <c r="B1544" s="49" t="s">
        <v>34</v>
      </c>
      <c r="C1544" s="49" t="s">
        <v>32</v>
      </c>
      <c r="D1544" s="49">
        <v>97440</v>
      </c>
      <c r="E1544" s="49">
        <v>77.09</v>
      </c>
      <c r="F1544" s="49">
        <v>5.61</v>
      </c>
      <c r="G1544" s="49">
        <v>5.7599999999999998E-2</v>
      </c>
      <c r="H1544" s="49">
        <v>17.369</v>
      </c>
      <c r="I1544" s="49">
        <v>2038</v>
      </c>
      <c r="J1544" s="49" t="s">
        <v>52</v>
      </c>
      <c r="K1544" s="49" t="s">
        <v>33</v>
      </c>
    </row>
    <row r="1545" spans="1:11" x14ac:dyDescent="0.25">
      <c r="A1545" s="49" t="s">
        <v>2573</v>
      </c>
      <c r="B1545" s="49" t="s">
        <v>75</v>
      </c>
      <c r="C1545" s="49" t="s">
        <v>31</v>
      </c>
      <c r="D1545" s="49">
        <v>306915</v>
      </c>
      <c r="E1545" s="49">
        <v>87.31</v>
      </c>
      <c r="F1545" s="49">
        <v>5.82</v>
      </c>
      <c r="G1545" s="49">
        <v>1.9E-2</v>
      </c>
      <c r="H1545" s="49">
        <v>52.734499999999997</v>
      </c>
      <c r="I1545" s="49">
        <v>2038</v>
      </c>
      <c r="J1545" s="49" t="s">
        <v>32</v>
      </c>
      <c r="K1545" s="49" t="s">
        <v>33</v>
      </c>
    </row>
    <row r="1546" spans="1:11" x14ac:dyDescent="0.25">
      <c r="A1546" s="49" t="s">
        <v>3415</v>
      </c>
      <c r="B1546" s="49" t="s">
        <v>34</v>
      </c>
      <c r="C1546" s="49" t="s">
        <v>32</v>
      </c>
      <c r="D1546" s="49">
        <v>1627200</v>
      </c>
      <c r="E1546" s="49">
        <v>84.07</v>
      </c>
      <c r="F1546" s="49">
        <v>8.2100000000000009</v>
      </c>
      <c r="G1546" s="49">
        <v>5.0000000000000001E-3</v>
      </c>
      <c r="H1546" s="49">
        <v>198.19730000000001</v>
      </c>
      <c r="I1546" s="49">
        <v>2038</v>
      </c>
      <c r="J1546" s="49" t="s">
        <v>52</v>
      </c>
      <c r="K1546" s="49" t="s">
        <v>33</v>
      </c>
    </row>
    <row r="1547" spans="1:11" x14ac:dyDescent="0.25">
      <c r="A1547" s="49" t="s">
        <v>2603</v>
      </c>
      <c r="B1547" s="49" t="s">
        <v>79</v>
      </c>
      <c r="C1547" s="49" t="s">
        <v>31</v>
      </c>
      <c r="D1547" s="49">
        <v>751794</v>
      </c>
      <c r="E1547" s="49">
        <v>81.88</v>
      </c>
      <c r="F1547" s="49">
        <v>9.7899999999999991</v>
      </c>
      <c r="G1547" s="49">
        <v>1.2999999999999999E-2</v>
      </c>
      <c r="H1547" s="49">
        <v>76.792100000000005</v>
      </c>
      <c r="I1547" s="49">
        <v>2038</v>
      </c>
      <c r="J1547" s="49" t="s">
        <v>32</v>
      </c>
      <c r="K1547" s="49" t="s">
        <v>33</v>
      </c>
    </row>
    <row r="1548" spans="1:11" x14ac:dyDescent="0.25">
      <c r="A1548" s="49" t="s">
        <v>1232</v>
      </c>
      <c r="B1548" s="49" t="s">
        <v>79</v>
      </c>
      <c r="C1548" s="49" t="s">
        <v>31</v>
      </c>
      <c r="D1548" s="49">
        <v>289737</v>
      </c>
      <c r="E1548" s="49">
        <v>78.42</v>
      </c>
      <c r="F1548" s="49">
        <v>6.22</v>
      </c>
      <c r="G1548" s="49">
        <v>2.1499999999999998E-2</v>
      </c>
      <c r="H1548" s="49">
        <v>46.581499999999998</v>
      </c>
      <c r="I1548" s="49">
        <v>2038</v>
      </c>
      <c r="J1548" s="49" t="s">
        <v>32</v>
      </c>
      <c r="K1548" s="49" t="s">
        <v>33</v>
      </c>
    </row>
    <row r="1549" spans="1:11" x14ac:dyDescent="0.25">
      <c r="A1549" s="49" t="s">
        <v>3418</v>
      </c>
      <c r="B1549" s="49" t="s">
        <v>34</v>
      </c>
      <c r="C1549" s="49" t="s">
        <v>32</v>
      </c>
      <c r="D1549" s="49">
        <v>98480</v>
      </c>
      <c r="E1549" s="49">
        <v>85.48</v>
      </c>
      <c r="F1549" s="49">
        <v>1.8</v>
      </c>
      <c r="G1549" s="49">
        <v>1.83E-2</v>
      </c>
      <c r="H1549" s="49">
        <v>54.711100000000002</v>
      </c>
      <c r="I1549" s="49">
        <v>2038</v>
      </c>
      <c r="J1549" s="49" t="s">
        <v>52</v>
      </c>
      <c r="K1549" s="49" t="s">
        <v>33</v>
      </c>
    </row>
    <row r="1550" spans="1:11" x14ac:dyDescent="0.25">
      <c r="A1550" s="49" t="s">
        <v>1179</v>
      </c>
      <c r="B1550" s="49" t="s">
        <v>79</v>
      </c>
      <c r="C1550" s="49" t="s">
        <v>31</v>
      </c>
      <c r="D1550" s="49">
        <v>386827</v>
      </c>
      <c r="E1550" s="49">
        <v>89.16</v>
      </c>
      <c r="F1550" s="49">
        <v>7.06</v>
      </c>
      <c r="G1550" s="49">
        <v>1.83E-2</v>
      </c>
      <c r="H1550" s="49">
        <v>54.7913</v>
      </c>
      <c r="I1550" s="49">
        <v>2038</v>
      </c>
      <c r="J1550" s="49" t="s">
        <v>32</v>
      </c>
      <c r="K1550" s="49" t="s">
        <v>33</v>
      </c>
    </row>
    <row r="1551" spans="1:11" x14ac:dyDescent="0.25">
      <c r="A1551" s="49" t="s">
        <v>1901</v>
      </c>
      <c r="B1551" s="49" t="s">
        <v>79</v>
      </c>
      <c r="C1551" s="49" t="s">
        <v>31</v>
      </c>
      <c r="D1551" s="49">
        <v>894799</v>
      </c>
      <c r="E1551" s="49">
        <v>78.47</v>
      </c>
      <c r="F1551" s="49">
        <v>10.029999999999999</v>
      </c>
      <c r="G1551" s="49">
        <v>1.12E-2</v>
      </c>
      <c r="H1551" s="49">
        <v>89.212199999999996</v>
      </c>
      <c r="I1551" s="49">
        <v>2038</v>
      </c>
      <c r="J1551" s="49" t="s">
        <v>32</v>
      </c>
      <c r="K1551" s="49" t="s">
        <v>33</v>
      </c>
    </row>
    <row r="1552" spans="1:11" x14ac:dyDescent="0.25">
      <c r="A1552" s="49" t="s">
        <v>3274</v>
      </c>
      <c r="B1552" s="49" t="s">
        <v>34</v>
      </c>
      <c r="C1552" s="49" t="s">
        <v>32</v>
      </c>
      <c r="D1552" s="49">
        <v>1644400</v>
      </c>
      <c r="E1552" s="49">
        <v>82.9</v>
      </c>
      <c r="F1552" s="49">
        <v>8.06</v>
      </c>
      <c r="G1552" s="49">
        <v>4.8999999999999998E-3</v>
      </c>
      <c r="H1552" s="49">
        <v>204.01990000000001</v>
      </c>
      <c r="I1552" s="49">
        <v>2038</v>
      </c>
      <c r="J1552" s="49" t="s">
        <v>52</v>
      </c>
      <c r="K1552" s="49" t="s">
        <v>33</v>
      </c>
    </row>
    <row r="1553" spans="1:11" x14ac:dyDescent="0.25">
      <c r="A1553" s="49" t="s">
        <v>1200</v>
      </c>
      <c r="B1553" s="49" t="s">
        <v>79</v>
      </c>
      <c r="C1553" s="49" t="s">
        <v>31</v>
      </c>
      <c r="D1553" s="49">
        <v>610033</v>
      </c>
      <c r="E1553" s="49">
        <v>85.55</v>
      </c>
      <c r="F1553" s="49">
        <v>10.72</v>
      </c>
      <c r="G1553" s="49">
        <v>1.7600000000000001E-2</v>
      </c>
      <c r="H1553" s="49">
        <v>56.905999999999999</v>
      </c>
      <c r="I1553" s="49">
        <v>2038</v>
      </c>
      <c r="J1553" s="49" t="s">
        <v>32</v>
      </c>
      <c r="K1553" s="49" t="s">
        <v>33</v>
      </c>
    </row>
    <row r="1554" spans="1:11" x14ac:dyDescent="0.25">
      <c r="A1554" s="49" t="s">
        <v>955</v>
      </c>
      <c r="B1554" s="49" t="s">
        <v>79</v>
      </c>
      <c r="C1554" s="49" t="s">
        <v>31</v>
      </c>
      <c r="D1554" s="49">
        <v>314405</v>
      </c>
      <c r="E1554" s="49">
        <v>86.38</v>
      </c>
      <c r="F1554" s="49">
        <v>6.28</v>
      </c>
      <c r="G1554" s="49">
        <v>0.02</v>
      </c>
      <c r="H1554" s="49">
        <v>50.064500000000002</v>
      </c>
      <c r="I1554" s="49">
        <v>2038</v>
      </c>
      <c r="J1554" s="49" t="s">
        <v>32</v>
      </c>
      <c r="K1554" s="49" t="s">
        <v>33</v>
      </c>
    </row>
    <row r="1555" spans="1:11" x14ac:dyDescent="0.25">
      <c r="A1555" s="49" t="s">
        <v>2600</v>
      </c>
      <c r="B1555" s="49" t="s">
        <v>75</v>
      </c>
      <c r="C1555" s="49" t="s">
        <v>31</v>
      </c>
      <c r="D1555" s="49">
        <v>297449</v>
      </c>
      <c r="E1555" s="49">
        <v>77.25</v>
      </c>
      <c r="F1555" s="49">
        <v>5.64</v>
      </c>
      <c r="G1555" s="49">
        <v>1.9E-2</v>
      </c>
      <c r="H1555" s="49">
        <v>52.739199999999997</v>
      </c>
      <c r="I1555" s="49">
        <v>2038</v>
      </c>
      <c r="J1555" s="49" t="s">
        <v>32</v>
      </c>
      <c r="K1555" s="49" t="s">
        <v>33</v>
      </c>
    </row>
    <row r="1556" spans="1:11" x14ac:dyDescent="0.25">
      <c r="A1556" s="49" t="s">
        <v>3283</v>
      </c>
      <c r="B1556" s="49" t="s">
        <v>34</v>
      </c>
      <c r="C1556" s="49" t="s">
        <v>32</v>
      </c>
      <c r="D1556" s="49">
        <v>2951200</v>
      </c>
      <c r="E1556" s="49">
        <v>93.19</v>
      </c>
      <c r="F1556" s="49">
        <v>24.87</v>
      </c>
      <c r="G1556" s="49">
        <v>8.3999999999999995E-3</v>
      </c>
      <c r="H1556" s="49">
        <v>118.6651</v>
      </c>
      <c r="I1556" s="49">
        <v>2038</v>
      </c>
      <c r="J1556" s="49" t="s">
        <v>52</v>
      </c>
      <c r="K1556" s="49" t="s">
        <v>33</v>
      </c>
    </row>
    <row r="1557" spans="1:11" x14ac:dyDescent="0.25">
      <c r="A1557" s="49" t="s">
        <v>1312</v>
      </c>
      <c r="B1557" s="49" t="s">
        <v>79</v>
      </c>
      <c r="C1557" s="49" t="s">
        <v>31</v>
      </c>
      <c r="D1557" s="49">
        <v>469565</v>
      </c>
      <c r="E1557" s="49">
        <v>89.52</v>
      </c>
      <c r="F1557" s="49">
        <v>6.62</v>
      </c>
      <c r="G1557" s="49">
        <v>1.41E-2</v>
      </c>
      <c r="H1557" s="49">
        <v>70.931299999999993</v>
      </c>
      <c r="I1557" s="49">
        <v>2038</v>
      </c>
      <c r="J1557" s="49" t="s">
        <v>32</v>
      </c>
      <c r="K1557" s="49" t="s">
        <v>33</v>
      </c>
    </row>
    <row r="1558" spans="1:11" x14ac:dyDescent="0.25">
      <c r="A1558" s="49" t="s">
        <v>231</v>
      </c>
      <c r="B1558" s="49" t="s">
        <v>79</v>
      </c>
      <c r="C1558" s="49" t="s">
        <v>31</v>
      </c>
      <c r="D1558" s="49">
        <v>718597</v>
      </c>
      <c r="E1558" s="49">
        <v>85.03</v>
      </c>
      <c r="F1558" s="49">
        <v>6.28</v>
      </c>
      <c r="G1558" s="49">
        <v>8.6999999999999994E-3</v>
      </c>
      <c r="H1558" s="49">
        <v>114.4263</v>
      </c>
      <c r="I1558" s="49">
        <v>2038</v>
      </c>
      <c r="J1558" s="49" t="s">
        <v>32</v>
      </c>
      <c r="K1558" s="49" t="s">
        <v>33</v>
      </c>
    </row>
    <row r="1559" spans="1:11" x14ac:dyDescent="0.25">
      <c r="A1559" s="49" t="s">
        <v>1077</v>
      </c>
      <c r="B1559" s="49" t="s">
        <v>79</v>
      </c>
      <c r="C1559" s="49" t="s">
        <v>31</v>
      </c>
      <c r="D1559" s="49">
        <v>841172</v>
      </c>
      <c r="E1559" s="49">
        <v>86.16</v>
      </c>
      <c r="F1559" s="49">
        <v>11.49</v>
      </c>
      <c r="G1559" s="49">
        <v>1.37E-2</v>
      </c>
      <c r="H1559" s="49">
        <v>73.209100000000007</v>
      </c>
      <c r="I1559" s="49">
        <v>2038</v>
      </c>
      <c r="J1559" s="49" t="s">
        <v>32</v>
      </c>
      <c r="K1559" s="49" t="s">
        <v>33</v>
      </c>
    </row>
    <row r="1560" spans="1:11" x14ac:dyDescent="0.25">
      <c r="A1560" s="49" t="s">
        <v>3416</v>
      </c>
      <c r="B1560" s="49" t="s">
        <v>34</v>
      </c>
      <c r="C1560" s="49" t="s">
        <v>32</v>
      </c>
      <c r="D1560" s="49">
        <v>423040</v>
      </c>
      <c r="E1560" s="49">
        <v>77.92</v>
      </c>
      <c r="F1560" s="49">
        <v>0.55000000000000004</v>
      </c>
      <c r="G1560" s="49">
        <v>1.2999999999999999E-3</v>
      </c>
      <c r="H1560" s="49">
        <v>769.16359999999997</v>
      </c>
      <c r="I1560" s="49">
        <v>2038</v>
      </c>
      <c r="J1560" s="49" t="s">
        <v>52</v>
      </c>
      <c r="K1560" s="49" t="s">
        <v>33</v>
      </c>
    </row>
    <row r="1561" spans="1:11" x14ac:dyDescent="0.25">
      <c r="A1561" s="49" t="s">
        <v>3895</v>
      </c>
      <c r="B1561" s="49" t="s">
        <v>75</v>
      </c>
      <c r="C1561" s="49" t="s">
        <v>31</v>
      </c>
      <c r="D1561" s="49">
        <v>355468</v>
      </c>
      <c r="E1561" s="49">
        <v>79.22</v>
      </c>
      <c r="F1561" s="49">
        <v>3.77</v>
      </c>
      <c r="G1561" s="49">
        <v>1.06E-2</v>
      </c>
      <c r="H1561" s="49">
        <v>94.288600000000002</v>
      </c>
      <c r="I1561" s="49">
        <v>2038</v>
      </c>
      <c r="J1561" s="49" t="s">
        <v>32</v>
      </c>
      <c r="K1561" s="49" t="s">
        <v>33</v>
      </c>
    </row>
    <row r="1562" spans="1:11" x14ac:dyDescent="0.25">
      <c r="A1562" s="49" t="s">
        <v>887</v>
      </c>
      <c r="B1562" s="49" t="s">
        <v>79</v>
      </c>
      <c r="C1562" s="49" t="s">
        <v>31</v>
      </c>
      <c r="D1562" s="49">
        <v>576614</v>
      </c>
      <c r="E1562" s="49">
        <v>83.87</v>
      </c>
      <c r="F1562" s="49">
        <v>10.7</v>
      </c>
      <c r="G1562" s="49">
        <v>1.8599999999999998E-2</v>
      </c>
      <c r="H1562" s="49">
        <v>53.889200000000002</v>
      </c>
      <c r="I1562" s="49">
        <v>2038</v>
      </c>
      <c r="J1562" s="49" t="s">
        <v>32</v>
      </c>
      <c r="K1562" s="49" t="s">
        <v>33</v>
      </c>
    </row>
    <row r="1563" spans="1:11" x14ac:dyDescent="0.25">
      <c r="A1563" s="49" t="s">
        <v>1011</v>
      </c>
      <c r="B1563" s="49" t="s">
        <v>79</v>
      </c>
      <c r="C1563" s="49" t="s">
        <v>31</v>
      </c>
      <c r="D1563" s="49">
        <v>321198</v>
      </c>
      <c r="E1563" s="49">
        <v>82.18</v>
      </c>
      <c r="F1563" s="49">
        <v>6.57</v>
      </c>
      <c r="G1563" s="49">
        <v>2.0500000000000001E-2</v>
      </c>
      <c r="H1563" s="49">
        <v>48.888599999999997</v>
      </c>
      <c r="I1563" s="49">
        <v>2038</v>
      </c>
      <c r="J1563" s="49" t="s">
        <v>32</v>
      </c>
      <c r="K1563" s="49" t="s">
        <v>33</v>
      </c>
    </row>
    <row r="1564" spans="1:11" x14ac:dyDescent="0.25">
      <c r="A1564" s="49" t="s">
        <v>2551</v>
      </c>
      <c r="B1564" s="49" t="s">
        <v>75</v>
      </c>
      <c r="C1564" s="49" t="s">
        <v>31</v>
      </c>
      <c r="D1564" s="49">
        <v>329455</v>
      </c>
      <c r="E1564" s="49">
        <v>82.62</v>
      </c>
      <c r="F1564" s="49">
        <v>5.72</v>
      </c>
      <c r="G1564" s="49">
        <v>1.7399999999999999E-2</v>
      </c>
      <c r="H1564" s="49">
        <v>57.597000000000001</v>
      </c>
      <c r="I1564" s="49">
        <v>2038</v>
      </c>
      <c r="J1564" s="49" t="s">
        <v>32</v>
      </c>
      <c r="K1564" s="49" t="s">
        <v>33</v>
      </c>
    </row>
    <row r="1565" spans="1:11" x14ac:dyDescent="0.25">
      <c r="A1565" s="49" t="s">
        <v>1149</v>
      </c>
      <c r="B1565" s="49" t="s">
        <v>79</v>
      </c>
      <c r="C1565" s="49" t="s">
        <v>31</v>
      </c>
      <c r="D1565" s="49">
        <v>403987</v>
      </c>
      <c r="E1565" s="49">
        <v>86.63</v>
      </c>
      <c r="F1565" s="49">
        <v>7.02</v>
      </c>
      <c r="G1565" s="49">
        <v>1.7399999999999999E-2</v>
      </c>
      <c r="H1565" s="49">
        <v>57.548099999999998</v>
      </c>
      <c r="I1565" s="49">
        <v>2038</v>
      </c>
      <c r="J1565" s="49" t="s">
        <v>32</v>
      </c>
      <c r="K1565" s="49" t="s">
        <v>33</v>
      </c>
    </row>
    <row r="1566" spans="1:11" x14ac:dyDescent="0.25">
      <c r="A1566" s="49" t="s">
        <v>2853</v>
      </c>
      <c r="B1566" s="49" t="s">
        <v>75</v>
      </c>
      <c r="C1566" s="49" t="s">
        <v>32</v>
      </c>
      <c r="D1566" s="49">
        <v>899910</v>
      </c>
      <c r="E1566" s="49">
        <v>66.459999999999994</v>
      </c>
      <c r="F1566" s="49">
        <v>9.75</v>
      </c>
      <c r="G1566" s="49">
        <v>1.0800000000000001E-2</v>
      </c>
      <c r="H1566" s="49">
        <v>92.298500000000004</v>
      </c>
      <c r="I1566" s="49">
        <v>2038</v>
      </c>
      <c r="J1566" s="49" t="s">
        <v>52</v>
      </c>
      <c r="K1566" s="49" t="s">
        <v>33</v>
      </c>
    </row>
    <row r="1567" spans="1:11" x14ac:dyDescent="0.25">
      <c r="A1567" s="49" t="s">
        <v>1268</v>
      </c>
      <c r="B1567" s="49" t="s">
        <v>79</v>
      </c>
      <c r="C1567" s="49" t="s">
        <v>31</v>
      </c>
      <c r="D1567" s="49">
        <v>472476</v>
      </c>
      <c r="E1567" s="49">
        <v>85.25</v>
      </c>
      <c r="F1567" s="49">
        <v>7.08</v>
      </c>
      <c r="G1567" s="49">
        <v>1.4999999999999999E-2</v>
      </c>
      <c r="H1567" s="49">
        <v>66.733900000000006</v>
      </c>
      <c r="I1567" s="49">
        <v>2038</v>
      </c>
      <c r="J1567" s="49" t="s">
        <v>32</v>
      </c>
      <c r="K1567" s="49" t="s">
        <v>33</v>
      </c>
    </row>
    <row r="1568" spans="1:11" x14ac:dyDescent="0.25">
      <c r="A1568" s="49" t="s">
        <v>1218</v>
      </c>
      <c r="B1568" s="49" t="s">
        <v>79</v>
      </c>
      <c r="C1568" s="49" t="s">
        <v>31</v>
      </c>
      <c r="D1568" s="49">
        <v>403987</v>
      </c>
      <c r="E1568" s="49">
        <v>82.94</v>
      </c>
      <c r="F1568" s="49">
        <v>6.98</v>
      </c>
      <c r="G1568" s="49">
        <v>1.7299999999999999E-2</v>
      </c>
      <c r="H1568" s="49">
        <v>57.877800000000001</v>
      </c>
      <c r="I1568" s="49">
        <v>2038</v>
      </c>
      <c r="J1568" s="49" t="s">
        <v>32</v>
      </c>
      <c r="K1568" s="49" t="s">
        <v>33</v>
      </c>
    </row>
    <row r="1569" spans="1:11" x14ac:dyDescent="0.25">
      <c r="A1569" s="49" t="s">
        <v>2586</v>
      </c>
      <c r="B1569" s="49" t="s">
        <v>75</v>
      </c>
      <c r="C1569" s="49" t="s">
        <v>31</v>
      </c>
      <c r="D1569" s="49">
        <v>226968</v>
      </c>
      <c r="E1569" s="49">
        <v>82.66</v>
      </c>
      <c r="F1569" s="49">
        <v>6.21</v>
      </c>
      <c r="G1569" s="49">
        <v>2.7400000000000001E-2</v>
      </c>
      <c r="H1569" s="49">
        <v>36.548900000000003</v>
      </c>
      <c r="I1569" s="49">
        <v>2038</v>
      </c>
      <c r="J1569" s="49" t="s">
        <v>32</v>
      </c>
      <c r="K1569" s="49" t="s">
        <v>33</v>
      </c>
    </row>
    <row r="1570" spans="1:11" x14ac:dyDescent="0.25">
      <c r="A1570" s="49" t="s">
        <v>1270</v>
      </c>
      <c r="B1570" s="49" t="s">
        <v>79</v>
      </c>
      <c r="C1570" s="49" t="s">
        <v>31</v>
      </c>
      <c r="D1570" s="49">
        <v>403987</v>
      </c>
      <c r="E1570" s="49">
        <v>85.14</v>
      </c>
      <c r="F1570" s="49">
        <v>7.07</v>
      </c>
      <c r="G1570" s="49">
        <v>1.7500000000000002E-2</v>
      </c>
      <c r="H1570" s="49">
        <v>57.141100000000002</v>
      </c>
      <c r="I1570" s="49">
        <v>2038</v>
      </c>
      <c r="J1570" s="49" t="s">
        <v>32</v>
      </c>
      <c r="K1570" s="49" t="s">
        <v>33</v>
      </c>
    </row>
    <row r="1571" spans="1:11" x14ac:dyDescent="0.25">
      <c r="A1571" s="49" t="s">
        <v>2856</v>
      </c>
      <c r="B1571" s="49" t="s">
        <v>75</v>
      </c>
      <c r="C1571" s="49" t="s">
        <v>32</v>
      </c>
      <c r="D1571" s="49">
        <v>1185210</v>
      </c>
      <c r="E1571" s="49">
        <v>79.13</v>
      </c>
      <c r="F1571" s="49">
        <v>9.5399999999999991</v>
      </c>
      <c r="G1571" s="49">
        <v>8.0000000000000002E-3</v>
      </c>
      <c r="H1571" s="49">
        <v>124.2358</v>
      </c>
      <c r="I1571" s="49">
        <v>2038</v>
      </c>
      <c r="J1571" s="49" t="s">
        <v>52</v>
      </c>
      <c r="K1571" s="49" t="s">
        <v>33</v>
      </c>
    </row>
    <row r="1572" spans="1:11" x14ac:dyDescent="0.25">
      <c r="A1572" s="49" t="s">
        <v>2592</v>
      </c>
      <c r="B1572" s="49" t="s">
        <v>34</v>
      </c>
      <c r="C1572" s="49" t="s">
        <v>32</v>
      </c>
      <c r="D1572" s="49">
        <v>329280</v>
      </c>
      <c r="E1572" s="49">
        <v>81.430000000000007</v>
      </c>
      <c r="F1572" s="49">
        <v>7.91</v>
      </c>
      <c r="G1572" s="49">
        <v>2.4E-2</v>
      </c>
      <c r="H1572" s="49">
        <v>41.628300000000003</v>
      </c>
      <c r="I1572" s="49">
        <v>2038</v>
      </c>
      <c r="J1572" s="49" t="s">
        <v>52</v>
      </c>
      <c r="K1572" s="49" t="s">
        <v>33</v>
      </c>
    </row>
    <row r="1573" spans="1:11" x14ac:dyDescent="0.25">
      <c r="A1573" s="49" t="s">
        <v>2993</v>
      </c>
      <c r="B1573" s="49" t="s">
        <v>75</v>
      </c>
      <c r="C1573" s="49" t="s">
        <v>32</v>
      </c>
      <c r="D1573" s="49">
        <v>351900</v>
      </c>
      <c r="E1573" s="49">
        <v>71.02</v>
      </c>
      <c r="F1573" s="49">
        <v>10.1</v>
      </c>
      <c r="G1573" s="49">
        <v>2.87E-2</v>
      </c>
      <c r="H1573" s="49">
        <v>34.8416</v>
      </c>
      <c r="I1573" s="49">
        <v>2038</v>
      </c>
      <c r="J1573" s="49" t="s">
        <v>52</v>
      </c>
      <c r="K1573" s="49" t="s">
        <v>33</v>
      </c>
    </row>
    <row r="1574" spans="1:11" x14ac:dyDescent="0.25">
      <c r="A1574" s="49" t="s">
        <v>2574</v>
      </c>
      <c r="B1574" s="49" t="s">
        <v>79</v>
      </c>
      <c r="C1574" s="49" t="s">
        <v>31</v>
      </c>
      <c r="D1574" s="49">
        <v>717065</v>
      </c>
      <c r="E1574" s="49">
        <v>75.83</v>
      </c>
      <c r="F1574" s="49">
        <v>10.029999999999999</v>
      </c>
      <c r="G1574" s="49">
        <v>1.4E-2</v>
      </c>
      <c r="H1574" s="49">
        <v>71.492000000000004</v>
      </c>
      <c r="I1574" s="49">
        <v>2038</v>
      </c>
      <c r="J1574" s="49" t="s">
        <v>32</v>
      </c>
      <c r="K1574" s="49" t="s">
        <v>33</v>
      </c>
    </row>
    <row r="1575" spans="1:11" x14ac:dyDescent="0.25">
      <c r="A1575" s="49" t="s">
        <v>2364</v>
      </c>
      <c r="B1575" s="49" t="s">
        <v>75</v>
      </c>
      <c r="C1575" s="49" t="s">
        <v>31</v>
      </c>
      <c r="D1575" s="49">
        <v>282434</v>
      </c>
      <c r="E1575" s="49">
        <v>78.92</v>
      </c>
      <c r="F1575" s="49">
        <v>4.4000000000000004</v>
      </c>
      <c r="G1575" s="49">
        <v>1.5599999999999999E-2</v>
      </c>
      <c r="H1575" s="49">
        <v>64.189499999999995</v>
      </c>
      <c r="I1575" s="49">
        <v>2038</v>
      </c>
      <c r="J1575" s="49" t="s">
        <v>32</v>
      </c>
      <c r="K1575" s="49" t="s">
        <v>33</v>
      </c>
    </row>
    <row r="1576" spans="1:11" x14ac:dyDescent="0.25">
      <c r="A1576" s="49" t="s">
        <v>1313</v>
      </c>
      <c r="B1576" s="49" t="s">
        <v>75</v>
      </c>
      <c r="C1576" s="49" t="s">
        <v>31</v>
      </c>
      <c r="D1576" s="49">
        <v>484172</v>
      </c>
      <c r="E1576" s="49">
        <v>77.7</v>
      </c>
      <c r="F1576" s="49">
        <v>6.98</v>
      </c>
      <c r="G1576" s="49">
        <v>1.44E-2</v>
      </c>
      <c r="H1576" s="49">
        <v>69.365600000000001</v>
      </c>
      <c r="I1576" s="49">
        <v>2038</v>
      </c>
      <c r="J1576" s="49" t="s">
        <v>32</v>
      </c>
      <c r="K1576" s="49" t="s">
        <v>33</v>
      </c>
    </row>
    <row r="1577" spans="1:11" x14ac:dyDescent="0.25">
      <c r="A1577" s="49" t="s">
        <v>2577</v>
      </c>
      <c r="B1577" s="49" t="s">
        <v>75</v>
      </c>
      <c r="C1577" s="49" t="s">
        <v>32</v>
      </c>
      <c r="D1577" s="49">
        <v>492750</v>
      </c>
      <c r="E1577" s="49">
        <v>76.95</v>
      </c>
      <c r="F1577" s="49">
        <v>10.07</v>
      </c>
      <c r="G1577" s="49">
        <v>2.0400000000000001E-2</v>
      </c>
      <c r="H1577" s="49">
        <v>48.932499999999997</v>
      </c>
      <c r="I1577" s="49">
        <v>2038</v>
      </c>
      <c r="J1577" s="49" t="s">
        <v>52</v>
      </c>
      <c r="K1577" s="49" t="s">
        <v>33</v>
      </c>
    </row>
    <row r="1578" spans="1:11" x14ac:dyDescent="0.25">
      <c r="A1578" s="49" t="s">
        <v>2975</v>
      </c>
      <c r="B1578" s="49" t="s">
        <v>34</v>
      </c>
      <c r="C1578" s="49" t="s">
        <v>31</v>
      </c>
      <c r="D1578" s="49">
        <v>841376</v>
      </c>
      <c r="E1578" s="49">
        <v>80.430000000000007</v>
      </c>
      <c r="F1578" s="49">
        <v>12.67</v>
      </c>
      <c r="G1578" s="49">
        <v>1.5100000000000001E-2</v>
      </c>
      <c r="H1578" s="49">
        <v>66.406999999999996</v>
      </c>
      <c r="I1578" s="49">
        <v>2038</v>
      </c>
      <c r="J1578" s="49" t="s">
        <v>32</v>
      </c>
      <c r="K1578" s="49" t="s">
        <v>33</v>
      </c>
    </row>
    <row r="1579" spans="1:11" x14ac:dyDescent="0.25">
      <c r="A1579" s="49" t="s">
        <v>2991</v>
      </c>
      <c r="B1579" s="49" t="s">
        <v>75</v>
      </c>
      <c r="C1579" s="49" t="s">
        <v>31</v>
      </c>
      <c r="D1579" s="49">
        <v>338580</v>
      </c>
      <c r="E1579" s="49">
        <v>82.97</v>
      </c>
      <c r="F1579" s="49">
        <v>5.37</v>
      </c>
      <c r="G1579" s="49">
        <v>1.5900000000000001E-2</v>
      </c>
      <c r="H1579" s="49">
        <v>63.0503</v>
      </c>
      <c r="I1579" s="49">
        <v>2038</v>
      </c>
      <c r="J1579" s="49" t="s">
        <v>32</v>
      </c>
      <c r="K1579" s="49" t="s">
        <v>33</v>
      </c>
    </row>
    <row r="1580" spans="1:11" x14ac:dyDescent="0.25">
      <c r="A1580" s="49" t="s">
        <v>3409</v>
      </c>
      <c r="B1580" s="49" t="s">
        <v>75</v>
      </c>
      <c r="C1580" s="49" t="s">
        <v>32</v>
      </c>
      <c r="D1580" s="49">
        <v>283680</v>
      </c>
      <c r="E1580" s="49">
        <v>81.48</v>
      </c>
      <c r="F1580" s="49">
        <v>0.28999999999999998</v>
      </c>
      <c r="G1580" s="49">
        <v>1E-3</v>
      </c>
      <c r="H1580" s="49">
        <v>978.20690000000002</v>
      </c>
      <c r="I1580" s="49">
        <v>2038</v>
      </c>
      <c r="J1580" s="49" t="s">
        <v>52</v>
      </c>
      <c r="K1580" s="49" t="s">
        <v>33</v>
      </c>
    </row>
    <row r="1581" spans="1:11" x14ac:dyDescent="0.25">
      <c r="A1581" s="49" t="s">
        <v>946</v>
      </c>
      <c r="B1581" s="49" t="s">
        <v>79</v>
      </c>
      <c r="C1581" s="49" t="s">
        <v>31</v>
      </c>
      <c r="D1581" s="49">
        <v>403987</v>
      </c>
      <c r="E1581" s="49">
        <v>85.77</v>
      </c>
      <c r="F1581" s="49">
        <v>7.37</v>
      </c>
      <c r="G1581" s="49">
        <v>1.8200000000000001E-2</v>
      </c>
      <c r="H1581" s="49">
        <v>54.815100000000001</v>
      </c>
      <c r="I1581" s="49">
        <v>2038</v>
      </c>
      <c r="J1581" s="49" t="s">
        <v>32</v>
      </c>
      <c r="K1581" s="49" t="s">
        <v>33</v>
      </c>
    </row>
    <row r="1582" spans="1:11" x14ac:dyDescent="0.25">
      <c r="A1582" s="49" t="s">
        <v>3410</v>
      </c>
      <c r="B1582" s="49" t="s">
        <v>34</v>
      </c>
      <c r="C1582" s="49" t="s">
        <v>32</v>
      </c>
      <c r="D1582" s="49">
        <v>91200</v>
      </c>
      <c r="E1582" s="49">
        <v>75.09</v>
      </c>
      <c r="F1582" s="49">
        <v>0.62</v>
      </c>
      <c r="G1582" s="49">
        <v>6.7999999999999996E-3</v>
      </c>
      <c r="H1582" s="49">
        <v>147.0968</v>
      </c>
      <c r="I1582" s="49">
        <v>2038</v>
      </c>
      <c r="J1582" s="49" t="s">
        <v>52</v>
      </c>
      <c r="K1582" s="49" t="s">
        <v>33</v>
      </c>
    </row>
    <row r="1583" spans="1:11" x14ac:dyDescent="0.25">
      <c r="A1583" s="49" t="s">
        <v>2992</v>
      </c>
      <c r="B1583" s="49" t="s">
        <v>79</v>
      </c>
      <c r="C1583" s="49" t="s">
        <v>31</v>
      </c>
      <c r="D1583" s="49">
        <v>387593</v>
      </c>
      <c r="E1583" s="49">
        <v>72.25</v>
      </c>
      <c r="F1583" s="49">
        <v>10.33</v>
      </c>
      <c r="G1583" s="49">
        <v>2.6700000000000002E-2</v>
      </c>
      <c r="H1583" s="49">
        <v>37.521099999999997</v>
      </c>
      <c r="I1583" s="49">
        <v>2038</v>
      </c>
      <c r="J1583" s="49" t="s">
        <v>32</v>
      </c>
      <c r="K1583" s="49" t="s">
        <v>33</v>
      </c>
    </row>
    <row r="1584" spans="1:11" x14ac:dyDescent="0.25">
      <c r="A1584" s="49" t="s">
        <v>1071</v>
      </c>
      <c r="B1584" s="49" t="s">
        <v>79</v>
      </c>
      <c r="C1584" s="49" t="s">
        <v>31</v>
      </c>
      <c r="D1584" s="49">
        <v>213281</v>
      </c>
      <c r="E1584" s="49">
        <v>86.18</v>
      </c>
      <c r="F1584" s="49">
        <v>6.73</v>
      </c>
      <c r="G1584" s="49">
        <v>3.1600000000000003E-2</v>
      </c>
      <c r="H1584" s="49">
        <v>31.691099999999999</v>
      </c>
      <c r="I1584" s="49">
        <v>2038</v>
      </c>
      <c r="J1584" s="49" t="s">
        <v>32</v>
      </c>
      <c r="K1584" s="49" t="s">
        <v>33</v>
      </c>
    </row>
    <row r="1585" spans="1:11" x14ac:dyDescent="0.25">
      <c r="A1585" s="49" t="s">
        <v>3412</v>
      </c>
      <c r="B1585" s="49" t="s">
        <v>75</v>
      </c>
      <c r="C1585" s="49" t="s">
        <v>32</v>
      </c>
      <c r="D1585" s="49">
        <v>124695</v>
      </c>
      <c r="E1585" s="49">
        <v>84.22</v>
      </c>
      <c r="F1585" s="49">
        <v>1.2</v>
      </c>
      <c r="G1585" s="49">
        <v>9.5999999999999992E-3</v>
      </c>
      <c r="H1585" s="49">
        <v>103.91249999999999</v>
      </c>
      <c r="I1585" s="49">
        <v>2038</v>
      </c>
      <c r="J1585" s="49" t="s">
        <v>52</v>
      </c>
      <c r="K1585" s="49" t="s">
        <v>33</v>
      </c>
    </row>
    <row r="1586" spans="1:11" x14ac:dyDescent="0.25">
      <c r="A1586" s="49" t="s">
        <v>2018</v>
      </c>
      <c r="B1586" s="49" t="s">
        <v>34</v>
      </c>
      <c r="C1586" s="49" t="s">
        <v>32</v>
      </c>
      <c r="D1586" s="49">
        <v>890960</v>
      </c>
      <c r="E1586" s="49">
        <v>73.42</v>
      </c>
      <c r="F1586" s="49">
        <v>10.53</v>
      </c>
      <c r="G1586" s="49">
        <v>1.18E-2</v>
      </c>
      <c r="H1586" s="49">
        <v>84.611599999999996</v>
      </c>
      <c r="I1586" s="49">
        <v>2038</v>
      </c>
      <c r="J1586" s="49" t="s">
        <v>52</v>
      </c>
      <c r="K1586" s="49" t="s">
        <v>33</v>
      </c>
    </row>
    <row r="1587" spans="1:11" x14ac:dyDescent="0.25">
      <c r="A1587" s="49" t="s">
        <v>2602</v>
      </c>
      <c r="B1587" s="49" t="s">
        <v>75</v>
      </c>
      <c r="C1587" s="49" t="s">
        <v>31</v>
      </c>
      <c r="D1587" s="49">
        <v>323667</v>
      </c>
      <c r="E1587" s="49">
        <v>79.47</v>
      </c>
      <c r="F1587" s="49">
        <v>5.41</v>
      </c>
      <c r="G1587" s="49">
        <v>1.67E-2</v>
      </c>
      <c r="H1587" s="49">
        <v>59.827500000000001</v>
      </c>
      <c r="I1587" s="49">
        <v>2038</v>
      </c>
      <c r="J1587" s="49" t="s">
        <v>32</v>
      </c>
      <c r="K1587" s="49" t="s">
        <v>33</v>
      </c>
    </row>
    <row r="1588" spans="1:11" x14ac:dyDescent="0.25">
      <c r="A1588" s="49" t="s">
        <v>1318</v>
      </c>
      <c r="B1588" s="49" t="s">
        <v>79</v>
      </c>
      <c r="C1588" s="49" t="s">
        <v>31</v>
      </c>
      <c r="D1588" s="49">
        <v>543774</v>
      </c>
      <c r="E1588" s="49">
        <v>87.28</v>
      </c>
      <c r="F1588" s="49">
        <v>6.95</v>
      </c>
      <c r="G1588" s="49">
        <v>1.2800000000000001E-2</v>
      </c>
      <c r="H1588" s="49">
        <v>78.240899999999996</v>
      </c>
      <c r="I1588" s="49">
        <v>2038</v>
      </c>
      <c r="J1588" s="49" t="s">
        <v>32</v>
      </c>
      <c r="K1588" s="49" t="s">
        <v>33</v>
      </c>
    </row>
    <row r="1589" spans="1:11" x14ac:dyDescent="0.25">
      <c r="A1589" s="49" t="s">
        <v>2591</v>
      </c>
      <c r="B1589" s="49" t="s">
        <v>75</v>
      </c>
      <c r="C1589" s="49" t="s">
        <v>31</v>
      </c>
      <c r="D1589" s="49">
        <v>441815</v>
      </c>
      <c r="E1589" s="49">
        <v>82.29</v>
      </c>
      <c r="F1589" s="49">
        <v>5.22</v>
      </c>
      <c r="G1589" s="49">
        <v>1.18E-2</v>
      </c>
      <c r="H1589" s="49">
        <v>84.638999999999996</v>
      </c>
      <c r="I1589" s="49">
        <v>2038</v>
      </c>
      <c r="J1589" s="49" t="s">
        <v>32</v>
      </c>
      <c r="K1589" s="49" t="s">
        <v>33</v>
      </c>
    </row>
    <row r="1590" spans="1:11" x14ac:dyDescent="0.25">
      <c r="A1590" s="49" t="s">
        <v>3896</v>
      </c>
      <c r="B1590" s="49" t="s">
        <v>34</v>
      </c>
      <c r="C1590" s="49" t="s">
        <v>31</v>
      </c>
      <c r="D1590" s="49">
        <v>796943</v>
      </c>
      <c r="E1590" s="49">
        <v>89.22</v>
      </c>
      <c r="F1590" s="49">
        <v>11.59</v>
      </c>
      <c r="G1590" s="49">
        <v>1.4500000000000001E-2</v>
      </c>
      <c r="H1590" s="49">
        <v>68.761300000000006</v>
      </c>
      <c r="I1590" s="49">
        <v>2038</v>
      </c>
      <c r="J1590" s="49" t="s">
        <v>32</v>
      </c>
      <c r="K1590" s="49" t="s">
        <v>33</v>
      </c>
    </row>
    <row r="1591" spans="1:11" x14ac:dyDescent="0.25">
      <c r="A1591" s="49" t="s">
        <v>1557</v>
      </c>
      <c r="B1591" s="49" t="s">
        <v>79</v>
      </c>
      <c r="C1591" s="49" t="s">
        <v>31</v>
      </c>
      <c r="D1591" s="49">
        <v>642958</v>
      </c>
      <c r="E1591" s="49">
        <v>86.68</v>
      </c>
      <c r="F1591" s="49">
        <v>9.7899999999999991</v>
      </c>
      <c r="G1591" s="49">
        <v>1.52E-2</v>
      </c>
      <c r="H1591" s="49">
        <v>65.674999999999997</v>
      </c>
      <c r="I1591" s="49">
        <v>2038</v>
      </c>
      <c r="J1591" s="49" t="s">
        <v>32</v>
      </c>
      <c r="K1591" s="49" t="s">
        <v>33</v>
      </c>
    </row>
    <row r="1592" spans="1:11" x14ac:dyDescent="0.25">
      <c r="A1592" s="49" t="s">
        <v>2960</v>
      </c>
      <c r="B1592" s="49" t="s">
        <v>79</v>
      </c>
      <c r="C1592" s="49" t="s">
        <v>31</v>
      </c>
      <c r="D1592" s="49">
        <v>486317</v>
      </c>
      <c r="E1592" s="49">
        <v>88.44</v>
      </c>
      <c r="F1592" s="49">
        <v>6.58</v>
      </c>
      <c r="G1592" s="49">
        <v>1.35E-2</v>
      </c>
      <c r="H1592" s="49">
        <v>73.9084</v>
      </c>
      <c r="I1592" s="49">
        <v>2038</v>
      </c>
      <c r="J1592" s="49" t="s">
        <v>32</v>
      </c>
      <c r="K1592" s="49" t="s">
        <v>33</v>
      </c>
    </row>
    <row r="1593" spans="1:11" x14ac:dyDescent="0.25">
      <c r="A1593" s="49" t="s">
        <v>2055</v>
      </c>
      <c r="B1593" s="49" t="s">
        <v>79</v>
      </c>
      <c r="C1593" s="49" t="s">
        <v>31</v>
      </c>
      <c r="D1593" s="49">
        <v>763541</v>
      </c>
      <c r="E1593" s="49">
        <v>85.9</v>
      </c>
      <c r="F1593" s="49">
        <v>9.85</v>
      </c>
      <c r="G1593" s="49">
        <v>1.29E-2</v>
      </c>
      <c r="H1593" s="49">
        <v>77.516900000000007</v>
      </c>
      <c r="I1593" s="49">
        <v>2038</v>
      </c>
      <c r="J1593" s="49" t="s">
        <v>32</v>
      </c>
      <c r="K1593" s="49" t="s">
        <v>33</v>
      </c>
    </row>
    <row r="1594" spans="1:11" x14ac:dyDescent="0.25">
      <c r="A1594" s="49" t="s">
        <v>1943</v>
      </c>
      <c r="B1594" s="49" t="s">
        <v>79</v>
      </c>
      <c r="C1594" s="49" t="s">
        <v>31</v>
      </c>
      <c r="D1594" s="49">
        <v>677739</v>
      </c>
      <c r="E1594" s="49">
        <v>82.12</v>
      </c>
      <c r="F1594" s="49">
        <v>9.77</v>
      </c>
      <c r="G1594" s="49">
        <v>1.44E-2</v>
      </c>
      <c r="H1594" s="49">
        <v>69.369399999999999</v>
      </c>
      <c r="I1594" s="49">
        <v>2038</v>
      </c>
      <c r="J1594" s="49" t="s">
        <v>32</v>
      </c>
      <c r="K1594" s="49" t="s">
        <v>33</v>
      </c>
    </row>
    <row r="1595" spans="1:11" x14ac:dyDescent="0.25">
      <c r="A1595" s="49" t="s">
        <v>1273</v>
      </c>
      <c r="B1595" s="49" t="s">
        <v>79</v>
      </c>
      <c r="C1595" s="49" t="s">
        <v>31</v>
      </c>
      <c r="D1595" s="49">
        <v>427277</v>
      </c>
      <c r="E1595" s="49">
        <v>75.22</v>
      </c>
      <c r="F1595" s="49">
        <v>7.01</v>
      </c>
      <c r="G1595" s="49">
        <v>1.6400000000000001E-2</v>
      </c>
      <c r="H1595" s="49">
        <v>60.952399999999997</v>
      </c>
      <c r="I1595" s="49">
        <v>2038</v>
      </c>
      <c r="J1595" s="49" t="s">
        <v>32</v>
      </c>
      <c r="K1595" s="49" t="s">
        <v>33</v>
      </c>
    </row>
    <row r="1596" spans="1:11" x14ac:dyDescent="0.25">
      <c r="A1596" s="49" t="s">
        <v>2054</v>
      </c>
      <c r="B1596" s="49" t="s">
        <v>79</v>
      </c>
      <c r="C1596" s="49" t="s">
        <v>31</v>
      </c>
      <c r="D1596" s="49">
        <v>787290</v>
      </c>
      <c r="E1596" s="49">
        <v>86.63</v>
      </c>
      <c r="F1596" s="49">
        <v>10.26</v>
      </c>
      <c r="G1596" s="49">
        <v>1.2999999999999999E-2</v>
      </c>
      <c r="H1596" s="49">
        <v>76.733900000000006</v>
      </c>
      <c r="I1596" s="49">
        <v>2038</v>
      </c>
      <c r="J1596" s="49" t="s">
        <v>32</v>
      </c>
      <c r="K1596" s="49" t="s">
        <v>33</v>
      </c>
    </row>
    <row r="1597" spans="1:11" x14ac:dyDescent="0.25">
      <c r="A1597" s="49" t="s">
        <v>2492</v>
      </c>
      <c r="B1597" s="49" t="s">
        <v>75</v>
      </c>
      <c r="C1597" s="49" t="s">
        <v>31</v>
      </c>
      <c r="D1597" s="49">
        <v>443586</v>
      </c>
      <c r="E1597" s="49">
        <v>78.3</v>
      </c>
      <c r="F1597" s="49">
        <v>6.08</v>
      </c>
      <c r="G1597" s="49">
        <v>1.37E-2</v>
      </c>
      <c r="H1597" s="49">
        <v>72.958200000000005</v>
      </c>
      <c r="I1597" s="49">
        <v>2038</v>
      </c>
      <c r="J1597" s="49" t="s">
        <v>32</v>
      </c>
      <c r="K1597" s="49" t="s">
        <v>33</v>
      </c>
    </row>
    <row r="1598" spans="1:11" x14ac:dyDescent="0.25">
      <c r="A1598" s="49" t="s">
        <v>1256</v>
      </c>
      <c r="B1598" s="49" t="s">
        <v>79</v>
      </c>
      <c r="C1598" s="49" t="s">
        <v>31</v>
      </c>
      <c r="D1598" s="49">
        <v>260625</v>
      </c>
      <c r="E1598" s="49">
        <v>88.52</v>
      </c>
      <c r="F1598" s="49">
        <v>6.17</v>
      </c>
      <c r="G1598" s="49">
        <v>2.3699999999999999E-2</v>
      </c>
      <c r="H1598" s="49">
        <v>42.2408</v>
      </c>
      <c r="I1598" s="49">
        <v>2038</v>
      </c>
      <c r="J1598" s="49" t="s">
        <v>32</v>
      </c>
      <c r="K1598" s="49" t="s">
        <v>33</v>
      </c>
    </row>
    <row r="1599" spans="1:11" x14ac:dyDescent="0.25">
      <c r="A1599" s="49" t="s">
        <v>1919</v>
      </c>
      <c r="B1599" s="49" t="s">
        <v>75</v>
      </c>
      <c r="C1599" s="49" t="s">
        <v>32</v>
      </c>
      <c r="D1599" s="49">
        <v>899910</v>
      </c>
      <c r="E1599" s="49">
        <v>66.98</v>
      </c>
      <c r="F1599" s="49">
        <v>9.92</v>
      </c>
      <c r="G1599" s="49">
        <v>1.0999999999999999E-2</v>
      </c>
      <c r="H1599" s="49">
        <v>90.716700000000003</v>
      </c>
      <c r="I1599" s="49">
        <v>2038</v>
      </c>
      <c r="J1599" s="49" t="s">
        <v>52</v>
      </c>
      <c r="K1599" s="49" t="s">
        <v>33</v>
      </c>
    </row>
    <row r="1600" spans="1:11" x14ac:dyDescent="0.25">
      <c r="A1600" s="49" t="s">
        <v>1206</v>
      </c>
      <c r="B1600" s="49" t="s">
        <v>79</v>
      </c>
      <c r="C1600" s="49" t="s">
        <v>31</v>
      </c>
      <c r="D1600" s="49">
        <v>572256</v>
      </c>
      <c r="E1600" s="49">
        <v>85.61</v>
      </c>
      <c r="F1600" s="49">
        <v>10.78</v>
      </c>
      <c r="G1600" s="49">
        <v>1.8800000000000001E-2</v>
      </c>
      <c r="H1600" s="49">
        <v>53.085000000000001</v>
      </c>
      <c r="I1600" s="49">
        <v>2038</v>
      </c>
      <c r="J1600" s="49" t="s">
        <v>32</v>
      </c>
      <c r="K1600" s="49" t="s">
        <v>33</v>
      </c>
    </row>
    <row r="1601" spans="1:11" x14ac:dyDescent="0.25">
      <c r="A1601" s="49" t="s">
        <v>1058</v>
      </c>
      <c r="B1601" s="49" t="s">
        <v>79</v>
      </c>
      <c r="C1601" s="49" t="s">
        <v>31</v>
      </c>
      <c r="D1601" s="49">
        <v>421965</v>
      </c>
      <c r="E1601" s="49">
        <v>87.63</v>
      </c>
      <c r="F1601" s="49">
        <v>7.39</v>
      </c>
      <c r="G1601" s="49">
        <v>1.7500000000000002E-2</v>
      </c>
      <c r="H1601" s="49">
        <v>57.099499999999999</v>
      </c>
      <c r="I1601" s="49">
        <v>2038</v>
      </c>
      <c r="J1601" s="49" t="s">
        <v>32</v>
      </c>
      <c r="K1601" s="49" t="s">
        <v>33</v>
      </c>
    </row>
    <row r="1602" spans="1:11" x14ac:dyDescent="0.25">
      <c r="A1602" s="49" t="s">
        <v>1124</v>
      </c>
      <c r="B1602" s="49" t="s">
        <v>79</v>
      </c>
      <c r="C1602" s="49" t="s">
        <v>31</v>
      </c>
      <c r="D1602" s="49">
        <v>307000</v>
      </c>
      <c r="E1602" s="49">
        <v>87.88</v>
      </c>
      <c r="F1602" s="49">
        <v>10.34</v>
      </c>
      <c r="G1602" s="49">
        <v>3.3700000000000001E-2</v>
      </c>
      <c r="H1602" s="49">
        <v>29.6905</v>
      </c>
      <c r="I1602" s="49">
        <v>2038</v>
      </c>
      <c r="J1602" s="49" t="s">
        <v>32</v>
      </c>
      <c r="K1602" s="49" t="s">
        <v>33</v>
      </c>
    </row>
    <row r="1603" spans="1:11" x14ac:dyDescent="0.25">
      <c r="A1603" s="49" t="s">
        <v>1020</v>
      </c>
      <c r="B1603" s="49" t="s">
        <v>79</v>
      </c>
      <c r="C1603" s="49" t="s">
        <v>31</v>
      </c>
      <c r="D1603" s="49">
        <v>408226</v>
      </c>
      <c r="E1603" s="49">
        <v>85.24</v>
      </c>
      <c r="F1603" s="49">
        <v>10.34</v>
      </c>
      <c r="G1603" s="49">
        <v>2.53E-2</v>
      </c>
      <c r="H1603" s="49">
        <v>39.4803</v>
      </c>
      <c r="I1603" s="49">
        <v>2038</v>
      </c>
      <c r="J1603" s="49" t="s">
        <v>32</v>
      </c>
      <c r="K1603" s="49" t="s">
        <v>33</v>
      </c>
    </row>
    <row r="1604" spans="1:11" x14ac:dyDescent="0.25">
      <c r="A1604" s="49" t="s">
        <v>1350</v>
      </c>
      <c r="B1604" s="49" t="s">
        <v>79</v>
      </c>
      <c r="C1604" s="49" t="s">
        <v>31</v>
      </c>
      <c r="D1604" s="49">
        <v>465275</v>
      </c>
      <c r="E1604" s="49">
        <v>78.14</v>
      </c>
      <c r="F1604" s="49">
        <v>10.039999999999999</v>
      </c>
      <c r="G1604" s="49">
        <v>2.1600000000000001E-2</v>
      </c>
      <c r="H1604" s="49">
        <v>46.342100000000002</v>
      </c>
      <c r="I1604" s="49">
        <v>2038</v>
      </c>
      <c r="J1604" s="49" t="s">
        <v>32</v>
      </c>
      <c r="K1604" s="49" t="s">
        <v>33</v>
      </c>
    </row>
    <row r="1605" spans="1:11" x14ac:dyDescent="0.25">
      <c r="A1605" s="49" t="s">
        <v>2599</v>
      </c>
      <c r="B1605" s="49" t="s">
        <v>75</v>
      </c>
      <c r="C1605" s="49" t="s">
        <v>31</v>
      </c>
      <c r="D1605" s="49">
        <v>417709</v>
      </c>
      <c r="E1605" s="49">
        <v>83.6</v>
      </c>
      <c r="F1605" s="49">
        <v>5.74</v>
      </c>
      <c r="G1605" s="49">
        <v>1.37E-2</v>
      </c>
      <c r="H1605" s="49">
        <v>72.771600000000007</v>
      </c>
      <c r="I1605" s="49">
        <v>2038</v>
      </c>
      <c r="J1605" s="49" t="s">
        <v>32</v>
      </c>
      <c r="K1605" s="49" t="s">
        <v>33</v>
      </c>
    </row>
    <row r="1606" spans="1:11" x14ac:dyDescent="0.25">
      <c r="A1606" s="49" t="s">
        <v>1175</v>
      </c>
      <c r="B1606" s="49" t="s">
        <v>79</v>
      </c>
      <c r="C1606" s="49" t="s">
        <v>31</v>
      </c>
      <c r="D1606" s="49">
        <v>446889</v>
      </c>
      <c r="E1606" s="49">
        <v>71.87</v>
      </c>
      <c r="F1606" s="49">
        <v>7.08</v>
      </c>
      <c r="G1606" s="49">
        <v>1.5800000000000002E-2</v>
      </c>
      <c r="H1606" s="49">
        <v>63.119900000000001</v>
      </c>
      <c r="I1606" s="49">
        <v>2038</v>
      </c>
      <c r="J1606" s="49" t="s">
        <v>32</v>
      </c>
      <c r="K1606" s="49" t="s">
        <v>33</v>
      </c>
    </row>
    <row r="1607" spans="1:11" x14ac:dyDescent="0.25">
      <c r="A1607" s="49" t="s">
        <v>982</v>
      </c>
      <c r="B1607" s="49" t="s">
        <v>79</v>
      </c>
      <c r="C1607" s="49" t="s">
        <v>31</v>
      </c>
      <c r="D1607" s="49">
        <v>432078</v>
      </c>
      <c r="E1607" s="49">
        <v>86.69</v>
      </c>
      <c r="F1607" s="49">
        <v>6.35</v>
      </c>
      <c r="G1607" s="49">
        <v>1.47E-2</v>
      </c>
      <c r="H1607" s="49">
        <v>68.043700000000001</v>
      </c>
      <c r="I1607" s="49">
        <v>2038</v>
      </c>
      <c r="J1607" s="49" t="s">
        <v>32</v>
      </c>
      <c r="K1607" s="49" t="s">
        <v>33</v>
      </c>
    </row>
    <row r="1608" spans="1:11" x14ac:dyDescent="0.25">
      <c r="A1608" s="49" t="s">
        <v>1084</v>
      </c>
      <c r="B1608" s="49" t="s">
        <v>79</v>
      </c>
      <c r="C1608" s="49" t="s">
        <v>31</v>
      </c>
      <c r="D1608" s="49">
        <v>1046996</v>
      </c>
      <c r="E1608" s="49">
        <v>77.17</v>
      </c>
      <c r="F1608" s="49">
        <v>11.82</v>
      </c>
      <c r="G1608" s="49">
        <v>1.1299999999999999E-2</v>
      </c>
      <c r="H1608" s="49">
        <v>88.578400000000002</v>
      </c>
      <c r="I1608" s="49">
        <v>2038</v>
      </c>
      <c r="J1608" s="49" t="s">
        <v>32</v>
      </c>
      <c r="K1608" s="49" t="s">
        <v>33</v>
      </c>
    </row>
    <row r="1609" spans="1:11" x14ac:dyDescent="0.25">
      <c r="A1609" s="49" t="s">
        <v>1752</v>
      </c>
      <c r="B1609" s="49" t="s">
        <v>79</v>
      </c>
      <c r="C1609" s="49" t="s">
        <v>31</v>
      </c>
      <c r="D1609" s="49">
        <v>904911</v>
      </c>
      <c r="E1609" s="49">
        <v>76.19</v>
      </c>
      <c r="F1609" s="49">
        <v>10.050000000000001</v>
      </c>
      <c r="G1609" s="49">
        <v>1.11E-2</v>
      </c>
      <c r="H1609" s="49">
        <v>90.040899999999993</v>
      </c>
      <c r="I1609" s="49">
        <v>2038</v>
      </c>
      <c r="J1609" s="49" t="s">
        <v>32</v>
      </c>
      <c r="K1609" s="49" t="s">
        <v>33</v>
      </c>
    </row>
    <row r="1610" spans="1:11" x14ac:dyDescent="0.25">
      <c r="A1610" s="49" t="s">
        <v>1935</v>
      </c>
      <c r="B1610" s="49" t="s">
        <v>79</v>
      </c>
      <c r="C1610" s="49" t="s">
        <v>31</v>
      </c>
      <c r="D1610" s="49">
        <v>602457</v>
      </c>
      <c r="E1610" s="49">
        <v>83.18</v>
      </c>
      <c r="F1610" s="49">
        <v>9.84</v>
      </c>
      <c r="G1610" s="49">
        <v>1.6299999999999999E-2</v>
      </c>
      <c r="H1610" s="49">
        <v>61.225299999999997</v>
      </c>
      <c r="I1610" s="49">
        <v>2038</v>
      </c>
      <c r="J1610" s="49" t="s">
        <v>32</v>
      </c>
      <c r="K1610" s="49" t="s">
        <v>33</v>
      </c>
    </row>
    <row r="1611" spans="1:11" x14ac:dyDescent="0.25">
      <c r="A1611" s="49" t="s">
        <v>665</v>
      </c>
      <c r="B1611" s="49" t="s">
        <v>79</v>
      </c>
      <c r="C1611" s="49" t="s">
        <v>31</v>
      </c>
      <c r="D1611" s="49">
        <v>743623</v>
      </c>
      <c r="E1611" s="49">
        <v>84.15</v>
      </c>
      <c r="F1611" s="49">
        <v>6.29</v>
      </c>
      <c r="G1611" s="49">
        <v>8.5000000000000006E-3</v>
      </c>
      <c r="H1611" s="49">
        <v>118.223</v>
      </c>
      <c r="I1611" s="49">
        <v>2038</v>
      </c>
      <c r="J1611" s="49" t="s">
        <v>32</v>
      </c>
      <c r="K1611" s="49" t="s">
        <v>33</v>
      </c>
    </row>
    <row r="1612" spans="1:11" x14ac:dyDescent="0.25">
      <c r="A1612" s="49" t="s">
        <v>2237</v>
      </c>
      <c r="B1612" s="49" t="s">
        <v>79</v>
      </c>
      <c r="C1612" s="49" t="s">
        <v>31</v>
      </c>
      <c r="D1612" s="49">
        <v>711600</v>
      </c>
      <c r="E1612" s="49">
        <v>87.18</v>
      </c>
      <c r="F1612" s="49">
        <v>10.4</v>
      </c>
      <c r="G1612" s="49">
        <v>1.46E-2</v>
      </c>
      <c r="H1612" s="49">
        <v>68.423100000000005</v>
      </c>
      <c r="I1612" s="49">
        <v>2038</v>
      </c>
      <c r="J1612" s="49" t="s">
        <v>32</v>
      </c>
      <c r="K1612" s="49" t="s">
        <v>33</v>
      </c>
    </row>
    <row r="1613" spans="1:11" x14ac:dyDescent="0.25">
      <c r="A1613" s="49" t="s">
        <v>1388</v>
      </c>
      <c r="B1613" s="49" t="s">
        <v>79</v>
      </c>
      <c r="C1613" s="49" t="s">
        <v>31</v>
      </c>
      <c r="D1613" s="49">
        <v>303884</v>
      </c>
      <c r="E1613" s="49">
        <v>86.21</v>
      </c>
      <c r="F1613" s="49">
        <v>6.49</v>
      </c>
      <c r="G1613" s="49">
        <v>2.1399999999999999E-2</v>
      </c>
      <c r="H1613" s="49">
        <v>46.823500000000003</v>
      </c>
      <c r="I1613" s="49">
        <v>2038</v>
      </c>
      <c r="J1613" s="49" t="s">
        <v>32</v>
      </c>
      <c r="K1613" s="49" t="s">
        <v>33</v>
      </c>
    </row>
    <row r="1614" spans="1:11" x14ac:dyDescent="0.25">
      <c r="A1614" s="49" t="s">
        <v>1019</v>
      </c>
      <c r="B1614" s="49" t="s">
        <v>79</v>
      </c>
      <c r="C1614" s="49" t="s">
        <v>31</v>
      </c>
      <c r="D1614" s="49">
        <v>578861</v>
      </c>
      <c r="E1614" s="49">
        <v>83.14</v>
      </c>
      <c r="F1614" s="49">
        <v>10.51</v>
      </c>
      <c r="G1614" s="49">
        <v>1.8200000000000001E-2</v>
      </c>
      <c r="H1614" s="49">
        <v>55.077199999999998</v>
      </c>
      <c r="I1614" s="49">
        <v>2038</v>
      </c>
      <c r="J1614" s="49" t="s">
        <v>32</v>
      </c>
      <c r="K1614" s="49" t="s">
        <v>33</v>
      </c>
    </row>
    <row r="1615" spans="1:11" x14ac:dyDescent="0.25">
      <c r="A1615" s="49" t="s">
        <v>1615</v>
      </c>
      <c r="B1615" s="49" t="s">
        <v>79</v>
      </c>
      <c r="C1615" s="49" t="s">
        <v>31</v>
      </c>
      <c r="D1615" s="49">
        <v>642958</v>
      </c>
      <c r="E1615" s="49">
        <v>86.21</v>
      </c>
      <c r="F1615" s="49">
        <v>9.7899999999999991</v>
      </c>
      <c r="G1615" s="49">
        <v>1.52E-2</v>
      </c>
      <c r="H1615" s="49">
        <v>65.674999999999997</v>
      </c>
      <c r="I1615" s="49">
        <v>2038</v>
      </c>
      <c r="J1615" s="49" t="s">
        <v>32</v>
      </c>
      <c r="K1615" s="49" t="s">
        <v>33</v>
      </c>
    </row>
    <row r="1616" spans="1:11" x14ac:dyDescent="0.25">
      <c r="A1616" s="49" t="s">
        <v>1334</v>
      </c>
      <c r="B1616" s="49" t="s">
        <v>79</v>
      </c>
      <c r="C1616" s="49" t="s">
        <v>31</v>
      </c>
      <c r="D1616" s="49">
        <v>689690</v>
      </c>
      <c r="E1616" s="49">
        <v>85.84</v>
      </c>
      <c r="F1616" s="49">
        <v>6.42</v>
      </c>
      <c r="G1616" s="49">
        <v>9.2999999999999992E-3</v>
      </c>
      <c r="H1616" s="49">
        <v>107.42829999999999</v>
      </c>
      <c r="I1616" s="49">
        <v>2038</v>
      </c>
      <c r="J1616" s="49" t="s">
        <v>32</v>
      </c>
      <c r="K1616" s="49" t="s">
        <v>33</v>
      </c>
    </row>
    <row r="1617" spans="1:11" x14ac:dyDescent="0.25">
      <c r="A1617" s="49" t="s">
        <v>3217</v>
      </c>
      <c r="B1617" s="49" t="s">
        <v>75</v>
      </c>
      <c r="C1617" s="49" t="s">
        <v>31</v>
      </c>
      <c r="D1617" s="49">
        <v>423906</v>
      </c>
      <c r="E1617" s="49">
        <v>80.17</v>
      </c>
      <c r="F1617" s="49">
        <v>5.58</v>
      </c>
      <c r="G1617" s="49">
        <v>1.32E-2</v>
      </c>
      <c r="H1617" s="49">
        <v>75.968800000000002</v>
      </c>
      <c r="I1617" s="49">
        <v>2038</v>
      </c>
      <c r="J1617" s="49" t="s">
        <v>32</v>
      </c>
      <c r="K1617" s="49" t="s">
        <v>33</v>
      </c>
    </row>
    <row r="1618" spans="1:11" x14ac:dyDescent="0.25">
      <c r="A1618" s="49" t="s">
        <v>3388</v>
      </c>
      <c r="B1618" s="49" t="s">
        <v>34</v>
      </c>
      <c r="C1618" s="49" t="s">
        <v>32</v>
      </c>
      <c r="D1618" s="49">
        <v>588560</v>
      </c>
      <c r="E1618" s="49">
        <v>71.739999999999995</v>
      </c>
      <c r="F1618" s="49">
        <v>6.5</v>
      </c>
      <c r="G1618" s="49">
        <v>1.0999999999999999E-2</v>
      </c>
      <c r="H1618" s="49">
        <v>90.547700000000006</v>
      </c>
      <c r="I1618" s="49">
        <v>2038</v>
      </c>
      <c r="J1618" s="49" t="s">
        <v>52</v>
      </c>
      <c r="K1618" s="49" t="s">
        <v>33</v>
      </c>
    </row>
    <row r="1619" spans="1:11" x14ac:dyDescent="0.25">
      <c r="A1619" s="49" t="s">
        <v>2525</v>
      </c>
      <c r="B1619" s="49" t="s">
        <v>79</v>
      </c>
      <c r="C1619" s="49" t="s">
        <v>31</v>
      </c>
      <c r="D1619" s="49">
        <v>766146</v>
      </c>
      <c r="E1619" s="49">
        <v>86.08</v>
      </c>
      <c r="F1619" s="49">
        <v>10.44</v>
      </c>
      <c r="G1619" s="49">
        <v>1.3599999999999999E-2</v>
      </c>
      <c r="H1619" s="49">
        <v>73.385599999999997</v>
      </c>
      <c r="I1619" s="49">
        <v>2038</v>
      </c>
      <c r="J1619" s="49" t="s">
        <v>32</v>
      </c>
      <c r="K1619" s="49" t="s">
        <v>33</v>
      </c>
    </row>
    <row r="1620" spans="1:11" x14ac:dyDescent="0.25">
      <c r="A1620" s="49" t="s">
        <v>1274</v>
      </c>
      <c r="B1620" s="49" t="s">
        <v>79</v>
      </c>
      <c r="C1620" s="49" t="s">
        <v>31</v>
      </c>
      <c r="D1620" s="49">
        <v>387235</v>
      </c>
      <c r="E1620" s="49">
        <v>81.510000000000005</v>
      </c>
      <c r="F1620" s="49">
        <v>7.18</v>
      </c>
      <c r="G1620" s="49">
        <v>1.8499999999999999E-2</v>
      </c>
      <c r="H1620" s="49">
        <v>53.932499999999997</v>
      </c>
      <c r="I1620" s="49">
        <v>2038</v>
      </c>
      <c r="J1620" s="49" t="s">
        <v>32</v>
      </c>
      <c r="K1620" s="49" t="s">
        <v>33</v>
      </c>
    </row>
    <row r="1621" spans="1:11" x14ac:dyDescent="0.25">
      <c r="A1621" s="49" t="s">
        <v>2304</v>
      </c>
      <c r="B1621" s="49" t="s">
        <v>79</v>
      </c>
      <c r="C1621" s="49" t="s">
        <v>31</v>
      </c>
      <c r="D1621" s="49">
        <v>801693</v>
      </c>
      <c r="E1621" s="49">
        <v>86.72</v>
      </c>
      <c r="F1621" s="49">
        <v>10.029999999999999</v>
      </c>
      <c r="G1621" s="49">
        <v>1.2500000000000001E-2</v>
      </c>
      <c r="H1621" s="49">
        <v>79.929500000000004</v>
      </c>
      <c r="I1621" s="49">
        <v>2038</v>
      </c>
      <c r="J1621" s="49" t="s">
        <v>32</v>
      </c>
      <c r="K1621" s="49" t="s">
        <v>33</v>
      </c>
    </row>
    <row r="1622" spans="1:11" x14ac:dyDescent="0.25">
      <c r="A1622" s="49" t="s">
        <v>1176</v>
      </c>
      <c r="B1622" s="49" t="s">
        <v>79</v>
      </c>
      <c r="C1622" s="49" t="s">
        <v>31</v>
      </c>
      <c r="D1622" s="49">
        <v>427379</v>
      </c>
      <c r="E1622" s="49">
        <v>81.14</v>
      </c>
      <c r="F1622" s="49">
        <v>6.39</v>
      </c>
      <c r="G1622" s="49">
        <v>1.4999999999999999E-2</v>
      </c>
      <c r="H1622" s="49">
        <v>66.882400000000004</v>
      </c>
      <c r="I1622" s="49">
        <v>2038</v>
      </c>
      <c r="J1622" s="49" t="s">
        <v>32</v>
      </c>
      <c r="K1622" s="49" t="s">
        <v>33</v>
      </c>
    </row>
    <row r="1623" spans="1:11" x14ac:dyDescent="0.25">
      <c r="A1623" s="49" t="s">
        <v>2595</v>
      </c>
      <c r="B1623" s="49" t="s">
        <v>79</v>
      </c>
      <c r="C1623" s="49" t="s">
        <v>31</v>
      </c>
      <c r="D1623" s="49">
        <v>725390</v>
      </c>
      <c r="E1623" s="49">
        <v>83.18</v>
      </c>
      <c r="F1623" s="49">
        <v>9.8000000000000007</v>
      </c>
      <c r="G1623" s="49">
        <v>1.35E-2</v>
      </c>
      <c r="H1623" s="49">
        <v>74.019400000000005</v>
      </c>
      <c r="I1623" s="49">
        <v>2038</v>
      </c>
      <c r="J1623" s="49" t="s">
        <v>32</v>
      </c>
      <c r="K1623" s="49" t="s">
        <v>33</v>
      </c>
    </row>
    <row r="1624" spans="1:11" x14ac:dyDescent="0.25">
      <c r="A1624" s="49" t="s">
        <v>985</v>
      </c>
      <c r="B1624" s="49" t="s">
        <v>79</v>
      </c>
      <c r="C1624" s="49" t="s">
        <v>31</v>
      </c>
      <c r="D1624" s="49">
        <v>265171</v>
      </c>
      <c r="E1624" s="49">
        <v>83.03</v>
      </c>
      <c r="F1624" s="49">
        <v>7.7</v>
      </c>
      <c r="G1624" s="49">
        <v>2.9000000000000001E-2</v>
      </c>
      <c r="H1624" s="49">
        <v>34.437800000000003</v>
      </c>
      <c r="I1624" s="49">
        <v>2038</v>
      </c>
      <c r="J1624" s="49" t="s">
        <v>32</v>
      </c>
      <c r="K1624" s="49" t="s">
        <v>33</v>
      </c>
    </row>
    <row r="1625" spans="1:11" x14ac:dyDescent="0.25">
      <c r="A1625" s="49" t="s">
        <v>2994</v>
      </c>
      <c r="B1625" s="49" t="s">
        <v>75</v>
      </c>
      <c r="C1625" s="49" t="s">
        <v>32</v>
      </c>
      <c r="D1625" s="49">
        <v>373410</v>
      </c>
      <c r="E1625" s="49">
        <v>79.42</v>
      </c>
      <c r="F1625" s="49">
        <v>10.1</v>
      </c>
      <c r="G1625" s="49">
        <v>2.7E-2</v>
      </c>
      <c r="H1625" s="49">
        <v>36.971299999999999</v>
      </c>
      <c r="I1625" s="49">
        <v>2038</v>
      </c>
      <c r="J1625" s="49" t="s">
        <v>52</v>
      </c>
      <c r="K1625" s="49" t="s">
        <v>33</v>
      </c>
    </row>
    <row r="1626" spans="1:11" x14ac:dyDescent="0.25">
      <c r="A1626" s="49" t="s">
        <v>2289</v>
      </c>
      <c r="B1626" s="49" t="s">
        <v>75</v>
      </c>
      <c r="C1626" s="49" t="s">
        <v>31</v>
      </c>
      <c r="D1626" s="49">
        <v>304753</v>
      </c>
      <c r="E1626" s="49">
        <v>81.87</v>
      </c>
      <c r="F1626" s="49">
        <v>4.5999999999999996</v>
      </c>
      <c r="G1626" s="49">
        <v>1.5100000000000001E-2</v>
      </c>
      <c r="H1626" s="49">
        <v>66.250600000000006</v>
      </c>
      <c r="I1626" s="49">
        <v>2038</v>
      </c>
      <c r="J1626" s="49" t="s">
        <v>32</v>
      </c>
      <c r="K1626" s="49" t="s">
        <v>33</v>
      </c>
    </row>
    <row r="1627" spans="1:11" x14ac:dyDescent="0.25">
      <c r="A1627" s="49" t="s">
        <v>2285</v>
      </c>
      <c r="B1627" s="49" t="s">
        <v>79</v>
      </c>
      <c r="C1627" s="49" t="s">
        <v>31</v>
      </c>
      <c r="D1627" s="49">
        <v>825744</v>
      </c>
      <c r="E1627" s="49">
        <v>81.91</v>
      </c>
      <c r="F1627" s="49">
        <v>10.08</v>
      </c>
      <c r="G1627" s="49">
        <v>1.2200000000000001E-2</v>
      </c>
      <c r="H1627" s="49">
        <v>81.918999999999997</v>
      </c>
      <c r="I1627" s="49">
        <v>2039</v>
      </c>
      <c r="J1627" s="49" t="s">
        <v>32</v>
      </c>
      <c r="K1627" s="49" t="s">
        <v>33</v>
      </c>
    </row>
    <row r="1628" spans="1:11" x14ac:dyDescent="0.25">
      <c r="A1628" s="49" t="s">
        <v>2607</v>
      </c>
      <c r="B1628" s="49" t="s">
        <v>75</v>
      </c>
      <c r="C1628" s="49" t="s">
        <v>31</v>
      </c>
      <c r="D1628" s="49">
        <v>97074</v>
      </c>
      <c r="E1628" s="49">
        <v>77.930000000000007</v>
      </c>
      <c r="F1628" s="49">
        <v>5.6</v>
      </c>
      <c r="G1628" s="49">
        <v>5.7700000000000001E-2</v>
      </c>
      <c r="H1628" s="49">
        <v>17.334700000000002</v>
      </c>
      <c r="I1628" s="49">
        <v>2039</v>
      </c>
      <c r="J1628" s="49" t="s">
        <v>32</v>
      </c>
      <c r="K1628" s="49" t="s">
        <v>33</v>
      </c>
    </row>
    <row r="1629" spans="1:11" x14ac:dyDescent="0.25">
      <c r="A1629" s="49" t="s">
        <v>2576</v>
      </c>
      <c r="B1629" s="49" t="s">
        <v>79</v>
      </c>
      <c r="C1629" s="49" t="s">
        <v>31</v>
      </c>
      <c r="D1629" s="49">
        <v>576290</v>
      </c>
      <c r="E1629" s="49">
        <v>85.31</v>
      </c>
      <c r="F1629" s="49">
        <v>9.8000000000000007</v>
      </c>
      <c r="G1629" s="49">
        <v>1.7000000000000001E-2</v>
      </c>
      <c r="H1629" s="49">
        <v>58.805100000000003</v>
      </c>
      <c r="I1629" s="49">
        <v>2039</v>
      </c>
      <c r="J1629" s="49" t="s">
        <v>32</v>
      </c>
      <c r="K1629" s="49" t="s">
        <v>33</v>
      </c>
    </row>
    <row r="1630" spans="1:11" x14ac:dyDescent="0.25">
      <c r="A1630" s="49" t="s">
        <v>3603</v>
      </c>
      <c r="B1630" s="49" t="s">
        <v>79</v>
      </c>
      <c r="C1630" s="49" t="s">
        <v>31</v>
      </c>
      <c r="D1630" s="49">
        <v>516022</v>
      </c>
      <c r="E1630" s="49">
        <v>89.17</v>
      </c>
      <c r="F1630" s="49">
        <v>12.5</v>
      </c>
      <c r="G1630" s="49">
        <v>2.4199999999999999E-2</v>
      </c>
      <c r="H1630" s="49">
        <v>41.281700000000001</v>
      </c>
      <c r="I1630" s="49">
        <v>2039</v>
      </c>
      <c r="J1630" s="49" t="s">
        <v>32</v>
      </c>
      <c r="K1630" s="49" t="s">
        <v>33</v>
      </c>
    </row>
    <row r="1631" spans="1:11" x14ac:dyDescent="0.25">
      <c r="A1631" s="49" t="s">
        <v>2394</v>
      </c>
      <c r="B1631" s="49" t="s">
        <v>75</v>
      </c>
      <c r="C1631" s="49" t="s">
        <v>31</v>
      </c>
      <c r="D1631" s="49">
        <v>210105</v>
      </c>
      <c r="E1631" s="49">
        <v>80.569999999999993</v>
      </c>
      <c r="F1631" s="49">
        <v>3.96</v>
      </c>
      <c r="G1631" s="49">
        <v>1.8800000000000001E-2</v>
      </c>
      <c r="H1631" s="49">
        <v>53.056800000000003</v>
      </c>
      <c r="I1631" s="49">
        <v>2039</v>
      </c>
      <c r="J1631" s="49" t="s">
        <v>32</v>
      </c>
      <c r="K1631" s="49" t="s">
        <v>33</v>
      </c>
    </row>
    <row r="1632" spans="1:11" x14ac:dyDescent="0.25">
      <c r="A1632" s="49" t="s">
        <v>1308</v>
      </c>
      <c r="B1632" s="49" t="s">
        <v>79</v>
      </c>
      <c r="C1632" s="49" t="s">
        <v>31</v>
      </c>
      <c r="D1632" s="49">
        <v>331623</v>
      </c>
      <c r="E1632" s="49">
        <v>86.3</v>
      </c>
      <c r="F1632" s="49">
        <v>6.53</v>
      </c>
      <c r="G1632" s="49">
        <v>1.9699999999999999E-2</v>
      </c>
      <c r="H1632" s="49">
        <v>50.784500000000001</v>
      </c>
      <c r="I1632" s="49">
        <v>2039</v>
      </c>
      <c r="J1632" s="49" t="s">
        <v>32</v>
      </c>
      <c r="K1632" s="49" t="s">
        <v>33</v>
      </c>
    </row>
    <row r="1633" spans="1:11" x14ac:dyDescent="0.25">
      <c r="A1633" s="49" t="s">
        <v>3047</v>
      </c>
      <c r="B1633" s="49" t="s">
        <v>34</v>
      </c>
      <c r="C1633" s="49" t="s">
        <v>32</v>
      </c>
      <c r="D1633" s="49">
        <v>4312800</v>
      </c>
      <c r="E1633" s="49">
        <v>93.19</v>
      </c>
      <c r="F1633" s="49">
        <v>28.69</v>
      </c>
      <c r="G1633" s="49">
        <v>6.7000000000000002E-3</v>
      </c>
      <c r="H1633" s="49">
        <v>150.32419999999999</v>
      </c>
      <c r="I1633" s="49">
        <v>2039</v>
      </c>
      <c r="J1633" s="49" t="s">
        <v>52</v>
      </c>
      <c r="K1633" s="49" t="s">
        <v>33</v>
      </c>
    </row>
    <row r="1634" spans="1:11" x14ac:dyDescent="0.25">
      <c r="A1634" s="49" t="s">
        <v>2636</v>
      </c>
      <c r="B1634" s="49" t="s">
        <v>75</v>
      </c>
      <c r="C1634" s="49" t="s">
        <v>31</v>
      </c>
      <c r="D1634" s="49">
        <v>153958</v>
      </c>
      <c r="E1634" s="49">
        <v>83.98</v>
      </c>
      <c r="F1634" s="49">
        <v>5.57</v>
      </c>
      <c r="G1634" s="49">
        <v>3.6200000000000003E-2</v>
      </c>
      <c r="H1634" s="49">
        <v>27.640499999999999</v>
      </c>
      <c r="I1634" s="49">
        <v>2039</v>
      </c>
      <c r="J1634" s="49" t="s">
        <v>32</v>
      </c>
      <c r="K1634" s="49" t="s">
        <v>33</v>
      </c>
    </row>
    <row r="1635" spans="1:11" x14ac:dyDescent="0.25">
      <c r="A1635" s="49" t="s">
        <v>2998</v>
      </c>
      <c r="B1635" s="49" t="s">
        <v>75</v>
      </c>
      <c r="C1635" s="49" t="s">
        <v>32</v>
      </c>
      <c r="D1635" s="49">
        <v>778995</v>
      </c>
      <c r="E1635" s="49">
        <v>74.739999999999995</v>
      </c>
      <c r="F1635" s="49">
        <v>9.5500000000000007</v>
      </c>
      <c r="G1635" s="49">
        <v>1.23E-2</v>
      </c>
      <c r="H1635" s="49">
        <v>81.5702</v>
      </c>
      <c r="I1635" s="49">
        <v>2039</v>
      </c>
      <c r="J1635" s="49" t="s">
        <v>52</v>
      </c>
      <c r="K1635" s="49" t="s">
        <v>33</v>
      </c>
    </row>
    <row r="1636" spans="1:11" x14ac:dyDescent="0.25">
      <c r="A1636" s="49" t="s">
        <v>2407</v>
      </c>
      <c r="B1636" s="49" t="s">
        <v>75</v>
      </c>
      <c r="C1636" s="49" t="s">
        <v>31</v>
      </c>
      <c r="D1636" s="49">
        <v>520739</v>
      </c>
      <c r="E1636" s="49">
        <v>78.790000000000006</v>
      </c>
      <c r="F1636" s="49">
        <v>4.8099999999999996</v>
      </c>
      <c r="G1636" s="49">
        <v>9.1999999999999998E-3</v>
      </c>
      <c r="H1636" s="49">
        <v>108.2617</v>
      </c>
      <c r="I1636" s="49">
        <v>2039</v>
      </c>
      <c r="J1636" s="49" t="s">
        <v>32</v>
      </c>
      <c r="K1636" s="49" t="s">
        <v>33</v>
      </c>
    </row>
    <row r="1637" spans="1:11" x14ac:dyDescent="0.25">
      <c r="A1637" s="49" t="s">
        <v>1229</v>
      </c>
      <c r="B1637" s="49" t="s">
        <v>79</v>
      </c>
      <c r="C1637" s="49" t="s">
        <v>31</v>
      </c>
      <c r="D1637" s="49">
        <v>402167</v>
      </c>
      <c r="E1637" s="49">
        <v>84.46</v>
      </c>
      <c r="F1637" s="49">
        <v>6.3</v>
      </c>
      <c r="G1637" s="49">
        <v>1.5699999999999999E-2</v>
      </c>
      <c r="H1637" s="49">
        <v>63.835999999999999</v>
      </c>
      <c r="I1637" s="49">
        <v>2039</v>
      </c>
      <c r="J1637" s="49" t="s">
        <v>32</v>
      </c>
      <c r="K1637" s="49" t="s">
        <v>33</v>
      </c>
    </row>
    <row r="1638" spans="1:11" x14ac:dyDescent="0.25">
      <c r="A1638" s="49" t="s">
        <v>1139</v>
      </c>
      <c r="B1638" s="49" t="s">
        <v>79</v>
      </c>
      <c r="C1638" s="49" t="s">
        <v>31</v>
      </c>
      <c r="D1638" s="49">
        <v>235093</v>
      </c>
      <c r="E1638" s="49">
        <v>87.15</v>
      </c>
      <c r="F1638" s="49">
        <v>6.34</v>
      </c>
      <c r="G1638" s="49">
        <v>2.7E-2</v>
      </c>
      <c r="H1638" s="49">
        <v>37.080800000000004</v>
      </c>
      <c r="I1638" s="49">
        <v>2039</v>
      </c>
      <c r="J1638" s="49" t="s">
        <v>32</v>
      </c>
      <c r="K1638" s="49" t="s">
        <v>33</v>
      </c>
    </row>
    <row r="1639" spans="1:11" x14ac:dyDescent="0.25">
      <c r="A1639" s="49" t="s">
        <v>2648</v>
      </c>
      <c r="B1639" s="49" t="s">
        <v>75</v>
      </c>
      <c r="C1639" s="49" t="s">
        <v>31</v>
      </c>
      <c r="D1639" s="49">
        <v>97074</v>
      </c>
      <c r="E1639" s="49">
        <v>77.22</v>
      </c>
      <c r="F1639" s="49">
        <v>5.6</v>
      </c>
      <c r="G1639" s="49">
        <v>5.7700000000000001E-2</v>
      </c>
      <c r="H1639" s="49">
        <v>17.334700000000002</v>
      </c>
      <c r="I1639" s="49">
        <v>2039</v>
      </c>
      <c r="J1639" s="49" t="s">
        <v>32</v>
      </c>
      <c r="K1639" s="49" t="s">
        <v>33</v>
      </c>
    </row>
    <row r="1640" spans="1:11" x14ac:dyDescent="0.25">
      <c r="A1640" s="49" t="s">
        <v>3426</v>
      </c>
      <c r="B1640" s="49" t="s">
        <v>34</v>
      </c>
      <c r="C1640" s="49" t="s">
        <v>32</v>
      </c>
      <c r="D1640" s="49">
        <v>294800</v>
      </c>
      <c r="E1640" s="49">
        <v>75.760000000000005</v>
      </c>
      <c r="F1640" s="49">
        <v>0.55000000000000004</v>
      </c>
      <c r="G1640" s="49">
        <v>1.9E-3</v>
      </c>
      <c r="H1640" s="49">
        <v>536</v>
      </c>
      <c r="I1640" s="49">
        <v>2039</v>
      </c>
      <c r="J1640" s="49" t="s">
        <v>52</v>
      </c>
      <c r="K1640" s="49" t="s">
        <v>33</v>
      </c>
    </row>
    <row r="1641" spans="1:11" x14ac:dyDescent="0.25">
      <c r="A1641" s="49" t="s">
        <v>979</v>
      </c>
      <c r="B1641" s="49" t="s">
        <v>79</v>
      </c>
      <c r="C1641" s="49" t="s">
        <v>31</v>
      </c>
      <c r="D1641" s="49">
        <v>257082</v>
      </c>
      <c r="E1641" s="49">
        <v>87.06</v>
      </c>
      <c r="F1641" s="49">
        <v>6.34</v>
      </c>
      <c r="G1641" s="49">
        <v>2.47E-2</v>
      </c>
      <c r="H1641" s="49">
        <v>40.549100000000003</v>
      </c>
      <c r="I1641" s="49">
        <v>2039</v>
      </c>
      <c r="J1641" s="49" t="s">
        <v>32</v>
      </c>
      <c r="K1641" s="49" t="s">
        <v>33</v>
      </c>
    </row>
    <row r="1642" spans="1:11" x14ac:dyDescent="0.25">
      <c r="A1642" s="49" t="s">
        <v>1217</v>
      </c>
      <c r="B1642" s="49" t="s">
        <v>79</v>
      </c>
      <c r="C1642" s="49" t="s">
        <v>31</v>
      </c>
      <c r="D1642" s="49">
        <v>443356</v>
      </c>
      <c r="E1642" s="49">
        <v>80.34</v>
      </c>
      <c r="F1642" s="49">
        <v>6.3</v>
      </c>
      <c r="G1642" s="49">
        <v>1.4200000000000001E-2</v>
      </c>
      <c r="H1642" s="49">
        <v>70.373999999999995</v>
      </c>
      <c r="I1642" s="49">
        <v>2039</v>
      </c>
      <c r="J1642" s="49" t="s">
        <v>32</v>
      </c>
      <c r="K1642" s="49" t="s">
        <v>33</v>
      </c>
    </row>
    <row r="1643" spans="1:11" x14ac:dyDescent="0.25">
      <c r="A1643" s="49" t="s">
        <v>1101</v>
      </c>
      <c r="B1643" s="49" t="s">
        <v>79</v>
      </c>
      <c r="C1643" s="49" t="s">
        <v>31</v>
      </c>
      <c r="D1643" s="49">
        <v>228254</v>
      </c>
      <c r="E1643" s="49">
        <v>87.94</v>
      </c>
      <c r="F1643" s="49">
        <v>6.32</v>
      </c>
      <c r="G1643" s="49">
        <v>2.7699999999999999E-2</v>
      </c>
      <c r="H1643" s="49">
        <v>36.116100000000003</v>
      </c>
      <c r="I1643" s="49">
        <v>2039</v>
      </c>
      <c r="J1643" s="49" t="s">
        <v>32</v>
      </c>
      <c r="K1643" s="49" t="s">
        <v>33</v>
      </c>
    </row>
    <row r="1644" spans="1:11" x14ac:dyDescent="0.25">
      <c r="A1644" s="49" t="s">
        <v>1199</v>
      </c>
      <c r="B1644" s="49" t="s">
        <v>79</v>
      </c>
      <c r="C1644" s="49" t="s">
        <v>31</v>
      </c>
      <c r="D1644" s="49">
        <v>580183</v>
      </c>
      <c r="E1644" s="49">
        <v>82.47</v>
      </c>
      <c r="F1644" s="49">
        <v>7.66</v>
      </c>
      <c r="G1644" s="49">
        <v>1.32E-2</v>
      </c>
      <c r="H1644" s="49">
        <v>75.741799999999998</v>
      </c>
      <c r="I1644" s="49">
        <v>2039</v>
      </c>
      <c r="J1644" s="49" t="s">
        <v>32</v>
      </c>
      <c r="K1644" s="49" t="s">
        <v>33</v>
      </c>
    </row>
    <row r="1645" spans="1:11" x14ac:dyDescent="0.25">
      <c r="A1645" s="49" t="s">
        <v>3041</v>
      </c>
      <c r="B1645" s="49" t="s">
        <v>30</v>
      </c>
      <c r="C1645" s="49" t="s">
        <v>32</v>
      </c>
      <c r="D1645" s="49">
        <v>1108800</v>
      </c>
      <c r="E1645" s="49">
        <v>76.45</v>
      </c>
      <c r="F1645" s="49">
        <v>5.77</v>
      </c>
      <c r="G1645" s="49">
        <v>5.1999999999999998E-3</v>
      </c>
      <c r="H1645" s="49">
        <v>192.16640000000001</v>
      </c>
      <c r="I1645" s="49">
        <v>2039</v>
      </c>
      <c r="J1645" s="49" t="s">
        <v>52</v>
      </c>
      <c r="K1645" s="49" t="s">
        <v>33</v>
      </c>
    </row>
    <row r="1646" spans="1:11" x14ac:dyDescent="0.25">
      <c r="A1646" s="49" t="s">
        <v>2621</v>
      </c>
      <c r="B1646" s="49" t="s">
        <v>75</v>
      </c>
      <c r="C1646" s="49" t="s">
        <v>31</v>
      </c>
      <c r="D1646" s="49">
        <v>132425</v>
      </c>
      <c r="E1646" s="49">
        <v>78.73</v>
      </c>
      <c r="F1646" s="49">
        <v>6.18</v>
      </c>
      <c r="G1646" s="49">
        <v>4.6699999999999998E-2</v>
      </c>
      <c r="H1646" s="49">
        <v>21.428000000000001</v>
      </c>
      <c r="I1646" s="49">
        <v>2039</v>
      </c>
      <c r="J1646" s="49" t="s">
        <v>32</v>
      </c>
      <c r="K1646" s="49" t="s">
        <v>33</v>
      </c>
    </row>
    <row r="1647" spans="1:11" x14ac:dyDescent="0.25">
      <c r="A1647" s="49" t="s">
        <v>1265</v>
      </c>
      <c r="B1647" s="49" t="s">
        <v>79</v>
      </c>
      <c r="C1647" s="49" t="s">
        <v>31</v>
      </c>
      <c r="D1647" s="49">
        <v>1526392</v>
      </c>
      <c r="E1647" s="49">
        <v>73.31</v>
      </c>
      <c r="F1647" s="49">
        <v>11.41</v>
      </c>
      <c r="G1647" s="49">
        <v>7.4999999999999997E-3</v>
      </c>
      <c r="H1647" s="49">
        <v>133.77670000000001</v>
      </c>
      <c r="I1647" s="49">
        <v>2039</v>
      </c>
      <c r="J1647" s="49" t="s">
        <v>32</v>
      </c>
      <c r="K1647" s="49" t="s">
        <v>33</v>
      </c>
    </row>
    <row r="1648" spans="1:11" x14ac:dyDescent="0.25">
      <c r="A1648" s="49" t="s">
        <v>2112</v>
      </c>
      <c r="B1648" s="49" t="s">
        <v>79</v>
      </c>
      <c r="C1648" s="49" t="s">
        <v>31</v>
      </c>
      <c r="D1648" s="49">
        <v>906545</v>
      </c>
      <c r="E1648" s="49">
        <v>84.97</v>
      </c>
      <c r="F1648" s="49">
        <v>9.8000000000000007</v>
      </c>
      <c r="G1648" s="49">
        <v>1.0800000000000001E-2</v>
      </c>
      <c r="H1648" s="49">
        <v>92.504599999999996</v>
      </c>
      <c r="I1648" s="49">
        <v>2039</v>
      </c>
      <c r="J1648" s="49" t="s">
        <v>32</v>
      </c>
      <c r="K1648" s="49" t="s">
        <v>33</v>
      </c>
    </row>
    <row r="1649" spans="1:11" x14ac:dyDescent="0.25">
      <c r="A1649" s="49" t="s">
        <v>1305</v>
      </c>
      <c r="B1649" s="49" t="s">
        <v>79</v>
      </c>
      <c r="C1649" s="49" t="s">
        <v>31</v>
      </c>
      <c r="D1649" s="49">
        <v>645308</v>
      </c>
      <c r="E1649" s="49">
        <v>80.760000000000005</v>
      </c>
      <c r="F1649" s="49">
        <v>6.34</v>
      </c>
      <c r="G1649" s="49">
        <v>9.7999999999999997E-3</v>
      </c>
      <c r="H1649" s="49">
        <v>101.78360000000001</v>
      </c>
      <c r="I1649" s="49">
        <v>2039</v>
      </c>
      <c r="J1649" s="49" t="s">
        <v>32</v>
      </c>
      <c r="K1649" s="49" t="s">
        <v>33</v>
      </c>
    </row>
    <row r="1650" spans="1:11" x14ac:dyDescent="0.25">
      <c r="A1650" s="49" t="s">
        <v>1283</v>
      </c>
      <c r="B1650" s="49" t="s">
        <v>79</v>
      </c>
      <c r="C1650" s="49" t="s">
        <v>31</v>
      </c>
      <c r="D1650" s="49">
        <v>245982</v>
      </c>
      <c r="E1650" s="49">
        <v>73.58</v>
      </c>
      <c r="F1650" s="49">
        <v>6.29</v>
      </c>
      <c r="G1650" s="49">
        <v>2.5600000000000001E-2</v>
      </c>
      <c r="H1650" s="49">
        <v>39.1068</v>
      </c>
      <c r="I1650" s="49">
        <v>2039</v>
      </c>
      <c r="J1650" s="49" t="s">
        <v>32</v>
      </c>
      <c r="K1650" s="49" t="s">
        <v>33</v>
      </c>
    </row>
    <row r="1651" spans="1:11" x14ac:dyDescent="0.25">
      <c r="A1651" s="49" t="s">
        <v>2273</v>
      </c>
      <c r="B1651" s="49" t="s">
        <v>75</v>
      </c>
      <c r="C1651" s="49" t="s">
        <v>31</v>
      </c>
      <c r="D1651" s="49">
        <v>521843</v>
      </c>
      <c r="E1651" s="49">
        <v>78.88</v>
      </c>
      <c r="F1651" s="49">
        <v>5.03</v>
      </c>
      <c r="G1651" s="49">
        <v>9.5999999999999992E-3</v>
      </c>
      <c r="H1651" s="49">
        <v>103.7462</v>
      </c>
      <c r="I1651" s="49">
        <v>2039</v>
      </c>
      <c r="J1651" s="49" t="s">
        <v>32</v>
      </c>
      <c r="K1651" s="49" t="s">
        <v>33</v>
      </c>
    </row>
    <row r="1652" spans="1:11" x14ac:dyDescent="0.25">
      <c r="A1652" s="49" t="s">
        <v>3428</v>
      </c>
      <c r="B1652" s="49" t="s">
        <v>75</v>
      </c>
      <c r="C1652" s="49" t="s">
        <v>32</v>
      </c>
      <c r="D1652" s="49">
        <v>555975</v>
      </c>
      <c r="E1652" s="49">
        <v>79.040000000000006</v>
      </c>
      <c r="F1652" s="49">
        <v>10.08</v>
      </c>
      <c r="G1652" s="49">
        <v>1.8100000000000002E-2</v>
      </c>
      <c r="H1652" s="49">
        <v>55.156300000000002</v>
      </c>
      <c r="I1652" s="49">
        <v>2039</v>
      </c>
      <c r="J1652" s="49" t="s">
        <v>52</v>
      </c>
      <c r="K1652" s="49" t="s">
        <v>33</v>
      </c>
    </row>
    <row r="1653" spans="1:11" x14ac:dyDescent="0.25">
      <c r="A1653" s="49" t="s">
        <v>1371</v>
      </c>
      <c r="B1653" s="49" t="s">
        <v>79</v>
      </c>
      <c r="C1653" s="49" t="s">
        <v>31</v>
      </c>
      <c r="D1653" s="49">
        <v>419684</v>
      </c>
      <c r="E1653" s="49">
        <v>78.930000000000007</v>
      </c>
      <c r="F1653" s="49">
        <v>9.83</v>
      </c>
      <c r="G1653" s="49">
        <v>2.3400000000000001E-2</v>
      </c>
      <c r="H1653" s="49">
        <v>42.694200000000002</v>
      </c>
      <c r="I1653" s="49">
        <v>2039</v>
      </c>
      <c r="J1653" s="49" t="s">
        <v>32</v>
      </c>
      <c r="K1653" s="49" t="s">
        <v>33</v>
      </c>
    </row>
    <row r="1654" spans="1:11" x14ac:dyDescent="0.25">
      <c r="A1654" s="49" t="s">
        <v>3432</v>
      </c>
      <c r="B1654" s="49" t="s">
        <v>34</v>
      </c>
      <c r="C1654" s="49" t="s">
        <v>32</v>
      </c>
      <c r="D1654" s="49">
        <v>333680</v>
      </c>
      <c r="E1654" s="49">
        <v>77.239999999999995</v>
      </c>
      <c r="F1654" s="49">
        <v>5.59</v>
      </c>
      <c r="G1654" s="49">
        <v>1.6799999999999999E-2</v>
      </c>
      <c r="H1654" s="49">
        <v>59.692300000000003</v>
      </c>
      <c r="I1654" s="49">
        <v>2039</v>
      </c>
      <c r="J1654" s="49" t="s">
        <v>52</v>
      </c>
      <c r="K1654" s="49" t="s">
        <v>33</v>
      </c>
    </row>
    <row r="1655" spans="1:11" x14ac:dyDescent="0.25">
      <c r="A1655" s="49" t="s">
        <v>2267</v>
      </c>
      <c r="B1655" s="49" t="s">
        <v>75</v>
      </c>
      <c r="C1655" s="49" t="s">
        <v>31</v>
      </c>
      <c r="D1655" s="49">
        <v>452755</v>
      </c>
      <c r="E1655" s="49">
        <v>78.86</v>
      </c>
      <c r="F1655" s="49">
        <v>5.66</v>
      </c>
      <c r="G1655" s="49">
        <v>1.2500000000000001E-2</v>
      </c>
      <c r="H1655" s="49">
        <v>79.992099999999994</v>
      </c>
      <c r="I1655" s="49">
        <v>2039</v>
      </c>
      <c r="J1655" s="49" t="s">
        <v>32</v>
      </c>
      <c r="K1655" s="49" t="s">
        <v>33</v>
      </c>
    </row>
    <row r="1656" spans="1:11" x14ac:dyDescent="0.25">
      <c r="A1656" s="49" t="s">
        <v>3421</v>
      </c>
      <c r="B1656" s="49" t="s">
        <v>75</v>
      </c>
      <c r="C1656" s="49" t="s">
        <v>32</v>
      </c>
      <c r="D1656" s="49">
        <v>284985</v>
      </c>
      <c r="E1656" s="49">
        <v>80.680000000000007</v>
      </c>
      <c r="F1656" s="49">
        <v>0.18</v>
      </c>
      <c r="G1656" s="49">
        <v>5.9999999999999995E-4</v>
      </c>
      <c r="H1656" s="49">
        <v>1583.25</v>
      </c>
      <c r="I1656" s="49">
        <v>2039</v>
      </c>
      <c r="J1656" s="49" t="s">
        <v>52</v>
      </c>
      <c r="K1656" s="49" t="s">
        <v>33</v>
      </c>
    </row>
    <row r="1657" spans="1:11" x14ac:dyDescent="0.25">
      <c r="A1657" s="49" t="s">
        <v>2610</v>
      </c>
      <c r="B1657" s="49" t="s">
        <v>75</v>
      </c>
      <c r="C1657" s="49" t="s">
        <v>31</v>
      </c>
      <c r="D1657" s="49">
        <v>259379</v>
      </c>
      <c r="E1657" s="49">
        <v>84.41</v>
      </c>
      <c r="F1657" s="49">
        <v>5.83</v>
      </c>
      <c r="G1657" s="49">
        <v>2.2499999999999999E-2</v>
      </c>
      <c r="H1657" s="49">
        <v>44.490299999999998</v>
      </c>
      <c r="I1657" s="49">
        <v>2039</v>
      </c>
      <c r="J1657" s="49" t="s">
        <v>32</v>
      </c>
      <c r="K1657" s="49" t="s">
        <v>33</v>
      </c>
    </row>
    <row r="1658" spans="1:11" x14ac:dyDescent="0.25">
      <c r="A1658" s="49" t="s">
        <v>2624</v>
      </c>
      <c r="B1658" s="49" t="s">
        <v>75</v>
      </c>
      <c r="C1658" s="49" t="s">
        <v>31</v>
      </c>
      <c r="D1658" s="49">
        <v>389629</v>
      </c>
      <c r="E1658" s="49">
        <v>81.5</v>
      </c>
      <c r="F1658" s="49">
        <v>5.84</v>
      </c>
      <c r="G1658" s="49">
        <v>1.4999999999999999E-2</v>
      </c>
      <c r="H1658" s="49">
        <v>66.717299999999994</v>
      </c>
      <c r="I1658" s="49">
        <v>2039</v>
      </c>
      <c r="J1658" s="49" t="s">
        <v>32</v>
      </c>
      <c r="K1658" s="49" t="s">
        <v>33</v>
      </c>
    </row>
    <row r="1659" spans="1:11" x14ac:dyDescent="0.25">
      <c r="A1659" s="49" t="s">
        <v>3425</v>
      </c>
      <c r="B1659" s="49" t="s">
        <v>34</v>
      </c>
      <c r="C1659" s="49" t="s">
        <v>32</v>
      </c>
      <c r="D1659" s="49">
        <v>103280</v>
      </c>
      <c r="E1659" s="49">
        <v>74.48</v>
      </c>
      <c r="F1659" s="49">
        <v>5.6</v>
      </c>
      <c r="G1659" s="49">
        <v>5.4199999999999998E-2</v>
      </c>
      <c r="H1659" s="49">
        <v>18.442900000000002</v>
      </c>
      <c r="I1659" s="49">
        <v>2039</v>
      </c>
      <c r="J1659" s="49" t="s">
        <v>52</v>
      </c>
      <c r="K1659" s="49" t="s">
        <v>33</v>
      </c>
    </row>
    <row r="1660" spans="1:11" x14ac:dyDescent="0.25">
      <c r="A1660" s="49" t="s">
        <v>1238</v>
      </c>
      <c r="B1660" s="49" t="s">
        <v>79</v>
      </c>
      <c r="C1660" s="49" t="s">
        <v>31</v>
      </c>
      <c r="D1660" s="49">
        <v>586548</v>
      </c>
      <c r="E1660" s="49">
        <v>82.21</v>
      </c>
      <c r="F1660" s="49">
        <v>7.1</v>
      </c>
      <c r="G1660" s="49">
        <v>1.21E-2</v>
      </c>
      <c r="H1660" s="49">
        <v>82.612399999999994</v>
      </c>
      <c r="I1660" s="49">
        <v>2039</v>
      </c>
      <c r="J1660" s="49" t="s">
        <v>32</v>
      </c>
      <c r="K1660" s="49" t="s">
        <v>33</v>
      </c>
    </row>
    <row r="1661" spans="1:11" x14ac:dyDescent="0.25">
      <c r="A1661" s="49" t="s">
        <v>1565</v>
      </c>
      <c r="B1661" s="49" t="s">
        <v>79</v>
      </c>
      <c r="C1661" s="49" t="s">
        <v>31</v>
      </c>
      <c r="D1661" s="49">
        <v>494015</v>
      </c>
      <c r="E1661" s="49">
        <v>82.4</v>
      </c>
      <c r="F1661" s="49">
        <v>10.039999999999999</v>
      </c>
      <c r="G1661" s="49">
        <v>2.0299999999999999E-2</v>
      </c>
      <c r="H1661" s="49">
        <v>49.204700000000003</v>
      </c>
      <c r="I1661" s="49">
        <v>2039</v>
      </c>
      <c r="J1661" s="49" t="s">
        <v>32</v>
      </c>
      <c r="K1661" s="49" t="s">
        <v>33</v>
      </c>
    </row>
    <row r="1662" spans="1:11" x14ac:dyDescent="0.25">
      <c r="A1662" s="49" t="s">
        <v>1040</v>
      </c>
      <c r="B1662" s="49" t="s">
        <v>79</v>
      </c>
      <c r="C1662" s="49" t="s">
        <v>31</v>
      </c>
      <c r="D1662" s="49">
        <v>254399</v>
      </c>
      <c r="E1662" s="49">
        <v>86.74</v>
      </c>
      <c r="F1662" s="49">
        <v>6.34</v>
      </c>
      <c r="G1662" s="49">
        <v>2.4899999999999999E-2</v>
      </c>
      <c r="H1662" s="49">
        <v>40.125999999999998</v>
      </c>
      <c r="I1662" s="49">
        <v>2039</v>
      </c>
      <c r="J1662" s="49" t="s">
        <v>32</v>
      </c>
      <c r="K1662" s="49" t="s">
        <v>33</v>
      </c>
    </row>
    <row r="1663" spans="1:11" x14ac:dyDescent="0.25">
      <c r="A1663" s="49" t="s">
        <v>2240</v>
      </c>
      <c r="B1663" s="49" t="s">
        <v>79</v>
      </c>
      <c r="C1663" s="49" t="s">
        <v>31</v>
      </c>
      <c r="D1663" s="49">
        <v>69597</v>
      </c>
      <c r="E1663" s="49">
        <v>84.07</v>
      </c>
      <c r="F1663" s="49">
        <v>7.34</v>
      </c>
      <c r="G1663" s="49">
        <v>0.1055</v>
      </c>
      <c r="H1663" s="49">
        <v>9.4817999999999998</v>
      </c>
      <c r="I1663" s="49">
        <v>2039</v>
      </c>
      <c r="J1663" s="49" t="s">
        <v>32</v>
      </c>
      <c r="K1663" s="49" t="s">
        <v>33</v>
      </c>
    </row>
    <row r="1664" spans="1:11" x14ac:dyDescent="0.25">
      <c r="A1664" s="49" t="s">
        <v>2615</v>
      </c>
      <c r="B1664" s="49" t="s">
        <v>75</v>
      </c>
      <c r="C1664" s="49" t="s">
        <v>31</v>
      </c>
      <c r="D1664" s="49">
        <v>355541</v>
      </c>
      <c r="E1664" s="49">
        <v>73.239999999999995</v>
      </c>
      <c r="F1664" s="49">
        <v>5.25</v>
      </c>
      <c r="G1664" s="49">
        <v>1.4800000000000001E-2</v>
      </c>
      <c r="H1664" s="49">
        <v>67.722099999999998</v>
      </c>
      <c r="I1664" s="49">
        <v>2039</v>
      </c>
      <c r="J1664" s="49" t="s">
        <v>32</v>
      </c>
      <c r="K1664" s="49" t="s">
        <v>33</v>
      </c>
    </row>
    <row r="1665" spans="1:11" x14ac:dyDescent="0.25">
      <c r="A1665" s="49" t="s">
        <v>1201</v>
      </c>
      <c r="B1665" s="49" t="s">
        <v>79</v>
      </c>
      <c r="C1665" s="49" t="s">
        <v>31</v>
      </c>
      <c r="D1665" s="49">
        <v>505273</v>
      </c>
      <c r="E1665" s="49">
        <v>83.13</v>
      </c>
      <c r="F1665" s="49">
        <v>6.9</v>
      </c>
      <c r="G1665" s="49">
        <v>1.37E-2</v>
      </c>
      <c r="H1665" s="49">
        <v>73.227900000000005</v>
      </c>
      <c r="I1665" s="49">
        <v>2039</v>
      </c>
      <c r="J1665" s="49" t="s">
        <v>32</v>
      </c>
      <c r="K1665" s="49" t="s">
        <v>33</v>
      </c>
    </row>
    <row r="1666" spans="1:11" x14ac:dyDescent="0.25">
      <c r="A1666" s="49" t="s">
        <v>3419</v>
      </c>
      <c r="B1666" s="49" t="s">
        <v>34</v>
      </c>
      <c r="C1666" s="49" t="s">
        <v>32</v>
      </c>
      <c r="D1666" s="49">
        <v>291600</v>
      </c>
      <c r="E1666" s="49">
        <v>75</v>
      </c>
      <c r="F1666" s="49">
        <v>5.72</v>
      </c>
      <c r="G1666" s="49">
        <v>1.9599999999999999E-2</v>
      </c>
      <c r="H1666" s="49">
        <v>50.978999999999999</v>
      </c>
      <c r="I1666" s="49">
        <v>2039</v>
      </c>
      <c r="J1666" s="49" t="s">
        <v>52</v>
      </c>
      <c r="K1666" s="49" t="s">
        <v>33</v>
      </c>
    </row>
    <row r="1667" spans="1:11" x14ac:dyDescent="0.25">
      <c r="A1667" s="49" t="s">
        <v>2623</v>
      </c>
      <c r="B1667" s="49" t="s">
        <v>75</v>
      </c>
      <c r="C1667" s="49" t="s">
        <v>31</v>
      </c>
      <c r="D1667" s="49">
        <v>96513</v>
      </c>
      <c r="E1667" s="49">
        <v>80.56</v>
      </c>
      <c r="F1667" s="49">
        <v>5.99</v>
      </c>
      <c r="G1667" s="49">
        <v>6.2100000000000002E-2</v>
      </c>
      <c r="H1667" s="49">
        <v>16.112300000000001</v>
      </c>
      <c r="I1667" s="49">
        <v>2039</v>
      </c>
      <c r="J1667" s="49" t="s">
        <v>32</v>
      </c>
      <c r="K1667" s="49" t="s">
        <v>33</v>
      </c>
    </row>
    <row r="1668" spans="1:11" x14ac:dyDescent="0.25">
      <c r="A1668" s="49" t="s">
        <v>2637</v>
      </c>
      <c r="B1668" s="49" t="s">
        <v>75</v>
      </c>
      <c r="C1668" s="49" t="s">
        <v>31</v>
      </c>
      <c r="D1668" s="49">
        <v>281964</v>
      </c>
      <c r="E1668" s="49">
        <v>82.1</v>
      </c>
      <c r="F1668" s="49">
        <v>6.26</v>
      </c>
      <c r="G1668" s="49">
        <v>2.2200000000000001E-2</v>
      </c>
      <c r="H1668" s="49">
        <v>45.042099999999998</v>
      </c>
      <c r="I1668" s="49">
        <v>2039</v>
      </c>
      <c r="J1668" s="49" t="s">
        <v>32</v>
      </c>
      <c r="K1668" s="49" t="s">
        <v>33</v>
      </c>
    </row>
    <row r="1669" spans="1:11" x14ac:dyDescent="0.25">
      <c r="A1669" s="49" t="s">
        <v>1422</v>
      </c>
      <c r="B1669" s="49" t="s">
        <v>79</v>
      </c>
      <c r="C1669" s="49" t="s">
        <v>31</v>
      </c>
      <c r="D1669" s="49">
        <v>797074</v>
      </c>
      <c r="E1669" s="49">
        <v>83.85</v>
      </c>
      <c r="F1669" s="49">
        <v>10.35</v>
      </c>
      <c r="G1669" s="49">
        <v>1.2999999999999999E-2</v>
      </c>
      <c r="H1669" s="49">
        <v>77.012</v>
      </c>
      <c r="I1669" s="49">
        <v>2039</v>
      </c>
      <c r="J1669" s="49" t="s">
        <v>32</v>
      </c>
      <c r="K1669" s="49" t="s">
        <v>33</v>
      </c>
    </row>
    <row r="1670" spans="1:11" x14ac:dyDescent="0.25">
      <c r="A1670" s="49" t="s">
        <v>2604</v>
      </c>
      <c r="B1670" s="49" t="s">
        <v>79</v>
      </c>
      <c r="C1670" s="49" t="s">
        <v>31</v>
      </c>
      <c r="D1670" s="49">
        <v>50238</v>
      </c>
      <c r="E1670" s="49">
        <v>86.82</v>
      </c>
      <c r="F1670" s="49">
        <v>6.94</v>
      </c>
      <c r="G1670" s="49">
        <v>0.1381</v>
      </c>
      <c r="H1670" s="49">
        <v>7.2389000000000001</v>
      </c>
      <c r="I1670" s="49">
        <v>2039</v>
      </c>
      <c r="J1670" s="49" t="s">
        <v>32</v>
      </c>
      <c r="K1670" s="49" t="s">
        <v>33</v>
      </c>
    </row>
    <row r="1671" spans="1:11" x14ac:dyDescent="0.25">
      <c r="A1671" s="49" t="s">
        <v>2565</v>
      </c>
      <c r="B1671" s="49" t="s">
        <v>75</v>
      </c>
      <c r="C1671" s="49" t="s">
        <v>31</v>
      </c>
      <c r="D1671" s="49">
        <v>453597</v>
      </c>
      <c r="E1671" s="49">
        <v>83.18</v>
      </c>
      <c r="F1671" s="49">
        <v>5.76</v>
      </c>
      <c r="G1671" s="49">
        <v>1.2699999999999999E-2</v>
      </c>
      <c r="H1671" s="49">
        <v>78.749499999999998</v>
      </c>
      <c r="I1671" s="49">
        <v>2039</v>
      </c>
      <c r="J1671" s="49" t="s">
        <v>32</v>
      </c>
      <c r="K1671" s="49" t="s">
        <v>33</v>
      </c>
    </row>
    <row r="1672" spans="1:11" x14ac:dyDescent="0.25">
      <c r="A1672" s="49" t="s">
        <v>2583</v>
      </c>
      <c r="B1672" s="49" t="s">
        <v>79</v>
      </c>
      <c r="C1672" s="49" t="s">
        <v>31</v>
      </c>
      <c r="D1672" s="49">
        <v>620057</v>
      </c>
      <c r="E1672" s="49">
        <v>77.72</v>
      </c>
      <c r="F1672" s="49">
        <v>9.85</v>
      </c>
      <c r="G1672" s="49">
        <v>1.5900000000000001E-2</v>
      </c>
      <c r="H1672" s="49">
        <v>62.95</v>
      </c>
      <c r="I1672" s="49">
        <v>2039</v>
      </c>
      <c r="J1672" s="49" t="s">
        <v>32</v>
      </c>
      <c r="K1672" s="49" t="s">
        <v>33</v>
      </c>
    </row>
    <row r="1673" spans="1:11" x14ac:dyDescent="0.25">
      <c r="A1673" s="49" t="s">
        <v>2617</v>
      </c>
      <c r="B1673" s="49" t="s">
        <v>34</v>
      </c>
      <c r="C1673" s="49" t="s">
        <v>32</v>
      </c>
      <c r="D1673" s="49">
        <v>501600</v>
      </c>
      <c r="E1673" s="49">
        <v>81.239999999999995</v>
      </c>
      <c r="F1673" s="49">
        <v>14.07</v>
      </c>
      <c r="G1673" s="49">
        <v>2.81E-2</v>
      </c>
      <c r="H1673" s="49">
        <v>35.650300000000001</v>
      </c>
      <c r="I1673" s="49">
        <v>2039</v>
      </c>
      <c r="J1673" s="49" t="s">
        <v>52</v>
      </c>
      <c r="K1673" s="49" t="s">
        <v>33</v>
      </c>
    </row>
    <row r="1674" spans="1:11" x14ac:dyDescent="0.25">
      <c r="A1674" s="49" t="s">
        <v>2638</v>
      </c>
      <c r="B1674" s="49" t="s">
        <v>75</v>
      </c>
      <c r="C1674" s="49" t="s">
        <v>31</v>
      </c>
      <c r="D1674" s="49">
        <v>336813</v>
      </c>
      <c r="E1674" s="49">
        <v>88.98</v>
      </c>
      <c r="F1674" s="49">
        <v>5.26</v>
      </c>
      <c r="G1674" s="49">
        <v>1.5599999999999999E-2</v>
      </c>
      <c r="H1674" s="49">
        <v>64.033000000000001</v>
      </c>
      <c r="I1674" s="49">
        <v>2039</v>
      </c>
      <c r="J1674" s="49" t="s">
        <v>32</v>
      </c>
      <c r="K1674" s="49" t="s">
        <v>33</v>
      </c>
    </row>
    <row r="1675" spans="1:11" x14ac:dyDescent="0.25">
      <c r="A1675" s="49" t="s">
        <v>3424</v>
      </c>
      <c r="B1675" s="49" t="s">
        <v>75</v>
      </c>
      <c r="C1675" s="49" t="s">
        <v>32</v>
      </c>
      <c r="D1675" s="49">
        <v>217710</v>
      </c>
      <c r="E1675" s="49">
        <v>83.15</v>
      </c>
      <c r="F1675" s="49">
        <v>9.9600000000000009</v>
      </c>
      <c r="G1675" s="49">
        <v>4.5699999999999998E-2</v>
      </c>
      <c r="H1675" s="49">
        <v>21.8584</v>
      </c>
      <c r="I1675" s="49">
        <v>2039</v>
      </c>
      <c r="J1675" s="49" t="s">
        <v>52</v>
      </c>
      <c r="K1675" s="49" t="s">
        <v>33</v>
      </c>
    </row>
    <row r="1676" spans="1:11" x14ac:dyDescent="0.25">
      <c r="A1676" s="49" t="s">
        <v>2512</v>
      </c>
      <c r="B1676" s="49" t="s">
        <v>79</v>
      </c>
      <c r="C1676" s="49" t="s">
        <v>31</v>
      </c>
      <c r="D1676" s="49">
        <v>799546</v>
      </c>
      <c r="E1676" s="49">
        <v>82.2</v>
      </c>
      <c r="F1676" s="49">
        <v>9.82</v>
      </c>
      <c r="G1676" s="49">
        <v>1.23E-2</v>
      </c>
      <c r="H1676" s="49">
        <v>81.420199999999994</v>
      </c>
      <c r="I1676" s="49">
        <v>2039</v>
      </c>
      <c r="J1676" s="49" t="s">
        <v>32</v>
      </c>
      <c r="K1676" s="49" t="s">
        <v>33</v>
      </c>
    </row>
    <row r="1677" spans="1:11" x14ac:dyDescent="0.25">
      <c r="A1677" s="49" t="s">
        <v>1133</v>
      </c>
      <c r="B1677" s="49" t="s">
        <v>79</v>
      </c>
      <c r="C1677" s="49" t="s">
        <v>31</v>
      </c>
      <c r="D1677" s="49">
        <v>580761</v>
      </c>
      <c r="E1677" s="49">
        <v>88.08</v>
      </c>
      <c r="F1677" s="49">
        <v>7.75</v>
      </c>
      <c r="G1677" s="49">
        <v>1.3299999999999999E-2</v>
      </c>
      <c r="H1677" s="49">
        <v>74.936899999999994</v>
      </c>
      <c r="I1677" s="49">
        <v>2039</v>
      </c>
      <c r="J1677" s="49" t="s">
        <v>32</v>
      </c>
      <c r="K1677" s="49" t="s">
        <v>33</v>
      </c>
    </row>
    <row r="1678" spans="1:11" x14ac:dyDescent="0.25">
      <c r="A1678" s="49" t="s">
        <v>1728</v>
      </c>
      <c r="B1678" s="49" t="s">
        <v>79</v>
      </c>
      <c r="C1678" s="49" t="s">
        <v>31</v>
      </c>
      <c r="D1678" s="49">
        <v>343407</v>
      </c>
      <c r="E1678" s="49">
        <v>86.93</v>
      </c>
      <c r="F1678" s="49">
        <v>6.28</v>
      </c>
      <c r="G1678" s="49">
        <v>1.83E-2</v>
      </c>
      <c r="H1678" s="49">
        <v>54.682600000000001</v>
      </c>
      <c r="I1678" s="49">
        <v>2039</v>
      </c>
      <c r="J1678" s="49" t="s">
        <v>32</v>
      </c>
      <c r="K1678" s="49" t="s">
        <v>33</v>
      </c>
    </row>
    <row r="1679" spans="1:11" x14ac:dyDescent="0.25">
      <c r="A1679" s="49" t="s">
        <v>2874</v>
      </c>
      <c r="B1679" s="49" t="s">
        <v>34</v>
      </c>
      <c r="C1679" s="49" t="s">
        <v>32</v>
      </c>
      <c r="D1679" s="49">
        <v>802000</v>
      </c>
      <c r="E1679" s="49">
        <v>64.150000000000006</v>
      </c>
      <c r="F1679" s="49">
        <v>8.75</v>
      </c>
      <c r="G1679" s="49">
        <v>1.09E-2</v>
      </c>
      <c r="H1679" s="49">
        <v>91.6571</v>
      </c>
      <c r="I1679" s="49">
        <v>2039</v>
      </c>
      <c r="J1679" s="49" t="s">
        <v>52</v>
      </c>
      <c r="K1679" s="49" t="s">
        <v>33</v>
      </c>
    </row>
    <row r="1680" spans="1:11" x14ac:dyDescent="0.25">
      <c r="A1680" s="49" t="s">
        <v>2620</v>
      </c>
      <c r="B1680" s="49" t="s">
        <v>75</v>
      </c>
      <c r="C1680" s="49" t="s">
        <v>31</v>
      </c>
      <c r="D1680" s="49">
        <v>469869</v>
      </c>
      <c r="E1680" s="49">
        <v>85.67</v>
      </c>
      <c r="F1680" s="49">
        <v>5.59</v>
      </c>
      <c r="G1680" s="49">
        <v>1.1900000000000001E-2</v>
      </c>
      <c r="H1680" s="49">
        <v>84.055400000000006</v>
      </c>
      <c r="I1680" s="49">
        <v>2039</v>
      </c>
      <c r="J1680" s="49" t="s">
        <v>32</v>
      </c>
      <c r="K1680" s="49" t="s">
        <v>33</v>
      </c>
    </row>
    <row r="1681" spans="1:11" x14ac:dyDescent="0.25">
      <c r="A1681" s="49" t="s">
        <v>2653</v>
      </c>
      <c r="B1681" s="49" t="s">
        <v>75</v>
      </c>
      <c r="C1681" s="49" t="s">
        <v>31</v>
      </c>
      <c r="D1681" s="49">
        <v>293537</v>
      </c>
      <c r="E1681" s="49">
        <v>88.1</v>
      </c>
      <c r="F1681" s="49">
        <v>5.79</v>
      </c>
      <c r="G1681" s="49">
        <v>1.9699999999999999E-2</v>
      </c>
      <c r="H1681" s="49">
        <v>50.697200000000002</v>
      </c>
      <c r="I1681" s="49">
        <v>2039</v>
      </c>
      <c r="J1681" s="49" t="s">
        <v>32</v>
      </c>
      <c r="K1681" s="49" t="s">
        <v>33</v>
      </c>
    </row>
    <row r="1682" spans="1:11" x14ac:dyDescent="0.25">
      <c r="A1682" s="49" t="s">
        <v>1346</v>
      </c>
      <c r="B1682" s="49" t="s">
        <v>79</v>
      </c>
      <c r="C1682" s="49" t="s">
        <v>31</v>
      </c>
      <c r="D1682" s="49">
        <v>556984</v>
      </c>
      <c r="E1682" s="49">
        <v>72.349999999999994</v>
      </c>
      <c r="F1682" s="49">
        <v>10.37</v>
      </c>
      <c r="G1682" s="49">
        <v>1.8599999999999998E-2</v>
      </c>
      <c r="H1682" s="49">
        <v>53.711100000000002</v>
      </c>
      <c r="I1682" s="49">
        <v>2039</v>
      </c>
      <c r="J1682" s="49" t="s">
        <v>32</v>
      </c>
      <c r="K1682" s="49" t="s">
        <v>33</v>
      </c>
    </row>
    <row r="1683" spans="1:11" x14ac:dyDescent="0.25">
      <c r="A1683" s="49" t="s">
        <v>3223</v>
      </c>
      <c r="B1683" s="49" t="s">
        <v>75</v>
      </c>
      <c r="C1683" s="49" t="s">
        <v>32</v>
      </c>
      <c r="D1683" s="49">
        <v>364545</v>
      </c>
      <c r="E1683" s="49">
        <v>78.19</v>
      </c>
      <c r="F1683" s="49">
        <v>8.89</v>
      </c>
      <c r="G1683" s="49">
        <v>2.4400000000000002E-2</v>
      </c>
      <c r="H1683" s="49">
        <v>41.0062</v>
      </c>
      <c r="I1683" s="49">
        <v>2039</v>
      </c>
      <c r="J1683" s="49" t="s">
        <v>52</v>
      </c>
      <c r="K1683" s="49" t="s">
        <v>33</v>
      </c>
    </row>
    <row r="1684" spans="1:11" x14ac:dyDescent="0.25">
      <c r="A1684" s="49" t="s">
        <v>1240</v>
      </c>
      <c r="B1684" s="49" t="s">
        <v>79</v>
      </c>
      <c r="C1684" s="49" t="s">
        <v>31</v>
      </c>
      <c r="D1684" s="49">
        <v>505273</v>
      </c>
      <c r="E1684" s="49">
        <v>82.77</v>
      </c>
      <c r="F1684" s="49">
        <v>6.88</v>
      </c>
      <c r="G1684" s="49">
        <v>1.3599999999999999E-2</v>
      </c>
      <c r="H1684" s="49">
        <v>73.440799999999996</v>
      </c>
      <c r="I1684" s="49">
        <v>2039</v>
      </c>
      <c r="J1684" s="49" t="s">
        <v>32</v>
      </c>
      <c r="K1684" s="49" t="s">
        <v>33</v>
      </c>
    </row>
    <row r="1685" spans="1:11" x14ac:dyDescent="0.25">
      <c r="A1685" s="49" t="s">
        <v>3422</v>
      </c>
      <c r="B1685" s="49" t="s">
        <v>75</v>
      </c>
      <c r="C1685" s="49" t="s">
        <v>32</v>
      </c>
      <c r="D1685" s="49">
        <v>448335</v>
      </c>
      <c r="E1685" s="49">
        <v>85.65</v>
      </c>
      <c r="F1685" s="49">
        <v>10.24</v>
      </c>
      <c r="G1685" s="49">
        <v>2.2800000000000001E-2</v>
      </c>
      <c r="H1685" s="49">
        <v>43.782699999999998</v>
      </c>
      <c r="I1685" s="49">
        <v>2039</v>
      </c>
      <c r="J1685" s="49" t="s">
        <v>52</v>
      </c>
      <c r="K1685" s="49" t="s">
        <v>33</v>
      </c>
    </row>
    <row r="1686" spans="1:11" x14ac:dyDescent="0.25">
      <c r="A1686" s="49" t="s">
        <v>2625</v>
      </c>
      <c r="B1686" s="49" t="s">
        <v>79</v>
      </c>
      <c r="C1686" s="49" t="s">
        <v>31</v>
      </c>
      <c r="D1686" s="49">
        <v>1065045</v>
      </c>
      <c r="E1686" s="49">
        <v>78.03</v>
      </c>
      <c r="F1686" s="49">
        <v>9.7899999999999991</v>
      </c>
      <c r="G1686" s="49">
        <v>9.1999999999999998E-3</v>
      </c>
      <c r="H1686" s="49">
        <v>108.789</v>
      </c>
      <c r="I1686" s="49">
        <v>2039</v>
      </c>
      <c r="J1686" s="49" t="s">
        <v>32</v>
      </c>
      <c r="K1686" s="49" t="s">
        <v>33</v>
      </c>
    </row>
    <row r="1687" spans="1:11" x14ac:dyDescent="0.25">
      <c r="A1687" s="49" t="s">
        <v>3420</v>
      </c>
      <c r="B1687" s="49" t="s">
        <v>34</v>
      </c>
      <c r="C1687" s="49" t="s">
        <v>32</v>
      </c>
      <c r="D1687" s="49">
        <v>503120</v>
      </c>
      <c r="E1687" s="49">
        <v>71.739999999999995</v>
      </c>
      <c r="F1687" s="49">
        <v>0.48</v>
      </c>
      <c r="G1687" s="49">
        <v>1E-3</v>
      </c>
      <c r="H1687" s="49">
        <v>1048.1667</v>
      </c>
      <c r="I1687" s="49">
        <v>2039</v>
      </c>
      <c r="J1687" s="49" t="s">
        <v>52</v>
      </c>
      <c r="K1687" s="49" t="s">
        <v>33</v>
      </c>
    </row>
    <row r="1688" spans="1:11" x14ac:dyDescent="0.25">
      <c r="A1688" s="49" t="s">
        <v>1399</v>
      </c>
      <c r="B1688" s="49" t="s">
        <v>79</v>
      </c>
      <c r="C1688" s="49" t="s">
        <v>31</v>
      </c>
      <c r="D1688" s="49">
        <v>536310</v>
      </c>
      <c r="E1688" s="49">
        <v>87.98</v>
      </c>
      <c r="F1688" s="49">
        <v>10.1</v>
      </c>
      <c r="G1688" s="49">
        <v>1.8800000000000001E-2</v>
      </c>
      <c r="H1688" s="49">
        <v>53.1</v>
      </c>
      <c r="I1688" s="49">
        <v>2039</v>
      </c>
      <c r="J1688" s="49" t="s">
        <v>32</v>
      </c>
      <c r="K1688" s="49" t="s">
        <v>33</v>
      </c>
    </row>
    <row r="1689" spans="1:11" x14ac:dyDescent="0.25">
      <c r="A1689" s="49" t="s">
        <v>2650</v>
      </c>
      <c r="B1689" s="49" t="s">
        <v>34</v>
      </c>
      <c r="C1689" s="49" t="s">
        <v>32</v>
      </c>
      <c r="D1689" s="49">
        <v>97680</v>
      </c>
      <c r="E1689" s="49">
        <v>88.46</v>
      </c>
      <c r="F1689" s="49">
        <v>13.41</v>
      </c>
      <c r="G1689" s="49">
        <v>0.13730000000000001</v>
      </c>
      <c r="H1689" s="49">
        <v>7.2840999999999996</v>
      </c>
      <c r="I1689" s="49">
        <v>2039</v>
      </c>
      <c r="J1689" s="49" t="s">
        <v>52</v>
      </c>
      <c r="K1689" s="49" t="s">
        <v>33</v>
      </c>
    </row>
    <row r="1690" spans="1:11" x14ac:dyDescent="0.25">
      <c r="A1690" s="49" t="s">
        <v>2640</v>
      </c>
      <c r="B1690" s="49" t="s">
        <v>75</v>
      </c>
      <c r="C1690" s="49" t="s">
        <v>31</v>
      </c>
      <c r="D1690" s="49">
        <v>239880</v>
      </c>
      <c r="E1690" s="49">
        <v>85.18</v>
      </c>
      <c r="F1690" s="49">
        <v>5.65</v>
      </c>
      <c r="G1690" s="49">
        <v>2.3599999999999999E-2</v>
      </c>
      <c r="H1690" s="49">
        <v>42.456600000000002</v>
      </c>
      <c r="I1690" s="49">
        <v>2039</v>
      </c>
      <c r="J1690" s="49" t="s">
        <v>32</v>
      </c>
      <c r="K1690" s="49" t="s">
        <v>33</v>
      </c>
    </row>
    <row r="1691" spans="1:11" x14ac:dyDescent="0.25">
      <c r="A1691" s="49" t="s">
        <v>1180</v>
      </c>
      <c r="B1691" s="49" t="s">
        <v>79</v>
      </c>
      <c r="C1691" s="49" t="s">
        <v>31</v>
      </c>
      <c r="D1691" s="49">
        <v>546147</v>
      </c>
      <c r="E1691" s="49">
        <v>88.05</v>
      </c>
      <c r="F1691" s="49">
        <v>6.32</v>
      </c>
      <c r="G1691" s="49">
        <v>1.1599999999999999E-2</v>
      </c>
      <c r="H1691" s="49">
        <v>86.415700000000001</v>
      </c>
      <c r="I1691" s="49">
        <v>2039</v>
      </c>
      <c r="J1691" s="49" t="s">
        <v>32</v>
      </c>
      <c r="K1691" s="49" t="s">
        <v>33</v>
      </c>
    </row>
    <row r="1692" spans="1:11" x14ac:dyDescent="0.25">
      <c r="A1692" s="49" t="s">
        <v>2056</v>
      </c>
      <c r="B1692" s="49" t="s">
        <v>79</v>
      </c>
      <c r="C1692" s="49" t="s">
        <v>31</v>
      </c>
      <c r="D1692" s="49">
        <v>905966</v>
      </c>
      <c r="E1692" s="49">
        <v>85.79</v>
      </c>
      <c r="F1692" s="49">
        <v>9.8000000000000007</v>
      </c>
      <c r="G1692" s="49">
        <v>1.0800000000000001E-2</v>
      </c>
      <c r="H1692" s="49">
        <v>92.445599999999999</v>
      </c>
      <c r="I1692" s="49">
        <v>2039</v>
      </c>
      <c r="J1692" s="49" t="s">
        <v>32</v>
      </c>
      <c r="K1692" s="49" t="s">
        <v>33</v>
      </c>
    </row>
    <row r="1693" spans="1:11" x14ac:dyDescent="0.25">
      <c r="A1693" s="49" t="s">
        <v>2647</v>
      </c>
      <c r="B1693" s="49" t="s">
        <v>75</v>
      </c>
      <c r="C1693" s="49" t="s">
        <v>31</v>
      </c>
      <c r="D1693" s="49">
        <v>253627</v>
      </c>
      <c r="E1693" s="49">
        <v>82.32</v>
      </c>
      <c r="F1693" s="49">
        <v>6.07</v>
      </c>
      <c r="G1693" s="49">
        <v>2.3900000000000001E-2</v>
      </c>
      <c r="H1693" s="49">
        <v>41.783700000000003</v>
      </c>
      <c r="I1693" s="49">
        <v>2039</v>
      </c>
      <c r="J1693" s="49" t="s">
        <v>32</v>
      </c>
      <c r="K1693" s="49" t="s">
        <v>33</v>
      </c>
    </row>
    <row r="1694" spans="1:11" x14ac:dyDescent="0.25">
      <c r="A1694" s="49" t="s">
        <v>2436</v>
      </c>
      <c r="B1694" s="49" t="s">
        <v>75</v>
      </c>
      <c r="C1694" s="49" t="s">
        <v>31</v>
      </c>
      <c r="D1694" s="49">
        <v>521843</v>
      </c>
      <c r="E1694" s="49">
        <v>79.27</v>
      </c>
      <c r="F1694" s="49">
        <v>4.71</v>
      </c>
      <c r="G1694" s="49">
        <v>8.9999999999999993E-3</v>
      </c>
      <c r="H1694" s="49">
        <v>110.7948</v>
      </c>
      <c r="I1694" s="49">
        <v>2039</v>
      </c>
      <c r="J1694" s="49" t="s">
        <v>32</v>
      </c>
      <c r="K1694" s="49" t="s">
        <v>33</v>
      </c>
    </row>
    <row r="1695" spans="1:11" x14ac:dyDescent="0.25">
      <c r="A1695" s="49" t="s">
        <v>1296</v>
      </c>
      <c r="B1695" s="49" t="s">
        <v>79</v>
      </c>
      <c r="C1695" s="49" t="s">
        <v>31</v>
      </c>
      <c r="D1695" s="49">
        <v>390225</v>
      </c>
      <c r="E1695" s="49">
        <v>83.89</v>
      </c>
      <c r="F1695" s="49">
        <v>6.36</v>
      </c>
      <c r="G1695" s="49">
        <v>1.6299999999999999E-2</v>
      </c>
      <c r="H1695" s="49">
        <v>61.356200000000001</v>
      </c>
      <c r="I1695" s="49">
        <v>2039</v>
      </c>
      <c r="J1695" s="49" t="s">
        <v>32</v>
      </c>
      <c r="K1695" s="49" t="s">
        <v>33</v>
      </c>
    </row>
    <row r="1696" spans="1:11" x14ac:dyDescent="0.25">
      <c r="A1696" s="49" t="s">
        <v>2609</v>
      </c>
      <c r="B1696" s="49" t="s">
        <v>75</v>
      </c>
      <c r="C1696" s="49" t="s">
        <v>31</v>
      </c>
      <c r="D1696" s="49">
        <v>153958</v>
      </c>
      <c r="E1696" s="49">
        <v>77.69</v>
      </c>
      <c r="F1696" s="49">
        <v>5.57</v>
      </c>
      <c r="G1696" s="49">
        <v>3.6200000000000003E-2</v>
      </c>
      <c r="H1696" s="49">
        <v>27.640499999999999</v>
      </c>
      <c r="I1696" s="49">
        <v>2039</v>
      </c>
      <c r="J1696" s="49" t="s">
        <v>32</v>
      </c>
      <c r="K1696" s="49" t="s">
        <v>33</v>
      </c>
    </row>
    <row r="1697" spans="1:11" x14ac:dyDescent="0.25">
      <c r="A1697" s="49" t="s">
        <v>2645</v>
      </c>
      <c r="B1697" s="49" t="s">
        <v>79</v>
      </c>
      <c r="C1697" s="49" t="s">
        <v>31</v>
      </c>
      <c r="D1697" s="49">
        <v>855465</v>
      </c>
      <c r="E1697" s="49">
        <v>86.49</v>
      </c>
      <c r="F1697" s="49">
        <v>10.06</v>
      </c>
      <c r="G1697" s="49">
        <v>1.18E-2</v>
      </c>
      <c r="H1697" s="49">
        <v>85.036299999999997</v>
      </c>
      <c r="I1697" s="49">
        <v>2039</v>
      </c>
      <c r="J1697" s="49" t="s">
        <v>32</v>
      </c>
      <c r="K1697" s="49" t="s">
        <v>33</v>
      </c>
    </row>
    <row r="1698" spans="1:11" x14ac:dyDescent="0.25">
      <c r="A1698" s="49" t="s">
        <v>2995</v>
      </c>
      <c r="B1698" s="49" t="s">
        <v>75</v>
      </c>
      <c r="C1698" s="49" t="s">
        <v>32</v>
      </c>
      <c r="D1698" s="49">
        <v>414540</v>
      </c>
      <c r="E1698" s="49">
        <v>79.569999999999993</v>
      </c>
      <c r="F1698" s="49">
        <v>9.42</v>
      </c>
      <c r="G1698" s="49">
        <v>2.2700000000000001E-2</v>
      </c>
      <c r="H1698" s="49">
        <v>44.006399999999999</v>
      </c>
      <c r="I1698" s="49">
        <v>2039</v>
      </c>
      <c r="J1698" s="49" t="s">
        <v>52</v>
      </c>
      <c r="K1698" s="49" t="s">
        <v>33</v>
      </c>
    </row>
    <row r="1699" spans="1:11" x14ac:dyDescent="0.25">
      <c r="A1699" s="49" t="s">
        <v>2409</v>
      </c>
      <c r="B1699" s="49" t="s">
        <v>75</v>
      </c>
      <c r="C1699" s="49" t="s">
        <v>31</v>
      </c>
      <c r="D1699" s="49">
        <v>210105</v>
      </c>
      <c r="E1699" s="49">
        <v>77.3</v>
      </c>
      <c r="F1699" s="49">
        <v>3.99</v>
      </c>
      <c r="G1699" s="49">
        <v>1.9E-2</v>
      </c>
      <c r="H1699" s="49">
        <v>52.657899999999998</v>
      </c>
      <c r="I1699" s="49">
        <v>2039</v>
      </c>
      <c r="J1699" s="49" t="s">
        <v>32</v>
      </c>
      <c r="K1699" s="49" t="s">
        <v>33</v>
      </c>
    </row>
    <row r="1700" spans="1:11" x14ac:dyDescent="0.25">
      <c r="A1700" s="49" t="s">
        <v>3423</v>
      </c>
      <c r="B1700" s="49" t="s">
        <v>75</v>
      </c>
      <c r="C1700" s="49" t="s">
        <v>32</v>
      </c>
      <c r="D1700" s="49">
        <v>283680</v>
      </c>
      <c r="E1700" s="49">
        <v>84.14</v>
      </c>
      <c r="F1700" s="49">
        <v>0.47</v>
      </c>
      <c r="G1700" s="49">
        <v>1.6999999999999999E-3</v>
      </c>
      <c r="H1700" s="49">
        <v>603.57449999999994</v>
      </c>
      <c r="I1700" s="49">
        <v>2039</v>
      </c>
      <c r="J1700" s="49" t="s">
        <v>52</v>
      </c>
      <c r="K1700" s="49" t="s">
        <v>33</v>
      </c>
    </row>
    <row r="1701" spans="1:11" x14ac:dyDescent="0.25">
      <c r="A1701" s="49" t="s">
        <v>2395</v>
      </c>
      <c r="B1701" s="49" t="s">
        <v>75</v>
      </c>
      <c r="C1701" s="49" t="s">
        <v>31</v>
      </c>
      <c r="D1701" s="49">
        <v>439306</v>
      </c>
      <c r="E1701" s="49">
        <v>82.52</v>
      </c>
      <c r="F1701" s="49">
        <v>4.7300000000000004</v>
      </c>
      <c r="G1701" s="49">
        <v>1.0800000000000001E-2</v>
      </c>
      <c r="H1701" s="49">
        <v>92.876499999999993</v>
      </c>
      <c r="I1701" s="49">
        <v>2039</v>
      </c>
      <c r="J1701" s="49" t="s">
        <v>32</v>
      </c>
      <c r="K1701" s="49" t="s">
        <v>33</v>
      </c>
    </row>
    <row r="1702" spans="1:11" x14ac:dyDescent="0.25">
      <c r="A1702" s="49" t="s">
        <v>1220</v>
      </c>
      <c r="B1702" s="49" t="s">
        <v>79</v>
      </c>
      <c r="C1702" s="49" t="s">
        <v>31</v>
      </c>
      <c r="D1702" s="49">
        <v>244246</v>
      </c>
      <c r="E1702" s="49">
        <v>83.79</v>
      </c>
      <c r="F1702" s="49">
        <v>6.3</v>
      </c>
      <c r="G1702" s="49">
        <v>2.58E-2</v>
      </c>
      <c r="H1702" s="49">
        <v>38.769199999999998</v>
      </c>
      <c r="I1702" s="49">
        <v>2039</v>
      </c>
      <c r="J1702" s="49" t="s">
        <v>32</v>
      </c>
      <c r="K1702" s="49" t="s">
        <v>33</v>
      </c>
    </row>
    <row r="1703" spans="1:11" x14ac:dyDescent="0.25">
      <c r="A1703" s="49" t="s">
        <v>1319</v>
      </c>
      <c r="B1703" s="49" t="s">
        <v>79</v>
      </c>
      <c r="C1703" s="49" t="s">
        <v>31</v>
      </c>
      <c r="D1703" s="49">
        <v>515952</v>
      </c>
      <c r="E1703" s="49">
        <v>85.62</v>
      </c>
      <c r="F1703" s="49">
        <v>10.07</v>
      </c>
      <c r="G1703" s="49">
        <v>1.95E-2</v>
      </c>
      <c r="H1703" s="49">
        <v>51.236499999999999</v>
      </c>
      <c r="I1703" s="49">
        <v>2039</v>
      </c>
      <c r="J1703" s="49" t="s">
        <v>32</v>
      </c>
      <c r="K1703" s="49" t="s">
        <v>33</v>
      </c>
    </row>
    <row r="1704" spans="1:11" x14ac:dyDescent="0.25">
      <c r="A1704" s="49" t="s">
        <v>3430</v>
      </c>
      <c r="B1704" s="49" t="s">
        <v>75</v>
      </c>
      <c r="C1704" s="49" t="s">
        <v>32</v>
      </c>
      <c r="D1704" s="49">
        <v>285390</v>
      </c>
      <c r="E1704" s="49">
        <v>76.069999999999993</v>
      </c>
      <c r="F1704" s="49">
        <v>0.25</v>
      </c>
      <c r="G1704" s="49">
        <v>8.9999999999999998E-4</v>
      </c>
      <c r="H1704" s="49">
        <v>1141.56</v>
      </c>
      <c r="I1704" s="49">
        <v>2039</v>
      </c>
      <c r="J1704" s="49" t="s">
        <v>52</v>
      </c>
      <c r="K1704" s="49" t="s">
        <v>33</v>
      </c>
    </row>
    <row r="1705" spans="1:11" x14ac:dyDescent="0.25">
      <c r="A1705" s="49" t="s">
        <v>1224</v>
      </c>
      <c r="B1705" s="49" t="s">
        <v>79</v>
      </c>
      <c r="C1705" s="49" t="s">
        <v>31</v>
      </c>
      <c r="D1705" s="49">
        <v>432046</v>
      </c>
      <c r="E1705" s="49">
        <v>85.78</v>
      </c>
      <c r="F1705" s="49">
        <v>7.04</v>
      </c>
      <c r="G1705" s="49">
        <v>1.6299999999999999E-2</v>
      </c>
      <c r="H1705" s="49">
        <v>61.370199999999997</v>
      </c>
      <c r="I1705" s="49">
        <v>2039</v>
      </c>
      <c r="J1705" s="49" t="s">
        <v>32</v>
      </c>
      <c r="K1705" s="49" t="s">
        <v>33</v>
      </c>
    </row>
    <row r="1706" spans="1:11" x14ac:dyDescent="0.25">
      <c r="A1706" s="49" t="s">
        <v>1153</v>
      </c>
      <c r="B1706" s="49" t="s">
        <v>79</v>
      </c>
      <c r="C1706" s="49" t="s">
        <v>31</v>
      </c>
      <c r="D1706" s="49">
        <v>593123</v>
      </c>
      <c r="E1706" s="49">
        <v>77.760000000000005</v>
      </c>
      <c r="F1706" s="49">
        <v>6.31</v>
      </c>
      <c r="G1706" s="49">
        <v>1.06E-2</v>
      </c>
      <c r="H1706" s="49">
        <v>93.997399999999999</v>
      </c>
      <c r="I1706" s="49">
        <v>2039</v>
      </c>
      <c r="J1706" s="49" t="s">
        <v>32</v>
      </c>
      <c r="K1706" s="49" t="s">
        <v>33</v>
      </c>
    </row>
    <row r="1707" spans="1:11" x14ac:dyDescent="0.25">
      <c r="A1707" s="49" t="s">
        <v>1237</v>
      </c>
      <c r="B1707" s="49" t="s">
        <v>79</v>
      </c>
      <c r="C1707" s="49" t="s">
        <v>31</v>
      </c>
      <c r="D1707" s="49">
        <v>235093</v>
      </c>
      <c r="E1707" s="49">
        <v>87.46</v>
      </c>
      <c r="F1707" s="49">
        <v>6.26</v>
      </c>
      <c r="G1707" s="49">
        <v>2.6599999999999999E-2</v>
      </c>
      <c r="H1707" s="49">
        <v>37.554699999999997</v>
      </c>
      <c r="I1707" s="49">
        <v>2039</v>
      </c>
      <c r="J1707" s="49" t="s">
        <v>32</v>
      </c>
      <c r="K1707" s="49" t="s">
        <v>33</v>
      </c>
    </row>
    <row r="1708" spans="1:11" x14ac:dyDescent="0.25">
      <c r="A1708" s="49" t="s">
        <v>1171</v>
      </c>
      <c r="B1708" s="49" t="s">
        <v>79</v>
      </c>
      <c r="C1708" s="49" t="s">
        <v>31</v>
      </c>
      <c r="D1708" s="49">
        <v>377390</v>
      </c>
      <c r="E1708" s="49">
        <v>81.599999999999994</v>
      </c>
      <c r="F1708" s="49">
        <v>7.76</v>
      </c>
      <c r="G1708" s="49">
        <v>2.06E-2</v>
      </c>
      <c r="H1708" s="49">
        <v>48.6327</v>
      </c>
      <c r="I1708" s="49">
        <v>2039</v>
      </c>
      <c r="J1708" s="49" t="s">
        <v>32</v>
      </c>
      <c r="K1708" s="49" t="s">
        <v>33</v>
      </c>
    </row>
    <row r="1709" spans="1:11" x14ac:dyDescent="0.25">
      <c r="A1709" s="49" t="s">
        <v>3431</v>
      </c>
      <c r="B1709" s="49" t="s">
        <v>34</v>
      </c>
      <c r="C1709" s="49" t="s">
        <v>32</v>
      </c>
      <c r="D1709" s="49">
        <v>1747200</v>
      </c>
      <c r="E1709" s="49">
        <v>85.17</v>
      </c>
      <c r="F1709" s="49">
        <v>8.1999999999999993</v>
      </c>
      <c r="G1709" s="49">
        <v>4.7000000000000002E-3</v>
      </c>
      <c r="H1709" s="49">
        <v>213.07320000000001</v>
      </c>
      <c r="I1709" s="49">
        <v>2039</v>
      </c>
      <c r="J1709" s="49" t="s">
        <v>52</v>
      </c>
      <c r="K1709" s="49" t="s">
        <v>33</v>
      </c>
    </row>
    <row r="1710" spans="1:11" x14ac:dyDescent="0.25">
      <c r="A1710" s="49" t="s">
        <v>3433</v>
      </c>
      <c r="B1710" s="49" t="s">
        <v>34</v>
      </c>
      <c r="C1710" s="49" t="s">
        <v>32</v>
      </c>
      <c r="D1710" s="49">
        <v>484800</v>
      </c>
      <c r="E1710" s="49">
        <v>77.39</v>
      </c>
      <c r="F1710" s="49">
        <v>0.17</v>
      </c>
      <c r="G1710" s="49">
        <v>4.0000000000000002E-4</v>
      </c>
      <c r="H1710" s="49">
        <v>2851.7647000000002</v>
      </c>
      <c r="I1710" s="49">
        <v>2039</v>
      </c>
      <c r="J1710" s="49" t="s">
        <v>52</v>
      </c>
      <c r="K1710" s="49" t="s">
        <v>33</v>
      </c>
    </row>
    <row r="1711" spans="1:11" x14ac:dyDescent="0.25">
      <c r="A1711" s="49" t="s">
        <v>2451</v>
      </c>
      <c r="B1711" s="49" t="s">
        <v>75</v>
      </c>
      <c r="C1711" s="49" t="s">
        <v>31</v>
      </c>
      <c r="D1711" s="49">
        <v>612254</v>
      </c>
      <c r="E1711" s="49">
        <v>82.99</v>
      </c>
      <c r="F1711" s="49">
        <v>6.58</v>
      </c>
      <c r="G1711" s="49">
        <v>1.0699999999999999E-2</v>
      </c>
      <c r="H1711" s="49">
        <v>93.047700000000006</v>
      </c>
      <c r="I1711" s="49">
        <v>2039</v>
      </c>
      <c r="J1711" s="49" t="s">
        <v>32</v>
      </c>
      <c r="K1711" s="49" t="s">
        <v>33</v>
      </c>
    </row>
    <row r="1712" spans="1:11" x14ac:dyDescent="0.25">
      <c r="A1712" s="49" t="s">
        <v>1115</v>
      </c>
      <c r="B1712" s="49" t="s">
        <v>79</v>
      </c>
      <c r="C1712" s="49" t="s">
        <v>31</v>
      </c>
      <c r="D1712" s="49">
        <v>482126</v>
      </c>
      <c r="E1712" s="49">
        <v>84.52</v>
      </c>
      <c r="F1712" s="49">
        <v>6.32</v>
      </c>
      <c r="G1712" s="49">
        <v>1.3100000000000001E-2</v>
      </c>
      <c r="H1712" s="49">
        <v>76.285799999999995</v>
      </c>
      <c r="I1712" s="49">
        <v>2039</v>
      </c>
      <c r="J1712" s="49" t="s">
        <v>32</v>
      </c>
      <c r="K1712" s="49" t="s">
        <v>33</v>
      </c>
    </row>
    <row r="1713" spans="1:11" x14ac:dyDescent="0.25">
      <c r="A1713" s="49" t="s">
        <v>2335</v>
      </c>
      <c r="B1713" s="49" t="s">
        <v>75</v>
      </c>
      <c r="C1713" s="49" t="s">
        <v>31</v>
      </c>
      <c r="D1713" s="49">
        <v>474025</v>
      </c>
      <c r="E1713" s="49">
        <v>81.739999999999995</v>
      </c>
      <c r="F1713" s="49">
        <v>4.1500000000000004</v>
      </c>
      <c r="G1713" s="49">
        <v>8.8000000000000005E-3</v>
      </c>
      <c r="H1713" s="49">
        <v>114.223</v>
      </c>
      <c r="I1713" s="49">
        <v>2039</v>
      </c>
      <c r="J1713" s="49" t="s">
        <v>32</v>
      </c>
      <c r="K1713" s="49" t="s">
        <v>33</v>
      </c>
    </row>
    <row r="1714" spans="1:11" x14ac:dyDescent="0.25">
      <c r="A1714" s="49" t="s">
        <v>3429</v>
      </c>
      <c r="B1714" s="49" t="s">
        <v>34</v>
      </c>
      <c r="C1714" s="49" t="s">
        <v>32</v>
      </c>
      <c r="D1714" s="49">
        <v>333680</v>
      </c>
      <c r="E1714" s="49">
        <v>77.23</v>
      </c>
      <c r="F1714" s="49">
        <v>0.36</v>
      </c>
      <c r="G1714" s="49">
        <v>1.1000000000000001E-3</v>
      </c>
      <c r="H1714" s="49">
        <v>926.88890000000004</v>
      </c>
      <c r="I1714" s="49">
        <v>2039</v>
      </c>
      <c r="J1714" s="49" t="s">
        <v>52</v>
      </c>
      <c r="K1714" s="49" t="s">
        <v>33</v>
      </c>
    </row>
    <row r="1715" spans="1:11" x14ac:dyDescent="0.25">
      <c r="A1715" s="49" t="s">
        <v>2627</v>
      </c>
      <c r="B1715" s="49" t="s">
        <v>75</v>
      </c>
      <c r="C1715" s="49" t="s">
        <v>31</v>
      </c>
      <c r="D1715" s="49">
        <v>612254</v>
      </c>
      <c r="E1715" s="49">
        <v>85.53</v>
      </c>
      <c r="F1715" s="49">
        <v>6.3</v>
      </c>
      <c r="G1715" s="49">
        <v>1.03E-2</v>
      </c>
      <c r="H1715" s="49">
        <v>97.183199999999999</v>
      </c>
      <c r="I1715" s="49">
        <v>2039</v>
      </c>
      <c r="J1715" s="49" t="s">
        <v>32</v>
      </c>
      <c r="K1715" s="49" t="s">
        <v>33</v>
      </c>
    </row>
    <row r="1716" spans="1:11" x14ac:dyDescent="0.25">
      <c r="A1716" s="49" t="s">
        <v>2639</v>
      </c>
      <c r="B1716" s="49" t="s">
        <v>75</v>
      </c>
      <c r="C1716" s="49" t="s">
        <v>32</v>
      </c>
      <c r="D1716" s="49">
        <v>558450</v>
      </c>
      <c r="E1716" s="49">
        <v>84.8</v>
      </c>
      <c r="F1716" s="49">
        <v>10.01</v>
      </c>
      <c r="G1716" s="49">
        <v>1.7899999999999999E-2</v>
      </c>
      <c r="H1716" s="49">
        <v>55.789200000000001</v>
      </c>
      <c r="I1716" s="49">
        <v>2039</v>
      </c>
      <c r="J1716" s="49" t="s">
        <v>52</v>
      </c>
      <c r="K1716" s="49" t="s">
        <v>33</v>
      </c>
    </row>
    <row r="1717" spans="1:11" x14ac:dyDescent="0.25">
      <c r="A1717" s="49" t="s">
        <v>1496</v>
      </c>
      <c r="B1717" s="49" t="s">
        <v>79</v>
      </c>
      <c r="C1717" s="49" t="s">
        <v>31</v>
      </c>
      <c r="D1717" s="49">
        <v>384912</v>
      </c>
      <c r="E1717" s="49">
        <v>87.33</v>
      </c>
      <c r="F1717" s="49">
        <v>10.41</v>
      </c>
      <c r="G1717" s="49">
        <v>2.7E-2</v>
      </c>
      <c r="H1717" s="49">
        <v>36.975200000000001</v>
      </c>
      <c r="I1717" s="49">
        <v>2039</v>
      </c>
      <c r="J1717" s="49" t="s">
        <v>32</v>
      </c>
      <c r="K1717" s="49" t="s">
        <v>33</v>
      </c>
    </row>
    <row r="1718" spans="1:11" x14ac:dyDescent="0.25">
      <c r="A1718" s="49" t="s">
        <v>1250</v>
      </c>
      <c r="B1718" s="49" t="s">
        <v>79</v>
      </c>
      <c r="C1718" s="49" t="s">
        <v>31</v>
      </c>
      <c r="D1718" s="49">
        <v>244246</v>
      </c>
      <c r="E1718" s="49">
        <v>81.91</v>
      </c>
      <c r="F1718" s="49">
        <v>6.3</v>
      </c>
      <c r="G1718" s="49">
        <v>2.58E-2</v>
      </c>
      <c r="H1718" s="49">
        <v>38.769199999999998</v>
      </c>
      <c r="I1718" s="49">
        <v>2039</v>
      </c>
      <c r="J1718" s="49" t="s">
        <v>32</v>
      </c>
      <c r="K1718" s="49" t="s">
        <v>33</v>
      </c>
    </row>
    <row r="1719" spans="1:11" x14ac:dyDescent="0.25">
      <c r="A1719" s="49" t="s">
        <v>1096</v>
      </c>
      <c r="B1719" s="49" t="s">
        <v>79</v>
      </c>
      <c r="C1719" s="49" t="s">
        <v>31</v>
      </c>
      <c r="D1719" s="49">
        <v>295904</v>
      </c>
      <c r="E1719" s="49">
        <v>87.55</v>
      </c>
      <c r="F1719" s="49">
        <v>6.25</v>
      </c>
      <c r="G1719" s="49">
        <v>2.1100000000000001E-2</v>
      </c>
      <c r="H1719" s="49">
        <v>47.344700000000003</v>
      </c>
      <c r="I1719" s="49">
        <v>2039</v>
      </c>
      <c r="J1719" s="49" t="s">
        <v>32</v>
      </c>
      <c r="K1719" s="49" t="s">
        <v>33</v>
      </c>
    </row>
    <row r="1720" spans="1:11" x14ac:dyDescent="0.25">
      <c r="A1720" s="49" t="s">
        <v>3604</v>
      </c>
      <c r="B1720" s="49" t="s">
        <v>75</v>
      </c>
      <c r="C1720" s="49" t="s">
        <v>32</v>
      </c>
      <c r="D1720" s="49">
        <v>449505</v>
      </c>
      <c r="E1720" s="49">
        <v>78.81</v>
      </c>
      <c r="F1720" s="49">
        <v>9.5500000000000007</v>
      </c>
      <c r="G1720" s="49">
        <v>2.12E-2</v>
      </c>
      <c r="H1720" s="49">
        <v>47.068600000000004</v>
      </c>
      <c r="I1720" s="49">
        <v>2039</v>
      </c>
      <c r="J1720" s="49" t="s">
        <v>52</v>
      </c>
      <c r="K1720" s="49" t="s">
        <v>33</v>
      </c>
    </row>
    <row r="1721" spans="1:11" x14ac:dyDescent="0.25">
      <c r="A1721" s="49" t="s">
        <v>2662</v>
      </c>
      <c r="B1721" s="49" t="s">
        <v>34</v>
      </c>
      <c r="C1721" s="49" t="s">
        <v>32</v>
      </c>
      <c r="D1721" s="49">
        <v>726800</v>
      </c>
      <c r="E1721" s="49">
        <v>80.5</v>
      </c>
      <c r="F1721" s="49">
        <v>8.1199999999999992</v>
      </c>
      <c r="G1721" s="49">
        <v>1.12E-2</v>
      </c>
      <c r="H1721" s="49">
        <v>89.507400000000004</v>
      </c>
      <c r="I1721" s="49">
        <v>2040</v>
      </c>
      <c r="J1721" s="49" t="s">
        <v>52</v>
      </c>
      <c r="K1721" s="49" t="s">
        <v>33</v>
      </c>
    </row>
    <row r="1722" spans="1:11" x14ac:dyDescent="0.25">
      <c r="A1722" s="49" t="s">
        <v>1390</v>
      </c>
      <c r="B1722" s="49" t="s">
        <v>79</v>
      </c>
      <c r="C1722" s="49" t="s">
        <v>31</v>
      </c>
      <c r="D1722" s="49">
        <v>485754</v>
      </c>
      <c r="E1722" s="49">
        <v>87.1</v>
      </c>
      <c r="F1722" s="49">
        <v>6.31</v>
      </c>
      <c r="G1722" s="49">
        <v>1.2999999999999999E-2</v>
      </c>
      <c r="H1722" s="49">
        <v>76.9816</v>
      </c>
      <c r="I1722" s="49">
        <v>2040</v>
      </c>
      <c r="J1722" s="49" t="s">
        <v>32</v>
      </c>
      <c r="K1722" s="49" t="s">
        <v>33</v>
      </c>
    </row>
    <row r="1723" spans="1:11" x14ac:dyDescent="0.25">
      <c r="A1723" s="49" t="s">
        <v>3253</v>
      </c>
      <c r="B1723" s="49" t="s">
        <v>75</v>
      </c>
      <c r="C1723" s="49" t="s">
        <v>32</v>
      </c>
      <c r="D1723" s="49">
        <v>899640</v>
      </c>
      <c r="E1723" s="49">
        <v>81</v>
      </c>
      <c r="F1723" s="49">
        <v>10.130000000000001</v>
      </c>
      <c r="G1723" s="49">
        <v>1.1299999999999999E-2</v>
      </c>
      <c r="H1723" s="49">
        <v>88.8095</v>
      </c>
      <c r="I1723" s="49">
        <v>2040</v>
      </c>
      <c r="J1723" s="49" t="s">
        <v>52</v>
      </c>
      <c r="K1723" s="49" t="s">
        <v>33</v>
      </c>
    </row>
    <row r="1724" spans="1:11" x14ac:dyDescent="0.25">
      <c r="A1724" s="49" t="s">
        <v>1309</v>
      </c>
      <c r="B1724" s="49" t="s">
        <v>79</v>
      </c>
      <c r="C1724" s="49" t="s">
        <v>31</v>
      </c>
      <c r="D1724" s="49">
        <v>1008081</v>
      </c>
      <c r="E1724" s="49">
        <v>85.79</v>
      </c>
      <c r="F1724" s="49">
        <v>11.27</v>
      </c>
      <c r="G1724" s="49">
        <v>1.12E-2</v>
      </c>
      <c r="H1724" s="49">
        <v>89.4482</v>
      </c>
      <c r="I1724" s="49">
        <v>2040</v>
      </c>
      <c r="J1724" s="49" t="s">
        <v>32</v>
      </c>
      <c r="K1724" s="49" t="s">
        <v>33</v>
      </c>
    </row>
    <row r="1725" spans="1:11" x14ac:dyDescent="0.25">
      <c r="A1725" s="49" t="s">
        <v>1365</v>
      </c>
      <c r="B1725" s="49" t="s">
        <v>79</v>
      </c>
      <c r="C1725" s="49" t="s">
        <v>31</v>
      </c>
      <c r="D1725" s="49">
        <v>391854</v>
      </c>
      <c r="E1725" s="49">
        <v>86.98</v>
      </c>
      <c r="F1725" s="49">
        <v>6.3</v>
      </c>
      <c r="G1725" s="49">
        <v>1.61E-2</v>
      </c>
      <c r="H1725" s="49">
        <v>62.198999999999998</v>
      </c>
      <c r="I1725" s="49">
        <v>2040</v>
      </c>
      <c r="J1725" s="49" t="s">
        <v>32</v>
      </c>
      <c r="K1725" s="49" t="s">
        <v>33</v>
      </c>
    </row>
    <row r="1726" spans="1:11" x14ac:dyDescent="0.25">
      <c r="A1726" s="49" t="s">
        <v>2658</v>
      </c>
      <c r="B1726" s="49" t="s">
        <v>75</v>
      </c>
      <c r="C1726" s="49" t="s">
        <v>31</v>
      </c>
      <c r="D1726" s="49">
        <v>391131</v>
      </c>
      <c r="E1726" s="49">
        <v>82.71</v>
      </c>
      <c r="F1726" s="49">
        <v>5.25</v>
      </c>
      <c r="G1726" s="49">
        <v>1.34E-2</v>
      </c>
      <c r="H1726" s="49">
        <v>74.501199999999997</v>
      </c>
      <c r="I1726" s="49">
        <v>2040</v>
      </c>
      <c r="J1726" s="49" t="s">
        <v>32</v>
      </c>
      <c r="K1726" s="49" t="s">
        <v>33</v>
      </c>
    </row>
    <row r="1727" spans="1:11" x14ac:dyDescent="0.25">
      <c r="A1727" s="49" t="s">
        <v>2333</v>
      </c>
      <c r="B1727" s="49" t="s">
        <v>75</v>
      </c>
      <c r="C1727" s="49" t="s">
        <v>31</v>
      </c>
      <c r="D1727" s="49">
        <v>563236</v>
      </c>
      <c r="E1727" s="49">
        <v>82.8</v>
      </c>
      <c r="F1727" s="49">
        <v>4.42</v>
      </c>
      <c r="G1727" s="49">
        <v>7.7999999999999996E-3</v>
      </c>
      <c r="H1727" s="49">
        <v>127.4289</v>
      </c>
      <c r="I1727" s="49">
        <v>2040</v>
      </c>
      <c r="J1727" s="49" t="s">
        <v>32</v>
      </c>
      <c r="K1727" s="49" t="s">
        <v>33</v>
      </c>
    </row>
    <row r="1728" spans="1:11" x14ac:dyDescent="0.25">
      <c r="A1728" s="49" t="s">
        <v>1272</v>
      </c>
      <c r="B1728" s="49" t="s">
        <v>79</v>
      </c>
      <c r="C1728" s="49" t="s">
        <v>31</v>
      </c>
      <c r="D1728" s="49">
        <v>499625</v>
      </c>
      <c r="E1728" s="49">
        <v>79.430000000000007</v>
      </c>
      <c r="F1728" s="49">
        <v>7.24</v>
      </c>
      <c r="G1728" s="49">
        <v>1.4500000000000001E-2</v>
      </c>
      <c r="H1728" s="49">
        <v>69.008899999999997</v>
      </c>
      <c r="I1728" s="49">
        <v>2040</v>
      </c>
      <c r="J1728" s="49" t="s">
        <v>32</v>
      </c>
      <c r="K1728" s="49" t="s">
        <v>33</v>
      </c>
    </row>
    <row r="1729" spans="1:11" x14ac:dyDescent="0.25">
      <c r="A1729" s="49" t="s">
        <v>2666</v>
      </c>
      <c r="B1729" s="49" t="s">
        <v>75</v>
      </c>
      <c r="C1729" s="49" t="s">
        <v>31</v>
      </c>
      <c r="D1729" s="49">
        <v>307039</v>
      </c>
      <c r="E1729" s="49">
        <v>86.22</v>
      </c>
      <c r="F1729" s="49">
        <v>5.25</v>
      </c>
      <c r="G1729" s="49">
        <v>1.7100000000000001E-2</v>
      </c>
      <c r="H1729" s="49">
        <v>58.483600000000003</v>
      </c>
      <c r="I1729" s="49">
        <v>2040</v>
      </c>
      <c r="J1729" s="49" t="s">
        <v>32</v>
      </c>
      <c r="K1729" s="49" t="s">
        <v>33</v>
      </c>
    </row>
    <row r="1730" spans="1:11" x14ac:dyDescent="0.25">
      <c r="A1730" s="49" t="s">
        <v>1938</v>
      </c>
      <c r="B1730" s="49" t="s">
        <v>79</v>
      </c>
      <c r="C1730" s="49" t="s">
        <v>31</v>
      </c>
      <c r="D1730" s="49">
        <v>645865</v>
      </c>
      <c r="E1730" s="49">
        <v>81.81</v>
      </c>
      <c r="F1730" s="49">
        <v>10.26</v>
      </c>
      <c r="G1730" s="49">
        <v>1.5900000000000001E-2</v>
      </c>
      <c r="H1730" s="49">
        <v>62.949800000000003</v>
      </c>
      <c r="I1730" s="49">
        <v>2040</v>
      </c>
      <c r="J1730" s="49" t="s">
        <v>32</v>
      </c>
      <c r="K1730" s="49" t="s">
        <v>33</v>
      </c>
    </row>
    <row r="1731" spans="1:11" x14ac:dyDescent="0.25">
      <c r="A1731" s="49" t="s">
        <v>2667</v>
      </c>
      <c r="B1731" s="49" t="s">
        <v>34</v>
      </c>
      <c r="C1731" s="49" t="s">
        <v>32</v>
      </c>
      <c r="D1731" s="49">
        <v>331160</v>
      </c>
      <c r="E1731" s="49">
        <v>77.34</v>
      </c>
      <c r="F1731" s="49">
        <v>7.88</v>
      </c>
      <c r="G1731" s="49">
        <v>2.3800000000000002E-2</v>
      </c>
      <c r="H1731" s="49">
        <v>42.025399999999998</v>
      </c>
      <c r="I1731" s="49">
        <v>2040</v>
      </c>
      <c r="J1731" s="49" t="s">
        <v>52</v>
      </c>
      <c r="K1731" s="49" t="s">
        <v>33</v>
      </c>
    </row>
    <row r="1732" spans="1:11" x14ac:dyDescent="0.25">
      <c r="A1732" s="49" t="s">
        <v>3436</v>
      </c>
      <c r="B1732" s="49" t="s">
        <v>75</v>
      </c>
      <c r="C1732" s="49" t="s">
        <v>32</v>
      </c>
      <c r="D1732" s="49">
        <v>283005</v>
      </c>
      <c r="E1732" s="49">
        <v>80.62</v>
      </c>
      <c r="F1732" s="49">
        <v>10.15</v>
      </c>
      <c r="G1732" s="49">
        <v>3.5900000000000001E-2</v>
      </c>
      <c r="H1732" s="49">
        <v>27.882300000000001</v>
      </c>
      <c r="I1732" s="49">
        <v>2040</v>
      </c>
      <c r="J1732" s="49" t="s">
        <v>52</v>
      </c>
      <c r="K1732" s="49" t="s">
        <v>33</v>
      </c>
    </row>
    <row r="1733" spans="1:11" x14ac:dyDescent="0.25">
      <c r="A1733" s="49" t="s">
        <v>1167</v>
      </c>
      <c r="B1733" s="49" t="s">
        <v>79</v>
      </c>
      <c r="C1733" s="49" t="s">
        <v>31</v>
      </c>
      <c r="D1733" s="49">
        <v>425989</v>
      </c>
      <c r="E1733" s="49">
        <v>83.9</v>
      </c>
      <c r="F1733" s="49">
        <v>6.31</v>
      </c>
      <c r="G1733" s="49">
        <v>1.4800000000000001E-2</v>
      </c>
      <c r="H1733" s="49">
        <v>67.510199999999998</v>
      </c>
      <c r="I1733" s="49">
        <v>2040</v>
      </c>
      <c r="J1733" s="49" t="s">
        <v>32</v>
      </c>
      <c r="K1733" s="49" t="s">
        <v>33</v>
      </c>
    </row>
    <row r="1734" spans="1:11" x14ac:dyDescent="0.25">
      <c r="A1734" s="49" t="s">
        <v>1222</v>
      </c>
      <c r="B1734" s="49" t="s">
        <v>79</v>
      </c>
      <c r="C1734" s="49" t="s">
        <v>31</v>
      </c>
      <c r="D1734" s="49">
        <v>450101</v>
      </c>
      <c r="E1734" s="49">
        <v>81.13</v>
      </c>
      <c r="F1734" s="49">
        <v>7.2</v>
      </c>
      <c r="G1734" s="49">
        <v>1.6E-2</v>
      </c>
      <c r="H1734" s="49">
        <v>62.514000000000003</v>
      </c>
      <c r="I1734" s="49">
        <v>2040</v>
      </c>
      <c r="J1734" s="49" t="s">
        <v>32</v>
      </c>
      <c r="K1734" s="49" t="s">
        <v>33</v>
      </c>
    </row>
    <row r="1735" spans="1:11" x14ac:dyDescent="0.25">
      <c r="A1735" s="49" t="s">
        <v>2673</v>
      </c>
      <c r="B1735" s="49" t="s">
        <v>34</v>
      </c>
      <c r="C1735" s="49" t="s">
        <v>32</v>
      </c>
      <c r="D1735" s="49">
        <v>933160</v>
      </c>
      <c r="E1735" s="49">
        <v>67.319999999999993</v>
      </c>
      <c r="F1735" s="49">
        <v>7.51</v>
      </c>
      <c r="G1735" s="49">
        <v>8.0000000000000002E-3</v>
      </c>
      <c r="H1735" s="49">
        <v>124.2557</v>
      </c>
      <c r="I1735" s="49">
        <v>2040</v>
      </c>
      <c r="J1735" s="49" t="s">
        <v>52</v>
      </c>
      <c r="K1735" s="49" t="s">
        <v>33</v>
      </c>
    </row>
    <row r="1736" spans="1:11" x14ac:dyDescent="0.25">
      <c r="A1736" s="49" t="s">
        <v>2686</v>
      </c>
      <c r="B1736" s="49" t="s">
        <v>75</v>
      </c>
      <c r="C1736" s="49" t="s">
        <v>31</v>
      </c>
      <c r="D1736" s="49">
        <v>395538</v>
      </c>
      <c r="E1736" s="49">
        <v>83.19</v>
      </c>
      <c r="F1736" s="49">
        <v>5.26</v>
      </c>
      <c r="G1736" s="49">
        <v>1.3299999999999999E-2</v>
      </c>
      <c r="H1736" s="49">
        <v>75.197400000000002</v>
      </c>
      <c r="I1736" s="49">
        <v>2040</v>
      </c>
      <c r="J1736" s="49" t="s">
        <v>32</v>
      </c>
      <c r="K1736" s="49" t="s">
        <v>33</v>
      </c>
    </row>
    <row r="1737" spans="1:11" x14ac:dyDescent="0.25">
      <c r="A1737" s="49" t="s">
        <v>2674</v>
      </c>
      <c r="B1737" s="49" t="s">
        <v>75</v>
      </c>
      <c r="C1737" s="49" t="s">
        <v>31</v>
      </c>
      <c r="D1737" s="49">
        <v>268460</v>
      </c>
      <c r="E1737" s="49">
        <v>83.04</v>
      </c>
      <c r="F1737" s="49">
        <v>5.59</v>
      </c>
      <c r="G1737" s="49">
        <v>2.0799999999999999E-2</v>
      </c>
      <c r="H1737" s="49">
        <v>48.025100000000002</v>
      </c>
      <c r="I1737" s="49">
        <v>2040</v>
      </c>
      <c r="J1737" s="49" t="s">
        <v>32</v>
      </c>
      <c r="K1737" s="49" t="s">
        <v>33</v>
      </c>
    </row>
    <row r="1738" spans="1:11" x14ac:dyDescent="0.25">
      <c r="A1738" s="49" t="s">
        <v>2657</v>
      </c>
      <c r="B1738" s="49" t="s">
        <v>34</v>
      </c>
      <c r="C1738" s="49" t="s">
        <v>32</v>
      </c>
      <c r="D1738" s="49">
        <v>570000</v>
      </c>
      <c r="E1738" s="49">
        <v>77.59</v>
      </c>
      <c r="F1738" s="49">
        <v>8.2799999999999994</v>
      </c>
      <c r="G1738" s="49">
        <v>1.4500000000000001E-2</v>
      </c>
      <c r="H1738" s="49">
        <v>68.840599999999995</v>
      </c>
      <c r="I1738" s="49">
        <v>2040</v>
      </c>
      <c r="J1738" s="49" t="s">
        <v>52</v>
      </c>
      <c r="K1738" s="49" t="s">
        <v>33</v>
      </c>
    </row>
    <row r="1739" spans="1:11" x14ac:dyDescent="0.25">
      <c r="A1739" s="49" t="s">
        <v>3579</v>
      </c>
      <c r="B1739" s="49" t="s">
        <v>75</v>
      </c>
      <c r="C1739" s="49" t="s">
        <v>32</v>
      </c>
      <c r="D1739" s="49">
        <v>171000</v>
      </c>
      <c r="E1739" s="49">
        <v>77.45</v>
      </c>
      <c r="F1739" s="49">
        <v>0.73</v>
      </c>
      <c r="G1739" s="49">
        <v>4.3E-3</v>
      </c>
      <c r="H1739" s="49">
        <v>234.2466</v>
      </c>
      <c r="I1739" s="49">
        <v>2040</v>
      </c>
      <c r="J1739" s="49" t="s">
        <v>52</v>
      </c>
      <c r="K1739" s="49" t="s">
        <v>33</v>
      </c>
    </row>
    <row r="1740" spans="1:11" x14ac:dyDescent="0.25">
      <c r="A1740" s="49" t="s">
        <v>1227</v>
      </c>
      <c r="B1740" s="49" t="s">
        <v>79</v>
      </c>
      <c r="C1740" s="49" t="s">
        <v>31</v>
      </c>
      <c r="D1740" s="49">
        <v>277744</v>
      </c>
      <c r="E1740" s="49">
        <v>88.02</v>
      </c>
      <c r="F1740" s="49">
        <v>6.33</v>
      </c>
      <c r="G1740" s="49">
        <v>2.2800000000000001E-2</v>
      </c>
      <c r="H1740" s="49">
        <v>43.877400000000002</v>
      </c>
      <c r="I1740" s="49">
        <v>2040</v>
      </c>
      <c r="J1740" s="49" t="s">
        <v>32</v>
      </c>
      <c r="K1740" s="49" t="s">
        <v>33</v>
      </c>
    </row>
    <row r="1741" spans="1:11" x14ac:dyDescent="0.25">
      <c r="A1741" s="49" t="s">
        <v>2438</v>
      </c>
      <c r="B1741" s="49" t="s">
        <v>75</v>
      </c>
      <c r="C1741" s="49" t="s">
        <v>31</v>
      </c>
      <c r="D1741" s="49">
        <v>422630</v>
      </c>
      <c r="E1741" s="49">
        <v>80.39</v>
      </c>
      <c r="F1741" s="49">
        <v>4.34</v>
      </c>
      <c r="G1741" s="49">
        <v>1.03E-2</v>
      </c>
      <c r="H1741" s="49">
        <v>97.380200000000002</v>
      </c>
      <c r="I1741" s="49">
        <v>2040</v>
      </c>
      <c r="J1741" s="49" t="s">
        <v>32</v>
      </c>
      <c r="K1741" s="49" t="s">
        <v>33</v>
      </c>
    </row>
    <row r="1742" spans="1:11" x14ac:dyDescent="0.25">
      <c r="A1742" s="49" t="s">
        <v>1878</v>
      </c>
      <c r="B1742" s="49" t="s">
        <v>79</v>
      </c>
      <c r="C1742" s="49" t="s">
        <v>31</v>
      </c>
      <c r="D1742" s="49">
        <v>966631</v>
      </c>
      <c r="E1742" s="49">
        <v>86.96</v>
      </c>
      <c r="F1742" s="49">
        <v>10.36</v>
      </c>
      <c r="G1742" s="49">
        <v>1.0699999999999999E-2</v>
      </c>
      <c r="H1742" s="49">
        <v>93.304100000000005</v>
      </c>
      <c r="I1742" s="49">
        <v>2040</v>
      </c>
      <c r="J1742" s="49" t="s">
        <v>32</v>
      </c>
      <c r="K1742" s="49" t="s">
        <v>33</v>
      </c>
    </row>
    <row r="1743" spans="1:11" x14ac:dyDescent="0.25">
      <c r="A1743" s="49" t="s">
        <v>1427</v>
      </c>
      <c r="B1743" s="49" t="s">
        <v>79</v>
      </c>
      <c r="C1743" s="49" t="s">
        <v>31</v>
      </c>
      <c r="D1743" s="49">
        <v>319086</v>
      </c>
      <c r="E1743" s="49">
        <v>83.48</v>
      </c>
      <c r="F1743" s="49">
        <v>6.31</v>
      </c>
      <c r="G1743" s="49">
        <v>1.9800000000000002E-2</v>
      </c>
      <c r="H1743" s="49">
        <v>50.568300000000001</v>
      </c>
      <c r="I1743" s="49">
        <v>2040</v>
      </c>
      <c r="J1743" s="49" t="s">
        <v>32</v>
      </c>
      <c r="K1743" s="49" t="s">
        <v>33</v>
      </c>
    </row>
    <row r="1744" spans="1:11" x14ac:dyDescent="0.25">
      <c r="A1744" s="49" t="s">
        <v>2016</v>
      </c>
      <c r="B1744" s="49" t="s">
        <v>34</v>
      </c>
      <c r="C1744" s="49" t="s">
        <v>32</v>
      </c>
      <c r="D1744" s="49">
        <v>1012440</v>
      </c>
      <c r="E1744" s="49">
        <v>70.790000000000006</v>
      </c>
      <c r="F1744" s="49">
        <v>9.2200000000000006</v>
      </c>
      <c r="G1744" s="49">
        <v>9.1000000000000004E-3</v>
      </c>
      <c r="H1744" s="49">
        <v>109.8091</v>
      </c>
      <c r="I1744" s="49">
        <v>2040</v>
      </c>
      <c r="J1744" s="49" t="s">
        <v>52</v>
      </c>
      <c r="K1744" s="49" t="s">
        <v>33</v>
      </c>
    </row>
    <row r="1745" spans="1:11" x14ac:dyDescent="0.25">
      <c r="A1745" s="49" t="s">
        <v>988</v>
      </c>
      <c r="B1745" s="49" t="s">
        <v>79</v>
      </c>
      <c r="C1745" s="49" t="s">
        <v>31</v>
      </c>
      <c r="D1745" s="49">
        <v>937968</v>
      </c>
      <c r="E1745" s="49">
        <v>82.06</v>
      </c>
      <c r="F1745" s="49">
        <v>9.9499999999999993</v>
      </c>
      <c r="G1745" s="49">
        <v>1.06E-2</v>
      </c>
      <c r="H1745" s="49">
        <v>94.268100000000004</v>
      </c>
      <c r="I1745" s="49">
        <v>2040</v>
      </c>
      <c r="J1745" s="49" t="s">
        <v>32</v>
      </c>
      <c r="K1745" s="49" t="s">
        <v>33</v>
      </c>
    </row>
    <row r="1746" spans="1:11" x14ac:dyDescent="0.25">
      <c r="A1746" s="49" t="s">
        <v>1593</v>
      </c>
      <c r="B1746" s="49" t="s">
        <v>79</v>
      </c>
      <c r="C1746" s="49" t="s">
        <v>31</v>
      </c>
      <c r="D1746" s="49">
        <v>661362</v>
      </c>
      <c r="E1746" s="49">
        <v>82.43</v>
      </c>
      <c r="F1746" s="49">
        <v>9.84</v>
      </c>
      <c r="G1746" s="49">
        <v>1.49E-2</v>
      </c>
      <c r="H1746" s="49">
        <v>67.211600000000004</v>
      </c>
      <c r="I1746" s="49">
        <v>2040</v>
      </c>
      <c r="J1746" s="49" t="s">
        <v>32</v>
      </c>
      <c r="K1746" s="49" t="s">
        <v>33</v>
      </c>
    </row>
    <row r="1747" spans="1:11" x14ac:dyDescent="0.25">
      <c r="A1747" s="49" t="s">
        <v>1264</v>
      </c>
      <c r="B1747" s="49" t="s">
        <v>79</v>
      </c>
      <c r="C1747" s="49" t="s">
        <v>31</v>
      </c>
      <c r="D1747" s="49">
        <v>277744</v>
      </c>
      <c r="E1747" s="49">
        <v>88.84</v>
      </c>
      <c r="F1747" s="49">
        <v>6.36</v>
      </c>
      <c r="G1747" s="49">
        <v>2.29E-2</v>
      </c>
      <c r="H1747" s="49">
        <v>43.670400000000001</v>
      </c>
      <c r="I1747" s="49">
        <v>2040</v>
      </c>
      <c r="J1747" s="49" t="s">
        <v>32</v>
      </c>
      <c r="K1747" s="49" t="s">
        <v>33</v>
      </c>
    </row>
    <row r="1748" spans="1:11" x14ac:dyDescent="0.25">
      <c r="A1748" s="49" t="s">
        <v>2999</v>
      </c>
      <c r="B1748" s="49" t="s">
        <v>75</v>
      </c>
      <c r="C1748" s="49" t="s">
        <v>32</v>
      </c>
      <c r="D1748" s="49">
        <v>511650</v>
      </c>
      <c r="E1748" s="49">
        <v>75.42</v>
      </c>
      <c r="F1748" s="49">
        <v>9.8800000000000008</v>
      </c>
      <c r="G1748" s="49">
        <v>1.9300000000000001E-2</v>
      </c>
      <c r="H1748" s="49">
        <v>51.7864</v>
      </c>
      <c r="I1748" s="49">
        <v>2040</v>
      </c>
      <c r="J1748" s="49" t="s">
        <v>52</v>
      </c>
      <c r="K1748" s="49" t="s">
        <v>33</v>
      </c>
    </row>
    <row r="1749" spans="1:11" x14ac:dyDescent="0.25">
      <c r="A1749" s="49" t="s">
        <v>1321</v>
      </c>
      <c r="B1749" s="49" t="s">
        <v>79</v>
      </c>
      <c r="C1749" s="49" t="s">
        <v>31</v>
      </c>
      <c r="D1749" s="49">
        <v>714570</v>
      </c>
      <c r="E1749" s="49">
        <v>86.24</v>
      </c>
      <c r="F1749" s="49">
        <v>9.82</v>
      </c>
      <c r="G1749" s="49">
        <v>1.37E-2</v>
      </c>
      <c r="H1749" s="49">
        <v>72.766800000000003</v>
      </c>
      <c r="I1749" s="49">
        <v>2040</v>
      </c>
      <c r="J1749" s="49" t="s">
        <v>32</v>
      </c>
      <c r="K1749" s="49" t="s">
        <v>33</v>
      </c>
    </row>
    <row r="1750" spans="1:11" x14ac:dyDescent="0.25">
      <c r="A1750" s="49" t="s">
        <v>2441</v>
      </c>
      <c r="B1750" s="49" t="s">
        <v>75</v>
      </c>
      <c r="C1750" s="49" t="s">
        <v>31</v>
      </c>
      <c r="D1750" s="49">
        <v>171599</v>
      </c>
      <c r="E1750" s="49">
        <v>83.86</v>
      </c>
      <c r="F1750" s="49">
        <v>4.8</v>
      </c>
      <c r="G1750" s="49">
        <v>2.8000000000000001E-2</v>
      </c>
      <c r="H1750" s="49">
        <v>35.749699999999997</v>
      </c>
      <c r="I1750" s="49">
        <v>2040</v>
      </c>
      <c r="J1750" s="49" t="s">
        <v>32</v>
      </c>
      <c r="K1750" s="49" t="s">
        <v>33</v>
      </c>
    </row>
    <row r="1751" spans="1:11" x14ac:dyDescent="0.25">
      <c r="A1751" s="49" t="s">
        <v>2341</v>
      </c>
      <c r="B1751" s="49" t="s">
        <v>79</v>
      </c>
      <c r="C1751" s="49" t="s">
        <v>31</v>
      </c>
      <c r="D1751" s="49">
        <v>680001</v>
      </c>
      <c r="E1751" s="49">
        <v>82.84</v>
      </c>
      <c r="F1751" s="49">
        <v>9.7799999999999994</v>
      </c>
      <c r="G1751" s="49">
        <v>1.44E-2</v>
      </c>
      <c r="H1751" s="49">
        <v>69.529700000000005</v>
      </c>
      <c r="I1751" s="49">
        <v>2040</v>
      </c>
      <c r="J1751" s="49" t="s">
        <v>32</v>
      </c>
      <c r="K1751" s="49" t="s">
        <v>33</v>
      </c>
    </row>
    <row r="1752" spans="1:11" x14ac:dyDescent="0.25">
      <c r="A1752" s="49" t="s">
        <v>2548</v>
      </c>
      <c r="B1752" s="49" t="s">
        <v>79</v>
      </c>
      <c r="C1752" s="49" t="s">
        <v>31</v>
      </c>
      <c r="D1752" s="49">
        <v>717550</v>
      </c>
      <c r="E1752" s="49">
        <v>85.85</v>
      </c>
      <c r="F1752" s="49">
        <v>9.82</v>
      </c>
      <c r="G1752" s="49">
        <v>1.37E-2</v>
      </c>
      <c r="H1752" s="49">
        <v>73.070300000000003</v>
      </c>
      <c r="I1752" s="49">
        <v>2040</v>
      </c>
      <c r="J1752" s="49" t="s">
        <v>32</v>
      </c>
      <c r="K1752" s="49" t="s">
        <v>33</v>
      </c>
    </row>
    <row r="1753" spans="1:11" x14ac:dyDescent="0.25">
      <c r="A1753" s="49" t="s">
        <v>1376</v>
      </c>
      <c r="B1753" s="49" t="s">
        <v>79</v>
      </c>
      <c r="C1753" s="49" t="s">
        <v>31</v>
      </c>
      <c r="D1753" s="49">
        <v>321470</v>
      </c>
      <c r="E1753" s="49">
        <v>86.3</v>
      </c>
      <c r="F1753" s="49">
        <v>10.34</v>
      </c>
      <c r="G1753" s="49">
        <v>3.2199999999999999E-2</v>
      </c>
      <c r="H1753" s="49">
        <v>31.0899</v>
      </c>
      <c r="I1753" s="49">
        <v>2040</v>
      </c>
      <c r="J1753" s="49" t="s">
        <v>32</v>
      </c>
      <c r="K1753" s="49" t="s">
        <v>33</v>
      </c>
    </row>
    <row r="1754" spans="1:11" x14ac:dyDescent="0.25">
      <c r="A1754" s="49" t="s">
        <v>2669</v>
      </c>
      <c r="B1754" s="49" t="s">
        <v>75</v>
      </c>
      <c r="C1754" s="49" t="s">
        <v>31</v>
      </c>
      <c r="D1754" s="49">
        <v>369819</v>
      </c>
      <c r="E1754" s="49">
        <v>88.42</v>
      </c>
      <c r="F1754" s="49">
        <v>5.26</v>
      </c>
      <c r="G1754" s="49">
        <v>1.4200000000000001E-2</v>
      </c>
      <c r="H1754" s="49">
        <v>70.307900000000004</v>
      </c>
      <c r="I1754" s="49">
        <v>2040</v>
      </c>
      <c r="J1754" s="49" t="s">
        <v>32</v>
      </c>
      <c r="K1754" s="49" t="s">
        <v>33</v>
      </c>
    </row>
    <row r="1755" spans="1:11" x14ac:dyDescent="0.25">
      <c r="A1755" s="49" t="s">
        <v>2052</v>
      </c>
      <c r="B1755" s="49" t="s">
        <v>79</v>
      </c>
      <c r="C1755" s="49" t="s">
        <v>31</v>
      </c>
      <c r="D1755" s="49">
        <v>851112</v>
      </c>
      <c r="E1755" s="49">
        <v>86.74</v>
      </c>
      <c r="F1755" s="49">
        <v>9.82</v>
      </c>
      <c r="G1755" s="49">
        <v>1.15E-2</v>
      </c>
      <c r="H1755" s="49">
        <v>86.671300000000002</v>
      </c>
      <c r="I1755" s="49">
        <v>2040</v>
      </c>
      <c r="J1755" s="49" t="s">
        <v>32</v>
      </c>
      <c r="K1755" s="49" t="s">
        <v>33</v>
      </c>
    </row>
    <row r="1756" spans="1:11" x14ac:dyDescent="0.25">
      <c r="A1756" s="49" t="s">
        <v>882</v>
      </c>
      <c r="B1756" s="49" t="s">
        <v>75</v>
      </c>
      <c r="C1756" s="49" t="s">
        <v>31</v>
      </c>
      <c r="D1756" s="49">
        <v>528396</v>
      </c>
      <c r="E1756" s="49">
        <v>79.010000000000005</v>
      </c>
      <c r="F1756" s="49">
        <v>6.08</v>
      </c>
      <c r="G1756" s="49">
        <v>1.15E-2</v>
      </c>
      <c r="H1756" s="49">
        <v>86.907200000000003</v>
      </c>
      <c r="I1756" s="49">
        <v>2040</v>
      </c>
      <c r="J1756" s="49" t="s">
        <v>32</v>
      </c>
      <c r="K1756" s="49" t="s">
        <v>33</v>
      </c>
    </row>
    <row r="1757" spans="1:11" x14ac:dyDescent="0.25">
      <c r="A1757" s="49" t="s">
        <v>2682</v>
      </c>
      <c r="B1757" s="49" t="s">
        <v>75</v>
      </c>
      <c r="C1757" s="49" t="s">
        <v>31</v>
      </c>
      <c r="D1757" s="49">
        <v>282404</v>
      </c>
      <c r="E1757" s="49">
        <v>84.1</v>
      </c>
      <c r="F1757" s="49">
        <v>5.27</v>
      </c>
      <c r="G1757" s="49">
        <v>1.8700000000000001E-2</v>
      </c>
      <c r="H1757" s="49">
        <v>53.587000000000003</v>
      </c>
      <c r="I1757" s="49">
        <v>2040</v>
      </c>
      <c r="J1757" s="49" t="s">
        <v>32</v>
      </c>
      <c r="K1757" s="49" t="s">
        <v>33</v>
      </c>
    </row>
    <row r="1758" spans="1:11" x14ac:dyDescent="0.25">
      <c r="A1758" s="49" t="s">
        <v>2079</v>
      </c>
      <c r="B1758" s="49" t="s">
        <v>75</v>
      </c>
      <c r="C1758" s="49" t="s">
        <v>32</v>
      </c>
      <c r="D1758" s="49">
        <v>1213650</v>
      </c>
      <c r="E1758" s="49">
        <v>78.45</v>
      </c>
      <c r="F1758" s="49">
        <v>10.039999999999999</v>
      </c>
      <c r="G1758" s="49">
        <v>8.3000000000000001E-3</v>
      </c>
      <c r="H1758" s="49">
        <v>120.8815</v>
      </c>
      <c r="I1758" s="49">
        <v>2040</v>
      </c>
      <c r="J1758" s="49" t="s">
        <v>52</v>
      </c>
      <c r="K1758" s="49" t="s">
        <v>33</v>
      </c>
    </row>
    <row r="1759" spans="1:11" x14ac:dyDescent="0.25">
      <c r="A1759" s="49" t="s">
        <v>2489</v>
      </c>
      <c r="B1759" s="49" t="s">
        <v>79</v>
      </c>
      <c r="C1759" s="49" t="s">
        <v>31</v>
      </c>
      <c r="D1759" s="49">
        <v>517288</v>
      </c>
      <c r="E1759" s="49">
        <v>87.69</v>
      </c>
      <c r="F1759" s="49">
        <v>10.35</v>
      </c>
      <c r="G1759" s="49">
        <v>0.02</v>
      </c>
      <c r="H1759" s="49">
        <v>49.979500000000002</v>
      </c>
      <c r="I1759" s="49">
        <v>2040</v>
      </c>
      <c r="J1759" s="49" t="s">
        <v>32</v>
      </c>
      <c r="K1759" s="49" t="s">
        <v>33</v>
      </c>
    </row>
    <row r="1760" spans="1:11" x14ac:dyDescent="0.25">
      <c r="A1760" s="49" t="s">
        <v>1324</v>
      </c>
      <c r="B1760" s="49" t="s">
        <v>79</v>
      </c>
      <c r="C1760" s="49" t="s">
        <v>31</v>
      </c>
      <c r="D1760" s="49">
        <v>234397</v>
      </c>
      <c r="E1760" s="49">
        <v>85.95</v>
      </c>
      <c r="F1760" s="49">
        <v>6.3</v>
      </c>
      <c r="G1760" s="49">
        <v>2.69E-2</v>
      </c>
      <c r="H1760" s="49">
        <v>37.2059</v>
      </c>
      <c r="I1760" s="49">
        <v>2040</v>
      </c>
      <c r="J1760" s="49" t="s">
        <v>32</v>
      </c>
      <c r="K1760" s="49" t="s">
        <v>33</v>
      </c>
    </row>
    <row r="1761" spans="1:11" x14ac:dyDescent="0.25">
      <c r="A1761" s="49" t="s">
        <v>2677</v>
      </c>
      <c r="B1761" s="49" t="s">
        <v>75</v>
      </c>
      <c r="C1761" s="49" t="s">
        <v>31</v>
      </c>
      <c r="D1761" s="49">
        <v>535909</v>
      </c>
      <c r="E1761" s="49">
        <v>87.33</v>
      </c>
      <c r="F1761" s="49">
        <v>5.33</v>
      </c>
      <c r="G1761" s="49">
        <v>9.9000000000000008E-3</v>
      </c>
      <c r="H1761" s="49">
        <v>100.5458</v>
      </c>
      <c r="I1761" s="49">
        <v>2040</v>
      </c>
      <c r="J1761" s="49" t="s">
        <v>32</v>
      </c>
      <c r="K1761" s="49" t="s">
        <v>33</v>
      </c>
    </row>
    <row r="1762" spans="1:11" x14ac:dyDescent="0.25">
      <c r="A1762" s="49" t="s">
        <v>1949</v>
      </c>
      <c r="B1762" s="49" t="s">
        <v>79</v>
      </c>
      <c r="C1762" s="49" t="s">
        <v>31</v>
      </c>
      <c r="D1762" s="49">
        <v>798391</v>
      </c>
      <c r="E1762" s="49">
        <v>85.81</v>
      </c>
      <c r="F1762" s="49">
        <v>10.09</v>
      </c>
      <c r="G1762" s="49">
        <v>1.26E-2</v>
      </c>
      <c r="H1762" s="49">
        <v>79.126999999999995</v>
      </c>
      <c r="I1762" s="49">
        <v>2040</v>
      </c>
      <c r="J1762" s="49" t="s">
        <v>32</v>
      </c>
      <c r="K1762" s="49" t="s">
        <v>33</v>
      </c>
    </row>
    <row r="1763" spans="1:11" x14ac:dyDescent="0.25">
      <c r="A1763" s="49" t="s">
        <v>2683</v>
      </c>
      <c r="B1763" s="49" t="s">
        <v>34</v>
      </c>
      <c r="C1763" s="49" t="s">
        <v>32</v>
      </c>
      <c r="D1763" s="49">
        <v>3605600</v>
      </c>
      <c r="E1763" s="49">
        <v>93.19</v>
      </c>
      <c r="F1763" s="49">
        <v>30.8</v>
      </c>
      <c r="G1763" s="49">
        <v>8.5000000000000006E-3</v>
      </c>
      <c r="H1763" s="49">
        <v>117.06489999999999</v>
      </c>
      <c r="I1763" s="49">
        <v>2040</v>
      </c>
      <c r="J1763" s="49" t="s">
        <v>52</v>
      </c>
      <c r="K1763" s="49" t="s">
        <v>33</v>
      </c>
    </row>
    <row r="1764" spans="1:11" x14ac:dyDescent="0.25">
      <c r="A1764" s="49" t="s">
        <v>1343</v>
      </c>
      <c r="B1764" s="49" t="s">
        <v>79</v>
      </c>
      <c r="C1764" s="49" t="s">
        <v>31</v>
      </c>
      <c r="D1764" s="49">
        <v>349753</v>
      </c>
      <c r="E1764" s="49">
        <v>83.39</v>
      </c>
      <c r="F1764" s="49">
        <v>6.3</v>
      </c>
      <c r="G1764" s="49">
        <v>1.7999999999999999E-2</v>
      </c>
      <c r="H1764" s="49">
        <v>55.516399999999997</v>
      </c>
      <c r="I1764" s="49">
        <v>2040</v>
      </c>
      <c r="J1764" s="49" t="s">
        <v>32</v>
      </c>
      <c r="K1764" s="49" t="s">
        <v>33</v>
      </c>
    </row>
    <row r="1765" spans="1:11" x14ac:dyDescent="0.25">
      <c r="A1765" s="49" t="s">
        <v>2381</v>
      </c>
      <c r="B1765" s="49" t="s">
        <v>75</v>
      </c>
      <c r="C1765" s="49" t="s">
        <v>31</v>
      </c>
      <c r="D1765" s="49">
        <v>508836</v>
      </c>
      <c r="E1765" s="49">
        <v>77.3</v>
      </c>
      <c r="F1765" s="49">
        <v>4.18</v>
      </c>
      <c r="G1765" s="49">
        <v>8.2000000000000007E-3</v>
      </c>
      <c r="H1765" s="49">
        <v>121.73099999999999</v>
      </c>
      <c r="I1765" s="49">
        <v>2040</v>
      </c>
      <c r="J1765" s="49" t="s">
        <v>32</v>
      </c>
      <c r="K1765" s="49" t="s">
        <v>33</v>
      </c>
    </row>
    <row r="1766" spans="1:11" x14ac:dyDescent="0.25">
      <c r="A1766" s="49" t="s">
        <v>1355</v>
      </c>
      <c r="B1766" s="49" t="s">
        <v>79</v>
      </c>
      <c r="C1766" s="49" t="s">
        <v>31</v>
      </c>
      <c r="D1766" s="49">
        <v>677129</v>
      </c>
      <c r="E1766" s="49">
        <v>83.61</v>
      </c>
      <c r="F1766" s="49">
        <v>9.84</v>
      </c>
      <c r="G1766" s="49">
        <v>1.4500000000000001E-2</v>
      </c>
      <c r="H1766" s="49">
        <v>68.813900000000004</v>
      </c>
      <c r="I1766" s="49">
        <v>2040</v>
      </c>
      <c r="J1766" s="49" t="s">
        <v>32</v>
      </c>
      <c r="K1766" s="49" t="s">
        <v>33</v>
      </c>
    </row>
    <row r="1767" spans="1:11" x14ac:dyDescent="0.25">
      <c r="A1767" s="49" t="s">
        <v>1351</v>
      </c>
      <c r="B1767" s="49" t="s">
        <v>79</v>
      </c>
      <c r="C1767" s="49" t="s">
        <v>31</v>
      </c>
      <c r="D1767" s="49">
        <v>319086</v>
      </c>
      <c r="E1767" s="49">
        <v>83.45</v>
      </c>
      <c r="F1767" s="49">
        <v>6.31</v>
      </c>
      <c r="G1767" s="49">
        <v>1.9800000000000002E-2</v>
      </c>
      <c r="H1767" s="49">
        <v>50.568300000000001</v>
      </c>
      <c r="I1767" s="49">
        <v>2040</v>
      </c>
      <c r="J1767" s="49" t="s">
        <v>32</v>
      </c>
      <c r="K1767" s="49" t="s">
        <v>33</v>
      </c>
    </row>
    <row r="1768" spans="1:11" x14ac:dyDescent="0.25">
      <c r="A1768" s="49" t="s">
        <v>2616</v>
      </c>
      <c r="B1768" s="49" t="s">
        <v>79</v>
      </c>
      <c r="C1768" s="49" t="s">
        <v>31</v>
      </c>
      <c r="D1768" s="49">
        <v>751631</v>
      </c>
      <c r="E1768" s="49">
        <v>86.37</v>
      </c>
      <c r="F1768" s="49">
        <v>10.07</v>
      </c>
      <c r="G1768" s="49">
        <v>1.34E-2</v>
      </c>
      <c r="H1768" s="49">
        <v>74.640600000000006</v>
      </c>
      <c r="I1768" s="49">
        <v>2040</v>
      </c>
      <c r="J1768" s="49" t="s">
        <v>32</v>
      </c>
      <c r="K1768" s="49" t="s">
        <v>33</v>
      </c>
    </row>
    <row r="1769" spans="1:11" x14ac:dyDescent="0.25">
      <c r="A1769" s="49" t="s">
        <v>1354</v>
      </c>
      <c r="B1769" s="49" t="s">
        <v>79</v>
      </c>
      <c r="C1769" s="49" t="s">
        <v>31</v>
      </c>
      <c r="D1769" s="49">
        <v>168727</v>
      </c>
      <c r="E1769" s="49">
        <v>85.12</v>
      </c>
      <c r="F1769" s="49">
        <v>6.31</v>
      </c>
      <c r="G1769" s="49">
        <v>3.7400000000000003E-2</v>
      </c>
      <c r="H1769" s="49">
        <v>26.739599999999999</v>
      </c>
      <c r="I1769" s="49">
        <v>2040</v>
      </c>
      <c r="J1769" s="49" t="s">
        <v>32</v>
      </c>
      <c r="K1769" s="49" t="s">
        <v>33</v>
      </c>
    </row>
    <row r="1770" spans="1:11" x14ac:dyDescent="0.25">
      <c r="A1770" s="49" t="s">
        <v>2457</v>
      </c>
      <c r="B1770" s="49" t="s">
        <v>75</v>
      </c>
      <c r="C1770" s="49" t="s">
        <v>31</v>
      </c>
      <c r="D1770" s="49">
        <v>290260</v>
      </c>
      <c r="E1770" s="49">
        <v>76.319999999999993</v>
      </c>
      <c r="F1770" s="49">
        <v>4.4400000000000004</v>
      </c>
      <c r="G1770" s="49">
        <v>1.5299999999999999E-2</v>
      </c>
      <c r="H1770" s="49">
        <v>65.373900000000006</v>
      </c>
      <c r="I1770" s="49">
        <v>2040</v>
      </c>
      <c r="J1770" s="49" t="s">
        <v>32</v>
      </c>
      <c r="K1770" s="49" t="s">
        <v>33</v>
      </c>
    </row>
    <row r="1771" spans="1:11" x14ac:dyDescent="0.25">
      <c r="A1771" s="49" t="s">
        <v>2687</v>
      </c>
      <c r="B1771" s="49" t="s">
        <v>75</v>
      </c>
      <c r="C1771" s="49" t="s">
        <v>31</v>
      </c>
      <c r="D1771" s="49">
        <v>212977</v>
      </c>
      <c r="E1771" s="49">
        <v>86.68</v>
      </c>
      <c r="F1771" s="49">
        <v>5.79</v>
      </c>
      <c r="G1771" s="49">
        <v>2.7199999999999998E-2</v>
      </c>
      <c r="H1771" s="49">
        <v>36.783499999999997</v>
      </c>
      <c r="I1771" s="49">
        <v>2040</v>
      </c>
      <c r="J1771" s="49" t="s">
        <v>32</v>
      </c>
      <c r="K1771" s="49" t="s">
        <v>33</v>
      </c>
    </row>
    <row r="1772" spans="1:11" x14ac:dyDescent="0.25">
      <c r="A1772" s="49" t="s">
        <v>2958</v>
      </c>
      <c r="B1772" s="49" t="s">
        <v>79</v>
      </c>
      <c r="C1772" s="49" t="s">
        <v>31</v>
      </c>
      <c r="D1772" s="49">
        <v>560093</v>
      </c>
      <c r="E1772" s="49">
        <v>86.6</v>
      </c>
      <c r="F1772" s="49">
        <v>6.22</v>
      </c>
      <c r="G1772" s="49">
        <v>1.11E-2</v>
      </c>
      <c r="H1772" s="49">
        <v>90.0471</v>
      </c>
      <c r="I1772" s="49">
        <v>2040</v>
      </c>
      <c r="J1772" s="49" t="s">
        <v>32</v>
      </c>
      <c r="K1772" s="49" t="s">
        <v>33</v>
      </c>
    </row>
    <row r="1773" spans="1:11" x14ac:dyDescent="0.25">
      <c r="A1773" s="49" t="s">
        <v>1304</v>
      </c>
      <c r="B1773" s="49" t="s">
        <v>79</v>
      </c>
      <c r="C1773" s="49" t="s">
        <v>31</v>
      </c>
      <c r="D1773" s="49">
        <v>472966</v>
      </c>
      <c r="E1773" s="49">
        <v>87.89</v>
      </c>
      <c r="F1773" s="49">
        <v>6.56</v>
      </c>
      <c r="G1773" s="49">
        <v>1.3899999999999999E-2</v>
      </c>
      <c r="H1773" s="49">
        <v>72.098500000000001</v>
      </c>
      <c r="I1773" s="49">
        <v>2040</v>
      </c>
      <c r="J1773" s="49" t="s">
        <v>32</v>
      </c>
      <c r="K1773" s="49" t="s">
        <v>33</v>
      </c>
    </row>
    <row r="1774" spans="1:11" x14ac:dyDescent="0.25">
      <c r="A1774" s="49" t="s">
        <v>2982</v>
      </c>
      <c r="B1774" s="49" t="s">
        <v>34</v>
      </c>
      <c r="C1774" s="49" t="s">
        <v>31</v>
      </c>
      <c r="D1774" s="49">
        <v>952001</v>
      </c>
      <c r="E1774" s="49">
        <v>82.07</v>
      </c>
      <c r="F1774" s="49">
        <v>12.01</v>
      </c>
      <c r="G1774" s="49">
        <v>1.26E-2</v>
      </c>
      <c r="H1774" s="49">
        <v>79.267399999999995</v>
      </c>
      <c r="I1774" s="49">
        <v>2040</v>
      </c>
      <c r="J1774" s="49" t="s">
        <v>32</v>
      </c>
      <c r="K1774" s="49" t="s">
        <v>33</v>
      </c>
    </row>
    <row r="1775" spans="1:11" x14ac:dyDescent="0.25">
      <c r="A1775" s="49" t="s">
        <v>3036</v>
      </c>
      <c r="B1775" s="49" t="s">
        <v>34</v>
      </c>
      <c r="C1775" s="49" t="s">
        <v>32</v>
      </c>
      <c r="D1775" s="49">
        <v>1150000</v>
      </c>
      <c r="E1775" s="49">
        <v>64.31</v>
      </c>
      <c r="F1775" s="49">
        <v>9.4700000000000006</v>
      </c>
      <c r="G1775" s="49">
        <v>8.2000000000000007E-3</v>
      </c>
      <c r="H1775" s="49">
        <v>121.4361</v>
      </c>
      <c r="I1775" s="49">
        <v>2040</v>
      </c>
      <c r="J1775" s="49" t="s">
        <v>52</v>
      </c>
      <c r="K1775" s="49" t="s">
        <v>33</v>
      </c>
    </row>
    <row r="1776" spans="1:11" x14ac:dyDescent="0.25">
      <c r="A1776" s="49" t="s">
        <v>1431</v>
      </c>
      <c r="B1776" s="49" t="s">
        <v>79</v>
      </c>
      <c r="C1776" s="49" t="s">
        <v>31</v>
      </c>
      <c r="D1776" s="49">
        <v>230117</v>
      </c>
      <c r="E1776" s="49">
        <v>88.1</v>
      </c>
      <c r="F1776" s="49">
        <v>6.31</v>
      </c>
      <c r="G1776" s="49">
        <v>2.7400000000000001E-2</v>
      </c>
      <c r="H1776" s="49">
        <v>36.468600000000002</v>
      </c>
      <c r="I1776" s="49">
        <v>2040</v>
      </c>
      <c r="J1776" s="49" t="s">
        <v>32</v>
      </c>
      <c r="K1776" s="49" t="s">
        <v>33</v>
      </c>
    </row>
    <row r="1777" spans="1:11" x14ac:dyDescent="0.25">
      <c r="A1777" s="49" t="s">
        <v>1391</v>
      </c>
      <c r="B1777" s="49" t="s">
        <v>79</v>
      </c>
      <c r="C1777" s="49" t="s">
        <v>31</v>
      </c>
      <c r="D1777" s="49">
        <v>377766</v>
      </c>
      <c r="E1777" s="49">
        <v>84.11</v>
      </c>
      <c r="F1777" s="49">
        <v>10.43</v>
      </c>
      <c r="G1777" s="49">
        <v>2.76E-2</v>
      </c>
      <c r="H1777" s="49">
        <v>36.219200000000001</v>
      </c>
      <c r="I1777" s="49">
        <v>2040</v>
      </c>
      <c r="J1777" s="49" t="s">
        <v>32</v>
      </c>
      <c r="K1777" s="49" t="s">
        <v>33</v>
      </c>
    </row>
    <row r="1778" spans="1:11" x14ac:dyDescent="0.25">
      <c r="A1778" s="49" t="s">
        <v>3354</v>
      </c>
      <c r="B1778" s="49" t="s">
        <v>79</v>
      </c>
      <c r="C1778" s="49" t="s">
        <v>31</v>
      </c>
      <c r="D1778" s="49">
        <v>744280</v>
      </c>
      <c r="E1778" s="49">
        <v>85.58</v>
      </c>
      <c r="F1778" s="49">
        <v>10.65</v>
      </c>
      <c r="G1778" s="49">
        <v>1.43E-2</v>
      </c>
      <c r="H1778" s="49">
        <v>69.885499999999993</v>
      </c>
      <c r="I1778" s="49">
        <v>2040</v>
      </c>
      <c r="J1778" s="49" t="s">
        <v>32</v>
      </c>
      <c r="K1778" s="49" t="s">
        <v>33</v>
      </c>
    </row>
    <row r="1779" spans="1:11" x14ac:dyDescent="0.25">
      <c r="A1779" s="49" t="s">
        <v>2660</v>
      </c>
      <c r="B1779" s="49" t="s">
        <v>75</v>
      </c>
      <c r="C1779" s="49" t="s">
        <v>31</v>
      </c>
      <c r="D1779" s="49">
        <v>317803</v>
      </c>
      <c r="E1779" s="49">
        <v>83.1</v>
      </c>
      <c r="F1779" s="49">
        <v>5.72</v>
      </c>
      <c r="G1779" s="49">
        <v>1.7999999999999999E-2</v>
      </c>
      <c r="H1779" s="49">
        <v>55.56</v>
      </c>
      <c r="I1779" s="49">
        <v>2040</v>
      </c>
      <c r="J1779" s="49" t="s">
        <v>32</v>
      </c>
      <c r="K1779" s="49" t="s">
        <v>33</v>
      </c>
    </row>
    <row r="1780" spans="1:11" x14ac:dyDescent="0.25">
      <c r="A1780" s="49" t="s">
        <v>2679</v>
      </c>
      <c r="B1780" s="49" t="s">
        <v>75</v>
      </c>
      <c r="C1780" s="49" t="s">
        <v>31</v>
      </c>
      <c r="D1780" s="49">
        <v>360789</v>
      </c>
      <c r="E1780" s="49">
        <v>81.75</v>
      </c>
      <c r="F1780" s="49">
        <v>5.92</v>
      </c>
      <c r="G1780" s="49">
        <v>1.6400000000000001E-2</v>
      </c>
      <c r="H1780" s="49">
        <v>60.944099999999999</v>
      </c>
      <c r="I1780" s="49">
        <v>2040</v>
      </c>
      <c r="J1780" s="49" t="s">
        <v>32</v>
      </c>
      <c r="K1780" s="49" t="s">
        <v>33</v>
      </c>
    </row>
    <row r="1781" spans="1:11" x14ac:dyDescent="0.25">
      <c r="A1781" s="49" t="s">
        <v>2659</v>
      </c>
      <c r="B1781" s="49" t="s">
        <v>75</v>
      </c>
      <c r="C1781" s="49" t="s">
        <v>31</v>
      </c>
      <c r="D1781" s="49">
        <v>317587</v>
      </c>
      <c r="E1781" s="49">
        <v>77.92</v>
      </c>
      <c r="F1781" s="49">
        <v>5.6</v>
      </c>
      <c r="G1781" s="49">
        <v>1.7600000000000001E-2</v>
      </c>
      <c r="H1781" s="49">
        <v>56.7119</v>
      </c>
      <c r="I1781" s="49">
        <v>2040</v>
      </c>
      <c r="J1781" s="49" t="s">
        <v>32</v>
      </c>
      <c r="K1781" s="49" t="s">
        <v>33</v>
      </c>
    </row>
    <row r="1782" spans="1:11" x14ac:dyDescent="0.25">
      <c r="A1782" s="49" t="s">
        <v>1342</v>
      </c>
      <c r="B1782" s="49" t="s">
        <v>79</v>
      </c>
      <c r="C1782" s="49" t="s">
        <v>31</v>
      </c>
      <c r="D1782" s="49">
        <v>188721</v>
      </c>
      <c r="E1782" s="49">
        <v>85.65</v>
      </c>
      <c r="F1782" s="49">
        <v>6.3</v>
      </c>
      <c r="G1782" s="49">
        <v>3.3399999999999999E-2</v>
      </c>
      <c r="H1782" s="49">
        <v>29.9556</v>
      </c>
      <c r="I1782" s="49">
        <v>2040</v>
      </c>
      <c r="J1782" s="49" t="s">
        <v>32</v>
      </c>
      <c r="K1782" s="49" t="s">
        <v>33</v>
      </c>
    </row>
    <row r="1783" spans="1:11" x14ac:dyDescent="0.25">
      <c r="A1783" s="49" t="s">
        <v>2888</v>
      </c>
      <c r="B1783" s="49" t="s">
        <v>75</v>
      </c>
      <c r="C1783" s="49" t="s">
        <v>32</v>
      </c>
      <c r="D1783" s="49">
        <v>1109970</v>
      </c>
      <c r="E1783" s="49">
        <v>79.47</v>
      </c>
      <c r="F1783" s="49">
        <v>9.67</v>
      </c>
      <c r="G1783" s="49">
        <v>8.6999999999999994E-3</v>
      </c>
      <c r="H1783" s="49">
        <v>114.78489999999999</v>
      </c>
      <c r="I1783" s="49">
        <v>2040</v>
      </c>
      <c r="J1783" s="49" t="s">
        <v>52</v>
      </c>
      <c r="K1783" s="49" t="s">
        <v>33</v>
      </c>
    </row>
    <row r="1784" spans="1:11" x14ac:dyDescent="0.25">
      <c r="A1784" s="49" t="s">
        <v>1323</v>
      </c>
      <c r="B1784" s="49" t="s">
        <v>79</v>
      </c>
      <c r="C1784" s="49" t="s">
        <v>31</v>
      </c>
      <c r="D1784" s="49">
        <v>307111</v>
      </c>
      <c r="E1784" s="49">
        <v>84.52</v>
      </c>
      <c r="F1784" s="49">
        <v>6.32</v>
      </c>
      <c r="G1784" s="49">
        <v>2.06E-2</v>
      </c>
      <c r="H1784" s="49">
        <v>48.593499999999999</v>
      </c>
      <c r="I1784" s="49">
        <v>2040</v>
      </c>
      <c r="J1784" s="49" t="s">
        <v>32</v>
      </c>
      <c r="K1784" s="49" t="s">
        <v>33</v>
      </c>
    </row>
    <row r="1785" spans="1:11" x14ac:dyDescent="0.25">
      <c r="A1785" s="49" t="s">
        <v>3270</v>
      </c>
      <c r="B1785" s="49" t="s">
        <v>75</v>
      </c>
      <c r="C1785" s="49" t="s">
        <v>32</v>
      </c>
      <c r="D1785" s="49">
        <v>813510</v>
      </c>
      <c r="E1785" s="49">
        <v>74.12</v>
      </c>
      <c r="F1785" s="49">
        <v>7.77</v>
      </c>
      <c r="G1785" s="49">
        <v>9.5999999999999992E-3</v>
      </c>
      <c r="H1785" s="49">
        <v>104.69880000000001</v>
      </c>
      <c r="I1785" s="49">
        <v>2040</v>
      </c>
      <c r="J1785" s="49" t="s">
        <v>52</v>
      </c>
      <c r="K1785" s="49" t="s">
        <v>33</v>
      </c>
    </row>
    <row r="1786" spans="1:11" x14ac:dyDescent="0.25">
      <c r="A1786" s="49" t="s">
        <v>2327</v>
      </c>
      <c r="B1786" s="49" t="s">
        <v>75</v>
      </c>
      <c r="C1786" s="49" t="s">
        <v>31</v>
      </c>
      <c r="D1786" s="49">
        <v>427940</v>
      </c>
      <c r="E1786" s="49">
        <v>85.66</v>
      </c>
      <c r="F1786" s="49">
        <v>4.68</v>
      </c>
      <c r="G1786" s="49">
        <v>1.09E-2</v>
      </c>
      <c r="H1786" s="49">
        <v>91.440200000000004</v>
      </c>
      <c r="I1786" s="49">
        <v>2040</v>
      </c>
      <c r="J1786" s="49" t="s">
        <v>32</v>
      </c>
      <c r="K1786" s="49" t="s">
        <v>33</v>
      </c>
    </row>
    <row r="1787" spans="1:11" x14ac:dyDescent="0.25">
      <c r="A1787" s="49" t="s">
        <v>2656</v>
      </c>
      <c r="B1787" s="49" t="s">
        <v>75</v>
      </c>
      <c r="C1787" s="49" t="s">
        <v>31</v>
      </c>
      <c r="D1787" s="49">
        <v>466338</v>
      </c>
      <c r="E1787" s="49">
        <v>82.85</v>
      </c>
      <c r="F1787" s="49">
        <v>5.3</v>
      </c>
      <c r="G1787" s="49">
        <v>1.14E-2</v>
      </c>
      <c r="H1787" s="49">
        <v>87.988299999999995</v>
      </c>
      <c r="I1787" s="49">
        <v>2040</v>
      </c>
      <c r="J1787" s="49" t="s">
        <v>32</v>
      </c>
      <c r="K1787" s="49" t="s">
        <v>33</v>
      </c>
    </row>
    <row r="1788" spans="1:11" x14ac:dyDescent="0.25">
      <c r="A1788" s="49" t="s">
        <v>2371</v>
      </c>
      <c r="B1788" s="49" t="s">
        <v>75</v>
      </c>
      <c r="C1788" s="49" t="s">
        <v>31</v>
      </c>
      <c r="D1788" s="49">
        <v>185524</v>
      </c>
      <c r="E1788" s="49">
        <v>80.180000000000007</v>
      </c>
      <c r="F1788" s="49">
        <v>4.3</v>
      </c>
      <c r="G1788" s="49">
        <v>2.3199999999999998E-2</v>
      </c>
      <c r="H1788" s="49">
        <v>43.145099999999999</v>
      </c>
      <c r="I1788" s="49">
        <v>2040</v>
      </c>
      <c r="J1788" s="49" t="s">
        <v>32</v>
      </c>
      <c r="K1788" s="49" t="s">
        <v>33</v>
      </c>
    </row>
    <row r="1789" spans="1:11" x14ac:dyDescent="0.25">
      <c r="A1789" s="49" t="s">
        <v>3576</v>
      </c>
      <c r="B1789" s="49" t="s">
        <v>75</v>
      </c>
      <c r="C1789" s="49" t="s">
        <v>32</v>
      </c>
      <c r="D1789" s="49">
        <v>325620</v>
      </c>
      <c r="E1789" s="49">
        <v>65.27</v>
      </c>
      <c r="F1789" s="49">
        <v>9.66</v>
      </c>
      <c r="G1789" s="49">
        <v>2.9700000000000001E-2</v>
      </c>
      <c r="H1789" s="49">
        <v>33.708100000000002</v>
      </c>
      <c r="I1789" s="49">
        <v>2040</v>
      </c>
      <c r="J1789" s="49" t="s">
        <v>52</v>
      </c>
      <c r="K1789" s="49" t="s">
        <v>33</v>
      </c>
    </row>
    <row r="1790" spans="1:11" x14ac:dyDescent="0.25">
      <c r="A1790" s="49" t="s">
        <v>2450</v>
      </c>
      <c r="B1790" s="49" t="s">
        <v>75</v>
      </c>
      <c r="C1790" s="49" t="s">
        <v>31</v>
      </c>
      <c r="D1790" s="49">
        <v>329164</v>
      </c>
      <c r="E1790" s="49">
        <v>79.61</v>
      </c>
      <c r="F1790" s="49">
        <v>4.4000000000000004</v>
      </c>
      <c r="G1790" s="49">
        <v>1.34E-2</v>
      </c>
      <c r="H1790" s="49">
        <v>74.809899999999999</v>
      </c>
      <c r="I1790" s="49">
        <v>2040</v>
      </c>
      <c r="J1790" s="49" t="s">
        <v>32</v>
      </c>
      <c r="K1790" s="49" t="s">
        <v>33</v>
      </c>
    </row>
    <row r="1791" spans="1:11" x14ac:dyDescent="0.25">
      <c r="A1791" s="49" t="s">
        <v>2063</v>
      </c>
      <c r="B1791" s="49" t="s">
        <v>79</v>
      </c>
      <c r="C1791" s="49" t="s">
        <v>31</v>
      </c>
      <c r="D1791" s="49">
        <v>792811</v>
      </c>
      <c r="E1791" s="49">
        <v>87.4</v>
      </c>
      <c r="F1791" s="49">
        <v>9.9499999999999993</v>
      </c>
      <c r="G1791" s="49">
        <v>1.26E-2</v>
      </c>
      <c r="H1791" s="49">
        <v>79.679500000000004</v>
      </c>
      <c r="I1791" s="49">
        <v>2040</v>
      </c>
      <c r="J1791" s="49" t="s">
        <v>32</v>
      </c>
      <c r="K1791" s="49" t="s">
        <v>33</v>
      </c>
    </row>
    <row r="1792" spans="1:11" x14ac:dyDescent="0.25">
      <c r="A1792" s="49" t="s">
        <v>1230</v>
      </c>
      <c r="B1792" s="49" t="s">
        <v>79</v>
      </c>
      <c r="C1792" s="49" t="s">
        <v>31</v>
      </c>
      <c r="D1792" s="49">
        <v>382968</v>
      </c>
      <c r="E1792" s="49">
        <v>87.52</v>
      </c>
      <c r="F1792" s="49">
        <v>6.3</v>
      </c>
      <c r="G1792" s="49">
        <v>1.6500000000000001E-2</v>
      </c>
      <c r="H1792" s="49">
        <v>60.788499999999999</v>
      </c>
      <c r="I1792" s="49">
        <v>2040</v>
      </c>
      <c r="J1792" s="49" t="s">
        <v>32</v>
      </c>
      <c r="K1792" s="49" t="s">
        <v>33</v>
      </c>
    </row>
    <row r="1793" spans="1:11" x14ac:dyDescent="0.25">
      <c r="A1793" s="49" t="s">
        <v>1410</v>
      </c>
      <c r="B1793" s="49" t="s">
        <v>79</v>
      </c>
      <c r="C1793" s="49" t="s">
        <v>31</v>
      </c>
      <c r="D1793" s="49">
        <v>440565</v>
      </c>
      <c r="E1793" s="49">
        <v>86.96</v>
      </c>
      <c r="F1793" s="49">
        <v>6.31</v>
      </c>
      <c r="G1793" s="49">
        <v>1.43E-2</v>
      </c>
      <c r="H1793" s="49">
        <v>69.820099999999996</v>
      </c>
      <c r="I1793" s="49">
        <v>2040</v>
      </c>
      <c r="J1793" s="49" t="s">
        <v>32</v>
      </c>
      <c r="K1793" s="49" t="s">
        <v>33</v>
      </c>
    </row>
    <row r="1794" spans="1:11" x14ac:dyDescent="0.25">
      <c r="A1794" s="49" t="s">
        <v>1810</v>
      </c>
      <c r="B1794" s="49" t="s">
        <v>79</v>
      </c>
      <c r="C1794" s="49" t="s">
        <v>31</v>
      </c>
      <c r="D1794" s="49">
        <v>1006564</v>
      </c>
      <c r="E1794" s="49">
        <v>79.680000000000007</v>
      </c>
      <c r="F1794" s="49">
        <v>10.08</v>
      </c>
      <c r="G1794" s="49">
        <v>0.01</v>
      </c>
      <c r="H1794" s="49">
        <v>99.857500000000002</v>
      </c>
      <c r="I1794" s="49">
        <v>2040</v>
      </c>
      <c r="J1794" s="49" t="s">
        <v>32</v>
      </c>
      <c r="K1794" s="49" t="s">
        <v>33</v>
      </c>
    </row>
    <row r="1795" spans="1:11" x14ac:dyDescent="0.25">
      <c r="A1795" s="49" t="s">
        <v>2977</v>
      </c>
      <c r="B1795" s="49" t="s">
        <v>34</v>
      </c>
      <c r="C1795" s="49" t="s">
        <v>31</v>
      </c>
      <c r="D1795" s="49">
        <v>1219396</v>
      </c>
      <c r="E1795" s="49">
        <v>84.13</v>
      </c>
      <c r="F1795" s="49">
        <v>10.83</v>
      </c>
      <c r="G1795" s="49">
        <v>8.8999999999999999E-3</v>
      </c>
      <c r="H1795" s="49">
        <v>112.5943</v>
      </c>
      <c r="I1795" s="49">
        <v>2040</v>
      </c>
      <c r="J1795" s="49" t="s">
        <v>32</v>
      </c>
      <c r="K1795" s="49" t="s">
        <v>33</v>
      </c>
    </row>
    <row r="1796" spans="1:11" x14ac:dyDescent="0.25">
      <c r="A1796" s="49" t="s">
        <v>1379</v>
      </c>
      <c r="B1796" s="49" t="s">
        <v>79</v>
      </c>
      <c r="C1796" s="49" t="s">
        <v>31</v>
      </c>
      <c r="D1796" s="49">
        <v>491172</v>
      </c>
      <c r="E1796" s="49">
        <v>87.12</v>
      </c>
      <c r="F1796" s="49">
        <v>6.3</v>
      </c>
      <c r="G1796" s="49">
        <v>1.2800000000000001E-2</v>
      </c>
      <c r="H1796" s="49">
        <v>77.963800000000006</v>
      </c>
      <c r="I1796" s="49">
        <v>2040</v>
      </c>
      <c r="J1796" s="49" t="s">
        <v>32</v>
      </c>
      <c r="K1796" s="49" t="s">
        <v>33</v>
      </c>
    </row>
    <row r="1797" spans="1:11" x14ac:dyDescent="0.25">
      <c r="A1797" s="49" t="s">
        <v>3625</v>
      </c>
      <c r="B1797" s="49" t="s">
        <v>75</v>
      </c>
      <c r="C1797" s="49" t="s">
        <v>32</v>
      </c>
      <c r="D1797" s="49">
        <v>243945</v>
      </c>
      <c r="E1797" s="49">
        <v>75.69</v>
      </c>
      <c r="F1797" s="49">
        <v>0.64</v>
      </c>
      <c r="G1797" s="49">
        <v>2.5999999999999999E-3</v>
      </c>
      <c r="H1797" s="49">
        <v>381.16410000000002</v>
      </c>
      <c r="I1797" s="49">
        <v>2040</v>
      </c>
      <c r="J1797" s="49" t="s">
        <v>52</v>
      </c>
      <c r="K1797" s="49" t="s">
        <v>33</v>
      </c>
    </row>
    <row r="1798" spans="1:11" x14ac:dyDescent="0.25">
      <c r="A1798" s="49" t="s">
        <v>1404</v>
      </c>
      <c r="B1798" s="49" t="s">
        <v>79</v>
      </c>
      <c r="C1798" s="49" t="s">
        <v>31</v>
      </c>
      <c r="D1798" s="49">
        <v>330031</v>
      </c>
      <c r="E1798" s="49">
        <v>82.64</v>
      </c>
      <c r="F1798" s="49">
        <v>6.31</v>
      </c>
      <c r="G1798" s="49">
        <v>1.9099999999999999E-2</v>
      </c>
      <c r="H1798" s="49">
        <v>52.302799999999998</v>
      </c>
      <c r="I1798" s="49">
        <v>2040</v>
      </c>
      <c r="J1798" s="49" t="s">
        <v>32</v>
      </c>
      <c r="K1798" s="49" t="s">
        <v>33</v>
      </c>
    </row>
    <row r="1799" spans="1:11" x14ac:dyDescent="0.25">
      <c r="A1799" s="49" t="s">
        <v>1255</v>
      </c>
      <c r="B1799" s="49" t="s">
        <v>79</v>
      </c>
      <c r="C1799" s="49" t="s">
        <v>31</v>
      </c>
      <c r="D1799" s="49">
        <v>446742</v>
      </c>
      <c r="E1799" s="49">
        <v>82.11</v>
      </c>
      <c r="F1799" s="49">
        <v>9.82</v>
      </c>
      <c r="G1799" s="49">
        <v>2.1999999999999999E-2</v>
      </c>
      <c r="H1799" s="49">
        <v>45.493000000000002</v>
      </c>
      <c r="I1799" s="49">
        <v>2040</v>
      </c>
      <c r="J1799" s="49" t="s">
        <v>32</v>
      </c>
      <c r="K1799" s="49" t="s">
        <v>33</v>
      </c>
    </row>
    <row r="1800" spans="1:11" x14ac:dyDescent="0.25">
      <c r="A1800" s="49" t="s">
        <v>3049</v>
      </c>
      <c r="B1800" s="49" t="s">
        <v>75</v>
      </c>
      <c r="C1800" s="49" t="s">
        <v>32</v>
      </c>
      <c r="D1800" s="49">
        <v>1438290</v>
      </c>
      <c r="E1800" s="49">
        <v>71.06</v>
      </c>
      <c r="F1800" s="49">
        <v>10.26</v>
      </c>
      <c r="G1800" s="49">
        <v>7.1000000000000004E-3</v>
      </c>
      <c r="H1800" s="49">
        <v>140.1842</v>
      </c>
      <c r="I1800" s="49">
        <v>2040</v>
      </c>
      <c r="J1800" s="49" t="s">
        <v>52</v>
      </c>
      <c r="K1800" s="49" t="s">
        <v>33</v>
      </c>
    </row>
    <row r="1801" spans="1:11" x14ac:dyDescent="0.25">
      <c r="A1801" s="49" t="s">
        <v>3434</v>
      </c>
      <c r="B1801" s="49" t="s">
        <v>75</v>
      </c>
      <c r="C1801" s="49" t="s">
        <v>32</v>
      </c>
      <c r="D1801" s="49">
        <v>133650</v>
      </c>
      <c r="E1801" s="49">
        <v>79.81</v>
      </c>
      <c r="F1801" s="49">
        <v>1.35</v>
      </c>
      <c r="G1801" s="49">
        <v>1.01E-2</v>
      </c>
      <c r="H1801" s="49">
        <v>99</v>
      </c>
      <c r="I1801" s="49">
        <v>2040</v>
      </c>
      <c r="J1801" s="49" t="s">
        <v>52</v>
      </c>
      <c r="K1801" s="49" t="s">
        <v>33</v>
      </c>
    </row>
    <row r="1802" spans="1:11" x14ac:dyDescent="0.25">
      <c r="A1802" s="49" t="s">
        <v>1359</v>
      </c>
      <c r="B1802" s="49" t="s">
        <v>79</v>
      </c>
      <c r="C1802" s="49" t="s">
        <v>31</v>
      </c>
      <c r="D1802" s="49">
        <v>475676</v>
      </c>
      <c r="E1802" s="49">
        <v>86.15</v>
      </c>
      <c r="F1802" s="49">
        <v>9.83</v>
      </c>
      <c r="G1802" s="49">
        <v>2.07E-2</v>
      </c>
      <c r="H1802" s="49">
        <v>48.3902</v>
      </c>
      <c r="I1802" s="49">
        <v>2040</v>
      </c>
      <c r="J1802" s="49" t="s">
        <v>32</v>
      </c>
      <c r="K1802" s="49" t="s">
        <v>33</v>
      </c>
    </row>
    <row r="1803" spans="1:11" x14ac:dyDescent="0.25">
      <c r="A1803" s="49" t="s">
        <v>3440</v>
      </c>
      <c r="B1803" s="49" t="s">
        <v>75</v>
      </c>
      <c r="C1803" s="49" t="s">
        <v>32</v>
      </c>
      <c r="D1803" s="49">
        <v>32625</v>
      </c>
      <c r="E1803" s="49">
        <v>85.3</v>
      </c>
      <c r="F1803" s="49">
        <v>1.1200000000000001</v>
      </c>
      <c r="G1803" s="49">
        <v>3.4299999999999997E-2</v>
      </c>
      <c r="H1803" s="49">
        <v>29.1295</v>
      </c>
      <c r="I1803" s="49">
        <v>2041</v>
      </c>
      <c r="J1803" s="49" t="s">
        <v>52</v>
      </c>
      <c r="K1803" s="49" t="s">
        <v>33</v>
      </c>
    </row>
    <row r="1804" spans="1:11" x14ac:dyDescent="0.25">
      <c r="A1804" s="49" t="s">
        <v>457</v>
      </c>
      <c r="B1804" s="49" t="s">
        <v>34</v>
      </c>
      <c r="C1804" s="49" t="s">
        <v>32</v>
      </c>
      <c r="D1804" s="49">
        <v>187040</v>
      </c>
      <c r="E1804" s="49">
        <v>73.56</v>
      </c>
      <c r="F1804" s="49">
        <v>2.33</v>
      </c>
      <c r="G1804" s="49">
        <v>1.2500000000000001E-2</v>
      </c>
      <c r="H1804" s="49">
        <v>80.274699999999996</v>
      </c>
      <c r="I1804" s="49">
        <v>2041</v>
      </c>
      <c r="J1804" s="49" t="s">
        <v>52</v>
      </c>
      <c r="K1804" s="49" t="s">
        <v>33</v>
      </c>
    </row>
    <row r="1805" spans="1:11" x14ac:dyDescent="0.25">
      <c r="A1805" s="49" t="s">
        <v>2959</v>
      </c>
      <c r="B1805" s="49" t="s">
        <v>79</v>
      </c>
      <c r="C1805" s="49" t="s">
        <v>31</v>
      </c>
      <c r="D1805" s="49">
        <v>535988</v>
      </c>
      <c r="E1805" s="49">
        <v>84.34</v>
      </c>
      <c r="F1805" s="49">
        <v>6.28</v>
      </c>
      <c r="G1805" s="49">
        <v>1.17E-2</v>
      </c>
      <c r="H1805" s="49">
        <v>85.348399999999998</v>
      </c>
      <c r="I1805" s="49">
        <v>2041</v>
      </c>
      <c r="J1805" s="49" t="s">
        <v>32</v>
      </c>
      <c r="K1805" s="49" t="s">
        <v>33</v>
      </c>
    </row>
    <row r="1806" spans="1:11" x14ac:dyDescent="0.25">
      <c r="A1806" s="49" t="s">
        <v>2713</v>
      </c>
      <c r="B1806" s="49" t="s">
        <v>75</v>
      </c>
      <c r="C1806" s="49" t="s">
        <v>31</v>
      </c>
      <c r="D1806" s="49">
        <v>369008</v>
      </c>
      <c r="E1806" s="49">
        <v>80.23</v>
      </c>
      <c r="F1806" s="49">
        <v>5.85</v>
      </c>
      <c r="G1806" s="49">
        <v>1.5900000000000001E-2</v>
      </c>
      <c r="H1806" s="49">
        <v>63.078299999999999</v>
      </c>
      <c r="I1806" s="49">
        <v>2041</v>
      </c>
      <c r="J1806" s="49" t="s">
        <v>32</v>
      </c>
      <c r="K1806" s="49" t="s">
        <v>33</v>
      </c>
    </row>
    <row r="1807" spans="1:11" x14ac:dyDescent="0.25">
      <c r="A1807" s="49" t="s">
        <v>2582</v>
      </c>
      <c r="B1807" s="49" t="s">
        <v>79</v>
      </c>
      <c r="C1807" s="49" t="s">
        <v>31</v>
      </c>
      <c r="D1807" s="49">
        <v>657819</v>
      </c>
      <c r="E1807" s="49">
        <v>82.99</v>
      </c>
      <c r="F1807" s="49">
        <v>9.82</v>
      </c>
      <c r="G1807" s="49">
        <v>1.49E-2</v>
      </c>
      <c r="H1807" s="49">
        <v>66.987700000000004</v>
      </c>
      <c r="I1807" s="49">
        <v>2041</v>
      </c>
      <c r="J1807" s="49" t="s">
        <v>32</v>
      </c>
      <c r="K1807" s="49" t="s">
        <v>33</v>
      </c>
    </row>
    <row r="1808" spans="1:11" x14ac:dyDescent="0.25">
      <c r="A1808" s="49" t="s">
        <v>1491</v>
      </c>
      <c r="B1808" s="49" t="s">
        <v>79</v>
      </c>
      <c r="C1808" s="49" t="s">
        <v>31</v>
      </c>
      <c r="D1808" s="49">
        <v>581975</v>
      </c>
      <c r="E1808" s="49">
        <v>78.930000000000007</v>
      </c>
      <c r="F1808" s="49">
        <v>9.82</v>
      </c>
      <c r="G1808" s="49">
        <v>1.6899999999999998E-2</v>
      </c>
      <c r="H1808" s="49">
        <v>59.264200000000002</v>
      </c>
      <c r="I1808" s="49">
        <v>2041</v>
      </c>
      <c r="J1808" s="49" t="s">
        <v>32</v>
      </c>
      <c r="K1808" s="49" t="s">
        <v>33</v>
      </c>
    </row>
    <row r="1809" spans="1:11" x14ac:dyDescent="0.25">
      <c r="A1809" s="49" t="s">
        <v>1446</v>
      </c>
      <c r="B1809" s="49" t="s">
        <v>79</v>
      </c>
      <c r="C1809" s="49" t="s">
        <v>31</v>
      </c>
      <c r="D1809" s="49">
        <v>632649</v>
      </c>
      <c r="E1809" s="49">
        <v>85.38</v>
      </c>
      <c r="F1809" s="49">
        <v>6.3</v>
      </c>
      <c r="G1809" s="49">
        <v>0.01</v>
      </c>
      <c r="H1809" s="49">
        <v>100.4205</v>
      </c>
      <c r="I1809" s="49">
        <v>2041</v>
      </c>
      <c r="J1809" s="49" t="s">
        <v>32</v>
      </c>
      <c r="K1809" s="49" t="s">
        <v>33</v>
      </c>
    </row>
    <row r="1810" spans="1:11" x14ac:dyDescent="0.25">
      <c r="A1810" s="49" t="s">
        <v>3277</v>
      </c>
      <c r="B1810" s="49" t="s">
        <v>30</v>
      </c>
      <c r="C1810" s="49" t="s">
        <v>32</v>
      </c>
      <c r="D1810" s="49">
        <v>1831500</v>
      </c>
      <c r="E1810" s="49">
        <v>80.12</v>
      </c>
      <c r="F1810" s="49">
        <v>7.92</v>
      </c>
      <c r="G1810" s="49">
        <v>4.3E-3</v>
      </c>
      <c r="H1810" s="49">
        <v>231.25</v>
      </c>
      <c r="I1810" s="49">
        <v>2041</v>
      </c>
      <c r="J1810" s="49" t="s">
        <v>52</v>
      </c>
      <c r="K1810" s="49" t="s">
        <v>33</v>
      </c>
    </row>
    <row r="1811" spans="1:11" x14ac:dyDescent="0.25">
      <c r="A1811" s="49" t="s">
        <v>2709</v>
      </c>
      <c r="B1811" s="49" t="s">
        <v>75</v>
      </c>
      <c r="C1811" s="49" t="s">
        <v>31</v>
      </c>
      <c r="D1811" s="49">
        <v>277109</v>
      </c>
      <c r="E1811" s="49">
        <v>84.57</v>
      </c>
      <c r="F1811" s="49">
        <v>5.71</v>
      </c>
      <c r="G1811" s="49">
        <v>2.06E-2</v>
      </c>
      <c r="H1811" s="49">
        <v>48.5306</v>
      </c>
      <c r="I1811" s="49">
        <v>2041</v>
      </c>
      <c r="J1811" s="49" t="s">
        <v>32</v>
      </c>
      <c r="K1811" s="49" t="s">
        <v>33</v>
      </c>
    </row>
    <row r="1812" spans="1:11" x14ac:dyDescent="0.25">
      <c r="A1812" s="49" t="s">
        <v>1353</v>
      </c>
      <c r="B1812" s="49" t="s">
        <v>79</v>
      </c>
      <c r="C1812" s="49" t="s">
        <v>31</v>
      </c>
      <c r="D1812" s="49">
        <v>639346</v>
      </c>
      <c r="E1812" s="49">
        <v>83.24</v>
      </c>
      <c r="F1812" s="49">
        <v>9.83</v>
      </c>
      <c r="G1812" s="49">
        <v>1.54E-2</v>
      </c>
      <c r="H1812" s="49">
        <v>65.040300000000002</v>
      </c>
      <c r="I1812" s="49">
        <v>2041</v>
      </c>
      <c r="J1812" s="49" t="s">
        <v>32</v>
      </c>
      <c r="K1812" s="49" t="s">
        <v>33</v>
      </c>
    </row>
    <row r="1813" spans="1:11" x14ac:dyDescent="0.25">
      <c r="A1813" s="49" t="s">
        <v>2446</v>
      </c>
      <c r="B1813" s="49" t="s">
        <v>75</v>
      </c>
      <c r="C1813" s="49" t="s">
        <v>31</v>
      </c>
      <c r="D1813" s="49">
        <v>610214</v>
      </c>
      <c r="E1813" s="49">
        <v>82.16</v>
      </c>
      <c r="F1813" s="49">
        <v>4.8600000000000003</v>
      </c>
      <c r="G1813" s="49">
        <v>8.0000000000000002E-3</v>
      </c>
      <c r="H1813" s="49">
        <v>125.55840000000001</v>
      </c>
      <c r="I1813" s="49">
        <v>2041</v>
      </c>
      <c r="J1813" s="49" t="s">
        <v>32</v>
      </c>
      <c r="K1813" s="49" t="s">
        <v>33</v>
      </c>
    </row>
    <row r="1814" spans="1:11" x14ac:dyDescent="0.25">
      <c r="A1814" s="49" t="s">
        <v>1177</v>
      </c>
      <c r="B1814" s="49" t="s">
        <v>79</v>
      </c>
      <c r="C1814" s="49" t="s">
        <v>31</v>
      </c>
      <c r="D1814" s="49">
        <v>633151</v>
      </c>
      <c r="E1814" s="49">
        <v>86.51</v>
      </c>
      <c r="F1814" s="49">
        <v>7.27</v>
      </c>
      <c r="G1814" s="49">
        <v>1.15E-2</v>
      </c>
      <c r="H1814" s="49">
        <v>87.090999999999994</v>
      </c>
      <c r="I1814" s="49">
        <v>2041</v>
      </c>
      <c r="J1814" s="49" t="s">
        <v>32</v>
      </c>
      <c r="K1814" s="49" t="s">
        <v>33</v>
      </c>
    </row>
    <row r="1815" spans="1:11" x14ac:dyDescent="0.25">
      <c r="A1815" s="49" t="s">
        <v>2696</v>
      </c>
      <c r="B1815" s="49" t="s">
        <v>75</v>
      </c>
      <c r="C1815" s="49" t="s">
        <v>31</v>
      </c>
      <c r="D1815" s="49">
        <v>133569</v>
      </c>
      <c r="E1815" s="49">
        <v>80.150000000000006</v>
      </c>
      <c r="F1815" s="49">
        <v>6.09</v>
      </c>
      <c r="G1815" s="49">
        <v>4.5600000000000002E-2</v>
      </c>
      <c r="H1815" s="49">
        <v>21.932500000000001</v>
      </c>
      <c r="I1815" s="49">
        <v>2041</v>
      </c>
      <c r="J1815" s="49" t="s">
        <v>32</v>
      </c>
      <c r="K1815" s="49" t="s">
        <v>33</v>
      </c>
    </row>
    <row r="1816" spans="1:11" x14ac:dyDescent="0.25">
      <c r="A1816" s="49" t="s">
        <v>1983</v>
      </c>
      <c r="B1816" s="49" t="s">
        <v>79</v>
      </c>
      <c r="C1816" s="49" t="s">
        <v>31</v>
      </c>
      <c r="D1816" s="49">
        <v>693704</v>
      </c>
      <c r="E1816" s="49">
        <v>82.56</v>
      </c>
      <c r="F1816" s="49">
        <v>10.119999999999999</v>
      </c>
      <c r="G1816" s="49">
        <v>1.46E-2</v>
      </c>
      <c r="H1816" s="49">
        <v>68.547799999999995</v>
      </c>
      <c r="I1816" s="49">
        <v>2041</v>
      </c>
      <c r="J1816" s="49" t="s">
        <v>32</v>
      </c>
      <c r="K1816" s="49" t="s">
        <v>33</v>
      </c>
    </row>
    <row r="1817" spans="1:11" x14ac:dyDescent="0.25">
      <c r="A1817" s="49" t="s">
        <v>2122</v>
      </c>
      <c r="B1817" s="49" t="s">
        <v>79</v>
      </c>
      <c r="C1817" s="49" t="s">
        <v>31</v>
      </c>
      <c r="D1817" s="49">
        <v>629245</v>
      </c>
      <c r="E1817" s="49">
        <v>87.05</v>
      </c>
      <c r="F1817" s="49">
        <v>9.82</v>
      </c>
      <c r="G1817" s="49">
        <v>1.5599999999999999E-2</v>
      </c>
      <c r="H1817" s="49">
        <v>64.0779</v>
      </c>
      <c r="I1817" s="49">
        <v>2041</v>
      </c>
      <c r="J1817" s="49" t="s">
        <v>32</v>
      </c>
      <c r="K1817" s="49" t="s">
        <v>33</v>
      </c>
    </row>
    <row r="1818" spans="1:11" x14ac:dyDescent="0.25">
      <c r="A1818" s="49" t="s">
        <v>1778</v>
      </c>
      <c r="B1818" s="49" t="s">
        <v>75</v>
      </c>
      <c r="C1818" s="49" t="s">
        <v>32</v>
      </c>
      <c r="D1818" s="49">
        <v>902250</v>
      </c>
      <c r="E1818" s="49">
        <v>74.52</v>
      </c>
      <c r="F1818" s="49">
        <v>10.66</v>
      </c>
      <c r="G1818" s="49">
        <v>1.18E-2</v>
      </c>
      <c r="H1818" s="49">
        <v>84.638800000000003</v>
      </c>
      <c r="I1818" s="49">
        <v>2041</v>
      </c>
      <c r="J1818" s="49" t="s">
        <v>52</v>
      </c>
      <c r="K1818" s="49" t="s">
        <v>33</v>
      </c>
    </row>
    <row r="1819" spans="1:11" x14ac:dyDescent="0.25">
      <c r="A1819" s="49" t="s">
        <v>1713</v>
      </c>
      <c r="B1819" s="49" t="s">
        <v>79</v>
      </c>
      <c r="C1819" s="49" t="s">
        <v>31</v>
      </c>
      <c r="D1819" s="49">
        <v>326091</v>
      </c>
      <c r="E1819" s="49">
        <v>85</v>
      </c>
      <c r="F1819" s="49">
        <v>6.28</v>
      </c>
      <c r="G1819" s="49">
        <v>1.9300000000000001E-2</v>
      </c>
      <c r="H1819" s="49">
        <v>51.9253</v>
      </c>
      <c r="I1819" s="49">
        <v>2041</v>
      </c>
      <c r="J1819" s="49" t="s">
        <v>32</v>
      </c>
      <c r="K1819" s="49" t="s">
        <v>33</v>
      </c>
    </row>
    <row r="1820" spans="1:11" x14ac:dyDescent="0.25">
      <c r="A1820" s="49" t="s">
        <v>2495</v>
      </c>
      <c r="B1820" s="49" t="s">
        <v>75</v>
      </c>
      <c r="C1820" s="49" t="s">
        <v>31</v>
      </c>
      <c r="D1820" s="49">
        <v>141866</v>
      </c>
      <c r="E1820" s="49">
        <v>83.61</v>
      </c>
      <c r="F1820" s="49">
        <v>4.8099999999999996</v>
      </c>
      <c r="G1820" s="49">
        <v>3.39E-2</v>
      </c>
      <c r="H1820" s="49">
        <v>29.494</v>
      </c>
      <c r="I1820" s="49">
        <v>2041</v>
      </c>
      <c r="J1820" s="49" t="s">
        <v>32</v>
      </c>
      <c r="K1820" s="49" t="s">
        <v>33</v>
      </c>
    </row>
    <row r="1821" spans="1:11" x14ac:dyDescent="0.25">
      <c r="A1821" s="49" t="s">
        <v>3441</v>
      </c>
      <c r="B1821" s="49" t="s">
        <v>34</v>
      </c>
      <c r="C1821" s="49" t="s">
        <v>32</v>
      </c>
      <c r="D1821" s="49">
        <v>354000</v>
      </c>
      <c r="E1821" s="49">
        <v>81.489999999999995</v>
      </c>
      <c r="F1821" s="49">
        <v>9.51</v>
      </c>
      <c r="G1821" s="49">
        <v>2.69E-2</v>
      </c>
      <c r="H1821" s="49">
        <v>37.223999999999997</v>
      </c>
      <c r="I1821" s="49">
        <v>2041</v>
      </c>
      <c r="J1821" s="49" t="s">
        <v>52</v>
      </c>
      <c r="K1821" s="49" t="s">
        <v>33</v>
      </c>
    </row>
    <row r="1822" spans="1:11" x14ac:dyDescent="0.25">
      <c r="A1822" s="49" t="s">
        <v>2400</v>
      </c>
      <c r="B1822" s="49" t="s">
        <v>75</v>
      </c>
      <c r="C1822" s="49" t="s">
        <v>31</v>
      </c>
      <c r="D1822" s="49">
        <v>397359</v>
      </c>
      <c r="E1822" s="49">
        <v>82.31</v>
      </c>
      <c r="F1822" s="49">
        <v>4.68</v>
      </c>
      <c r="G1822" s="49">
        <v>1.18E-2</v>
      </c>
      <c r="H1822" s="49">
        <v>84.905799999999999</v>
      </c>
      <c r="I1822" s="49">
        <v>2041</v>
      </c>
      <c r="J1822" s="49" t="s">
        <v>32</v>
      </c>
      <c r="K1822" s="49" t="s">
        <v>33</v>
      </c>
    </row>
    <row r="1823" spans="1:11" x14ac:dyDescent="0.25">
      <c r="A1823" s="49" t="s">
        <v>1825</v>
      </c>
      <c r="B1823" s="49" t="s">
        <v>79</v>
      </c>
      <c r="C1823" s="49" t="s">
        <v>31</v>
      </c>
      <c r="D1823" s="49">
        <v>1062656</v>
      </c>
      <c r="E1823" s="49">
        <v>86.14</v>
      </c>
      <c r="F1823" s="49">
        <v>10.27</v>
      </c>
      <c r="G1823" s="49">
        <v>9.7000000000000003E-3</v>
      </c>
      <c r="H1823" s="49">
        <v>103.47190000000001</v>
      </c>
      <c r="I1823" s="49">
        <v>2041</v>
      </c>
      <c r="J1823" s="49" t="s">
        <v>32</v>
      </c>
      <c r="K1823" s="49" t="s">
        <v>33</v>
      </c>
    </row>
    <row r="1824" spans="1:11" x14ac:dyDescent="0.25">
      <c r="A1824" s="49" t="s">
        <v>1191</v>
      </c>
      <c r="B1824" s="49" t="s">
        <v>79</v>
      </c>
      <c r="C1824" s="49" t="s">
        <v>31</v>
      </c>
      <c r="D1824" s="49">
        <v>485425</v>
      </c>
      <c r="E1824" s="49">
        <v>84.86</v>
      </c>
      <c r="F1824" s="49">
        <v>9.85</v>
      </c>
      <c r="G1824" s="49">
        <v>2.0299999999999999E-2</v>
      </c>
      <c r="H1824" s="49">
        <v>49.281799999999997</v>
      </c>
      <c r="I1824" s="49">
        <v>2041</v>
      </c>
      <c r="J1824" s="49" t="s">
        <v>32</v>
      </c>
      <c r="K1824" s="49" t="s">
        <v>33</v>
      </c>
    </row>
    <row r="1825" spans="1:11" x14ac:dyDescent="0.25">
      <c r="A1825" s="49" t="s">
        <v>2393</v>
      </c>
      <c r="B1825" s="49" t="s">
        <v>75</v>
      </c>
      <c r="C1825" s="49" t="s">
        <v>31</v>
      </c>
      <c r="D1825" s="49">
        <v>453949</v>
      </c>
      <c r="E1825" s="49">
        <v>81.96</v>
      </c>
      <c r="F1825" s="49">
        <v>4.7</v>
      </c>
      <c r="G1825" s="49">
        <v>1.04E-2</v>
      </c>
      <c r="H1825" s="49">
        <v>96.584900000000005</v>
      </c>
      <c r="I1825" s="49">
        <v>2041</v>
      </c>
      <c r="J1825" s="49" t="s">
        <v>32</v>
      </c>
      <c r="K1825" s="49" t="s">
        <v>33</v>
      </c>
    </row>
    <row r="1826" spans="1:11" x14ac:dyDescent="0.25">
      <c r="A1826" s="49" t="s">
        <v>2109</v>
      </c>
      <c r="B1826" s="49" t="s">
        <v>79</v>
      </c>
      <c r="C1826" s="49" t="s">
        <v>31</v>
      </c>
      <c r="D1826" s="49">
        <v>697387</v>
      </c>
      <c r="E1826" s="49">
        <v>85.71</v>
      </c>
      <c r="F1826" s="49">
        <v>9.83</v>
      </c>
      <c r="G1826" s="49">
        <v>1.41E-2</v>
      </c>
      <c r="H1826" s="49">
        <v>70.944800000000001</v>
      </c>
      <c r="I1826" s="49">
        <v>2041</v>
      </c>
      <c r="J1826" s="49" t="s">
        <v>32</v>
      </c>
      <c r="K1826" s="49" t="s">
        <v>33</v>
      </c>
    </row>
    <row r="1827" spans="1:11" x14ac:dyDescent="0.25">
      <c r="A1827" s="49" t="s">
        <v>3000</v>
      </c>
      <c r="B1827" s="49" t="s">
        <v>79</v>
      </c>
      <c r="C1827" s="49" t="s">
        <v>31</v>
      </c>
      <c r="D1827" s="49">
        <v>741755</v>
      </c>
      <c r="E1827" s="49">
        <v>78.25</v>
      </c>
      <c r="F1827" s="49">
        <v>10.11</v>
      </c>
      <c r="G1827" s="49">
        <v>1.3599999999999999E-2</v>
      </c>
      <c r="H1827" s="49">
        <v>73.368499999999997</v>
      </c>
      <c r="I1827" s="49">
        <v>2041</v>
      </c>
      <c r="J1827" s="49" t="s">
        <v>32</v>
      </c>
      <c r="K1827" s="49" t="s">
        <v>33</v>
      </c>
    </row>
    <row r="1828" spans="1:11" x14ac:dyDescent="0.25">
      <c r="A1828" s="49" t="s">
        <v>2473</v>
      </c>
      <c r="B1828" s="49" t="s">
        <v>75</v>
      </c>
      <c r="C1828" s="49" t="s">
        <v>31</v>
      </c>
      <c r="D1828" s="49">
        <v>744415</v>
      </c>
      <c r="E1828" s="49">
        <v>77.75</v>
      </c>
      <c r="F1828" s="49">
        <v>5.63</v>
      </c>
      <c r="G1828" s="49">
        <v>7.6E-3</v>
      </c>
      <c r="H1828" s="49">
        <v>132.22300000000001</v>
      </c>
      <c r="I1828" s="49">
        <v>2041</v>
      </c>
      <c r="J1828" s="49" t="s">
        <v>32</v>
      </c>
      <c r="K1828" s="49" t="s">
        <v>33</v>
      </c>
    </row>
    <row r="1829" spans="1:11" x14ac:dyDescent="0.25">
      <c r="A1829" s="49" t="s">
        <v>2425</v>
      </c>
      <c r="B1829" s="49" t="s">
        <v>79</v>
      </c>
      <c r="C1829" s="49" t="s">
        <v>31</v>
      </c>
      <c r="D1829" s="49">
        <v>865651</v>
      </c>
      <c r="E1829" s="49">
        <v>82.94</v>
      </c>
      <c r="F1829" s="49">
        <v>9.82</v>
      </c>
      <c r="G1829" s="49">
        <v>1.1299999999999999E-2</v>
      </c>
      <c r="H1829" s="49">
        <v>88.151799999999994</v>
      </c>
      <c r="I1829" s="49">
        <v>2041</v>
      </c>
      <c r="J1829" s="49" t="s">
        <v>32</v>
      </c>
      <c r="K1829" s="49" t="s">
        <v>33</v>
      </c>
    </row>
    <row r="1830" spans="1:11" x14ac:dyDescent="0.25">
      <c r="A1830" s="49" t="s">
        <v>2703</v>
      </c>
      <c r="B1830" s="49" t="s">
        <v>79</v>
      </c>
      <c r="C1830" s="49" t="s">
        <v>31</v>
      </c>
      <c r="D1830" s="49">
        <v>917051</v>
      </c>
      <c r="E1830" s="49">
        <v>82.76</v>
      </c>
      <c r="F1830" s="49">
        <v>9.84</v>
      </c>
      <c r="G1830" s="49">
        <v>1.0699999999999999E-2</v>
      </c>
      <c r="H1830" s="49">
        <v>93.196200000000005</v>
      </c>
      <c r="I1830" s="49">
        <v>2041</v>
      </c>
      <c r="J1830" s="49" t="s">
        <v>32</v>
      </c>
      <c r="K1830" s="49" t="s">
        <v>33</v>
      </c>
    </row>
    <row r="1831" spans="1:11" x14ac:dyDescent="0.25">
      <c r="A1831" s="49" t="s">
        <v>2504</v>
      </c>
      <c r="B1831" s="49" t="s">
        <v>75</v>
      </c>
      <c r="C1831" s="49" t="s">
        <v>31</v>
      </c>
      <c r="D1831" s="49">
        <v>141866</v>
      </c>
      <c r="E1831" s="49">
        <v>83.61</v>
      </c>
      <c r="F1831" s="49">
        <v>4.8099999999999996</v>
      </c>
      <c r="G1831" s="49">
        <v>3.39E-2</v>
      </c>
      <c r="H1831" s="49">
        <v>29.494</v>
      </c>
      <c r="I1831" s="49">
        <v>2041</v>
      </c>
      <c r="J1831" s="49" t="s">
        <v>32</v>
      </c>
      <c r="K1831" s="49" t="s">
        <v>33</v>
      </c>
    </row>
    <row r="1832" spans="1:11" x14ac:dyDescent="0.25">
      <c r="A1832" s="49" t="s">
        <v>2644</v>
      </c>
      <c r="B1832" s="49" t="s">
        <v>75</v>
      </c>
      <c r="C1832" s="49" t="s">
        <v>31</v>
      </c>
      <c r="D1832" s="49">
        <v>438211</v>
      </c>
      <c r="E1832" s="49">
        <v>88.41</v>
      </c>
      <c r="F1832" s="49">
        <v>5.42</v>
      </c>
      <c r="G1832" s="49">
        <v>1.24E-2</v>
      </c>
      <c r="H1832" s="49">
        <v>80.850700000000003</v>
      </c>
      <c r="I1832" s="49">
        <v>2041</v>
      </c>
      <c r="J1832" s="49" t="s">
        <v>32</v>
      </c>
      <c r="K1832" s="49" t="s">
        <v>33</v>
      </c>
    </row>
    <row r="1833" spans="1:11" x14ac:dyDescent="0.25">
      <c r="A1833" s="49" t="s">
        <v>1216</v>
      </c>
      <c r="B1833" s="49" t="s">
        <v>79</v>
      </c>
      <c r="C1833" s="49" t="s">
        <v>31</v>
      </c>
      <c r="D1833" s="49">
        <v>633151</v>
      </c>
      <c r="E1833" s="49">
        <v>84.19</v>
      </c>
      <c r="F1833" s="49">
        <v>10.4</v>
      </c>
      <c r="G1833" s="49">
        <v>1.6400000000000001E-2</v>
      </c>
      <c r="H1833" s="49">
        <v>60.879899999999999</v>
      </c>
      <c r="I1833" s="49">
        <v>2041</v>
      </c>
      <c r="J1833" s="49" t="s">
        <v>32</v>
      </c>
      <c r="K1833" s="49" t="s">
        <v>33</v>
      </c>
    </row>
    <row r="1834" spans="1:11" x14ac:dyDescent="0.25">
      <c r="A1834" s="49" t="s">
        <v>3442</v>
      </c>
      <c r="B1834" s="49" t="s">
        <v>34</v>
      </c>
      <c r="C1834" s="49" t="s">
        <v>32</v>
      </c>
      <c r="D1834" s="49">
        <v>1612000</v>
      </c>
      <c r="E1834" s="49">
        <v>93.19</v>
      </c>
      <c r="F1834" s="49">
        <v>12.77</v>
      </c>
      <c r="G1834" s="49">
        <v>7.9000000000000008E-3</v>
      </c>
      <c r="H1834" s="49">
        <v>126.2334</v>
      </c>
      <c r="I1834" s="49">
        <v>2041</v>
      </c>
      <c r="J1834" s="49" t="s">
        <v>52</v>
      </c>
      <c r="K1834" s="49" t="s">
        <v>33</v>
      </c>
    </row>
    <row r="1835" spans="1:11" x14ac:dyDescent="0.25">
      <c r="A1835" s="49" t="s">
        <v>2522</v>
      </c>
      <c r="B1835" s="49" t="s">
        <v>75</v>
      </c>
      <c r="C1835" s="49" t="s">
        <v>31</v>
      </c>
      <c r="D1835" s="49">
        <v>360246</v>
      </c>
      <c r="E1835" s="49">
        <v>85.69</v>
      </c>
      <c r="F1835" s="49">
        <v>4.83</v>
      </c>
      <c r="G1835" s="49">
        <v>1.34E-2</v>
      </c>
      <c r="H1835" s="49">
        <v>74.585099999999997</v>
      </c>
      <c r="I1835" s="49">
        <v>2041</v>
      </c>
      <c r="J1835" s="49" t="s">
        <v>32</v>
      </c>
      <c r="K1835" s="49" t="s">
        <v>33</v>
      </c>
    </row>
    <row r="1836" spans="1:11" x14ac:dyDescent="0.25">
      <c r="A1836" s="49" t="s">
        <v>2717</v>
      </c>
      <c r="B1836" s="49" t="s">
        <v>79</v>
      </c>
      <c r="C1836" s="49" t="s">
        <v>31</v>
      </c>
      <c r="D1836" s="49">
        <v>923915</v>
      </c>
      <c r="E1836" s="49">
        <v>83.93</v>
      </c>
      <c r="F1836" s="49">
        <v>9.83</v>
      </c>
      <c r="G1836" s="49">
        <v>1.06E-2</v>
      </c>
      <c r="H1836" s="49">
        <v>93.9893</v>
      </c>
      <c r="I1836" s="49">
        <v>2041</v>
      </c>
      <c r="J1836" s="49" t="s">
        <v>32</v>
      </c>
      <c r="K1836" s="49" t="s">
        <v>33</v>
      </c>
    </row>
    <row r="1837" spans="1:11" x14ac:dyDescent="0.25">
      <c r="A1837" s="49" t="s">
        <v>1295</v>
      </c>
      <c r="B1837" s="49" t="s">
        <v>79</v>
      </c>
      <c r="C1837" s="49" t="s">
        <v>31</v>
      </c>
      <c r="D1837" s="49">
        <v>631533</v>
      </c>
      <c r="E1837" s="49">
        <v>75.56</v>
      </c>
      <c r="F1837" s="49">
        <v>6.87</v>
      </c>
      <c r="G1837" s="49">
        <v>1.09E-2</v>
      </c>
      <c r="H1837" s="49">
        <v>91.926199999999994</v>
      </c>
      <c r="I1837" s="49">
        <v>2041</v>
      </c>
      <c r="J1837" s="49" t="s">
        <v>32</v>
      </c>
      <c r="K1837" s="49" t="s">
        <v>33</v>
      </c>
    </row>
    <row r="1838" spans="1:11" x14ac:dyDescent="0.25">
      <c r="A1838" s="49" t="s">
        <v>2414</v>
      </c>
      <c r="B1838" s="49" t="s">
        <v>75</v>
      </c>
      <c r="C1838" s="49" t="s">
        <v>31</v>
      </c>
      <c r="D1838" s="49">
        <v>342610</v>
      </c>
      <c r="E1838" s="49">
        <v>79.44</v>
      </c>
      <c r="F1838" s="49">
        <v>4.33</v>
      </c>
      <c r="G1838" s="49">
        <v>1.26E-2</v>
      </c>
      <c r="H1838" s="49">
        <v>79.124799999999993</v>
      </c>
      <c r="I1838" s="49">
        <v>2041</v>
      </c>
      <c r="J1838" s="49" t="s">
        <v>32</v>
      </c>
      <c r="K1838" s="49" t="s">
        <v>33</v>
      </c>
    </row>
    <row r="1839" spans="1:11" x14ac:dyDescent="0.25">
      <c r="A1839" s="49" t="s">
        <v>2726</v>
      </c>
      <c r="B1839" s="49" t="s">
        <v>79</v>
      </c>
      <c r="C1839" s="49" t="s">
        <v>31</v>
      </c>
      <c r="D1839" s="49">
        <v>1073204</v>
      </c>
      <c r="E1839" s="49">
        <v>66.88</v>
      </c>
      <c r="F1839" s="49">
        <v>10.75</v>
      </c>
      <c r="G1839" s="49">
        <v>0.01</v>
      </c>
      <c r="H1839" s="49">
        <v>99.832899999999995</v>
      </c>
      <c r="I1839" s="49">
        <v>2041</v>
      </c>
      <c r="J1839" s="49" t="s">
        <v>32</v>
      </c>
      <c r="K1839" s="49" t="s">
        <v>33</v>
      </c>
    </row>
    <row r="1840" spans="1:11" x14ac:dyDescent="0.25">
      <c r="A1840" s="49" t="s">
        <v>2562</v>
      </c>
      <c r="B1840" s="49" t="s">
        <v>79</v>
      </c>
      <c r="C1840" s="49" t="s">
        <v>31</v>
      </c>
      <c r="D1840" s="49">
        <v>698838</v>
      </c>
      <c r="E1840" s="49">
        <v>85.14</v>
      </c>
      <c r="F1840" s="49">
        <v>9.83</v>
      </c>
      <c r="G1840" s="49">
        <v>1.41E-2</v>
      </c>
      <c r="H1840" s="49">
        <v>71.092399999999998</v>
      </c>
      <c r="I1840" s="49">
        <v>2041</v>
      </c>
      <c r="J1840" s="49" t="s">
        <v>32</v>
      </c>
      <c r="K1840" s="49" t="s">
        <v>33</v>
      </c>
    </row>
    <row r="1841" spans="1:11" x14ac:dyDescent="0.25">
      <c r="A1841" s="49" t="s">
        <v>1891</v>
      </c>
      <c r="B1841" s="49" t="s">
        <v>79</v>
      </c>
      <c r="C1841" s="49" t="s">
        <v>31</v>
      </c>
      <c r="D1841" s="49">
        <v>1026157</v>
      </c>
      <c r="E1841" s="49">
        <v>82.7</v>
      </c>
      <c r="F1841" s="49">
        <v>9.83</v>
      </c>
      <c r="G1841" s="49">
        <v>9.5999999999999992E-3</v>
      </c>
      <c r="H1841" s="49">
        <v>104.3903</v>
      </c>
      <c r="I1841" s="49">
        <v>2041</v>
      </c>
      <c r="J1841" s="49" t="s">
        <v>32</v>
      </c>
      <c r="K1841" s="49" t="s">
        <v>33</v>
      </c>
    </row>
    <row r="1842" spans="1:11" x14ac:dyDescent="0.25">
      <c r="A1842" s="49" t="s">
        <v>2716</v>
      </c>
      <c r="B1842" s="49" t="s">
        <v>75</v>
      </c>
      <c r="C1842" s="49" t="s">
        <v>31</v>
      </c>
      <c r="D1842" s="49">
        <v>297201</v>
      </c>
      <c r="E1842" s="49">
        <v>80.36</v>
      </c>
      <c r="F1842" s="49">
        <v>5.28</v>
      </c>
      <c r="G1842" s="49">
        <v>1.78E-2</v>
      </c>
      <c r="H1842" s="49">
        <v>56.287999999999997</v>
      </c>
      <c r="I1842" s="49">
        <v>2041</v>
      </c>
      <c r="J1842" s="49" t="s">
        <v>32</v>
      </c>
      <c r="K1842" s="49" t="s">
        <v>33</v>
      </c>
    </row>
    <row r="1843" spans="1:11" x14ac:dyDescent="0.25">
      <c r="A1843" s="49" t="s">
        <v>2747</v>
      </c>
      <c r="B1843" s="49" t="s">
        <v>34</v>
      </c>
      <c r="C1843" s="49" t="s">
        <v>32</v>
      </c>
      <c r="D1843" s="49">
        <v>4255200</v>
      </c>
      <c r="E1843" s="49">
        <v>93.19</v>
      </c>
      <c r="F1843" s="49">
        <v>32.46</v>
      </c>
      <c r="G1843" s="49">
        <v>7.6E-3</v>
      </c>
      <c r="H1843" s="49">
        <v>131.09059999999999</v>
      </c>
      <c r="I1843" s="49">
        <v>2041</v>
      </c>
      <c r="J1843" s="49" t="s">
        <v>52</v>
      </c>
      <c r="K1843" s="49" t="s">
        <v>33</v>
      </c>
    </row>
    <row r="1844" spans="1:11" x14ac:dyDescent="0.25">
      <c r="A1844" s="49" t="s">
        <v>1529</v>
      </c>
      <c r="B1844" s="49" t="s">
        <v>79</v>
      </c>
      <c r="C1844" s="49" t="s">
        <v>31</v>
      </c>
      <c r="D1844" s="49">
        <v>581975</v>
      </c>
      <c r="E1844" s="49">
        <v>79.67</v>
      </c>
      <c r="F1844" s="49">
        <v>9.82</v>
      </c>
      <c r="G1844" s="49">
        <v>1.6899999999999998E-2</v>
      </c>
      <c r="H1844" s="49">
        <v>59.264200000000002</v>
      </c>
      <c r="I1844" s="49">
        <v>2041</v>
      </c>
      <c r="J1844" s="49" t="s">
        <v>32</v>
      </c>
      <c r="K1844" s="49" t="s">
        <v>33</v>
      </c>
    </row>
    <row r="1845" spans="1:11" x14ac:dyDescent="0.25">
      <c r="A1845" s="49" t="s">
        <v>2418</v>
      </c>
      <c r="B1845" s="49" t="s">
        <v>75</v>
      </c>
      <c r="C1845" s="49" t="s">
        <v>31</v>
      </c>
      <c r="D1845" s="49">
        <v>467976</v>
      </c>
      <c r="E1845" s="49">
        <v>86.85</v>
      </c>
      <c r="F1845" s="49">
        <v>6.3</v>
      </c>
      <c r="G1845" s="49">
        <v>1.35E-2</v>
      </c>
      <c r="H1845" s="49">
        <v>74.281899999999993</v>
      </c>
      <c r="I1845" s="49">
        <v>2041</v>
      </c>
      <c r="J1845" s="49" t="s">
        <v>32</v>
      </c>
      <c r="K1845" s="49" t="s">
        <v>33</v>
      </c>
    </row>
    <row r="1846" spans="1:11" x14ac:dyDescent="0.25">
      <c r="A1846" s="49" t="s">
        <v>1158</v>
      </c>
      <c r="B1846" s="49" t="s">
        <v>79</v>
      </c>
      <c r="C1846" s="49" t="s">
        <v>31</v>
      </c>
      <c r="D1846" s="49">
        <v>493183</v>
      </c>
      <c r="E1846" s="49">
        <v>88.3</v>
      </c>
      <c r="F1846" s="49">
        <v>6.92</v>
      </c>
      <c r="G1846" s="49">
        <v>1.4E-2</v>
      </c>
      <c r="H1846" s="49">
        <v>71.269199999999998</v>
      </c>
      <c r="I1846" s="49">
        <v>2041</v>
      </c>
      <c r="J1846" s="49" t="s">
        <v>32</v>
      </c>
      <c r="K1846" s="49" t="s">
        <v>33</v>
      </c>
    </row>
    <row r="1847" spans="1:11" x14ac:dyDescent="0.25">
      <c r="A1847" s="49" t="s">
        <v>2390</v>
      </c>
      <c r="B1847" s="49" t="s">
        <v>75</v>
      </c>
      <c r="C1847" s="49" t="s">
        <v>31</v>
      </c>
      <c r="D1847" s="49">
        <v>435309</v>
      </c>
      <c r="E1847" s="49">
        <v>75.86</v>
      </c>
      <c r="F1847" s="49">
        <v>4.18</v>
      </c>
      <c r="G1847" s="49">
        <v>9.5999999999999992E-3</v>
      </c>
      <c r="H1847" s="49">
        <v>104.1409</v>
      </c>
      <c r="I1847" s="49">
        <v>2041</v>
      </c>
      <c r="J1847" s="49" t="s">
        <v>32</v>
      </c>
      <c r="K1847" s="49" t="s">
        <v>33</v>
      </c>
    </row>
    <row r="1848" spans="1:11" x14ac:dyDescent="0.25">
      <c r="A1848" s="49" t="s">
        <v>2419</v>
      </c>
      <c r="B1848" s="49" t="s">
        <v>79</v>
      </c>
      <c r="C1848" s="49" t="s">
        <v>31</v>
      </c>
      <c r="D1848" s="49">
        <v>61390</v>
      </c>
      <c r="E1848" s="49">
        <v>89.07</v>
      </c>
      <c r="F1848" s="49">
        <v>6.57</v>
      </c>
      <c r="G1848" s="49">
        <v>0.107</v>
      </c>
      <c r="H1848" s="49">
        <v>9.3438999999999997</v>
      </c>
      <c r="I1848" s="49">
        <v>2041</v>
      </c>
      <c r="J1848" s="49" t="s">
        <v>32</v>
      </c>
      <c r="K1848" s="49" t="s">
        <v>33</v>
      </c>
    </row>
    <row r="1849" spans="1:11" x14ac:dyDescent="0.25">
      <c r="A1849" s="49" t="s">
        <v>1513</v>
      </c>
      <c r="B1849" s="49" t="s">
        <v>79</v>
      </c>
      <c r="C1849" s="49" t="s">
        <v>31</v>
      </c>
      <c r="D1849" s="49">
        <v>669650</v>
      </c>
      <c r="E1849" s="49">
        <v>87.36</v>
      </c>
      <c r="F1849" s="49">
        <v>10.1</v>
      </c>
      <c r="G1849" s="49">
        <v>1.5100000000000001E-2</v>
      </c>
      <c r="H1849" s="49">
        <v>66.302000000000007</v>
      </c>
      <c r="I1849" s="49">
        <v>2041</v>
      </c>
      <c r="J1849" s="49" t="s">
        <v>32</v>
      </c>
      <c r="K1849" s="49" t="s">
        <v>33</v>
      </c>
    </row>
    <row r="1850" spans="1:11" x14ac:dyDescent="0.25">
      <c r="A1850" s="49" t="s">
        <v>1483</v>
      </c>
      <c r="B1850" s="49" t="s">
        <v>79</v>
      </c>
      <c r="C1850" s="49" t="s">
        <v>31</v>
      </c>
      <c r="D1850" s="49">
        <v>492625</v>
      </c>
      <c r="E1850" s="49">
        <v>80.56</v>
      </c>
      <c r="F1850" s="49">
        <v>6.31</v>
      </c>
      <c r="G1850" s="49">
        <v>1.2800000000000001E-2</v>
      </c>
      <c r="H1850" s="49">
        <v>78.070499999999996</v>
      </c>
      <c r="I1850" s="49">
        <v>2041</v>
      </c>
      <c r="J1850" s="49" t="s">
        <v>32</v>
      </c>
      <c r="K1850" s="49" t="s">
        <v>33</v>
      </c>
    </row>
    <row r="1851" spans="1:11" x14ac:dyDescent="0.25">
      <c r="A1851" s="49" t="s">
        <v>2388</v>
      </c>
      <c r="B1851" s="49" t="s">
        <v>75</v>
      </c>
      <c r="C1851" s="49" t="s">
        <v>31</v>
      </c>
      <c r="D1851" s="49">
        <v>66078</v>
      </c>
      <c r="E1851" s="49">
        <v>88.09</v>
      </c>
      <c r="F1851" s="49">
        <v>3.99</v>
      </c>
      <c r="G1851" s="49">
        <v>6.0400000000000002E-2</v>
      </c>
      <c r="H1851" s="49">
        <v>16.5608</v>
      </c>
      <c r="I1851" s="49">
        <v>2041</v>
      </c>
      <c r="J1851" s="49" t="s">
        <v>32</v>
      </c>
      <c r="K1851" s="49" t="s">
        <v>33</v>
      </c>
    </row>
    <row r="1852" spans="1:11" x14ac:dyDescent="0.25">
      <c r="A1852" s="49" t="s">
        <v>2711</v>
      </c>
      <c r="B1852" s="49" t="s">
        <v>79</v>
      </c>
      <c r="C1852" s="49" t="s">
        <v>31</v>
      </c>
      <c r="D1852" s="49">
        <v>819218</v>
      </c>
      <c r="E1852" s="49">
        <v>83.28</v>
      </c>
      <c r="F1852" s="49">
        <v>9.83</v>
      </c>
      <c r="G1852" s="49">
        <v>1.2E-2</v>
      </c>
      <c r="H1852" s="49">
        <v>83.338499999999996</v>
      </c>
      <c r="I1852" s="49">
        <v>2041</v>
      </c>
      <c r="J1852" s="49" t="s">
        <v>32</v>
      </c>
      <c r="K1852" s="49" t="s">
        <v>33</v>
      </c>
    </row>
    <row r="1853" spans="1:11" x14ac:dyDescent="0.25">
      <c r="A1853" s="49" t="s">
        <v>2408</v>
      </c>
      <c r="B1853" s="49" t="s">
        <v>75</v>
      </c>
      <c r="C1853" s="49" t="s">
        <v>31</v>
      </c>
      <c r="D1853" s="49">
        <v>419961</v>
      </c>
      <c r="E1853" s="49">
        <v>81.83</v>
      </c>
      <c r="F1853" s="49">
        <v>4.79</v>
      </c>
      <c r="G1853" s="49">
        <v>1.14E-2</v>
      </c>
      <c r="H1853" s="49">
        <v>87.674599999999998</v>
      </c>
      <c r="I1853" s="49">
        <v>2041</v>
      </c>
      <c r="J1853" s="49" t="s">
        <v>32</v>
      </c>
      <c r="K1853" s="49" t="s">
        <v>33</v>
      </c>
    </row>
    <row r="1854" spans="1:11" x14ac:dyDescent="0.25">
      <c r="A1854" s="49" t="s">
        <v>2611</v>
      </c>
      <c r="B1854" s="49" t="s">
        <v>79</v>
      </c>
      <c r="C1854" s="49" t="s">
        <v>31</v>
      </c>
      <c r="D1854" s="49">
        <v>573547</v>
      </c>
      <c r="E1854" s="49">
        <v>87.47</v>
      </c>
      <c r="F1854" s="49">
        <v>10.39</v>
      </c>
      <c r="G1854" s="49">
        <v>1.8100000000000002E-2</v>
      </c>
      <c r="H1854" s="49">
        <v>55.201900000000002</v>
      </c>
      <c r="I1854" s="49">
        <v>2041</v>
      </c>
      <c r="J1854" s="49" t="s">
        <v>32</v>
      </c>
      <c r="K1854" s="49" t="s">
        <v>33</v>
      </c>
    </row>
    <row r="1855" spans="1:11" x14ac:dyDescent="0.25">
      <c r="A1855" s="49" t="s">
        <v>3439</v>
      </c>
      <c r="B1855" s="49" t="s">
        <v>75</v>
      </c>
      <c r="C1855" s="49" t="s">
        <v>32</v>
      </c>
      <c r="D1855" s="49">
        <v>229410</v>
      </c>
      <c r="E1855" s="49">
        <v>82.09</v>
      </c>
      <c r="F1855" s="49">
        <v>0.83</v>
      </c>
      <c r="G1855" s="49">
        <v>3.5999999999999999E-3</v>
      </c>
      <c r="H1855" s="49">
        <v>276.39760000000001</v>
      </c>
      <c r="I1855" s="49">
        <v>2041</v>
      </c>
      <c r="J1855" s="49" t="s">
        <v>52</v>
      </c>
      <c r="K1855" s="49" t="s">
        <v>33</v>
      </c>
    </row>
    <row r="1856" spans="1:11" x14ac:dyDescent="0.25">
      <c r="A1856" s="49" t="s">
        <v>2618</v>
      </c>
      <c r="B1856" s="49" t="s">
        <v>75</v>
      </c>
      <c r="C1856" s="49" t="s">
        <v>31</v>
      </c>
      <c r="D1856" s="49">
        <v>438211</v>
      </c>
      <c r="E1856" s="49">
        <v>88.41</v>
      </c>
      <c r="F1856" s="49">
        <v>5.39</v>
      </c>
      <c r="G1856" s="49">
        <v>1.23E-2</v>
      </c>
      <c r="H1856" s="49">
        <v>81.300700000000006</v>
      </c>
      <c r="I1856" s="49">
        <v>2041</v>
      </c>
      <c r="J1856" s="49" t="s">
        <v>32</v>
      </c>
      <c r="K1856" s="49" t="s">
        <v>33</v>
      </c>
    </row>
    <row r="1857" spans="1:11" x14ac:dyDescent="0.25">
      <c r="A1857" s="49" t="s">
        <v>1452</v>
      </c>
      <c r="B1857" s="49" t="s">
        <v>79</v>
      </c>
      <c r="C1857" s="49" t="s">
        <v>31</v>
      </c>
      <c r="D1857" s="49">
        <v>625840</v>
      </c>
      <c r="E1857" s="49">
        <v>82.09</v>
      </c>
      <c r="F1857" s="49">
        <v>9.83</v>
      </c>
      <c r="G1857" s="49">
        <v>1.5699999999999999E-2</v>
      </c>
      <c r="H1857" s="49">
        <v>63.666400000000003</v>
      </c>
      <c r="I1857" s="49">
        <v>2041</v>
      </c>
      <c r="J1857" s="49" t="s">
        <v>32</v>
      </c>
      <c r="K1857" s="49" t="s">
        <v>33</v>
      </c>
    </row>
    <row r="1858" spans="1:11" x14ac:dyDescent="0.25">
      <c r="A1858" s="49" t="s">
        <v>3438</v>
      </c>
      <c r="B1858" s="49" t="s">
        <v>75</v>
      </c>
      <c r="C1858" s="49" t="s">
        <v>32</v>
      </c>
      <c r="D1858" s="49">
        <v>324990</v>
      </c>
      <c r="E1858" s="49">
        <v>75.349999999999994</v>
      </c>
      <c r="F1858" s="49">
        <v>9.44</v>
      </c>
      <c r="G1858" s="49">
        <v>2.9000000000000001E-2</v>
      </c>
      <c r="H1858" s="49">
        <v>34.426900000000003</v>
      </c>
      <c r="I1858" s="49">
        <v>2041</v>
      </c>
      <c r="J1858" s="49" t="s">
        <v>52</v>
      </c>
      <c r="K1858" s="49" t="s">
        <v>33</v>
      </c>
    </row>
    <row r="1859" spans="1:11" x14ac:dyDescent="0.25">
      <c r="A1859" s="49" t="s">
        <v>2712</v>
      </c>
      <c r="B1859" s="49" t="s">
        <v>34</v>
      </c>
      <c r="C1859" s="49" t="s">
        <v>32</v>
      </c>
      <c r="D1859" s="49">
        <v>271120</v>
      </c>
      <c r="E1859" s="49">
        <v>82.76</v>
      </c>
      <c r="F1859" s="49">
        <v>8.23</v>
      </c>
      <c r="G1859" s="49">
        <v>3.04E-2</v>
      </c>
      <c r="H1859" s="49">
        <v>32.942900000000002</v>
      </c>
      <c r="I1859" s="49">
        <v>2041</v>
      </c>
      <c r="J1859" s="49" t="s">
        <v>52</v>
      </c>
      <c r="K1859" s="49" t="s">
        <v>33</v>
      </c>
    </row>
    <row r="1860" spans="1:11" x14ac:dyDescent="0.25">
      <c r="A1860" s="49" t="s">
        <v>2692</v>
      </c>
      <c r="B1860" s="49" t="s">
        <v>75</v>
      </c>
      <c r="C1860" s="49" t="s">
        <v>31</v>
      </c>
      <c r="D1860" s="49">
        <v>439997</v>
      </c>
      <c r="E1860" s="49">
        <v>83.74</v>
      </c>
      <c r="F1860" s="49">
        <v>6.18</v>
      </c>
      <c r="G1860" s="49">
        <v>1.4E-2</v>
      </c>
      <c r="H1860" s="49">
        <v>71.196899999999999</v>
      </c>
      <c r="I1860" s="49">
        <v>2041</v>
      </c>
      <c r="J1860" s="49" t="s">
        <v>32</v>
      </c>
      <c r="K1860" s="49" t="s">
        <v>33</v>
      </c>
    </row>
    <row r="1861" spans="1:11" x14ac:dyDescent="0.25">
      <c r="A1861" s="49" t="s">
        <v>1099</v>
      </c>
      <c r="B1861" s="49" t="s">
        <v>79</v>
      </c>
      <c r="C1861" s="49" t="s">
        <v>31</v>
      </c>
      <c r="D1861" s="49">
        <v>515450</v>
      </c>
      <c r="E1861" s="49">
        <v>82.41</v>
      </c>
      <c r="F1861" s="49">
        <v>10.35</v>
      </c>
      <c r="G1861" s="49">
        <v>2.01E-2</v>
      </c>
      <c r="H1861" s="49">
        <v>49.802</v>
      </c>
      <c r="I1861" s="49">
        <v>2041</v>
      </c>
      <c r="J1861" s="49" t="s">
        <v>32</v>
      </c>
      <c r="K1861" s="49" t="s">
        <v>33</v>
      </c>
    </row>
    <row r="1862" spans="1:11" x14ac:dyDescent="0.25">
      <c r="A1862" s="49" t="s">
        <v>2727</v>
      </c>
      <c r="B1862" s="49" t="s">
        <v>75</v>
      </c>
      <c r="C1862" s="49" t="s">
        <v>31</v>
      </c>
      <c r="D1862" s="49">
        <v>360674</v>
      </c>
      <c r="E1862" s="49">
        <v>84.24</v>
      </c>
      <c r="F1862" s="49">
        <v>5.26</v>
      </c>
      <c r="G1862" s="49">
        <v>1.46E-2</v>
      </c>
      <c r="H1862" s="49">
        <v>68.569199999999995</v>
      </c>
      <c r="I1862" s="49">
        <v>2041</v>
      </c>
      <c r="J1862" s="49" t="s">
        <v>32</v>
      </c>
      <c r="K1862" s="49" t="s">
        <v>33</v>
      </c>
    </row>
    <row r="1863" spans="1:11" x14ac:dyDescent="0.25">
      <c r="A1863" s="49" t="s">
        <v>3614</v>
      </c>
      <c r="B1863" s="49" t="s">
        <v>75</v>
      </c>
      <c r="C1863" s="49" t="s">
        <v>32</v>
      </c>
      <c r="D1863" s="49">
        <v>347760</v>
      </c>
      <c r="E1863" s="49">
        <v>68.709999999999994</v>
      </c>
      <c r="F1863" s="49">
        <v>9.7100000000000009</v>
      </c>
      <c r="G1863" s="49">
        <v>2.7900000000000001E-2</v>
      </c>
      <c r="H1863" s="49">
        <v>35.814599999999999</v>
      </c>
      <c r="I1863" s="49">
        <v>2041</v>
      </c>
      <c r="J1863" s="49" t="s">
        <v>52</v>
      </c>
      <c r="K1863" s="49" t="s">
        <v>33</v>
      </c>
    </row>
    <row r="1864" spans="1:11" x14ac:dyDescent="0.25">
      <c r="A1864" s="49" t="s">
        <v>1244</v>
      </c>
      <c r="B1864" s="49" t="s">
        <v>79</v>
      </c>
      <c r="C1864" s="49" t="s">
        <v>31</v>
      </c>
      <c r="D1864" s="49">
        <v>595592</v>
      </c>
      <c r="E1864" s="49">
        <v>84.98</v>
      </c>
      <c r="F1864" s="49">
        <v>9.84</v>
      </c>
      <c r="G1864" s="49">
        <v>1.6500000000000001E-2</v>
      </c>
      <c r="H1864" s="49">
        <v>60.5276</v>
      </c>
      <c r="I1864" s="49">
        <v>2041</v>
      </c>
      <c r="J1864" s="49" t="s">
        <v>32</v>
      </c>
      <c r="K1864" s="49" t="s">
        <v>33</v>
      </c>
    </row>
    <row r="1865" spans="1:11" x14ac:dyDescent="0.25">
      <c r="A1865" s="49" t="s">
        <v>2057</v>
      </c>
      <c r="B1865" s="49" t="s">
        <v>79</v>
      </c>
      <c r="C1865" s="49" t="s">
        <v>31</v>
      </c>
      <c r="D1865" s="49">
        <v>934240</v>
      </c>
      <c r="E1865" s="49">
        <v>80.94</v>
      </c>
      <c r="F1865" s="49">
        <v>10.4</v>
      </c>
      <c r="G1865" s="49">
        <v>1.11E-2</v>
      </c>
      <c r="H1865" s="49">
        <v>89.830799999999996</v>
      </c>
      <c r="I1865" s="49">
        <v>2041</v>
      </c>
      <c r="J1865" s="49" t="s">
        <v>32</v>
      </c>
      <c r="K1865" s="49" t="s">
        <v>33</v>
      </c>
    </row>
    <row r="1866" spans="1:11" x14ac:dyDescent="0.25">
      <c r="A1866" s="49" t="s">
        <v>2710</v>
      </c>
      <c r="B1866" s="49" t="s">
        <v>75</v>
      </c>
      <c r="C1866" s="49" t="s">
        <v>31</v>
      </c>
      <c r="D1866" s="49">
        <v>348619</v>
      </c>
      <c r="E1866" s="49">
        <v>73.72</v>
      </c>
      <c r="F1866" s="49">
        <v>5.48</v>
      </c>
      <c r="G1866" s="49">
        <v>1.5699999999999999E-2</v>
      </c>
      <c r="H1866" s="49">
        <v>63.616599999999998</v>
      </c>
      <c r="I1866" s="49">
        <v>2041</v>
      </c>
      <c r="J1866" s="49" t="s">
        <v>32</v>
      </c>
      <c r="K1866" s="49" t="s">
        <v>33</v>
      </c>
    </row>
    <row r="1867" spans="1:11" x14ac:dyDescent="0.25">
      <c r="A1867" s="49" t="s">
        <v>1890</v>
      </c>
      <c r="B1867" s="49" t="s">
        <v>79</v>
      </c>
      <c r="C1867" s="49" t="s">
        <v>31</v>
      </c>
      <c r="D1867" s="49">
        <v>722557</v>
      </c>
      <c r="E1867" s="49">
        <v>84.64</v>
      </c>
      <c r="F1867" s="49">
        <v>9.83</v>
      </c>
      <c r="G1867" s="49">
        <v>1.3599999999999999E-2</v>
      </c>
      <c r="H1867" s="49">
        <v>73.505300000000005</v>
      </c>
      <c r="I1867" s="49">
        <v>2041</v>
      </c>
      <c r="J1867" s="49" t="s">
        <v>32</v>
      </c>
      <c r="K1867" s="49" t="s">
        <v>33</v>
      </c>
    </row>
    <row r="1868" spans="1:11" x14ac:dyDescent="0.25">
      <c r="A1868" s="49" t="s">
        <v>1260</v>
      </c>
      <c r="B1868" s="49" t="s">
        <v>79</v>
      </c>
      <c r="C1868" s="49" t="s">
        <v>31</v>
      </c>
      <c r="D1868" s="49">
        <v>466115</v>
      </c>
      <c r="E1868" s="49">
        <v>82.86</v>
      </c>
      <c r="F1868" s="49">
        <v>7.13</v>
      </c>
      <c r="G1868" s="49">
        <v>1.5299999999999999E-2</v>
      </c>
      <c r="H1868" s="49">
        <v>65.373800000000003</v>
      </c>
      <c r="I1868" s="49">
        <v>2041</v>
      </c>
      <c r="J1868" s="49" t="s">
        <v>32</v>
      </c>
      <c r="K1868" s="49" t="s">
        <v>33</v>
      </c>
    </row>
    <row r="1869" spans="1:11" x14ac:dyDescent="0.25">
      <c r="A1869" s="49" t="s">
        <v>3408</v>
      </c>
      <c r="B1869" s="49" t="s">
        <v>34</v>
      </c>
      <c r="C1869" s="49" t="s">
        <v>32</v>
      </c>
      <c r="D1869" s="49">
        <v>3600000</v>
      </c>
      <c r="E1869" s="49">
        <v>85.55</v>
      </c>
      <c r="F1869" s="49">
        <v>21</v>
      </c>
      <c r="G1869" s="49">
        <v>5.7999999999999996E-3</v>
      </c>
      <c r="H1869" s="49">
        <v>171.42859999999999</v>
      </c>
      <c r="I1869" s="49">
        <v>2041</v>
      </c>
      <c r="J1869" s="49" t="s">
        <v>52</v>
      </c>
      <c r="K1869" s="49" t="s">
        <v>33</v>
      </c>
    </row>
    <row r="1870" spans="1:11" x14ac:dyDescent="0.25">
      <c r="A1870" s="49" t="s">
        <v>2718</v>
      </c>
      <c r="B1870" s="49" t="s">
        <v>79</v>
      </c>
      <c r="C1870" s="49" t="s">
        <v>31</v>
      </c>
      <c r="D1870" s="49">
        <v>632593</v>
      </c>
      <c r="E1870" s="49">
        <v>87.48</v>
      </c>
      <c r="F1870" s="49">
        <v>10.39</v>
      </c>
      <c r="G1870" s="49">
        <v>1.6400000000000001E-2</v>
      </c>
      <c r="H1870" s="49">
        <v>60.884799999999998</v>
      </c>
      <c r="I1870" s="49">
        <v>2041</v>
      </c>
      <c r="J1870" s="49" t="s">
        <v>32</v>
      </c>
      <c r="K1870" s="49" t="s">
        <v>33</v>
      </c>
    </row>
    <row r="1871" spans="1:11" x14ac:dyDescent="0.25">
      <c r="A1871" s="49" t="s">
        <v>2714</v>
      </c>
      <c r="B1871" s="49" t="s">
        <v>75</v>
      </c>
      <c r="C1871" s="49" t="s">
        <v>32</v>
      </c>
      <c r="D1871" s="49">
        <v>485730</v>
      </c>
      <c r="E1871" s="49">
        <v>77.33</v>
      </c>
      <c r="F1871" s="49">
        <v>9.4499999999999993</v>
      </c>
      <c r="G1871" s="49">
        <v>1.95E-2</v>
      </c>
      <c r="H1871" s="49">
        <v>51.4</v>
      </c>
      <c r="I1871" s="49">
        <v>2041</v>
      </c>
      <c r="J1871" s="49" t="s">
        <v>52</v>
      </c>
      <c r="K1871" s="49" t="s">
        <v>33</v>
      </c>
    </row>
    <row r="1872" spans="1:11" x14ac:dyDescent="0.25">
      <c r="A1872" s="49" t="s">
        <v>2698</v>
      </c>
      <c r="B1872" s="49" t="s">
        <v>79</v>
      </c>
      <c r="C1872" s="49" t="s">
        <v>31</v>
      </c>
      <c r="D1872" s="49">
        <v>752359</v>
      </c>
      <c r="E1872" s="49">
        <v>80.17</v>
      </c>
      <c r="F1872" s="49">
        <v>9.82</v>
      </c>
      <c r="G1872" s="49">
        <v>1.3100000000000001E-2</v>
      </c>
      <c r="H1872" s="49">
        <v>76.614999999999995</v>
      </c>
      <c r="I1872" s="49">
        <v>2041</v>
      </c>
      <c r="J1872" s="49" t="s">
        <v>32</v>
      </c>
      <c r="K1872" s="49" t="s">
        <v>33</v>
      </c>
    </row>
    <row r="1873" spans="1:11" x14ac:dyDescent="0.25">
      <c r="A1873" s="49" t="s">
        <v>2693</v>
      </c>
      <c r="B1873" s="49" t="s">
        <v>34</v>
      </c>
      <c r="C1873" s="49" t="s">
        <v>32</v>
      </c>
      <c r="D1873" s="49">
        <v>334640</v>
      </c>
      <c r="E1873" s="49">
        <v>82.54</v>
      </c>
      <c r="F1873" s="49">
        <v>7.73</v>
      </c>
      <c r="G1873" s="49">
        <v>2.3099999999999999E-2</v>
      </c>
      <c r="H1873" s="49">
        <v>43.2911</v>
      </c>
      <c r="I1873" s="49">
        <v>2041</v>
      </c>
      <c r="J1873" s="49" t="s">
        <v>52</v>
      </c>
      <c r="K1873" s="49" t="s">
        <v>33</v>
      </c>
    </row>
    <row r="1874" spans="1:11" x14ac:dyDescent="0.25">
      <c r="A1874" s="49" t="s">
        <v>2428</v>
      </c>
      <c r="B1874" s="49" t="s">
        <v>75</v>
      </c>
      <c r="C1874" s="49" t="s">
        <v>31</v>
      </c>
      <c r="D1874" s="49">
        <v>864163</v>
      </c>
      <c r="E1874" s="49">
        <v>83.22</v>
      </c>
      <c r="F1874" s="49">
        <v>7.05</v>
      </c>
      <c r="G1874" s="49">
        <v>8.2000000000000007E-3</v>
      </c>
      <c r="H1874" s="49">
        <v>122.5763</v>
      </c>
      <c r="I1874" s="49">
        <v>2042</v>
      </c>
      <c r="J1874" s="49" t="s">
        <v>32</v>
      </c>
      <c r="K1874" s="49" t="s">
        <v>33</v>
      </c>
    </row>
    <row r="1875" spans="1:11" x14ac:dyDescent="0.25">
      <c r="A1875" s="49" t="s">
        <v>2754</v>
      </c>
      <c r="B1875" s="49" t="s">
        <v>34</v>
      </c>
      <c r="C1875" s="49" t="s">
        <v>32</v>
      </c>
      <c r="D1875" s="49">
        <v>177000</v>
      </c>
      <c r="E1875" s="49">
        <v>79.91</v>
      </c>
      <c r="F1875" s="49">
        <v>8.6199999999999992</v>
      </c>
      <c r="G1875" s="49">
        <v>4.87E-2</v>
      </c>
      <c r="H1875" s="49">
        <v>20.5336</v>
      </c>
      <c r="I1875" s="49">
        <v>2042</v>
      </c>
      <c r="J1875" s="49" t="s">
        <v>52</v>
      </c>
      <c r="K1875" s="49" t="s">
        <v>33</v>
      </c>
    </row>
    <row r="1876" spans="1:11" x14ac:dyDescent="0.25">
      <c r="A1876" s="49" t="s">
        <v>3451</v>
      </c>
      <c r="B1876" s="49" t="s">
        <v>34</v>
      </c>
      <c r="C1876" s="49" t="s">
        <v>32</v>
      </c>
      <c r="D1876" s="49">
        <v>568400</v>
      </c>
      <c r="E1876" s="49">
        <v>79.66</v>
      </c>
      <c r="F1876" s="49">
        <v>5.41</v>
      </c>
      <c r="G1876" s="49">
        <v>9.4999999999999998E-3</v>
      </c>
      <c r="H1876" s="49">
        <v>105.0647</v>
      </c>
      <c r="I1876" s="49">
        <v>2042</v>
      </c>
      <c r="J1876" s="49" t="s">
        <v>52</v>
      </c>
      <c r="K1876" s="49" t="s">
        <v>33</v>
      </c>
    </row>
    <row r="1877" spans="1:11" x14ac:dyDescent="0.25">
      <c r="A1877" s="49" t="s">
        <v>1289</v>
      </c>
      <c r="B1877" s="49" t="s">
        <v>79</v>
      </c>
      <c r="C1877" s="49" t="s">
        <v>31</v>
      </c>
      <c r="D1877" s="49">
        <v>491710</v>
      </c>
      <c r="E1877" s="49">
        <v>79.180000000000007</v>
      </c>
      <c r="F1877" s="49">
        <v>7.09</v>
      </c>
      <c r="G1877" s="49">
        <v>1.44E-2</v>
      </c>
      <c r="H1877" s="49">
        <v>69.352699999999999</v>
      </c>
      <c r="I1877" s="49">
        <v>2042</v>
      </c>
      <c r="J1877" s="49" t="s">
        <v>32</v>
      </c>
      <c r="K1877" s="49" t="s">
        <v>33</v>
      </c>
    </row>
    <row r="1878" spans="1:11" x14ac:dyDescent="0.25">
      <c r="A1878" s="49" t="s">
        <v>2537</v>
      </c>
      <c r="B1878" s="49" t="s">
        <v>75</v>
      </c>
      <c r="C1878" s="49" t="s">
        <v>31</v>
      </c>
      <c r="D1878" s="49">
        <v>292761</v>
      </c>
      <c r="E1878" s="49">
        <v>84.71</v>
      </c>
      <c r="F1878" s="49">
        <v>4.49</v>
      </c>
      <c r="G1878" s="49">
        <v>1.5299999999999999E-2</v>
      </c>
      <c r="H1878" s="49">
        <v>65.203000000000003</v>
      </c>
      <c r="I1878" s="49">
        <v>2042</v>
      </c>
      <c r="J1878" s="49" t="s">
        <v>32</v>
      </c>
      <c r="K1878" s="49" t="s">
        <v>33</v>
      </c>
    </row>
    <row r="1879" spans="1:11" x14ac:dyDescent="0.25">
      <c r="A1879" s="49" t="s">
        <v>1849</v>
      </c>
      <c r="B1879" s="49" t="s">
        <v>79</v>
      </c>
      <c r="C1879" s="49" t="s">
        <v>31</v>
      </c>
      <c r="D1879" s="49">
        <v>626796</v>
      </c>
      <c r="E1879" s="49">
        <v>79.88</v>
      </c>
      <c r="F1879" s="49">
        <v>10</v>
      </c>
      <c r="G1879" s="49">
        <v>1.6E-2</v>
      </c>
      <c r="H1879" s="49">
        <v>62.679600000000001</v>
      </c>
      <c r="I1879" s="49">
        <v>2042</v>
      </c>
      <c r="J1879" s="49" t="s">
        <v>32</v>
      </c>
      <c r="K1879" s="49" t="s">
        <v>33</v>
      </c>
    </row>
    <row r="1880" spans="1:11" x14ac:dyDescent="0.25">
      <c r="A1880" s="49" t="s">
        <v>1212</v>
      </c>
      <c r="B1880" s="49" t="s">
        <v>75</v>
      </c>
      <c r="C1880" s="49" t="s">
        <v>31</v>
      </c>
      <c r="D1880" s="49">
        <v>695469</v>
      </c>
      <c r="E1880" s="49">
        <v>73.22</v>
      </c>
      <c r="F1880" s="49">
        <v>6.87</v>
      </c>
      <c r="G1880" s="49">
        <v>9.9000000000000008E-3</v>
      </c>
      <c r="H1880" s="49">
        <v>101.23269999999999</v>
      </c>
      <c r="I1880" s="49">
        <v>2042</v>
      </c>
      <c r="J1880" s="49" t="s">
        <v>32</v>
      </c>
      <c r="K1880" s="49" t="s">
        <v>33</v>
      </c>
    </row>
    <row r="1881" spans="1:11" x14ac:dyDescent="0.25">
      <c r="A1881" s="49" t="s">
        <v>2757</v>
      </c>
      <c r="B1881" s="49" t="s">
        <v>75</v>
      </c>
      <c r="C1881" s="49" t="s">
        <v>31</v>
      </c>
      <c r="D1881" s="49">
        <v>387973</v>
      </c>
      <c r="E1881" s="49">
        <v>79.56</v>
      </c>
      <c r="F1881" s="49">
        <v>5.78</v>
      </c>
      <c r="G1881" s="49">
        <v>1.49E-2</v>
      </c>
      <c r="H1881" s="49">
        <v>67.1233</v>
      </c>
      <c r="I1881" s="49">
        <v>2042</v>
      </c>
      <c r="J1881" s="49" t="s">
        <v>32</v>
      </c>
      <c r="K1881" s="49" t="s">
        <v>33</v>
      </c>
    </row>
    <row r="1882" spans="1:11" x14ac:dyDescent="0.25">
      <c r="A1882" s="49" t="s">
        <v>1481</v>
      </c>
      <c r="B1882" s="49" t="s">
        <v>75</v>
      </c>
      <c r="C1882" s="49" t="s">
        <v>31</v>
      </c>
      <c r="D1882" s="49">
        <v>484161</v>
      </c>
      <c r="E1882" s="49">
        <v>83.94</v>
      </c>
      <c r="F1882" s="49">
        <v>6.89</v>
      </c>
      <c r="G1882" s="49">
        <v>1.4200000000000001E-2</v>
      </c>
      <c r="H1882" s="49">
        <v>70.270099999999999</v>
      </c>
      <c r="I1882" s="49">
        <v>2042</v>
      </c>
      <c r="J1882" s="49" t="s">
        <v>32</v>
      </c>
      <c r="K1882" s="49" t="s">
        <v>33</v>
      </c>
    </row>
    <row r="1883" spans="1:11" x14ac:dyDescent="0.25">
      <c r="A1883" s="49" t="s">
        <v>2748</v>
      </c>
      <c r="B1883" s="49" t="s">
        <v>75</v>
      </c>
      <c r="C1883" s="49" t="s">
        <v>32</v>
      </c>
      <c r="D1883" s="49">
        <v>680895</v>
      </c>
      <c r="E1883" s="49">
        <v>78.98</v>
      </c>
      <c r="F1883" s="49">
        <v>9.6199999999999992</v>
      </c>
      <c r="G1883" s="49">
        <v>1.41E-2</v>
      </c>
      <c r="H1883" s="49">
        <v>70.7791</v>
      </c>
      <c r="I1883" s="49">
        <v>2042</v>
      </c>
      <c r="J1883" s="49" t="s">
        <v>52</v>
      </c>
      <c r="K1883" s="49" t="s">
        <v>33</v>
      </c>
    </row>
    <row r="1884" spans="1:11" x14ac:dyDescent="0.25">
      <c r="A1884" s="49" t="s">
        <v>3444</v>
      </c>
      <c r="B1884" s="49" t="s">
        <v>75</v>
      </c>
      <c r="C1884" s="49" t="s">
        <v>32</v>
      </c>
      <c r="D1884" s="49">
        <v>226935</v>
      </c>
      <c r="E1884" s="49">
        <v>79.569999999999993</v>
      </c>
      <c r="F1884" s="49">
        <v>0.91</v>
      </c>
      <c r="G1884" s="49">
        <v>4.0000000000000001E-3</v>
      </c>
      <c r="H1884" s="49">
        <v>249.37909999999999</v>
      </c>
      <c r="I1884" s="49">
        <v>2042</v>
      </c>
      <c r="J1884" s="49" t="s">
        <v>52</v>
      </c>
      <c r="K1884" s="49" t="s">
        <v>33</v>
      </c>
    </row>
    <row r="1885" spans="1:11" x14ac:dyDescent="0.25">
      <c r="A1885" s="49" t="s">
        <v>1098</v>
      </c>
      <c r="B1885" s="49" t="s">
        <v>79</v>
      </c>
      <c r="C1885" s="49" t="s">
        <v>31</v>
      </c>
      <c r="D1885" s="49">
        <v>548044</v>
      </c>
      <c r="E1885" s="49">
        <v>86.33</v>
      </c>
      <c r="F1885" s="49">
        <v>10.050000000000001</v>
      </c>
      <c r="G1885" s="49">
        <v>1.83E-2</v>
      </c>
      <c r="H1885" s="49">
        <v>54.531700000000001</v>
      </c>
      <c r="I1885" s="49">
        <v>2042</v>
      </c>
      <c r="J1885" s="49" t="s">
        <v>32</v>
      </c>
      <c r="K1885" s="49" t="s">
        <v>33</v>
      </c>
    </row>
    <row r="1886" spans="1:11" x14ac:dyDescent="0.25">
      <c r="A1886" s="49" t="s">
        <v>3448</v>
      </c>
      <c r="B1886" s="49" t="s">
        <v>34</v>
      </c>
      <c r="C1886" s="49" t="s">
        <v>32</v>
      </c>
      <c r="D1886" s="49">
        <v>60480</v>
      </c>
      <c r="E1886" s="49">
        <v>81.91</v>
      </c>
      <c r="F1886" s="49">
        <v>8.17</v>
      </c>
      <c r="G1886" s="49">
        <v>0.1351</v>
      </c>
      <c r="H1886" s="49">
        <v>7.4027000000000003</v>
      </c>
      <c r="I1886" s="49">
        <v>2042</v>
      </c>
      <c r="J1886" s="49" t="s">
        <v>52</v>
      </c>
      <c r="K1886" s="49" t="s">
        <v>33</v>
      </c>
    </row>
    <row r="1887" spans="1:11" x14ac:dyDescent="0.25">
      <c r="A1887" s="49" t="s">
        <v>2733</v>
      </c>
      <c r="B1887" s="49" t="s">
        <v>75</v>
      </c>
      <c r="C1887" s="49" t="s">
        <v>31</v>
      </c>
      <c r="D1887" s="49">
        <v>510297</v>
      </c>
      <c r="E1887" s="49">
        <v>84.39</v>
      </c>
      <c r="F1887" s="49">
        <v>5.64</v>
      </c>
      <c r="G1887" s="49">
        <v>1.11E-2</v>
      </c>
      <c r="H1887" s="49">
        <v>90.478099999999998</v>
      </c>
      <c r="I1887" s="49">
        <v>2042</v>
      </c>
      <c r="J1887" s="49" t="s">
        <v>32</v>
      </c>
      <c r="K1887" s="49" t="s">
        <v>33</v>
      </c>
    </row>
    <row r="1888" spans="1:11" x14ac:dyDescent="0.25">
      <c r="A1888" s="49" t="s">
        <v>2756</v>
      </c>
      <c r="B1888" s="49" t="s">
        <v>34</v>
      </c>
      <c r="C1888" s="49" t="s">
        <v>32</v>
      </c>
      <c r="D1888" s="49">
        <v>226920</v>
      </c>
      <c r="E1888" s="49">
        <v>80.7</v>
      </c>
      <c r="F1888" s="49">
        <v>8.68</v>
      </c>
      <c r="G1888" s="49">
        <v>3.8300000000000001E-2</v>
      </c>
      <c r="H1888" s="49">
        <v>26.142900000000001</v>
      </c>
      <c r="I1888" s="49">
        <v>2042</v>
      </c>
      <c r="J1888" s="49" t="s">
        <v>52</v>
      </c>
      <c r="K1888" s="49" t="s">
        <v>33</v>
      </c>
    </row>
    <row r="1889" spans="1:11" x14ac:dyDescent="0.25">
      <c r="A1889" s="49" t="s">
        <v>1288</v>
      </c>
      <c r="B1889" s="49" t="s">
        <v>75</v>
      </c>
      <c r="C1889" s="49" t="s">
        <v>31</v>
      </c>
      <c r="D1889" s="49">
        <v>712216</v>
      </c>
      <c r="E1889" s="49">
        <v>75.989999999999995</v>
      </c>
      <c r="F1889" s="49">
        <v>6.59</v>
      </c>
      <c r="G1889" s="49">
        <v>9.2999999999999992E-3</v>
      </c>
      <c r="H1889" s="49">
        <v>108.0752</v>
      </c>
      <c r="I1889" s="49">
        <v>2042</v>
      </c>
      <c r="J1889" s="49" t="s">
        <v>32</v>
      </c>
      <c r="K1889" s="49" t="s">
        <v>33</v>
      </c>
    </row>
    <row r="1890" spans="1:11" x14ac:dyDescent="0.25">
      <c r="A1890" s="49" t="s">
        <v>2124</v>
      </c>
      <c r="B1890" s="49" t="s">
        <v>79</v>
      </c>
      <c r="C1890" s="49" t="s">
        <v>31</v>
      </c>
      <c r="D1890" s="49">
        <v>798325</v>
      </c>
      <c r="E1890" s="49">
        <v>86.55</v>
      </c>
      <c r="F1890" s="49">
        <v>10.119999999999999</v>
      </c>
      <c r="G1890" s="49">
        <v>1.2699999999999999E-2</v>
      </c>
      <c r="H1890" s="49">
        <v>78.885900000000007</v>
      </c>
      <c r="I1890" s="49">
        <v>2042</v>
      </c>
      <c r="J1890" s="49" t="s">
        <v>32</v>
      </c>
      <c r="K1890" s="49" t="s">
        <v>33</v>
      </c>
    </row>
    <row r="1891" spans="1:11" x14ac:dyDescent="0.25">
      <c r="A1891" s="49" t="s">
        <v>2684</v>
      </c>
      <c r="B1891" s="49" t="s">
        <v>75</v>
      </c>
      <c r="C1891" s="49" t="s">
        <v>31</v>
      </c>
      <c r="D1891" s="49">
        <v>691637</v>
      </c>
      <c r="E1891" s="49">
        <v>80.510000000000005</v>
      </c>
      <c r="F1891" s="49">
        <v>6.02</v>
      </c>
      <c r="G1891" s="49">
        <v>8.6999999999999994E-3</v>
      </c>
      <c r="H1891" s="49">
        <v>114.88979999999999</v>
      </c>
      <c r="I1891" s="49">
        <v>2042</v>
      </c>
      <c r="J1891" s="49" t="s">
        <v>32</v>
      </c>
      <c r="K1891" s="49" t="s">
        <v>33</v>
      </c>
    </row>
    <row r="1892" spans="1:11" x14ac:dyDescent="0.25">
      <c r="A1892" s="49" t="s">
        <v>1406</v>
      </c>
      <c r="B1892" s="49" t="s">
        <v>79</v>
      </c>
      <c r="C1892" s="49" t="s">
        <v>31</v>
      </c>
      <c r="D1892" s="49">
        <v>293394</v>
      </c>
      <c r="E1892" s="49">
        <v>75.900000000000006</v>
      </c>
      <c r="F1892" s="49">
        <v>9.8000000000000007</v>
      </c>
      <c r="G1892" s="49">
        <v>3.3399999999999999E-2</v>
      </c>
      <c r="H1892" s="49">
        <v>29.938099999999999</v>
      </c>
      <c r="I1892" s="49">
        <v>2042</v>
      </c>
      <c r="J1892" s="49" t="s">
        <v>32</v>
      </c>
      <c r="K1892" s="49" t="s">
        <v>33</v>
      </c>
    </row>
    <row r="1893" spans="1:11" x14ac:dyDescent="0.25">
      <c r="A1893" s="49" t="s">
        <v>3450</v>
      </c>
      <c r="B1893" s="49" t="s">
        <v>34</v>
      </c>
      <c r="C1893" s="49" t="s">
        <v>32</v>
      </c>
      <c r="D1893" s="49">
        <v>220160</v>
      </c>
      <c r="E1893" s="49">
        <v>82.2</v>
      </c>
      <c r="F1893" s="49">
        <v>8.48</v>
      </c>
      <c r="G1893" s="49">
        <v>3.85E-2</v>
      </c>
      <c r="H1893" s="49">
        <v>25.962299999999999</v>
      </c>
      <c r="I1893" s="49">
        <v>2042</v>
      </c>
      <c r="J1893" s="49" t="s">
        <v>52</v>
      </c>
      <c r="K1893" s="49" t="s">
        <v>33</v>
      </c>
    </row>
    <row r="1894" spans="1:11" x14ac:dyDescent="0.25">
      <c r="A1894" s="49" t="s">
        <v>1281</v>
      </c>
      <c r="B1894" s="49" t="s">
        <v>79</v>
      </c>
      <c r="C1894" s="49" t="s">
        <v>31</v>
      </c>
      <c r="D1894" s="49">
        <v>465096</v>
      </c>
      <c r="E1894" s="49">
        <v>80.86</v>
      </c>
      <c r="F1894" s="49">
        <v>6.88</v>
      </c>
      <c r="G1894" s="49">
        <v>1.4800000000000001E-2</v>
      </c>
      <c r="H1894" s="49">
        <v>67.601100000000002</v>
      </c>
      <c r="I1894" s="49">
        <v>2042</v>
      </c>
      <c r="J1894" s="49" t="s">
        <v>32</v>
      </c>
      <c r="K1894" s="49" t="s">
        <v>33</v>
      </c>
    </row>
    <row r="1895" spans="1:11" x14ac:dyDescent="0.25">
      <c r="A1895" s="49" t="s">
        <v>1357</v>
      </c>
      <c r="B1895" s="49" t="s">
        <v>79</v>
      </c>
      <c r="C1895" s="49" t="s">
        <v>31</v>
      </c>
      <c r="D1895" s="49">
        <v>548504</v>
      </c>
      <c r="E1895" s="49">
        <v>85.97</v>
      </c>
      <c r="F1895" s="49">
        <v>9.84</v>
      </c>
      <c r="G1895" s="49">
        <v>1.7899999999999999E-2</v>
      </c>
      <c r="H1895" s="49">
        <v>55.7423</v>
      </c>
      <c r="I1895" s="49">
        <v>2042</v>
      </c>
      <c r="J1895" s="49" t="s">
        <v>32</v>
      </c>
      <c r="K1895" s="49" t="s">
        <v>33</v>
      </c>
    </row>
    <row r="1896" spans="1:11" x14ac:dyDescent="0.25">
      <c r="A1896" s="49" t="s">
        <v>1554</v>
      </c>
      <c r="B1896" s="49" t="s">
        <v>34</v>
      </c>
      <c r="C1896" s="49" t="s">
        <v>31</v>
      </c>
      <c r="D1896" s="49">
        <v>2223906</v>
      </c>
      <c r="E1896" s="49">
        <v>81.22</v>
      </c>
      <c r="F1896" s="49">
        <v>12.72</v>
      </c>
      <c r="G1896" s="49">
        <v>5.7000000000000002E-3</v>
      </c>
      <c r="H1896" s="49">
        <v>174.83539999999999</v>
      </c>
      <c r="I1896" s="49">
        <v>2042</v>
      </c>
      <c r="J1896" s="49" t="s">
        <v>32</v>
      </c>
      <c r="K1896" s="49" t="s">
        <v>33</v>
      </c>
    </row>
    <row r="1897" spans="1:11" x14ac:dyDescent="0.25">
      <c r="A1897" s="49" t="s">
        <v>1754</v>
      </c>
      <c r="B1897" s="49" t="s">
        <v>79</v>
      </c>
      <c r="C1897" s="49" t="s">
        <v>31</v>
      </c>
      <c r="D1897" s="49">
        <v>1206685</v>
      </c>
      <c r="E1897" s="49">
        <v>82.72</v>
      </c>
      <c r="F1897" s="49">
        <v>10.68</v>
      </c>
      <c r="G1897" s="49">
        <v>8.8999999999999999E-3</v>
      </c>
      <c r="H1897" s="49">
        <v>112.9855</v>
      </c>
      <c r="I1897" s="49">
        <v>2042</v>
      </c>
      <c r="J1897" s="49" t="s">
        <v>32</v>
      </c>
      <c r="K1897" s="49" t="s">
        <v>33</v>
      </c>
    </row>
    <row r="1898" spans="1:11" x14ac:dyDescent="0.25">
      <c r="A1898" s="49" t="s">
        <v>961</v>
      </c>
      <c r="B1898" s="49" t="s">
        <v>79</v>
      </c>
      <c r="C1898" s="49" t="s">
        <v>31</v>
      </c>
      <c r="D1898" s="49">
        <v>452105</v>
      </c>
      <c r="E1898" s="49">
        <v>84.25</v>
      </c>
      <c r="F1898" s="49">
        <v>10.01</v>
      </c>
      <c r="G1898" s="49">
        <v>2.2100000000000002E-2</v>
      </c>
      <c r="H1898" s="49">
        <v>45.165300000000002</v>
      </c>
      <c r="I1898" s="49">
        <v>2042</v>
      </c>
      <c r="J1898" s="49" t="s">
        <v>32</v>
      </c>
      <c r="K1898" s="49" t="s">
        <v>33</v>
      </c>
    </row>
    <row r="1899" spans="1:11" x14ac:dyDescent="0.25">
      <c r="A1899" s="49" t="s">
        <v>1282</v>
      </c>
      <c r="B1899" s="49" t="s">
        <v>79</v>
      </c>
      <c r="C1899" s="49" t="s">
        <v>31</v>
      </c>
      <c r="D1899" s="49">
        <v>1092926</v>
      </c>
      <c r="E1899" s="49">
        <v>77.319999999999993</v>
      </c>
      <c r="F1899" s="49">
        <v>10.81</v>
      </c>
      <c r="G1899" s="49">
        <v>9.9000000000000008E-3</v>
      </c>
      <c r="H1899" s="49">
        <v>101.1033</v>
      </c>
      <c r="I1899" s="49">
        <v>2042</v>
      </c>
      <c r="J1899" s="49" t="s">
        <v>32</v>
      </c>
      <c r="K1899" s="49" t="s">
        <v>33</v>
      </c>
    </row>
    <row r="1900" spans="1:11" x14ac:dyDescent="0.25">
      <c r="A1900" s="49" t="s">
        <v>2741</v>
      </c>
      <c r="B1900" s="49" t="s">
        <v>75</v>
      </c>
      <c r="C1900" s="49" t="s">
        <v>31</v>
      </c>
      <c r="D1900" s="49">
        <v>155588</v>
      </c>
      <c r="E1900" s="49">
        <v>76.83</v>
      </c>
      <c r="F1900" s="49">
        <v>5.75</v>
      </c>
      <c r="G1900" s="49">
        <v>3.6999999999999998E-2</v>
      </c>
      <c r="H1900" s="49">
        <v>27.058700000000002</v>
      </c>
      <c r="I1900" s="49">
        <v>2042</v>
      </c>
      <c r="J1900" s="49" t="s">
        <v>32</v>
      </c>
      <c r="K1900" s="49" t="s">
        <v>33</v>
      </c>
    </row>
    <row r="1901" spans="1:11" x14ac:dyDescent="0.25">
      <c r="A1901" s="49" t="s">
        <v>2322</v>
      </c>
      <c r="B1901" s="49" t="s">
        <v>75</v>
      </c>
      <c r="C1901" s="49" t="s">
        <v>31</v>
      </c>
      <c r="D1901" s="49">
        <v>523020</v>
      </c>
      <c r="E1901" s="49">
        <v>77.75</v>
      </c>
      <c r="F1901" s="49">
        <v>6.13</v>
      </c>
      <c r="G1901" s="49">
        <v>1.17E-2</v>
      </c>
      <c r="H1901" s="49">
        <v>85.321299999999994</v>
      </c>
      <c r="I1901" s="49">
        <v>2042</v>
      </c>
      <c r="J1901" s="49" t="s">
        <v>32</v>
      </c>
      <c r="K1901" s="49" t="s">
        <v>33</v>
      </c>
    </row>
    <row r="1902" spans="1:11" x14ac:dyDescent="0.25">
      <c r="A1902" s="49" t="s">
        <v>3278</v>
      </c>
      <c r="B1902" s="49" t="s">
        <v>30</v>
      </c>
      <c r="C1902" s="49" t="s">
        <v>32</v>
      </c>
      <c r="D1902" s="49">
        <v>1314000</v>
      </c>
      <c r="E1902" s="49">
        <v>78.400000000000006</v>
      </c>
      <c r="F1902" s="49">
        <v>7.8</v>
      </c>
      <c r="G1902" s="49">
        <v>5.8999999999999999E-3</v>
      </c>
      <c r="H1902" s="49">
        <v>168.4615</v>
      </c>
      <c r="I1902" s="49">
        <v>2042</v>
      </c>
      <c r="J1902" s="49" t="s">
        <v>52</v>
      </c>
      <c r="K1902" s="49" t="s">
        <v>33</v>
      </c>
    </row>
    <row r="1903" spans="1:11" x14ac:dyDescent="0.25">
      <c r="A1903" s="49" t="s">
        <v>2759</v>
      </c>
      <c r="B1903" s="49" t="s">
        <v>75</v>
      </c>
      <c r="C1903" s="49" t="s">
        <v>31</v>
      </c>
      <c r="D1903" s="49">
        <v>515049</v>
      </c>
      <c r="E1903" s="49">
        <v>79.709999999999994</v>
      </c>
      <c r="F1903" s="49">
        <v>5.85</v>
      </c>
      <c r="G1903" s="49">
        <v>1.14E-2</v>
      </c>
      <c r="H1903" s="49">
        <v>88.042500000000004</v>
      </c>
      <c r="I1903" s="49">
        <v>2042</v>
      </c>
      <c r="J1903" s="49" t="s">
        <v>32</v>
      </c>
      <c r="K1903" s="49" t="s">
        <v>33</v>
      </c>
    </row>
    <row r="1904" spans="1:11" x14ac:dyDescent="0.25">
      <c r="A1904" s="49" t="s">
        <v>1572</v>
      </c>
      <c r="B1904" s="49" t="s">
        <v>75</v>
      </c>
      <c r="C1904" s="49" t="s">
        <v>31</v>
      </c>
      <c r="D1904" s="49">
        <v>505851</v>
      </c>
      <c r="E1904" s="49">
        <v>71.44</v>
      </c>
      <c r="F1904" s="49">
        <v>4.96</v>
      </c>
      <c r="G1904" s="49">
        <v>9.7999999999999997E-3</v>
      </c>
      <c r="H1904" s="49">
        <v>101.98609999999999</v>
      </c>
      <c r="I1904" s="49">
        <v>2042</v>
      </c>
      <c r="J1904" s="49" t="s">
        <v>32</v>
      </c>
      <c r="K1904" s="49" t="s">
        <v>33</v>
      </c>
    </row>
    <row r="1905" spans="1:11" x14ac:dyDescent="0.25">
      <c r="A1905" s="49" t="s">
        <v>2559</v>
      </c>
      <c r="B1905" s="49" t="s">
        <v>75</v>
      </c>
      <c r="C1905" s="49" t="s">
        <v>31</v>
      </c>
      <c r="D1905" s="49">
        <v>291382</v>
      </c>
      <c r="E1905" s="49">
        <v>84.61</v>
      </c>
      <c r="F1905" s="49">
        <v>4.5</v>
      </c>
      <c r="G1905" s="49">
        <v>1.54E-2</v>
      </c>
      <c r="H1905" s="49">
        <v>64.751499999999993</v>
      </c>
      <c r="I1905" s="49">
        <v>2042</v>
      </c>
      <c r="J1905" s="49" t="s">
        <v>32</v>
      </c>
      <c r="K1905" s="49" t="s">
        <v>33</v>
      </c>
    </row>
    <row r="1906" spans="1:11" x14ac:dyDescent="0.25">
      <c r="A1906" s="49" t="s">
        <v>3012</v>
      </c>
      <c r="B1906" s="49" t="s">
        <v>34</v>
      </c>
      <c r="C1906" s="49" t="s">
        <v>31</v>
      </c>
      <c r="D1906" s="49">
        <v>1572910</v>
      </c>
      <c r="E1906" s="49">
        <v>85.73</v>
      </c>
      <c r="F1906" s="49">
        <v>11.23</v>
      </c>
      <c r="G1906" s="49">
        <v>7.1000000000000004E-3</v>
      </c>
      <c r="H1906" s="49">
        <v>140.06319999999999</v>
      </c>
      <c r="I1906" s="49">
        <v>2042</v>
      </c>
      <c r="J1906" s="49" t="s">
        <v>32</v>
      </c>
      <c r="K1906" s="49" t="s">
        <v>33</v>
      </c>
    </row>
    <row r="1907" spans="1:11" x14ac:dyDescent="0.25">
      <c r="A1907" s="49" t="s">
        <v>1322</v>
      </c>
      <c r="B1907" s="49" t="s">
        <v>79</v>
      </c>
      <c r="C1907" s="49" t="s">
        <v>31</v>
      </c>
      <c r="D1907" s="49">
        <v>480904</v>
      </c>
      <c r="E1907" s="49">
        <v>83.01</v>
      </c>
      <c r="F1907" s="49">
        <v>9.81</v>
      </c>
      <c r="G1907" s="49">
        <v>2.0400000000000001E-2</v>
      </c>
      <c r="H1907" s="49">
        <v>49.021799999999999</v>
      </c>
      <c r="I1907" s="49">
        <v>2042</v>
      </c>
      <c r="J1907" s="49" t="s">
        <v>32</v>
      </c>
      <c r="K1907" s="49" t="s">
        <v>33</v>
      </c>
    </row>
    <row r="1908" spans="1:11" x14ac:dyDescent="0.25">
      <c r="A1908" s="49" t="s">
        <v>2460</v>
      </c>
      <c r="B1908" s="49" t="s">
        <v>75</v>
      </c>
      <c r="C1908" s="49" t="s">
        <v>31</v>
      </c>
      <c r="D1908" s="49">
        <v>578682</v>
      </c>
      <c r="E1908" s="49">
        <v>80.040000000000006</v>
      </c>
      <c r="F1908" s="49">
        <v>5.0999999999999996</v>
      </c>
      <c r="G1908" s="49">
        <v>8.8000000000000005E-3</v>
      </c>
      <c r="H1908" s="49">
        <v>113.4671</v>
      </c>
      <c r="I1908" s="49">
        <v>2042</v>
      </c>
      <c r="J1908" s="49" t="s">
        <v>32</v>
      </c>
      <c r="K1908" s="49" t="s">
        <v>33</v>
      </c>
    </row>
    <row r="1909" spans="1:11" x14ac:dyDescent="0.25">
      <c r="A1909" s="49" t="s">
        <v>1231</v>
      </c>
      <c r="B1909" s="49" t="s">
        <v>79</v>
      </c>
      <c r="C1909" s="49" t="s">
        <v>31</v>
      </c>
      <c r="D1909" s="49">
        <v>465096</v>
      </c>
      <c r="E1909" s="49">
        <v>85.38</v>
      </c>
      <c r="F1909" s="49">
        <v>6.89</v>
      </c>
      <c r="G1909" s="49">
        <v>1.4800000000000001E-2</v>
      </c>
      <c r="H1909" s="49">
        <v>67.503</v>
      </c>
      <c r="I1909" s="49">
        <v>2042</v>
      </c>
      <c r="J1909" s="49" t="s">
        <v>32</v>
      </c>
      <c r="K1909" s="49" t="s">
        <v>33</v>
      </c>
    </row>
    <row r="1910" spans="1:11" x14ac:dyDescent="0.25">
      <c r="A1910" s="49" t="s">
        <v>3282</v>
      </c>
      <c r="B1910" s="49" t="s">
        <v>30</v>
      </c>
      <c r="C1910" s="49" t="s">
        <v>32</v>
      </c>
      <c r="D1910" s="49">
        <v>1458000</v>
      </c>
      <c r="E1910" s="49">
        <v>79.09</v>
      </c>
      <c r="F1910" s="49">
        <v>8.06</v>
      </c>
      <c r="G1910" s="49">
        <v>5.4999999999999997E-3</v>
      </c>
      <c r="H1910" s="49">
        <v>180.89330000000001</v>
      </c>
      <c r="I1910" s="49">
        <v>2042</v>
      </c>
      <c r="J1910" s="49" t="s">
        <v>52</v>
      </c>
      <c r="K1910" s="49" t="s">
        <v>33</v>
      </c>
    </row>
    <row r="1911" spans="1:11" x14ac:dyDescent="0.25">
      <c r="A1911" s="49" t="s">
        <v>2123</v>
      </c>
      <c r="B1911" s="49" t="s">
        <v>79</v>
      </c>
      <c r="C1911" s="49" t="s">
        <v>31</v>
      </c>
      <c r="D1911" s="49">
        <v>798325</v>
      </c>
      <c r="E1911" s="49">
        <v>86.56</v>
      </c>
      <c r="F1911" s="49">
        <v>10.11</v>
      </c>
      <c r="G1911" s="49">
        <v>1.2699999999999999E-2</v>
      </c>
      <c r="H1911" s="49">
        <v>78.963899999999995</v>
      </c>
      <c r="I1911" s="49">
        <v>2042</v>
      </c>
      <c r="J1911" s="49" t="s">
        <v>32</v>
      </c>
      <c r="K1911" s="49" t="s">
        <v>33</v>
      </c>
    </row>
    <row r="1912" spans="1:11" x14ac:dyDescent="0.25">
      <c r="A1912" s="49" t="s">
        <v>1869</v>
      </c>
      <c r="B1912" s="49" t="s">
        <v>79</v>
      </c>
      <c r="C1912" s="49" t="s">
        <v>31</v>
      </c>
      <c r="D1912" s="49">
        <v>1120461</v>
      </c>
      <c r="E1912" s="49">
        <v>72.400000000000006</v>
      </c>
      <c r="F1912" s="49">
        <v>9.85</v>
      </c>
      <c r="G1912" s="49">
        <v>8.8000000000000005E-3</v>
      </c>
      <c r="H1912" s="49">
        <v>113.75230000000001</v>
      </c>
      <c r="I1912" s="49">
        <v>2042</v>
      </c>
      <c r="J1912" s="49" t="s">
        <v>32</v>
      </c>
      <c r="K1912" s="49" t="s">
        <v>33</v>
      </c>
    </row>
    <row r="1913" spans="1:11" x14ac:dyDescent="0.25">
      <c r="A1913" s="49" t="s">
        <v>1546</v>
      </c>
      <c r="B1913" s="49" t="s">
        <v>79</v>
      </c>
      <c r="C1913" s="49" t="s">
        <v>31</v>
      </c>
      <c r="D1913" s="49">
        <v>644156</v>
      </c>
      <c r="E1913" s="49">
        <v>78.25</v>
      </c>
      <c r="F1913" s="49">
        <v>9.7899999999999991</v>
      </c>
      <c r="G1913" s="49">
        <v>1.52E-2</v>
      </c>
      <c r="H1913" s="49">
        <v>65.797300000000007</v>
      </c>
      <c r="I1913" s="49">
        <v>2042</v>
      </c>
      <c r="J1913" s="49" t="s">
        <v>32</v>
      </c>
      <c r="K1913" s="49" t="s">
        <v>33</v>
      </c>
    </row>
    <row r="1914" spans="1:11" x14ac:dyDescent="0.25">
      <c r="A1914" s="49" t="s">
        <v>1425</v>
      </c>
      <c r="B1914" s="49" t="s">
        <v>79</v>
      </c>
      <c r="C1914" s="49" t="s">
        <v>31</v>
      </c>
      <c r="D1914" s="49">
        <v>548504</v>
      </c>
      <c r="E1914" s="49">
        <v>85.82</v>
      </c>
      <c r="F1914" s="49">
        <v>9.84</v>
      </c>
      <c r="G1914" s="49">
        <v>1.7899999999999999E-2</v>
      </c>
      <c r="H1914" s="49">
        <v>55.7423</v>
      </c>
      <c r="I1914" s="49">
        <v>2042</v>
      </c>
      <c r="J1914" s="49" t="s">
        <v>32</v>
      </c>
      <c r="K1914" s="49" t="s">
        <v>33</v>
      </c>
    </row>
    <row r="1915" spans="1:11" x14ac:dyDescent="0.25">
      <c r="A1915" s="49" t="s">
        <v>2084</v>
      </c>
      <c r="B1915" s="49" t="s">
        <v>75</v>
      </c>
      <c r="C1915" s="49" t="s">
        <v>32</v>
      </c>
      <c r="D1915" s="49">
        <v>1144125</v>
      </c>
      <c r="E1915" s="49">
        <v>77.27</v>
      </c>
      <c r="F1915" s="49">
        <v>10.53</v>
      </c>
      <c r="G1915" s="49">
        <v>9.1999999999999998E-3</v>
      </c>
      <c r="H1915" s="49">
        <v>108.6538</v>
      </c>
      <c r="I1915" s="49">
        <v>2042</v>
      </c>
      <c r="J1915" s="49" t="s">
        <v>52</v>
      </c>
      <c r="K1915" s="49" t="s">
        <v>33</v>
      </c>
    </row>
    <row r="1916" spans="1:11" x14ac:dyDescent="0.25">
      <c r="A1916" s="49" t="s">
        <v>1428</v>
      </c>
      <c r="B1916" s="49" t="s">
        <v>79</v>
      </c>
      <c r="C1916" s="49" t="s">
        <v>31</v>
      </c>
      <c r="D1916" s="49">
        <v>544710</v>
      </c>
      <c r="E1916" s="49">
        <v>86.56</v>
      </c>
      <c r="F1916" s="49">
        <v>6.52</v>
      </c>
      <c r="G1916" s="49">
        <v>1.2E-2</v>
      </c>
      <c r="H1916" s="49">
        <v>83.544499999999999</v>
      </c>
      <c r="I1916" s="49">
        <v>2042</v>
      </c>
      <c r="J1916" s="49" t="s">
        <v>32</v>
      </c>
      <c r="K1916" s="49" t="s">
        <v>33</v>
      </c>
    </row>
    <row r="1917" spans="1:11" x14ac:dyDescent="0.25">
      <c r="A1917" s="49" t="s">
        <v>2515</v>
      </c>
      <c r="B1917" s="49" t="s">
        <v>75</v>
      </c>
      <c r="C1917" s="49" t="s">
        <v>31</v>
      </c>
      <c r="D1917" s="49">
        <v>864163</v>
      </c>
      <c r="E1917" s="49">
        <v>83.1</v>
      </c>
      <c r="F1917" s="49">
        <v>6.56</v>
      </c>
      <c r="G1917" s="49">
        <v>7.6E-3</v>
      </c>
      <c r="H1917" s="49">
        <v>131.7321</v>
      </c>
      <c r="I1917" s="49">
        <v>2042</v>
      </c>
      <c r="J1917" s="49" t="s">
        <v>32</v>
      </c>
      <c r="K1917" s="49" t="s">
        <v>33</v>
      </c>
    </row>
    <row r="1918" spans="1:11" x14ac:dyDescent="0.25">
      <c r="A1918" s="49" t="s">
        <v>3446</v>
      </c>
      <c r="B1918" s="49" t="s">
        <v>75</v>
      </c>
      <c r="C1918" s="49" t="s">
        <v>32</v>
      </c>
      <c r="D1918" s="49">
        <v>412425</v>
      </c>
      <c r="E1918" s="49">
        <v>83.35</v>
      </c>
      <c r="F1918" s="49">
        <v>0.42</v>
      </c>
      <c r="G1918" s="49">
        <v>1E-3</v>
      </c>
      <c r="H1918" s="49">
        <v>981.96429999999998</v>
      </c>
      <c r="I1918" s="49">
        <v>2042</v>
      </c>
      <c r="J1918" s="49" t="s">
        <v>52</v>
      </c>
      <c r="K1918" s="49" t="s">
        <v>33</v>
      </c>
    </row>
    <row r="1919" spans="1:11" x14ac:dyDescent="0.25">
      <c r="A1919" s="49" t="s">
        <v>3218</v>
      </c>
      <c r="B1919" s="49" t="s">
        <v>34</v>
      </c>
      <c r="C1919" s="49" t="s">
        <v>31</v>
      </c>
      <c r="D1919" s="49">
        <v>1321690</v>
      </c>
      <c r="E1919" s="49">
        <v>84.5</v>
      </c>
      <c r="F1919" s="49">
        <v>11.14</v>
      </c>
      <c r="G1919" s="49">
        <v>8.3999999999999995E-3</v>
      </c>
      <c r="H1919" s="49">
        <v>118.64360000000001</v>
      </c>
      <c r="I1919" s="49">
        <v>2042</v>
      </c>
      <c r="J1919" s="49" t="s">
        <v>32</v>
      </c>
      <c r="K1919" s="49" t="s">
        <v>33</v>
      </c>
    </row>
    <row r="1920" spans="1:11" x14ac:dyDescent="0.25">
      <c r="A1920" s="49" t="s">
        <v>2387</v>
      </c>
      <c r="B1920" s="49" t="s">
        <v>79</v>
      </c>
      <c r="C1920" s="49" t="s">
        <v>31</v>
      </c>
      <c r="D1920" s="49">
        <v>917488</v>
      </c>
      <c r="E1920" s="49">
        <v>80.63</v>
      </c>
      <c r="F1920" s="49">
        <v>9.83</v>
      </c>
      <c r="G1920" s="49">
        <v>1.0699999999999999E-2</v>
      </c>
      <c r="H1920" s="49">
        <v>93.335499999999996</v>
      </c>
      <c r="I1920" s="49">
        <v>2042</v>
      </c>
      <c r="J1920" s="49" t="s">
        <v>32</v>
      </c>
      <c r="K1920" s="49" t="s">
        <v>33</v>
      </c>
    </row>
    <row r="1921" spans="1:11" x14ac:dyDescent="0.25">
      <c r="A1921" s="49" t="s">
        <v>2745</v>
      </c>
      <c r="B1921" s="49" t="s">
        <v>75</v>
      </c>
      <c r="C1921" s="49" t="s">
        <v>32</v>
      </c>
      <c r="D1921" s="49">
        <v>351000</v>
      </c>
      <c r="E1921" s="49">
        <v>73.13</v>
      </c>
      <c r="F1921" s="49">
        <v>9.49</v>
      </c>
      <c r="G1921" s="49">
        <v>2.7E-2</v>
      </c>
      <c r="H1921" s="49">
        <v>36.9863</v>
      </c>
      <c r="I1921" s="49">
        <v>2042</v>
      </c>
      <c r="J1921" s="49" t="s">
        <v>52</v>
      </c>
      <c r="K1921" s="49" t="s">
        <v>33</v>
      </c>
    </row>
    <row r="1922" spans="1:11" x14ac:dyDescent="0.25">
      <c r="A1922" s="49" t="s">
        <v>3445</v>
      </c>
      <c r="B1922" s="49" t="s">
        <v>75</v>
      </c>
      <c r="C1922" s="49" t="s">
        <v>32</v>
      </c>
      <c r="D1922" s="49">
        <v>449550</v>
      </c>
      <c r="E1922" s="49">
        <v>79.239999999999995</v>
      </c>
      <c r="F1922" s="49">
        <v>10.34</v>
      </c>
      <c r="G1922" s="49">
        <v>2.3E-2</v>
      </c>
      <c r="H1922" s="49">
        <v>43.476799999999997</v>
      </c>
      <c r="I1922" s="49">
        <v>2042</v>
      </c>
      <c r="J1922" s="49" t="s">
        <v>52</v>
      </c>
      <c r="K1922" s="49" t="s">
        <v>33</v>
      </c>
    </row>
    <row r="1923" spans="1:11" x14ac:dyDescent="0.25">
      <c r="A1923" s="49" t="s">
        <v>1241</v>
      </c>
      <c r="B1923" s="49" t="s">
        <v>79</v>
      </c>
      <c r="C1923" s="49" t="s">
        <v>31</v>
      </c>
      <c r="D1923" s="49">
        <v>767629</v>
      </c>
      <c r="E1923" s="49">
        <v>85.84</v>
      </c>
      <c r="F1923" s="49">
        <v>7.2</v>
      </c>
      <c r="G1923" s="49">
        <v>9.4000000000000004E-3</v>
      </c>
      <c r="H1923" s="49">
        <v>106.6152</v>
      </c>
      <c r="I1923" s="49">
        <v>2042</v>
      </c>
      <c r="J1923" s="49" t="s">
        <v>32</v>
      </c>
      <c r="K1923" s="49" t="s">
        <v>33</v>
      </c>
    </row>
    <row r="1924" spans="1:11" x14ac:dyDescent="0.25">
      <c r="A1924" s="49" t="s">
        <v>1161</v>
      </c>
      <c r="B1924" s="49" t="s">
        <v>79</v>
      </c>
      <c r="C1924" s="49" t="s">
        <v>31</v>
      </c>
      <c r="D1924" s="49">
        <v>634728</v>
      </c>
      <c r="E1924" s="49">
        <v>86.69</v>
      </c>
      <c r="F1924" s="49">
        <v>7.12</v>
      </c>
      <c r="G1924" s="49">
        <v>1.12E-2</v>
      </c>
      <c r="H1924" s="49">
        <v>89.147199999999998</v>
      </c>
      <c r="I1924" s="49">
        <v>2042</v>
      </c>
      <c r="J1924" s="49" t="s">
        <v>32</v>
      </c>
      <c r="K1924" s="49" t="s">
        <v>33</v>
      </c>
    </row>
    <row r="1925" spans="1:11" x14ac:dyDescent="0.25">
      <c r="A1925" s="49" t="s">
        <v>2763</v>
      </c>
      <c r="B1925" s="49" t="s">
        <v>75</v>
      </c>
      <c r="C1925" s="49" t="s">
        <v>31</v>
      </c>
      <c r="D1925" s="49">
        <v>593226</v>
      </c>
      <c r="E1925" s="49">
        <v>84.34</v>
      </c>
      <c r="F1925" s="49">
        <v>6.02</v>
      </c>
      <c r="G1925" s="49">
        <v>1.01E-2</v>
      </c>
      <c r="H1925" s="49">
        <v>98.542500000000004</v>
      </c>
      <c r="I1925" s="49">
        <v>2042</v>
      </c>
      <c r="J1925" s="49" t="s">
        <v>32</v>
      </c>
      <c r="K1925" s="49" t="s">
        <v>33</v>
      </c>
    </row>
    <row r="1926" spans="1:11" x14ac:dyDescent="0.25">
      <c r="A1926" s="49" t="s">
        <v>2735</v>
      </c>
      <c r="B1926" s="49" t="s">
        <v>75</v>
      </c>
      <c r="C1926" s="49" t="s">
        <v>32</v>
      </c>
      <c r="D1926" s="49">
        <v>835200</v>
      </c>
      <c r="E1926" s="49">
        <v>72.33</v>
      </c>
      <c r="F1926" s="49">
        <v>9.4700000000000006</v>
      </c>
      <c r="G1926" s="49">
        <v>1.1299999999999999E-2</v>
      </c>
      <c r="H1926" s="49">
        <v>88.194299999999998</v>
      </c>
      <c r="I1926" s="49">
        <v>2042</v>
      </c>
      <c r="J1926" s="49" t="s">
        <v>52</v>
      </c>
      <c r="K1926" s="49" t="s">
        <v>33</v>
      </c>
    </row>
    <row r="1927" spans="1:11" x14ac:dyDescent="0.25">
      <c r="A1927" s="49" t="s">
        <v>2384</v>
      </c>
      <c r="B1927" s="49" t="s">
        <v>75</v>
      </c>
      <c r="C1927" s="49" t="s">
        <v>31</v>
      </c>
      <c r="D1927" s="49">
        <v>566438</v>
      </c>
      <c r="E1927" s="49">
        <v>81.540000000000006</v>
      </c>
      <c r="F1927" s="49">
        <v>3.88</v>
      </c>
      <c r="G1927" s="49">
        <v>6.7999999999999996E-3</v>
      </c>
      <c r="H1927" s="49">
        <v>145.98929999999999</v>
      </c>
      <c r="I1927" s="49">
        <v>2042</v>
      </c>
      <c r="J1927" s="49" t="s">
        <v>32</v>
      </c>
      <c r="K1927" s="49" t="s">
        <v>33</v>
      </c>
    </row>
    <row r="1928" spans="1:11" x14ac:dyDescent="0.25">
      <c r="A1928" s="49" t="s">
        <v>1314</v>
      </c>
      <c r="B1928" s="49" t="s">
        <v>79</v>
      </c>
      <c r="C1928" s="49" t="s">
        <v>31</v>
      </c>
      <c r="D1928" s="49">
        <v>601676</v>
      </c>
      <c r="E1928" s="49">
        <v>66.52</v>
      </c>
      <c r="F1928" s="49">
        <v>7.09</v>
      </c>
      <c r="G1928" s="49">
        <v>1.18E-2</v>
      </c>
      <c r="H1928" s="49">
        <v>84.8626</v>
      </c>
      <c r="I1928" s="49">
        <v>2042</v>
      </c>
      <c r="J1928" s="49" t="s">
        <v>32</v>
      </c>
      <c r="K1928" s="49" t="s">
        <v>33</v>
      </c>
    </row>
    <row r="1929" spans="1:11" x14ac:dyDescent="0.25">
      <c r="A1929" s="49" t="s">
        <v>2760</v>
      </c>
      <c r="B1929" s="49" t="s">
        <v>75</v>
      </c>
      <c r="C1929" s="49" t="s">
        <v>31</v>
      </c>
      <c r="D1929" s="49">
        <v>461321</v>
      </c>
      <c r="E1929" s="49">
        <v>85.54</v>
      </c>
      <c r="F1929" s="49">
        <v>5.89</v>
      </c>
      <c r="G1929" s="49">
        <v>1.2800000000000001E-2</v>
      </c>
      <c r="H1929" s="49">
        <v>78.322800000000001</v>
      </c>
      <c r="I1929" s="49">
        <v>2042</v>
      </c>
      <c r="J1929" s="49" t="s">
        <v>32</v>
      </c>
      <c r="K1929" s="49" t="s">
        <v>33</v>
      </c>
    </row>
    <row r="1930" spans="1:11" x14ac:dyDescent="0.25">
      <c r="A1930" s="49" t="s">
        <v>2750</v>
      </c>
      <c r="B1930" s="49" t="s">
        <v>34</v>
      </c>
      <c r="C1930" s="49" t="s">
        <v>32</v>
      </c>
      <c r="D1930" s="49">
        <v>371000</v>
      </c>
      <c r="E1930" s="49">
        <v>79.63</v>
      </c>
      <c r="F1930" s="49">
        <v>7.73</v>
      </c>
      <c r="G1930" s="49">
        <v>2.0799999999999999E-2</v>
      </c>
      <c r="H1930" s="49">
        <v>47.994799999999998</v>
      </c>
      <c r="I1930" s="49">
        <v>2042</v>
      </c>
      <c r="J1930" s="49" t="s">
        <v>52</v>
      </c>
      <c r="K1930" s="49" t="s">
        <v>33</v>
      </c>
    </row>
    <row r="1931" spans="1:11" x14ac:dyDescent="0.25">
      <c r="A1931" s="49" t="s">
        <v>2742</v>
      </c>
      <c r="B1931" s="49" t="s">
        <v>75</v>
      </c>
      <c r="C1931" s="49" t="s">
        <v>31</v>
      </c>
      <c r="D1931" s="49">
        <v>488530</v>
      </c>
      <c r="E1931" s="49">
        <v>82.84</v>
      </c>
      <c r="F1931" s="49">
        <v>5.4</v>
      </c>
      <c r="G1931" s="49">
        <v>1.11E-2</v>
      </c>
      <c r="H1931" s="49">
        <v>90.468500000000006</v>
      </c>
      <c r="I1931" s="49">
        <v>2042</v>
      </c>
      <c r="J1931" s="49" t="s">
        <v>32</v>
      </c>
      <c r="K1931" s="49" t="s">
        <v>33</v>
      </c>
    </row>
    <row r="1932" spans="1:11" x14ac:dyDescent="0.25">
      <c r="A1932" s="49" t="s">
        <v>3281</v>
      </c>
      <c r="B1932" s="49" t="s">
        <v>34</v>
      </c>
      <c r="C1932" s="49" t="s">
        <v>32</v>
      </c>
      <c r="D1932" s="49">
        <v>198000</v>
      </c>
      <c r="E1932" s="49">
        <v>81.53</v>
      </c>
      <c r="F1932" s="49">
        <v>0.63</v>
      </c>
      <c r="G1932" s="49">
        <v>3.2000000000000002E-3</v>
      </c>
      <c r="H1932" s="49">
        <v>314.28570000000002</v>
      </c>
      <c r="I1932" s="49">
        <v>2042</v>
      </c>
      <c r="J1932" s="49" t="s">
        <v>52</v>
      </c>
      <c r="K1932" s="49" t="s">
        <v>33</v>
      </c>
    </row>
    <row r="1933" spans="1:11" x14ac:dyDescent="0.25">
      <c r="A1933" s="49" t="s">
        <v>2739</v>
      </c>
      <c r="B1933" s="49" t="s">
        <v>34</v>
      </c>
      <c r="C1933" s="49" t="s">
        <v>32</v>
      </c>
      <c r="D1933" s="49">
        <v>215880</v>
      </c>
      <c r="E1933" s="49">
        <v>81.96</v>
      </c>
      <c r="F1933" s="49">
        <v>9.3000000000000007</v>
      </c>
      <c r="G1933" s="49">
        <v>4.3099999999999999E-2</v>
      </c>
      <c r="H1933" s="49">
        <v>23.212900000000001</v>
      </c>
      <c r="I1933" s="49">
        <v>2042</v>
      </c>
      <c r="J1933" s="49" t="s">
        <v>52</v>
      </c>
      <c r="K1933" s="49" t="s">
        <v>33</v>
      </c>
    </row>
    <row r="1934" spans="1:11" x14ac:dyDescent="0.25">
      <c r="A1934" s="49" t="s">
        <v>3280</v>
      </c>
      <c r="B1934" s="49" t="s">
        <v>34</v>
      </c>
      <c r="C1934" s="49" t="s">
        <v>32</v>
      </c>
      <c r="D1934" s="49">
        <v>1724800</v>
      </c>
      <c r="E1934" s="49">
        <v>86.28</v>
      </c>
      <c r="F1934" s="49">
        <v>5.12</v>
      </c>
      <c r="G1934" s="49">
        <v>3.0000000000000001E-3</v>
      </c>
      <c r="H1934" s="49">
        <v>336.875</v>
      </c>
      <c r="I1934" s="49">
        <v>2042</v>
      </c>
      <c r="J1934" s="49" t="s">
        <v>52</v>
      </c>
      <c r="K1934" s="49" t="s">
        <v>33</v>
      </c>
    </row>
    <row r="1935" spans="1:11" x14ac:dyDescent="0.25">
      <c r="A1935" s="49" t="s">
        <v>2736</v>
      </c>
      <c r="B1935" s="49" t="s">
        <v>75</v>
      </c>
      <c r="C1935" s="49" t="s">
        <v>31</v>
      </c>
      <c r="D1935" s="49">
        <v>131828</v>
      </c>
      <c r="E1935" s="49">
        <v>81.94</v>
      </c>
      <c r="F1935" s="49">
        <v>5.94</v>
      </c>
      <c r="G1935" s="49">
        <v>4.5100000000000001E-2</v>
      </c>
      <c r="H1935" s="49">
        <v>22.193300000000001</v>
      </c>
      <c r="I1935" s="49">
        <v>2042</v>
      </c>
      <c r="J1935" s="49" t="s">
        <v>32</v>
      </c>
      <c r="K1935" s="49" t="s">
        <v>33</v>
      </c>
    </row>
    <row r="1936" spans="1:11" x14ac:dyDescent="0.25">
      <c r="A1936" s="49" t="s">
        <v>3449</v>
      </c>
      <c r="B1936" s="49" t="s">
        <v>34</v>
      </c>
      <c r="C1936" s="49" t="s">
        <v>32</v>
      </c>
      <c r="D1936" s="49">
        <v>3098400</v>
      </c>
      <c r="E1936" s="49">
        <v>93.19</v>
      </c>
      <c r="F1936" s="49">
        <v>20.440000000000001</v>
      </c>
      <c r="G1936" s="49">
        <v>6.6E-3</v>
      </c>
      <c r="H1936" s="49">
        <v>151.58510000000001</v>
      </c>
      <c r="I1936" s="49">
        <v>2042</v>
      </c>
      <c r="J1936" s="49" t="s">
        <v>52</v>
      </c>
      <c r="K1936" s="49" t="s">
        <v>33</v>
      </c>
    </row>
    <row r="1937" spans="1:11" x14ac:dyDescent="0.25">
      <c r="A1937" s="49" t="s">
        <v>3443</v>
      </c>
      <c r="B1937" s="49" t="s">
        <v>75</v>
      </c>
      <c r="C1937" s="49" t="s">
        <v>32</v>
      </c>
      <c r="D1937" s="49">
        <v>158400</v>
      </c>
      <c r="E1937" s="49">
        <v>83.92</v>
      </c>
      <c r="F1937" s="49">
        <v>1.61</v>
      </c>
      <c r="G1937" s="49">
        <v>1.0200000000000001E-2</v>
      </c>
      <c r="H1937" s="49">
        <v>98.385099999999994</v>
      </c>
      <c r="I1937" s="49">
        <v>2042</v>
      </c>
      <c r="J1937" s="49" t="s">
        <v>52</v>
      </c>
      <c r="K1937" s="49" t="s">
        <v>33</v>
      </c>
    </row>
    <row r="1938" spans="1:11" x14ac:dyDescent="0.25">
      <c r="A1938" s="49" t="s">
        <v>1301</v>
      </c>
      <c r="B1938" s="49" t="s">
        <v>75</v>
      </c>
      <c r="C1938" s="49" t="s">
        <v>31</v>
      </c>
      <c r="D1938" s="49">
        <v>523020</v>
      </c>
      <c r="E1938" s="49">
        <v>78.83</v>
      </c>
      <c r="F1938" s="49">
        <v>6.6</v>
      </c>
      <c r="G1938" s="49">
        <v>1.26E-2</v>
      </c>
      <c r="H1938" s="49">
        <v>79.245400000000004</v>
      </c>
      <c r="I1938" s="49">
        <v>2042</v>
      </c>
      <c r="J1938" s="49" t="s">
        <v>32</v>
      </c>
      <c r="K1938" s="49" t="s">
        <v>33</v>
      </c>
    </row>
    <row r="1939" spans="1:11" x14ac:dyDescent="0.25">
      <c r="A1939" s="49" t="s">
        <v>2493</v>
      </c>
      <c r="B1939" s="49" t="s">
        <v>75</v>
      </c>
      <c r="C1939" s="49" t="s">
        <v>31</v>
      </c>
      <c r="D1939" s="49">
        <v>484468</v>
      </c>
      <c r="E1939" s="49">
        <v>81.92</v>
      </c>
      <c r="F1939" s="49">
        <v>4.68</v>
      </c>
      <c r="G1939" s="49">
        <v>9.7000000000000003E-3</v>
      </c>
      <c r="H1939" s="49">
        <v>103.5187</v>
      </c>
      <c r="I1939" s="49">
        <v>2042</v>
      </c>
      <c r="J1939" s="49" t="s">
        <v>32</v>
      </c>
      <c r="K1939" s="49" t="s">
        <v>33</v>
      </c>
    </row>
    <row r="1940" spans="1:11" x14ac:dyDescent="0.25">
      <c r="A1940" s="49" t="s">
        <v>2766</v>
      </c>
      <c r="B1940" s="49" t="s">
        <v>75</v>
      </c>
      <c r="C1940" s="49" t="s">
        <v>31</v>
      </c>
      <c r="D1940" s="49">
        <v>227633</v>
      </c>
      <c r="E1940" s="49">
        <v>77.790000000000006</v>
      </c>
      <c r="F1940" s="49">
        <v>6</v>
      </c>
      <c r="G1940" s="49">
        <v>2.64E-2</v>
      </c>
      <c r="H1940" s="49">
        <v>37.938800000000001</v>
      </c>
      <c r="I1940" s="49">
        <v>2042</v>
      </c>
      <c r="J1940" s="49" t="s">
        <v>32</v>
      </c>
      <c r="K1940" s="49" t="s">
        <v>33</v>
      </c>
    </row>
    <row r="1941" spans="1:11" x14ac:dyDescent="0.25">
      <c r="A1941" s="49" t="s">
        <v>2744</v>
      </c>
      <c r="B1941" s="49" t="s">
        <v>75</v>
      </c>
      <c r="C1941" s="49" t="s">
        <v>31</v>
      </c>
      <c r="D1941" s="49">
        <v>193297</v>
      </c>
      <c r="E1941" s="49">
        <v>77.11</v>
      </c>
      <c r="F1941" s="49">
        <v>5.54</v>
      </c>
      <c r="G1941" s="49">
        <v>2.87E-2</v>
      </c>
      <c r="H1941" s="49">
        <v>34.891100000000002</v>
      </c>
      <c r="I1941" s="49">
        <v>2042</v>
      </c>
      <c r="J1941" s="49" t="s">
        <v>32</v>
      </c>
      <c r="K1941" s="49" t="s">
        <v>33</v>
      </c>
    </row>
    <row r="1942" spans="1:11" x14ac:dyDescent="0.25">
      <c r="A1942" s="49" t="s">
        <v>1753</v>
      </c>
      <c r="B1942" s="49" t="s">
        <v>79</v>
      </c>
      <c r="C1942" s="49" t="s">
        <v>31</v>
      </c>
      <c r="D1942" s="49">
        <v>1206685</v>
      </c>
      <c r="E1942" s="49">
        <v>86.47</v>
      </c>
      <c r="F1942" s="49">
        <v>10.39</v>
      </c>
      <c r="G1942" s="49">
        <v>8.6E-3</v>
      </c>
      <c r="H1942" s="49">
        <v>116.1391</v>
      </c>
      <c r="I1942" s="49">
        <v>2042</v>
      </c>
      <c r="J1942" s="49" t="s">
        <v>32</v>
      </c>
      <c r="K1942" s="49" t="s">
        <v>33</v>
      </c>
    </row>
    <row r="1943" spans="1:11" x14ac:dyDescent="0.25">
      <c r="A1943" s="49" t="s">
        <v>2706</v>
      </c>
      <c r="B1943" s="49" t="s">
        <v>79</v>
      </c>
      <c r="C1943" s="49" t="s">
        <v>31</v>
      </c>
      <c r="D1943" s="49">
        <v>869604</v>
      </c>
      <c r="E1943" s="49">
        <v>76.209999999999994</v>
      </c>
      <c r="F1943" s="49">
        <v>9.91</v>
      </c>
      <c r="G1943" s="49">
        <v>1.14E-2</v>
      </c>
      <c r="H1943" s="49">
        <v>87.750200000000007</v>
      </c>
      <c r="I1943" s="49">
        <v>2042</v>
      </c>
      <c r="J1943" s="49" t="s">
        <v>32</v>
      </c>
      <c r="K1943" s="49" t="s">
        <v>33</v>
      </c>
    </row>
    <row r="1944" spans="1:11" x14ac:dyDescent="0.25">
      <c r="A1944" s="49" t="s">
        <v>1605</v>
      </c>
      <c r="B1944" s="49" t="s">
        <v>79</v>
      </c>
      <c r="C1944" s="49" t="s">
        <v>31</v>
      </c>
      <c r="D1944" s="49">
        <v>608713</v>
      </c>
      <c r="E1944" s="49">
        <v>78.67</v>
      </c>
      <c r="F1944" s="49">
        <v>10.4</v>
      </c>
      <c r="G1944" s="49">
        <v>1.7100000000000001E-2</v>
      </c>
      <c r="H1944" s="49">
        <v>58.530099999999997</v>
      </c>
      <c r="I1944" s="49">
        <v>2043</v>
      </c>
      <c r="J1944" s="49" t="s">
        <v>32</v>
      </c>
      <c r="K1944" s="49" t="s">
        <v>33</v>
      </c>
    </row>
    <row r="1945" spans="1:11" x14ac:dyDescent="0.25">
      <c r="A1945" s="49" t="s">
        <v>1336</v>
      </c>
      <c r="B1945" s="49" t="s">
        <v>79</v>
      </c>
      <c r="C1945" s="49" t="s">
        <v>31</v>
      </c>
      <c r="D1945" s="49">
        <v>709070</v>
      </c>
      <c r="E1945" s="49">
        <v>80.53</v>
      </c>
      <c r="F1945" s="49">
        <v>7.22</v>
      </c>
      <c r="G1945" s="49">
        <v>1.0200000000000001E-2</v>
      </c>
      <c r="H1945" s="49">
        <v>98.209199999999996</v>
      </c>
      <c r="I1945" s="49">
        <v>2043</v>
      </c>
      <c r="J1945" s="49" t="s">
        <v>32</v>
      </c>
      <c r="K1945" s="49" t="s">
        <v>33</v>
      </c>
    </row>
    <row r="1946" spans="1:11" x14ac:dyDescent="0.25">
      <c r="A1946" s="49" t="s">
        <v>1807</v>
      </c>
      <c r="B1946" s="49" t="s">
        <v>79</v>
      </c>
      <c r="C1946" s="49" t="s">
        <v>31</v>
      </c>
      <c r="D1946" s="49">
        <v>1850119</v>
      </c>
      <c r="E1946" s="49">
        <v>76.540000000000006</v>
      </c>
      <c r="F1946" s="49">
        <v>10.02</v>
      </c>
      <c r="G1946" s="49">
        <v>5.4000000000000003E-3</v>
      </c>
      <c r="H1946" s="49">
        <v>184.64259999999999</v>
      </c>
      <c r="I1946" s="49">
        <v>2043</v>
      </c>
      <c r="J1946" s="49" t="s">
        <v>32</v>
      </c>
      <c r="K1946" s="49" t="s">
        <v>33</v>
      </c>
    </row>
    <row r="1947" spans="1:11" x14ac:dyDescent="0.25">
      <c r="A1947" s="49" t="s">
        <v>3464</v>
      </c>
      <c r="B1947" s="49" t="s">
        <v>75</v>
      </c>
      <c r="C1947" s="49" t="s">
        <v>32</v>
      </c>
      <c r="D1947" s="49">
        <v>189540</v>
      </c>
      <c r="E1947" s="49">
        <v>73.92</v>
      </c>
      <c r="F1947" s="49">
        <v>0.44</v>
      </c>
      <c r="G1947" s="49">
        <v>2.3E-3</v>
      </c>
      <c r="H1947" s="49">
        <v>430.77269999999999</v>
      </c>
      <c r="I1947" s="49">
        <v>2043</v>
      </c>
      <c r="J1947" s="49" t="s">
        <v>52</v>
      </c>
      <c r="K1947" s="49" t="s">
        <v>33</v>
      </c>
    </row>
    <row r="1948" spans="1:11" x14ac:dyDescent="0.25">
      <c r="A1948" s="49" t="s">
        <v>2672</v>
      </c>
      <c r="B1948" s="49" t="s">
        <v>75</v>
      </c>
      <c r="C1948" s="49" t="s">
        <v>31</v>
      </c>
      <c r="D1948" s="49">
        <v>551499</v>
      </c>
      <c r="E1948" s="49">
        <v>82.35</v>
      </c>
      <c r="F1948" s="49">
        <v>6.2</v>
      </c>
      <c r="G1948" s="49">
        <v>1.12E-2</v>
      </c>
      <c r="H1948" s="49">
        <v>88.951499999999996</v>
      </c>
      <c r="I1948" s="49">
        <v>2043</v>
      </c>
      <c r="J1948" s="49" t="s">
        <v>32</v>
      </c>
      <c r="K1948" s="49" t="s">
        <v>33</v>
      </c>
    </row>
    <row r="1949" spans="1:11" x14ac:dyDescent="0.25">
      <c r="A1949" s="49" t="s">
        <v>3465</v>
      </c>
      <c r="B1949" s="49" t="s">
        <v>34</v>
      </c>
      <c r="C1949" s="49" t="s">
        <v>32</v>
      </c>
      <c r="D1949" s="49">
        <v>380160</v>
      </c>
      <c r="E1949" s="49">
        <v>75.58</v>
      </c>
      <c r="F1949" s="49">
        <v>0.51</v>
      </c>
      <c r="G1949" s="49">
        <v>1.2999999999999999E-3</v>
      </c>
      <c r="H1949" s="49">
        <v>745.41179999999997</v>
      </c>
      <c r="I1949" s="49">
        <v>2043</v>
      </c>
      <c r="J1949" s="49" t="s">
        <v>52</v>
      </c>
      <c r="K1949" s="49" t="s">
        <v>33</v>
      </c>
    </row>
    <row r="1950" spans="1:11" ht="30" x14ac:dyDescent="0.25">
      <c r="A1950" s="49" t="s">
        <v>3453</v>
      </c>
      <c r="B1950" s="49" t="s">
        <v>30</v>
      </c>
      <c r="C1950" s="49" t="s">
        <v>32</v>
      </c>
      <c r="D1950" s="49">
        <v>1656280</v>
      </c>
      <c r="E1950" s="49">
        <v>77.7</v>
      </c>
      <c r="F1950" s="49">
        <v>14.09</v>
      </c>
      <c r="G1950" s="49">
        <v>8.5000000000000006E-3</v>
      </c>
      <c r="H1950" s="49">
        <v>117.55</v>
      </c>
      <c r="I1950" s="49">
        <v>2043</v>
      </c>
      <c r="J1950" s="49" t="s">
        <v>52</v>
      </c>
      <c r="K1950" s="49" t="s">
        <v>33</v>
      </c>
    </row>
    <row r="1951" spans="1:11" x14ac:dyDescent="0.25">
      <c r="A1951" s="49" t="s">
        <v>1416</v>
      </c>
      <c r="B1951" s="49" t="s">
        <v>79</v>
      </c>
      <c r="C1951" s="49" t="s">
        <v>31</v>
      </c>
      <c r="D1951" s="49">
        <v>368330</v>
      </c>
      <c r="E1951" s="49">
        <v>86.97</v>
      </c>
      <c r="F1951" s="49">
        <v>6.96</v>
      </c>
      <c r="G1951" s="49">
        <v>1.89E-2</v>
      </c>
      <c r="H1951" s="49">
        <v>52.920999999999999</v>
      </c>
      <c r="I1951" s="49">
        <v>2043</v>
      </c>
      <c r="J1951" s="49" t="s">
        <v>32</v>
      </c>
      <c r="K1951" s="49" t="s">
        <v>33</v>
      </c>
    </row>
    <row r="1952" spans="1:11" x14ac:dyDescent="0.25">
      <c r="A1952" s="49" t="s">
        <v>2701</v>
      </c>
      <c r="B1952" s="49" t="s">
        <v>75</v>
      </c>
      <c r="C1952" s="49" t="s">
        <v>31</v>
      </c>
      <c r="D1952" s="49">
        <v>513922</v>
      </c>
      <c r="E1952" s="49">
        <v>80.84</v>
      </c>
      <c r="F1952" s="49">
        <v>5.46</v>
      </c>
      <c r="G1952" s="49">
        <v>1.06E-2</v>
      </c>
      <c r="H1952" s="49">
        <v>94.124899999999997</v>
      </c>
      <c r="I1952" s="49">
        <v>2043</v>
      </c>
      <c r="J1952" s="49" t="s">
        <v>32</v>
      </c>
      <c r="K1952" s="49" t="s">
        <v>33</v>
      </c>
    </row>
    <row r="1953" spans="1:11" x14ac:dyDescent="0.25">
      <c r="A1953" s="49" t="s">
        <v>1384</v>
      </c>
      <c r="B1953" s="49" t="s">
        <v>79</v>
      </c>
      <c r="C1953" s="49" t="s">
        <v>31</v>
      </c>
      <c r="D1953" s="49">
        <v>648264</v>
      </c>
      <c r="E1953" s="49">
        <v>84.27</v>
      </c>
      <c r="F1953" s="49">
        <v>7.2</v>
      </c>
      <c r="G1953" s="49">
        <v>1.11E-2</v>
      </c>
      <c r="H1953" s="49">
        <v>90.036699999999996</v>
      </c>
      <c r="I1953" s="49">
        <v>2043</v>
      </c>
      <c r="J1953" s="49" t="s">
        <v>32</v>
      </c>
      <c r="K1953" s="49" t="s">
        <v>33</v>
      </c>
    </row>
    <row r="1954" spans="1:11" x14ac:dyDescent="0.25">
      <c r="A1954" s="49" t="s">
        <v>3462</v>
      </c>
      <c r="B1954" s="49" t="s">
        <v>34</v>
      </c>
      <c r="C1954" s="49" t="s">
        <v>32</v>
      </c>
      <c r="D1954" s="49">
        <v>94000</v>
      </c>
      <c r="E1954" s="49">
        <v>73.7</v>
      </c>
      <c r="F1954" s="49">
        <v>0.28999999999999998</v>
      </c>
      <c r="G1954" s="49">
        <v>3.0999999999999999E-3</v>
      </c>
      <c r="H1954" s="49">
        <v>324.1379</v>
      </c>
      <c r="I1954" s="49">
        <v>2043</v>
      </c>
      <c r="J1954" s="49" t="s">
        <v>52</v>
      </c>
      <c r="K1954" s="49" t="s">
        <v>33</v>
      </c>
    </row>
    <row r="1955" spans="1:11" x14ac:dyDescent="0.25">
      <c r="A1955" s="49" t="s">
        <v>2983</v>
      </c>
      <c r="B1955" s="49" t="s">
        <v>34</v>
      </c>
      <c r="C1955" s="49" t="s">
        <v>31</v>
      </c>
      <c r="D1955" s="49">
        <v>1174679</v>
      </c>
      <c r="E1955" s="49">
        <v>84.16</v>
      </c>
      <c r="F1955" s="49">
        <v>12.79</v>
      </c>
      <c r="G1955" s="49">
        <v>1.09E-2</v>
      </c>
      <c r="H1955" s="49">
        <v>91.843500000000006</v>
      </c>
      <c r="I1955" s="49">
        <v>2043</v>
      </c>
      <c r="J1955" s="49" t="s">
        <v>32</v>
      </c>
      <c r="K1955" s="49" t="s">
        <v>33</v>
      </c>
    </row>
    <row r="1956" spans="1:11" x14ac:dyDescent="0.25">
      <c r="A1956" s="49" t="s">
        <v>2800</v>
      </c>
      <c r="B1956" s="49" t="s">
        <v>75</v>
      </c>
      <c r="C1956" s="49" t="s">
        <v>31</v>
      </c>
      <c r="D1956" s="49">
        <v>471766</v>
      </c>
      <c r="E1956" s="49">
        <v>80.61</v>
      </c>
      <c r="F1956" s="49">
        <v>5.63</v>
      </c>
      <c r="G1956" s="49">
        <v>1.1900000000000001E-2</v>
      </c>
      <c r="H1956" s="49">
        <v>83.795000000000002</v>
      </c>
      <c r="I1956" s="49">
        <v>2043</v>
      </c>
      <c r="J1956" s="49" t="s">
        <v>32</v>
      </c>
      <c r="K1956" s="49" t="s">
        <v>33</v>
      </c>
    </row>
    <row r="1957" spans="1:11" x14ac:dyDescent="0.25">
      <c r="A1957" s="49" t="s">
        <v>2404</v>
      </c>
      <c r="B1957" s="49" t="s">
        <v>75</v>
      </c>
      <c r="C1957" s="49" t="s">
        <v>31</v>
      </c>
      <c r="D1957" s="49">
        <v>577274</v>
      </c>
      <c r="E1957" s="49">
        <v>78.540000000000006</v>
      </c>
      <c r="F1957" s="49">
        <v>4.79</v>
      </c>
      <c r="G1957" s="49">
        <v>8.3000000000000001E-3</v>
      </c>
      <c r="H1957" s="49">
        <v>120.51649999999999</v>
      </c>
      <c r="I1957" s="49">
        <v>2043</v>
      </c>
      <c r="J1957" s="49" t="s">
        <v>32</v>
      </c>
      <c r="K1957" s="49" t="s">
        <v>33</v>
      </c>
    </row>
    <row r="1958" spans="1:11" x14ac:dyDescent="0.25">
      <c r="A1958" s="49" t="s">
        <v>1347</v>
      </c>
      <c r="B1958" s="49" t="s">
        <v>79</v>
      </c>
      <c r="C1958" s="49" t="s">
        <v>31</v>
      </c>
      <c r="D1958" s="49">
        <v>368330</v>
      </c>
      <c r="E1958" s="49">
        <v>86.97</v>
      </c>
      <c r="F1958" s="49">
        <v>6.97</v>
      </c>
      <c r="G1958" s="49">
        <v>1.89E-2</v>
      </c>
      <c r="H1958" s="49">
        <v>52.845100000000002</v>
      </c>
      <c r="I1958" s="49">
        <v>2043</v>
      </c>
      <c r="J1958" s="49" t="s">
        <v>32</v>
      </c>
      <c r="K1958" s="49" t="s">
        <v>33</v>
      </c>
    </row>
    <row r="1959" spans="1:11" x14ac:dyDescent="0.25">
      <c r="A1959" s="49" t="s">
        <v>2324</v>
      </c>
      <c r="B1959" s="49" t="s">
        <v>79</v>
      </c>
      <c r="C1959" s="49" t="s">
        <v>31</v>
      </c>
      <c r="D1959" s="49">
        <v>1181665</v>
      </c>
      <c r="E1959" s="49">
        <v>79.16</v>
      </c>
      <c r="F1959" s="49">
        <v>11.07</v>
      </c>
      <c r="G1959" s="49">
        <v>9.4000000000000004E-3</v>
      </c>
      <c r="H1959" s="49">
        <v>106.7448</v>
      </c>
      <c r="I1959" s="49">
        <v>2043</v>
      </c>
      <c r="J1959" s="49" t="s">
        <v>32</v>
      </c>
      <c r="K1959" s="49" t="s">
        <v>33</v>
      </c>
    </row>
    <row r="1960" spans="1:11" x14ac:dyDescent="0.25">
      <c r="A1960" s="49" t="s">
        <v>3642</v>
      </c>
      <c r="B1960" s="49" t="s">
        <v>79</v>
      </c>
      <c r="C1960" s="49" t="s">
        <v>31</v>
      </c>
      <c r="D1960" s="49">
        <v>1112037</v>
      </c>
      <c r="E1960" s="49">
        <v>82.83</v>
      </c>
      <c r="F1960" s="49">
        <v>10.57</v>
      </c>
      <c r="G1960" s="49">
        <v>9.4999999999999998E-3</v>
      </c>
      <c r="H1960" s="49">
        <v>105.2069</v>
      </c>
      <c r="I1960" s="49">
        <v>2043</v>
      </c>
      <c r="J1960" s="49" t="s">
        <v>32</v>
      </c>
      <c r="K1960" s="49" t="s">
        <v>33</v>
      </c>
    </row>
    <row r="1961" spans="1:11" x14ac:dyDescent="0.25">
      <c r="A1961" s="49" t="s">
        <v>3455</v>
      </c>
      <c r="B1961" s="49" t="s">
        <v>34</v>
      </c>
      <c r="C1961" s="49" t="s">
        <v>32</v>
      </c>
      <c r="D1961" s="49">
        <v>2745600</v>
      </c>
      <c r="E1961" s="49">
        <v>93.9</v>
      </c>
      <c r="F1961" s="49">
        <v>13.24</v>
      </c>
      <c r="G1961" s="49">
        <v>4.7999999999999996E-3</v>
      </c>
      <c r="H1961" s="49">
        <v>207.3716</v>
      </c>
      <c r="I1961" s="49">
        <v>2043</v>
      </c>
      <c r="J1961" s="49" t="s">
        <v>52</v>
      </c>
      <c r="K1961" s="49" t="s">
        <v>33</v>
      </c>
    </row>
    <row r="1962" spans="1:11" x14ac:dyDescent="0.25">
      <c r="A1962" s="49" t="s">
        <v>3466</v>
      </c>
      <c r="B1962" s="49" t="s">
        <v>75</v>
      </c>
      <c r="C1962" s="49" t="s">
        <v>32</v>
      </c>
      <c r="D1962" s="49">
        <v>226935</v>
      </c>
      <c r="E1962" s="49">
        <v>78.09</v>
      </c>
      <c r="F1962" s="49">
        <v>1</v>
      </c>
      <c r="G1962" s="49">
        <v>4.4000000000000003E-3</v>
      </c>
      <c r="H1962" s="49">
        <v>226.935</v>
      </c>
      <c r="I1962" s="49">
        <v>2043</v>
      </c>
      <c r="J1962" s="49" t="s">
        <v>52</v>
      </c>
      <c r="K1962" s="49" t="s">
        <v>33</v>
      </c>
    </row>
    <row r="1963" spans="1:11" x14ac:dyDescent="0.25">
      <c r="A1963" s="49" t="s">
        <v>2453</v>
      </c>
      <c r="B1963" s="49" t="s">
        <v>79</v>
      </c>
      <c r="C1963" s="49" t="s">
        <v>31</v>
      </c>
      <c r="D1963" s="49">
        <v>1904886</v>
      </c>
      <c r="E1963" s="49">
        <v>69.73</v>
      </c>
      <c r="F1963" s="49">
        <v>15.39</v>
      </c>
      <c r="G1963" s="49">
        <v>8.0999999999999996E-3</v>
      </c>
      <c r="H1963" s="49">
        <v>123.7743</v>
      </c>
      <c r="I1963" s="49">
        <v>2043</v>
      </c>
      <c r="J1963" s="49" t="s">
        <v>32</v>
      </c>
      <c r="K1963" s="49" t="s">
        <v>33</v>
      </c>
    </row>
    <row r="1964" spans="1:11" x14ac:dyDescent="0.25">
      <c r="A1964" s="49" t="s">
        <v>1824</v>
      </c>
      <c r="B1964" s="49" t="s">
        <v>79</v>
      </c>
      <c r="C1964" s="49" t="s">
        <v>31</v>
      </c>
      <c r="D1964" s="49">
        <v>1127372</v>
      </c>
      <c r="E1964" s="49">
        <v>84</v>
      </c>
      <c r="F1964" s="49">
        <v>10.33</v>
      </c>
      <c r="G1964" s="49">
        <v>9.1999999999999998E-3</v>
      </c>
      <c r="H1964" s="49">
        <v>109.1357</v>
      </c>
      <c r="I1964" s="49">
        <v>2043</v>
      </c>
      <c r="J1964" s="49" t="s">
        <v>32</v>
      </c>
      <c r="K1964" s="49" t="s">
        <v>33</v>
      </c>
    </row>
    <row r="1965" spans="1:11" x14ac:dyDescent="0.25">
      <c r="A1965" s="49" t="s">
        <v>3456</v>
      </c>
      <c r="B1965" s="49" t="s">
        <v>75</v>
      </c>
      <c r="C1965" s="49" t="s">
        <v>32</v>
      </c>
      <c r="D1965" s="49">
        <v>44550</v>
      </c>
      <c r="E1965" s="49">
        <v>78.69</v>
      </c>
      <c r="F1965" s="49">
        <v>1.46</v>
      </c>
      <c r="G1965" s="49">
        <v>3.2800000000000003E-2</v>
      </c>
      <c r="H1965" s="49">
        <v>30.5137</v>
      </c>
      <c r="I1965" s="49">
        <v>2043</v>
      </c>
      <c r="J1965" s="49" t="s">
        <v>52</v>
      </c>
      <c r="K1965" s="49" t="s">
        <v>33</v>
      </c>
    </row>
    <row r="1966" spans="1:11" x14ac:dyDescent="0.25">
      <c r="A1966" s="49" t="s">
        <v>2689</v>
      </c>
      <c r="B1966" s="49" t="s">
        <v>75</v>
      </c>
      <c r="C1966" s="49" t="s">
        <v>31</v>
      </c>
      <c r="D1966" s="49">
        <v>556315</v>
      </c>
      <c r="E1966" s="49">
        <v>82.07</v>
      </c>
      <c r="F1966" s="49">
        <v>5.87</v>
      </c>
      <c r="G1966" s="49">
        <v>1.06E-2</v>
      </c>
      <c r="H1966" s="49">
        <v>94.772499999999994</v>
      </c>
      <c r="I1966" s="49">
        <v>2043</v>
      </c>
      <c r="J1966" s="49" t="s">
        <v>32</v>
      </c>
      <c r="K1966" s="49" t="s">
        <v>33</v>
      </c>
    </row>
    <row r="1967" spans="1:11" x14ac:dyDescent="0.25">
      <c r="A1967" s="49" t="s">
        <v>2796</v>
      </c>
      <c r="B1967" s="49" t="s">
        <v>34</v>
      </c>
      <c r="C1967" s="49" t="s">
        <v>32</v>
      </c>
      <c r="D1967" s="49">
        <v>332920</v>
      </c>
      <c r="E1967" s="49">
        <v>76.88</v>
      </c>
      <c r="F1967" s="49">
        <v>7.59</v>
      </c>
      <c r="G1967" s="49">
        <v>2.2800000000000001E-2</v>
      </c>
      <c r="H1967" s="49">
        <v>43.863</v>
      </c>
      <c r="I1967" s="49">
        <v>2043</v>
      </c>
      <c r="J1967" s="49" t="s">
        <v>52</v>
      </c>
      <c r="K1967" s="49" t="s">
        <v>33</v>
      </c>
    </row>
    <row r="1968" spans="1:11" x14ac:dyDescent="0.25">
      <c r="A1968" s="49" t="s">
        <v>3318</v>
      </c>
      <c r="B1968" s="49" t="s">
        <v>79</v>
      </c>
      <c r="C1968" s="49" t="s">
        <v>31</v>
      </c>
      <c r="D1968" s="49">
        <v>489469</v>
      </c>
      <c r="E1968" s="49">
        <v>78.930000000000007</v>
      </c>
      <c r="F1968" s="49">
        <v>10.16</v>
      </c>
      <c r="G1968" s="49">
        <v>2.0799999999999999E-2</v>
      </c>
      <c r="H1968" s="49">
        <v>48.176099999999998</v>
      </c>
      <c r="I1968" s="49">
        <v>2043</v>
      </c>
      <c r="J1968" s="49" t="s">
        <v>32</v>
      </c>
      <c r="K1968" s="49" t="s">
        <v>33</v>
      </c>
    </row>
    <row r="1969" spans="1:11" x14ac:dyDescent="0.25">
      <c r="A1969" s="49" t="s">
        <v>3599</v>
      </c>
      <c r="B1969" s="49" t="s">
        <v>75</v>
      </c>
      <c r="C1969" s="49" t="s">
        <v>32</v>
      </c>
      <c r="D1969" s="49">
        <v>167175</v>
      </c>
      <c r="E1969" s="49">
        <v>77.09</v>
      </c>
      <c r="F1969" s="49">
        <v>1.19</v>
      </c>
      <c r="G1969" s="49">
        <v>7.1000000000000004E-3</v>
      </c>
      <c r="H1969" s="49">
        <v>140.48320000000001</v>
      </c>
      <c r="I1969" s="49">
        <v>2043</v>
      </c>
      <c r="J1969" s="49" t="s">
        <v>52</v>
      </c>
      <c r="K1969" s="49" t="s">
        <v>33</v>
      </c>
    </row>
    <row r="1970" spans="1:11" x14ac:dyDescent="0.25">
      <c r="A1970" s="49" t="s">
        <v>1570</v>
      </c>
      <c r="B1970" s="49" t="s">
        <v>79</v>
      </c>
      <c r="C1970" s="49" t="s">
        <v>31</v>
      </c>
      <c r="D1970" s="49">
        <v>416525</v>
      </c>
      <c r="E1970" s="49">
        <v>75.290000000000006</v>
      </c>
      <c r="F1970" s="49">
        <v>10.17</v>
      </c>
      <c r="G1970" s="49">
        <v>2.4400000000000002E-2</v>
      </c>
      <c r="H1970" s="49">
        <v>40.956299999999999</v>
      </c>
      <c r="I1970" s="49">
        <v>2043</v>
      </c>
      <c r="J1970" s="49" t="s">
        <v>32</v>
      </c>
      <c r="K1970" s="49" t="s">
        <v>33</v>
      </c>
    </row>
    <row r="1971" spans="1:11" x14ac:dyDescent="0.25">
      <c r="A1971" s="49" t="s">
        <v>1985</v>
      </c>
      <c r="B1971" s="49" t="s">
        <v>79</v>
      </c>
      <c r="C1971" s="49" t="s">
        <v>31</v>
      </c>
      <c r="D1971" s="49">
        <v>976807</v>
      </c>
      <c r="E1971" s="49">
        <v>80.84</v>
      </c>
      <c r="F1971" s="49">
        <v>10.51</v>
      </c>
      <c r="G1971" s="49">
        <v>1.0800000000000001E-2</v>
      </c>
      <c r="H1971" s="49">
        <v>92.940700000000007</v>
      </c>
      <c r="I1971" s="49">
        <v>2043</v>
      </c>
      <c r="J1971" s="49" t="s">
        <v>32</v>
      </c>
      <c r="K1971" s="49" t="s">
        <v>33</v>
      </c>
    </row>
    <row r="1972" spans="1:11" x14ac:dyDescent="0.25">
      <c r="A1972" s="49" t="s">
        <v>2506</v>
      </c>
      <c r="B1972" s="49" t="s">
        <v>75</v>
      </c>
      <c r="C1972" s="49" t="s">
        <v>31</v>
      </c>
      <c r="D1972" s="49">
        <v>361522</v>
      </c>
      <c r="E1972" s="49">
        <v>77.459999999999994</v>
      </c>
      <c r="F1972" s="49">
        <v>4.0999999999999996</v>
      </c>
      <c r="G1972" s="49">
        <v>1.1299999999999999E-2</v>
      </c>
      <c r="H1972" s="49">
        <v>88.176000000000002</v>
      </c>
      <c r="I1972" s="49">
        <v>2043</v>
      </c>
      <c r="J1972" s="49" t="s">
        <v>32</v>
      </c>
      <c r="K1972" s="49" t="s">
        <v>33</v>
      </c>
    </row>
    <row r="1973" spans="1:11" x14ac:dyDescent="0.25">
      <c r="A1973" s="49" t="s">
        <v>2584</v>
      </c>
      <c r="B1973" s="49" t="s">
        <v>75</v>
      </c>
      <c r="C1973" s="49" t="s">
        <v>31</v>
      </c>
      <c r="D1973" s="49">
        <v>391639</v>
      </c>
      <c r="E1973" s="49">
        <v>73.760000000000005</v>
      </c>
      <c r="F1973" s="49">
        <v>6.27</v>
      </c>
      <c r="G1973" s="49">
        <v>1.6E-2</v>
      </c>
      <c r="H1973" s="49">
        <v>62.462299999999999</v>
      </c>
      <c r="I1973" s="49">
        <v>2043</v>
      </c>
      <c r="J1973" s="49" t="s">
        <v>32</v>
      </c>
      <c r="K1973" s="49" t="s">
        <v>33</v>
      </c>
    </row>
    <row r="1974" spans="1:11" x14ac:dyDescent="0.25">
      <c r="A1974" s="49" t="s">
        <v>2780</v>
      </c>
      <c r="B1974" s="49" t="s">
        <v>75</v>
      </c>
      <c r="C1974" s="49" t="s">
        <v>31</v>
      </c>
      <c r="D1974" s="49">
        <v>234462</v>
      </c>
      <c r="E1974" s="49">
        <v>77.180000000000007</v>
      </c>
      <c r="F1974" s="49">
        <v>6</v>
      </c>
      <c r="G1974" s="49">
        <v>2.5600000000000001E-2</v>
      </c>
      <c r="H1974" s="49">
        <v>39.076999999999998</v>
      </c>
      <c r="I1974" s="49">
        <v>2043</v>
      </c>
      <c r="J1974" s="49" t="s">
        <v>32</v>
      </c>
      <c r="K1974" s="49" t="s">
        <v>33</v>
      </c>
    </row>
    <row r="1975" spans="1:11" x14ac:dyDescent="0.25">
      <c r="A1975" s="49" t="s">
        <v>576</v>
      </c>
      <c r="B1975" s="49" t="s">
        <v>79</v>
      </c>
      <c r="C1975" s="49" t="s">
        <v>31</v>
      </c>
      <c r="D1975" s="49">
        <v>244231</v>
      </c>
      <c r="E1975" s="49">
        <v>84.76</v>
      </c>
      <c r="F1975" s="49">
        <v>6.59</v>
      </c>
      <c r="G1975" s="49">
        <v>2.7E-2</v>
      </c>
      <c r="H1975" s="49">
        <v>37.060899999999997</v>
      </c>
      <c r="I1975" s="49">
        <v>2043</v>
      </c>
      <c r="J1975" s="49" t="s">
        <v>32</v>
      </c>
      <c r="K1975" s="49" t="s">
        <v>33</v>
      </c>
    </row>
    <row r="1976" spans="1:11" x14ac:dyDescent="0.25">
      <c r="A1976" s="49" t="s">
        <v>3461</v>
      </c>
      <c r="B1976" s="49" t="s">
        <v>75</v>
      </c>
      <c r="C1976" s="49" t="s">
        <v>32</v>
      </c>
      <c r="D1976" s="49">
        <v>369000</v>
      </c>
      <c r="E1976" s="49">
        <v>76.5</v>
      </c>
      <c r="F1976" s="49">
        <v>9.58</v>
      </c>
      <c r="G1976" s="49">
        <v>2.5999999999999999E-2</v>
      </c>
      <c r="H1976" s="49">
        <v>38.517699999999998</v>
      </c>
      <c r="I1976" s="49">
        <v>2043</v>
      </c>
      <c r="J1976" s="49" t="s">
        <v>52</v>
      </c>
      <c r="K1976" s="49" t="s">
        <v>33</v>
      </c>
    </row>
    <row r="1977" spans="1:11" x14ac:dyDescent="0.25">
      <c r="A1977" s="49" t="s">
        <v>3458</v>
      </c>
      <c r="B1977" s="49" t="s">
        <v>34</v>
      </c>
      <c r="C1977" s="49" t="s">
        <v>32</v>
      </c>
      <c r="D1977" s="49">
        <v>330320</v>
      </c>
      <c r="E1977" s="49">
        <v>73.430000000000007</v>
      </c>
      <c r="F1977" s="49">
        <v>2.57</v>
      </c>
      <c r="G1977" s="49">
        <v>7.7999999999999996E-3</v>
      </c>
      <c r="H1977" s="49">
        <v>128.5292</v>
      </c>
      <c r="I1977" s="49">
        <v>2043</v>
      </c>
      <c r="J1977" s="49" t="s">
        <v>52</v>
      </c>
      <c r="K1977" s="49" t="s">
        <v>33</v>
      </c>
    </row>
    <row r="1978" spans="1:11" x14ac:dyDescent="0.25">
      <c r="A1978" s="49" t="s">
        <v>3459</v>
      </c>
      <c r="B1978" s="49" t="s">
        <v>34</v>
      </c>
      <c r="C1978" s="49" t="s">
        <v>32</v>
      </c>
      <c r="D1978" s="49">
        <v>350800</v>
      </c>
      <c r="E1978" s="49">
        <v>69.239999999999995</v>
      </c>
      <c r="F1978" s="49">
        <v>5.72</v>
      </c>
      <c r="G1978" s="49">
        <v>1.6299999999999999E-2</v>
      </c>
      <c r="H1978" s="49">
        <v>61.328699999999998</v>
      </c>
      <c r="I1978" s="49">
        <v>2043</v>
      </c>
      <c r="J1978" s="49" t="s">
        <v>52</v>
      </c>
      <c r="K1978" s="49" t="s">
        <v>33</v>
      </c>
    </row>
    <row r="1979" spans="1:11" x14ac:dyDescent="0.25">
      <c r="A1979" s="49" t="s">
        <v>2801</v>
      </c>
      <c r="B1979" s="49" t="s">
        <v>75</v>
      </c>
      <c r="C1979" s="49" t="s">
        <v>31</v>
      </c>
      <c r="D1979" s="49">
        <v>471766</v>
      </c>
      <c r="E1979" s="49">
        <v>80.44</v>
      </c>
      <c r="F1979" s="49">
        <v>5.64</v>
      </c>
      <c r="G1979" s="49">
        <v>1.2E-2</v>
      </c>
      <c r="H1979" s="49">
        <v>83.646500000000003</v>
      </c>
      <c r="I1979" s="49">
        <v>2043</v>
      </c>
      <c r="J1979" s="49" t="s">
        <v>32</v>
      </c>
      <c r="K1979" s="49" t="s">
        <v>33</v>
      </c>
    </row>
    <row r="1980" spans="1:11" x14ac:dyDescent="0.25">
      <c r="A1980" s="49" t="s">
        <v>2915</v>
      </c>
      <c r="B1980" s="49" t="s">
        <v>34</v>
      </c>
      <c r="C1980" s="49" t="s">
        <v>32</v>
      </c>
      <c r="D1980" s="49">
        <v>847880</v>
      </c>
      <c r="E1980" s="49">
        <v>61.28</v>
      </c>
      <c r="F1980" s="49">
        <v>8.09</v>
      </c>
      <c r="G1980" s="49">
        <v>9.4999999999999998E-3</v>
      </c>
      <c r="H1980" s="49">
        <v>104.80589999999999</v>
      </c>
      <c r="I1980" s="49">
        <v>2043</v>
      </c>
      <c r="J1980" s="49" t="s">
        <v>52</v>
      </c>
      <c r="K1980" s="49" t="s">
        <v>33</v>
      </c>
    </row>
    <row r="1981" spans="1:11" x14ac:dyDescent="0.25">
      <c r="A1981" s="49" t="s">
        <v>2772</v>
      </c>
      <c r="B1981" s="49" t="s">
        <v>34</v>
      </c>
      <c r="C1981" s="49" t="s">
        <v>32</v>
      </c>
      <c r="D1981" s="49">
        <v>432800</v>
      </c>
      <c r="E1981" s="49">
        <v>76.819999999999993</v>
      </c>
      <c r="F1981" s="49">
        <v>8.26</v>
      </c>
      <c r="G1981" s="49">
        <v>1.9099999999999999E-2</v>
      </c>
      <c r="H1981" s="49">
        <v>52.397100000000002</v>
      </c>
      <c r="I1981" s="49">
        <v>2043</v>
      </c>
      <c r="J1981" s="49" t="s">
        <v>52</v>
      </c>
      <c r="K1981" s="49" t="s">
        <v>33</v>
      </c>
    </row>
    <row r="1982" spans="1:11" x14ac:dyDescent="0.25">
      <c r="A1982" s="49" t="s">
        <v>2799</v>
      </c>
      <c r="B1982" s="49" t="s">
        <v>75</v>
      </c>
      <c r="C1982" s="49" t="s">
        <v>31</v>
      </c>
      <c r="D1982" s="49">
        <v>342930</v>
      </c>
      <c r="E1982" s="49">
        <v>75.5</v>
      </c>
      <c r="F1982" s="49">
        <v>5.68</v>
      </c>
      <c r="G1982" s="49">
        <v>1.66E-2</v>
      </c>
      <c r="H1982" s="49">
        <v>60.375100000000003</v>
      </c>
      <c r="I1982" s="49">
        <v>2043</v>
      </c>
      <c r="J1982" s="49" t="s">
        <v>32</v>
      </c>
      <c r="K1982" s="49" t="s">
        <v>33</v>
      </c>
    </row>
    <row r="1983" spans="1:11" x14ac:dyDescent="0.25">
      <c r="A1983" s="49" t="s">
        <v>1182</v>
      </c>
      <c r="B1983" s="49" t="s">
        <v>79</v>
      </c>
      <c r="C1983" s="49" t="s">
        <v>31</v>
      </c>
      <c r="D1983" s="49">
        <v>366021</v>
      </c>
      <c r="E1983" s="49">
        <v>79.349999999999994</v>
      </c>
      <c r="F1983" s="49">
        <v>7.6</v>
      </c>
      <c r="G1983" s="49">
        <v>2.0799999999999999E-2</v>
      </c>
      <c r="H1983" s="49">
        <v>48.160699999999999</v>
      </c>
      <c r="I1983" s="49">
        <v>2043</v>
      </c>
      <c r="J1983" s="49" t="s">
        <v>32</v>
      </c>
      <c r="K1983" s="49" t="s">
        <v>33</v>
      </c>
    </row>
    <row r="1984" spans="1:11" x14ac:dyDescent="0.25">
      <c r="A1984" s="49" t="s">
        <v>1148</v>
      </c>
      <c r="B1984" s="49" t="s">
        <v>79</v>
      </c>
      <c r="C1984" s="49" t="s">
        <v>31</v>
      </c>
      <c r="D1984" s="49">
        <v>579761</v>
      </c>
      <c r="E1984" s="49">
        <v>79.599999999999994</v>
      </c>
      <c r="F1984" s="49">
        <v>7.06</v>
      </c>
      <c r="G1984" s="49">
        <v>1.2200000000000001E-2</v>
      </c>
      <c r="H1984" s="49">
        <v>82.119100000000003</v>
      </c>
      <c r="I1984" s="49">
        <v>2043</v>
      </c>
      <c r="J1984" s="49" t="s">
        <v>32</v>
      </c>
      <c r="K1984" s="49" t="s">
        <v>33</v>
      </c>
    </row>
    <row r="1985" spans="1:11" x14ac:dyDescent="0.25">
      <c r="A1985" s="49" t="s">
        <v>1967</v>
      </c>
      <c r="B1985" s="49" t="s">
        <v>75</v>
      </c>
      <c r="C1985" s="49" t="s">
        <v>31</v>
      </c>
      <c r="D1985" s="49">
        <v>594128</v>
      </c>
      <c r="E1985" s="49">
        <v>83</v>
      </c>
      <c r="F1985" s="49">
        <v>7.34</v>
      </c>
      <c r="G1985" s="49">
        <v>1.24E-2</v>
      </c>
      <c r="H1985" s="49">
        <v>80.943899999999999</v>
      </c>
      <c r="I1985" s="49">
        <v>2043</v>
      </c>
      <c r="J1985" s="49" t="s">
        <v>32</v>
      </c>
      <c r="K1985" s="49" t="s">
        <v>33</v>
      </c>
    </row>
    <row r="1986" spans="1:11" x14ac:dyDescent="0.25">
      <c r="A1986" s="49" t="s">
        <v>3467</v>
      </c>
      <c r="B1986" s="49" t="s">
        <v>34</v>
      </c>
      <c r="C1986" s="49" t="s">
        <v>32</v>
      </c>
      <c r="D1986" s="49">
        <v>237600</v>
      </c>
      <c r="E1986" s="49">
        <v>75.180000000000007</v>
      </c>
      <c r="F1986" s="49">
        <v>0.09</v>
      </c>
      <c r="G1986" s="49">
        <v>4.0000000000000002E-4</v>
      </c>
      <c r="H1986" s="49">
        <v>2640</v>
      </c>
      <c r="I1986" s="49">
        <v>2043</v>
      </c>
      <c r="J1986" s="49" t="s">
        <v>52</v>
      </c>
      <c r="K1986" s="49" t="s">
        <v>33</v>
      </c>
    </row>
    <row r="1987" spans="1:11" x14ac:dyDescent="0.25">
      <c r="A1987" s="49" t="s">
        <v>3463</v>
      </c>
      <c r="B1987" s="49" t="s">
        <v>75</v>
      </c>
      <c r="C1987" s="49" t="s">
        <v>32</v>
      </c>
      <c r="D1987" s="49">
        <v>420345</v>
      </c>
      <c r="E1987" s="49">
        <v>79.56</v>
      </c>
      <c r="F1987" s="49">
        <v>9.5</v>
      </c>
      <c r="G1987" s="49">
        <v>2.2599999999999999E-2</v>
      </c>
      <c r="H1987" s="49">
        <v>44.2468</v>
      </c>
      <c r="I1987" s="49">
        <v>2043</v>
      </c>
      <c r="J1987" s="49" t="s">
        <v>52</v>
      </c>
      <c r="K1987" s="49" t="s">
        <v>33</v>
      </c>
    </row>
    <row r="1988" spans="1:11" x14ac:dyDescent="0.25">
      <c r="A1988" s="49" t="s">
        <v>2288</v>
      </c>
      <c r="B1988" s="49" t="s">
        <v>75</v>
      </c>
      <c r="C1988" s="49" t="s">
        <v>31</v>
      </c>
      <c r="D1988" s="49">
        <v>520395</v>
      </c>
      <c r="E1988" s="49">
        <v>79.94</v>
      </c>
      <c r="F1988" s="49">
        <v>6.18</v>
      </c>
      <c r="G1988" s="49">
        <v>1.1900000000000001E-2</v>
      </c>
      <c r="H1988" s="49">
        <v>84.206400000000002</v>
      </c>
      <c r="I1988" s="49">
        <v>2043</v>
      </c>
      <c r="J1988" s="49" t="s">
        <v>32</v>
      </c>
      <c r="K1988" s="49" t="s">
        <v>33</v>
      </c>
    </row>
    <row r="1989" spans="1:11" x14ac:dyDescent="0.25">
      <c r="A1989" s="49" t="s">
        <v>1859</v>
      </c>
      <c r="B1989" s="49" t="s">
        <v>75</v>
      </c>
      <c r="C1989" s="49" t="s">
        <v>31</v>
      </c>
      <c r="D1989" s="49">
        <v>1024943</v>
      </c>
      <c r="E1989" s="49">
        <v>85.54</v>
      </c>
      <c r="F1989" s="49">
        <v>4.88</v>
      </c>
      <c r="G1989" s="49">
        <v>4.7999999999999996E-3</v>
      </c>
      <c r="H1989" s="49">
        <v>210.0292</v>
      </c>
      <c r="I1989" s="49">
        <v>2043</v>
      </c>
      <c r="J1989" s="49" t="s">
        <v>32</v>
      </c>
      <c r="K1989" s="49" t="s">
        <v>33</v>
      </c>
    </row>
    <row r="1990" spans="1:11" x14ac:dyDescent="0.25">
      <c r="A1990" s="49" t="s">
        <v>1508</v>
      </c>
      <c r="B1990" s="49" t="s">
        <v>79</v>
      </c>
      <c r="C1990" s="49" t="s">
        <v>31</v>
      </c>
      <c r="D1990" s="49">
        <v>359390</v>
      </c>
      <c r="E1990" s="49">
        <v>85.15</v>
      </c>
      <c r="F1990" s="49">
        <v>6.3</v>
      </c>
      <c r="G1990" s="49">
        <v>1.7500000000000002E-2</v>
      </c>
      <c r="H1990" s="49">
        <v>57.045999999999999</v>
      </c>
      <c r="I1990" s="49">
        <v>2043</v>
      </c>
      <c r="J1990" s="49" t="s">
        <v>32</v>
      </c>
      <c r="K1990" s="49" t="s">
        <v>33</v>
      </c>
    </row>
    <row r="1991" spans="1:11" x14ac:dyDescent="0.25">
      <c r="A1991" s="49" t="s">
        <v>2373</v>
      </c>
      <c r="B1991" s="49" t="s">
        <v>79</v>
      </c>
      <c r="C1991" s="49" t="s">
        <v>31</v>
      </c>
      <c r="D1991" s="49">
        <v>731924</v>
      </c>
      <c r="E1991" s="49">
        <v>83.54</v>
      </c>
      <c r="F1991" s="49">
        <v>10.14</v>
      </c>
      <c r="G1991" s="49">
        <v>1.3899999999999999E-2</v>
      </c>
      <c r="H1991" s="49">
        <v>72.181899999999999</v>
      </c>
      <c r="I1991" s="49">
        <v>2043</v>
      </c>
      <c r="J1991" s="49" t="s">
        <v>32</v>
      </c>
      <c r="K1991" s="49" t="s">
        <v>33</v>
      </c>
    </row>
    <row r="1992" spans="1:11" x14ac:dyDescent="0.25">
      <c r="A1992" s="49" t="s">
        <v>2191</v>
      </c>
      <c r="B1992" s="49" t="s">
        <v>75</v>
      </c>
      <c r="C1992" s="49" t="s">
        <v>31</v>
      </c>
      <c r="D1992" s="49">
        <v>298406</v>
      </c>
      <c r="E1992" s="49">
        <v>76.12</v>
      </c>
      <c r="F1992" s="49">
        <v>3.89</v>
      </c>
      <c r="G1992" s="49">
        <v>1.2999999999999999E-2</v>
      </c>
      <c r="H1992" s="49">
        <v>76.711100000000002</v>
      </c>
      <c r="I1992" s="49">
        <v>2043</v>
      </c>
      <c r="J1992" s="49" t="s">
        <v>32</v>
      </c>
      <c r="K1992" s="49" t="s">
        <v>33</v>
      </c>
    </row>
    <row r="1993" spans="1:11" x14ac:dyDescent="0.25">
      <c r="A1993" s="49" t="s">
        <v>3219</v>
      </c>
      <c r="B1993" s="49" t="s">
        <v>34</v>
      </c>
      <c r="C1993" s="49" t="s">
        <v>31</v>
      </c>
      <c r="D1993" s="49">
        <v>1174679</v>
      </c>
      <c r="E1993" s="49">
        <v>83</v>
      </c>
      <c r="F1993" s="49">
        <v>12.03</v>
      </c>
      <c r="G1993" s="49">
        <v>1.0200000000000001E-2</v>
      </c>
      <c r="H1993" s="49">
        <v>97.645799999999994</v>
      </c>
      <c r="I1993" s="49">
        <v>2043</v>
      </c>
      <c r="J1993" s="49" t="s">
        <v>32</v>
      </c>
      <c r="K1993" s="49" t="s">
        <v>33</v>
      </c>
    </row>
    <row r="1994" spans="1:11" x14ac:dyDescent="0.25">
      <c r="A1994" s="49" t="s">
        <v>1870</v>
      </c>
      <c r="B1994" s="49" t="s">
        <v>79</v>
      </c>
      <c r="C1994" s="49" t="s">
        <v>31</v>
      </c>
      <c r="D1994" s="49">
        <v>1154074</v>
      </c>
      <c r="E1994" s="49">
        <v>68.819999999999993</v>
      </c>
      <c r="F1994" s="49">
        <v>10.29</v>
      </c>
      <c r="G1994" s="49">
        <v>8.8999999999999999E-3</v>
      </c>
      <c r="H1994" s="49">
        <v>112.155</v>
      </c>
      <c r="I1994" s="49">
        <v>2043</v>
      </c>
      <c r="J1994" s="49" t="s">
        <v>32</v>
      </c>
      <c r="K1994" s="49" t="s">
        <v>33</v>
      </c>
    </row>
    <row r="1995" spans="1:11" x14ac:dyDescent="0.25">
      <c r="A1995" s="49" t="s">
        <v>1228</v>
      </c>
      <c r="B1995" s="49" t="s">
        <v>79</v>
      </c>
      <c r="C1995" s="49" t="s">
        <v>31</v>
      </c>
      <c r="D1995" s="49">
        <v>366021</v>
      </c>
      <c r="E1995" s="49">
        <v>85.2</v>
      </c>
      <c r="F1995" s="49">
        <v>7.3</v>
      </c>
      <c r="G1995" s="49">
        <v>1.9900000000000001E-2</v>
      </c>
      <c r="H1995" s="49">
        <v>50.139899999999997</v>
      </c>
      <c r="I1995" s="49">
        <v>2043</v>
      </c>
      <c r="J1995" s="49" t="s">
        <v>32</v>
      </c>
      <c r="K1995" s="49" t="s">
        <v>33</v>
      </c>
    </row>
    <row r="1996" spans="1:11" x14ac:dyDescent="0.25">
      <c r="A1996" s="49" t="s">
        <v>3460</v>
      </c>
      <c r="B1996" s="49" t="s">
        <v>34</v>
      </c>
      <c r="C1996" s="49" t="s">
        <v>32</v>
      </c>
      <c r="D1996" s="49">
        <v>453440</v>
      </c>
      <c r="E1996" s="49">
        <v>73.040000000000006</v>
      </c>
      <c r="F1996" s="49">
        <v>5.81</v>
      </c>
      <c r="G1996" s="49">
        <v>1.2800000000000001E-2</v>
      </c>
      <c r="H1996" s="49">
        <v>78.044799999999995</v>
      </c>
      <c r="I1996" s="49">
        <v>2043</v>
      </c>
      <c r="J1996" s="49" t="s">
        <v>52</v>
      </c>
      <c r="K1996" s="49" t="s">
        <v>33</v>
      </c>
    </row>
    <row r="1997" spans="1:11" x14ac:dyDescent="0.25">
      <c r="A1997" s="49" t="s">
        <v>1467</v>
      </c>
      <c r="B1997" s="49" t="s">
        <v>79</v>
      </c>
      <c r="C1997" s="49" t="s">
        <v>31</v>
      </c>
      <c r="D1997" s="49">
        <v>322208</v>
      </c>
      <c r="E1997" s="49">
        <v>74.31</v>
      </c>
      <c r="F1997" s="49">
        <v>9.82</v>
      </c>
      <c r="G1997" s="49">
        <v>3.0499999999999999E-2</v>
      </c>
      <c r="H1997" s="49">
        <v>32.811399999999999</v>
      </c>
      <c r="I1997" s="49">
        <v>2043</v>
      </c>
      <c r="J1997" s="49" t="s">
        <v>32</v>
      </c>
      <c r="K1997" s="49" t="s">
        <v>33</v>
      </c>
    </row>
    <row r="1998" spans="1:11" x14ac:dyDescent="0.25">
      <c r="A1998" s="49" t="s">
        <v>3588</v>
      </c>
      <c r="B1998" s="49" t="s">
        <v>34</v>
      </c>
      <c r="C1998" s="49" t="s">
        <v>32</v>
      </c>
      <c r="D1998" s="49">
        <v>405520</v>
      </c>
      <c r="E1998" s="49">
        <v>76.930000000000007</v>
      </c>
      <c r="F1998" s="49">
        <v>5.31</v>
      </c>
      <c r="G1998" s="49">
        <v>1.3100000000000001E-2</v>
      </c>
      <c r="H1998" s="49">
        <v>76.369100000000003</v>
      </c>
      <c r="I1998" s="49">
        <v>2043</v>
      </c>
      <c r="J1998" s="49" t="s">
        <v>52</v>
      </c>
      <c r="K1998" s="49" t="s">
        <v>33</v>
      </c>
    </row>
    <row r="1999" spans="1:11" x14ac:dyDescent="0.25">
      <c r="A1999" s="49" t="s">
        <v>2518</v>
      </c>
      <c r="B1999" s="49" t="s">
        <v>75</v>
      </c>
      <c r="C1999" s="49" t="s">
        <v>31</v>
      </c>
      <c r="D1999" s="49">
        <v>593734</v>
      </c>
      <c r="E1999" s="49">
        <v>77.81</v>
      </c>
      <c r="F1999" s="49">
        <v>4.45</v>
      </c>
      <c r="G1999" s="49">
        <v>7.4999999999999997E-3</v>
      </c>
      <c r="H1999" s="49">
        <v>133.42330000000001</v>
      </c>
      <c r="I1999" s="49">
        <v>2043</v>
      </c>
      <c r="J1999" s="49" t="s">
        <v>32</v>
      </c>
      <c r="K1999" s="49" t="s">
        <v>33</v>
      </c>
    </row>
    <row r="2000" spans="1:11" x14ac:dyDescent="0.25">
      <c r="A2000" s="49" t="s">
        <v>1447</v>
      </c>
      <c r="B2000" s="49" t="s">
        <v>79</v>
      </c>
      <c r="C2000" s="49" t="s">
        <v>31</v>
      </c>
      <c r="D2000" s="49">
        <v>354061</v>
      </c>
      <c r="E2000" s="49">
        <v>84.05</v>
      </c>
      <c r="F2000" s="49">
        <v>6.29</v>
      </c>
      <c r="G2000" s="49">
        <v>1.78E-2</v>
      </c>
      <c r="H2000" s="49">
        <v>56.2896</v>
      </c>
      <c r="I2000" s="49">
        <v>2043</v>
      </c>
      <c r="J2000" s="49" t="s">
        <v>32</v>
      </c>
      <c r="K2000" s="49" t="s">
        <v>33</v>
      </c>
    </row>
    <row r="2001" spans="1:11" x14ac:dyDescent="0.25">
      <c r="A2001" s="49" t="s">
        <v>2215</v>
      </c>
      <c r="B2001" s="49" t="s">
        <v>34</v>
      </c>
      <c r="C2001" s="49" t="s">
        <v>31</v>
      </c>
      <c r="D2001" s="49">
        <v>375771</v>
      </c>
      <c r="E2001" s="49">
        <v>76.239999999999995</v>
      </c>
      <c r="F2001" s="49">
        <v>4.42</v>
      </c>
      <c r="G2001" s="49">
        <v>1.18E-2</v>
      </c>
      <c r="H2001" s="49">
        <v>85.016000000000005</v>
      </c>
      <c r="I2001" s="49">
        <v>2043</v>
      </c>
      <c r="J2001" s="49" t="s">
        <v>32</v>
      </c>
      <c r="K2001" s="49" t="s">
        <v>33</v>
      </c>
    </row>
    <row r="2002" spans="1:11" x14ac:dyDescent="0.25">
      <c r="A2002" s="49" t="s">
        <v>2580</v>
      </c>
      <c r="B2002" s="49" t="s">
        <v>79</v>
      </c>
      <c r="C2002" s="49" t="s">
        <v>31</v>
      </c>
      <c r="D2002" s="49">
        <v>913810</v>
      </c>
      <c r="E2002" s="49">
        <v>84.13</v>
      </c>
      <c r="F2002" s="49">
        <v>10.16</v>
      </c>
      <c r="G2002" s="49">
        <v>1.11E-2</v>
      </c>
      <c r="H2002" s="49">
        <v>89.941900000000004</v>
      </c>
      <c r="I2002" s="49">
        <v>2043</v>
      </c>
      <c r="J2002" s="49" t="s">
        <v>32</v>
      </c>
      <c r="K2002" s="49" t="s">
        <v>33</v>
      </c>
    </row>
    <row r="2003" spans="1:11" x14ac:dyDescent="0.25">
      <c r="A2003" s="49" t="s">
        <v>1271</v>
      </c>
      <c r="B2003" s="49" t="s">
        <v>79</v>
      </c>
      <c r="C2003" s="49" t="s">
        <v>31</v>
      </c>
      <c r="D2003" s="49">
        <v>695808</v>
      </c>
      <c r="E2003" s="49">
        <v>83.54</v>
      </c>
      <c r="F2003" s="49">
        <v>6.87</v>
      </c>
      <c r="G2003" s="49">
        <v>9.9000000000000008E-3</v>
      </c>
      <c r="H2003" s="49">
        <v>101.282</v>
      </c>
      <c r="I2003" s="49">
        <v>2043</v>
      </c>
      <c r="J2003" s="49" t="s">
        <v>32</v>
      </c>
      <c r="K2003" s="49" t="s">
        <v>33</v>
      </c>
    </row>
    <row r="2004" spans="1:11" x14ac:dyDescent="0.25">
      <c r="A2004" s="49" t="s">
        <v>2779</v>
      </c>
      <c r="B2004" s="49" t="s">
        <v>75</v>
      </c>
      <c r="C2004" s="49" t="s">
        <v>31</v>
      </c>
      <c r="D2004" s="49">
        <v>305511</v>
      </c>
      <c r="E2004" s="49">
        <v>82.72</v>
      </c>
      <c r="F2004" s="49">
        <v>5.66</v>
      </c>
      <c r="G2004" s="49">
        <v>1.8499999999999999E-2</v>
      </c>
      <c r="H2004" s="49">
        <v>53.977200000000003</v>
      </c>
      <c r="I2004" s="49">
        <v>2043</v>
      </c>
      <c r="J2004" s="49" t="s">
        <v>32</v>
      </c>
      <c r="K2004" s="49" t="s">
        <v>33</v>
      </c>
    </row>
    <row r="2005" spans="1:11" x14ac:dyDescent="0.25">
      <c r="A2005" s="49" t="s">
        <v>2775</v>
      </c>
      <c r="B2005" s="49" t="s">
        <v>75</v>
      </c>
      <c r="C2005" s="49" t="s">
        <v>31</v>
      </c>
      <c r="D2005" s="49">
        <v>170518</v>
      </c>
      <c r="E2005" s="49">
        <v>68.77</v>
      </c>
      <c r="F2005" s="49">
        <v>5.83</v>
      </c>
      <c r="G2005" s="49">
        <v>3.4200000000000001E-2</v>
      </c>
      <c r="H2005" s="49">
        <v>29.2483</v>
      </c>
      <c r="I2005" s="49">
        <v>2043</v>
      </c>
      <c r="J2005" s="49" t="s">
        <v>32</v>
      </c>
      <c r="K2005" s="49" t="s">
        <v>33</v>
      </c>
    </row>
    <row r="2006" spans="1:11" x14ac:dyDescent="0.25">
      <c r="A2006" s="49" t="s">
        <v>3284</v>
      </c>
      <c r="B2006" s="49" t="s">
        <v>30</v>
      </c>
      <c r="C2006" s="49" t="s">
        <v>32</v>
      </c>
      <c r="D2006" s="49">
        <v>1973700</v>
      </c>
      <c r="E2006" s="49">
        <v>81.09</v>
      </c>
      <c r="F2006" s="49">
        <v>8.01</v>
      </c>
      <c r="G2006" s="49">
        <v>4.1000000000000003E-3</v>
      </c>
      <c r="H2006" s="49">
        <v>246.40450000000001</v>
      </c>
      <c r="I2006" s="49">
        <v>2043</v>
      </c>
      <c r="J2006" s="49" t="s">
        <v>52</v>
      </c>
      <c r="K2006" s="49" t="s">
        <v>33</v>
      </c>
    </row>
    <row r="2007" spans="1:11" x14ac:dyDescent="0.25">
      <c r="A2007" s="49" t="s">
        <v>1433</v>
      </c>
      <c r="B2007" s="49" t="s">
        <v>79</v>
      </c>
      <c r="C2007" s="49" t="s">
        <v>31</v>
      </c>
      <c r="D2007" s="49">
        <v>652231</v>
      </c>
      <c r="E2007" s="49">
        <v>82.35</v>
      </c>
      <c r="F2007" s="49">
        <v>10.14</v>
      </c>
      <c r="G2007" s="49">
        <v>1.55E-2</v>
      </c>
      <c r="H2007" s="49">
        <v>64.322599999999994</v>
      </c>
      <c r="I2007" s="49">
        <v>2043</v>
      </c>
      <c r="J2007" s="49" t="s">
        <v>32</v>
      </c>
      <c r="K2007" s="49" t="s">
        <v>33</v>
      </c>
    </row>
    <row r="2008" spans="1:11" x14ac:dyDescent="0.25">
      <c r="A2008" s="49" t="s">
        <v>3355</v>
      </c>
      <c r="B2008" s="49" t="s">
        <v>75</v>
      </c>
      <c r="C2008" s="49" t="s">
        <v>31</v>
      </c>
      <c r="D2008" s="49">
        <v>826143</v>
      </c>
      <c r="E2008" s="49">
        <v>87.22</v>
      </c>
      <c r="F2008" s="49">
        <v>11.58</v>
      </c>
      <c r="G2008" s="49">
        <v>1.4E-2</v>
      </c>
      <c r="H2008" s="49">
        <v>71.342299999999994</v>
      </c>
      <c r="I2008" s="49">
        <v>2043</v>
      </c>
      <c r="J2008" s="49" t="s">
        <v>32</v>
      </c>
      <c r="K2008" s="49" t="s">
        <v>33</v>
      </c>
    </row>
    <row r="2009" spans="1:11" x14ac:dyDescent="0.25">
      <c r="A2009" s="49" t="s">
        <v>3457</v>
      </c>
      <c r="B2009" s="49" t="s">
        <v>34</v>
      </c>
      <c r="C2009" s="49" t="s">
        <v>32</v>
      </c>
      <c r="D2009" s="49">
        <v>1161600</v>
      </c>
      <c r="E2009" s="49">
        <v>93.9</v>
      </c>
      <c r="F2009" s="49">
        <v>18.82</v>
      </c>
      <c r="G2009" s="49">
        <v>1.6199999999999999E-2</v>
      </c>
      <c r="H2009" s="49">
        <v>61.721600000000002</v>
      </c>
      <c r="I2009" s="49">
        <v>2043</v>
      </c>
      <c r="J2009" s="49" t="s">
        <v>52</v>
      </c>
      <c r="K2009" s="49" t="s">
        <v>33</v>
      </c>
    </row>
    <row r="2010" spans="1:11" x14ac:dyDescent="0.25">
      <c r="A2010" s="49" t="s">
        <v>3454</v>
      </c>
      <c r="B2010" s="49" t="s">
        <v>34</v>
      </c>
      <c r="C2010" s="49" t="s">
        <v>32</v>
      </c>
      <c r="D2010" s="49">
        <v>149600</v>
      </c>
      <c r="E2010" s="49">
        <v>73.790000000000006</v>
      </c>
      <c r="F2010" s="49">
        <v>5.64</v>
      </c>
      <c r="G2010" s="49">
        <v>3.7699999999999997E-2</v>
      </c>
      <c r="H2010" s="49">
        <v>26.524799999999999</v>
      </c>
      <c r="I2010" s="49">
        <v>2043</v>
      </c>
      <c r="J2010" s="49" t="s">
        <v>52</v>
      </c>
      <c r="K2010" s="49" t="s">
        <v>33</v>
      </c>
    </row>
    <row r="2011" spans="1:11" x14ac:dyDescent="0.25">
      <c r="A2011" s="49" t="s">
        <v>1333</v>
      </c>
      <c r="B2011" s="49" t="s">
        <v>75</v>
      </c>
      <c r="C2011" s="49" t="s">
        <v>31</v>
      </c>
      <c r="D2011" s="49">
        <v>682703</v>
      </c>
      <c r="E2011" s="49">
        <v>76.739999999999995</v>
      </c>
      <c r="F2011" s="49">
        <v>7.18</v>
      </c>
      <c r="G2011" s="49">
        <v>1.0500000000000001E-2</v>
      </c>
      <c r="H2011" s="49">
        <v>95.084000000000003</v>
      </c>
      <c r="I2011" s="49">
        <v>2043</v>
      </c>
      <c r="J2011" s="49" t="s">
        <v>32</v>
      </c>
      <c r="K2011" s="49" t="s">
        <v>33</v>
      </c>
    </row>
    <row r="2012" spans="1:11" x14ac:dyDescent="0.25">
      <c r="A2012" s="49" t="s">
        <v>2794</v>
      </c>
      <c r="B2012" s="49" t="s">
        <v>75</v>
      </c>
      <c r="C2012" s="49" t="s">
        <v>31</v>
      </c>
      <c r="D2012" s="49">
        <v>306932</v>
      </c>
      <c r="E2012" s="49">
        <v>83.56</v>
      </c>
      <c r="F2012" s="49">
        <v>5.69</v>
      </c>
      <c r="G2012" s="49">
        <v>1.8499999999999999E-2</v>
      </c>
      <c r="H2012" s="49">
        <v>53.942399999999999</v>
      </c>
      <c r="I2012" s="49">
        <v>2043</v>
      </c>
      <c r="J2012" s="49" t="s">
        <v>32</v>
      </c>
      <c r="K2012" s="49" t="s">
        <v>33</v>
      </c>
    </row>
    <row r="2013" spans="1:11" x14ac:dyDescent="0.25">
      <c r="A2013" s="49" t="s">
        <v>1210</v>
      </c>
      <c r="B2013" s="49" t="s">
        <v>75</v>
      </c>
      <c r="C2013" s="49" t="s">
        <v>31</v>
      </c>
      <c r="D2013" s="49">
        <v>572182</v>
      </c>
      <c r="E2013" s="49">
        <v>79.83</v>
      </c>
      <c r="F2013" s="49">
        <v>6.85</v>
      </c>
      <c r="G2013" s="49">
        <v>1.2E-2</v>
      </c>
      <c r="H2013" s="49">
        <v>83.530199999999994</v>
      </c>
      <c r="I2013" s="49">
        <v>2043</v>
      </c>
      <c r="J2013" s="49" t="s">
        <v>32</v>
      </c>
      <c r="K2013" s="49" t="s">
        <v>33</v>
      </c>
    </row>
    <row r="2014" spans="1:11" x14ac:dyDescent="0.25">
      <c r="A2014" s="49" t="s">
        <v>1348</v>
      </c>
      <c r="B2014" s="49" t="s">
        <v>75</v>
      </c>
      <c r="C2014" s="49" t="s">
        <v>31</v>
      </c>
      <c r="D2014" s="49">
        <v>653810</v>
      </c>
      <c r="E2014" s="49">
        <v>85.38</v>
      </c>
      <c r="F2014" s="49">
        <v>6.84</v>
      </c>
      <c r="G2014" s="49">
        <v>1.0500000000000001E-2</v>
      </c>
      <c r="H2014" s="49">
        <v>95.586200000000005</v>
      </c>
      <c r="I2014" s="49">
        <v>2043</v>
      </c>
      <c r="J2014" s="49" t="s">
        <v>32</v>
      </c>
      <c r="K2014" s="49" t="s">
        <v>33</v>
      </c>
    </row>
    <row r="2015" spans="1:11" x14ac:dyDescent="0.25">
      <c r="A2015" s="49" t="s">
        <v>1311</v>
      </c>
      <c r="B2015" s="49" t="s">
        <v>79</v>
      </c>
      <c r="C2015" s="49" t="s">
        <v>31</v>
      </c>
      <c r="D2015" s="49">
        <v>452583</v>
      </c>
      <c r="E2015" s="49">
        <v>85.9</v>
      </c>
      <c r="F2015" s="49">
        <v>6.97</v>
      </c>
      <c r="G2015" s="49">
        <v>1.54E-2</v>
      </c>
      <c r="H2015" s="49">
        <v>64.933000000000007</v>
      </c>
      <c r="I2015" s="49">
        <v>2043</v>
      </c>
      <c r="J2015" s="49" t="s">
        <v>32</v>
      </c>
      <c r="K2015" s="49" t="s">
        <v>33</v>
      </c>
    </row>
    <row r="2016" spans="1:11" x14ac:dyDescent="0.25">
      <c r="A2016" s="49" t="s">
        <v>1279</v>
      </c>
      <c r="B2016" s="49" t="s">
        <v>75</v>
      </c>
      <c r="C2016" s="49" t="s">
        <v>31</v>
      </c>
      <c r="D2016" s="49">
        <v>570919</v>
      </c>
      <c r="E2016" s="49">
        <v>83.42</v>
      </c>
      <c r="F2016" s="49">
        <v>6.74</v>
      </c>
      <c r="G2016" s="49">
        <v>1.18E-2</v>
      </c>
      <c r="H2016" s="49">
        <v>84.706100000000006</v>
      </c>
      <c r="I2016" s="49">
        <v>2043</v>
      </c>
      <c r="J2016" s="49" t="s">
        <v>32</v>
      </c>
      <c r="K2016" s="49" t="s">
        <v>33</v>
      </c>
    </row>
    <row r="2017" spans="1:11" x14ac:dyDescent="0.25">
      <c r="A2017" s="49" t="s">
        <v>1790</v>
      </c>
      <c r="B2017" s="49" t="s">
        <v>79</v>
      </c>
      <c r="C2017" s="49" t="s">
        <v>31</v>
      </c>
      <c r="D2017" s="49">
        <v>1091549</v>
      </c>
      <c r="E2017" s="49">
        <v>80.34</v>
      </c>
      <c r="F2017" s="49">
        <v>10.27</v>
      </c>
      <c r="G2017" s="49">
        <v>9.4000000000000004E-3</v>
      </c>
      <c r="H2017" s="49">
        <v>106.2852</v>
      </c>
      <c r="I2017" s="49">
        <v>2044</v>
      </c>
      <c r="J2017" s="49" t="s">
        <v>32</v>
      </c>
      <c r="K2017" s="49" t="s">
        <v>33</v>
      </c>
    </row>
    <row r="2018" spans="1:11" x14ac:dyDescent="0.25">
      <c r="A2018" s="49" t="s">
        <v>2935</v>
      </c>
      <c r="B2018" s="49" t="s">
        <v>34</v>
      </c>
      <c r="C2018" s="49" t="s">
        <v>32</v>
      </c>
      <c r="D2018" s="49">
        <v>766000</v>
      </c>
      <c r="E2018" s="49">
        <v>73.400000000000006</v>
      </c>
      <c r="F2018" s="49">
        <v>8.91</v>
      </c>
      <c r="G2018" s="49">
        <v>1.1599999999999999E-2</v>
      </c>
      <c r="H2018" s="49">
        <v>85.970799999999997</v>
      </c>
      <c r="I2018" s="49">
        <v>2044</v>
      </c>
      <c r="J2018" s="49" t="s">
        <v>52</v>
      </c>
      <c r="K2018" s="49" t="s">
        <v>33</v>
      </c>
    </row>
    <row r="2019" spans="1:11" x14ac:dyDescent="0.25">
      <c r="A2019" s="49" t="s">
        <v>2571</v>
      </c>
      <c r="B2019" s="49" t="s">
        <v>75</v>
      </c>
      <c r="C2019" s="49" t="s">
        <v>31</v>
      </c>
      <c r="D2019" s="49">
        <v>435424</v>
      </c>
      <c r="E2019" s="49">
        <v>78.22</v>
      </c>
      <c r="F2019" s="49">
        <v>3.88</v>
      </c>
      <c r="G2019" s="49">
        <v>8.8999999999999999E-3</v>
      </c>
      <c r="H2019" s="49">
        <v>112.22280000000001</v>
      </c>
      <c r="I2019" s="49">
        <v>2044</v>
      </c>
      <c r="J2019" s="49" t="s">
        <v>32</v>
      </c>
      <c r="K2019" s="49" t="s">
        <v>33</v>
      </c>
    </row>
    <row r="2020" spans="1:11" x14ac:dyDescent="0.25">
      <c r="A2020" s="49" t="s">
        <v>2715</v>
      </c>
      <c r="B2020" s="49" t="s">
        <v>75</v>
      </c>
      <c r="C2020" s="49" t="s">
        <v>31</v>
      </c>
      <c r="D2020" s="49">
        <v>649844</v>
      </c>
      <c r="E2020" s="49">
        <v>80.849999999999994</v>
      </c>
      <c r="F2020" s="49">
        <v>5.71</v>
      </c>
      <c r="G2020" s="49">
        <v>8.8000000000000005E-3</v>
      </c>
      <c r="H2020" s="49">
        <v>113.80800000000001</v>
      </c>
      <c r="I2020" s="49">
        <v>2044</v>
      </c>
      <c r="J2020" s="49" t="s">
        <v>32</v>
      </c>
      <c r="K2020" s="49" t="s">
        <v>33</v>
      </c>
    </row>
    <row r="2021" spans="1:11" x14ac:dyDescent="0.25">
      <c r="A2021" s="49" t="s">
        <v>2000</v>
      </c>
      <c r="B2021" s="49" t="s">
        <v>79</v>
      </c>
      <c r="C2021" s="49" t="s">
        <v>31</v>
      </c>
      <c r="D2021" s="49">
        <v>1010990</v>
      </c>
      <c r="E2021" s="49">
        <v>86.14</v>
      </c>
      <c r="F2021" s="49">
        <v>10.15</v>
      </c>
      <c r="G2021" s="49">
        <v>0.01</v>
      </c>
      <c r="H2021" s="49">
        <v>99.604900000000001</v>
      </c>
      <c r="I2021" s="49">
        <v>2044</v>
      </c>
      <c r="J2021" s="49" t="s">
        <v>32</v>
      </c>
      <c r="K2021" s="49" t="s">
        <v>33</v>
      </c>
    </row>
    <row r="2022" spans="1:11" x14ac:dyDescent="0.25">
      <c r="A2022" s="49" t="s">
        <v>1989</v>
      </c>
      <c r="B2022" s="49" t="s">
        <v>79</v>
      </c>
      <c r="C2022" s="49" t="s">
        <v>31</v>
      </c>
      <c r="D2022" s="49">
        <v>908415</v>
      </c>
      <c r="E2022" s="49">
        <v>85.25</v>
      </c>
      <c r="F2022" s="49">
        <v>10.039999999999999</v>
      </c>
      <c r="G2022" s="49">
        <v>1.11E-2</v>
      </c>
      <c r="H2022" s="49">
        <v>90.479600000000005</v>
      </c>
      <c r="I2022" s="49">
        <v>2044</v>
      </c>
      <c r="J2022" s="49" t="s">
        <v>32</v>
      </c>
      <c r="K2022" s="49" t="s">
        <v>33</v>
      </c>
    </row>
    <row r="2023" spans="1:11" x14ac:dyDescent="0.25">
      <c r="A2023" s="49" t="s">
        <v>2829</v>
      </c>
      <c r="B2023" s="49" t="s">
        <v>75</v>
      </c>
      <c r="C2023" s="49" t="s">
        <v>31</v>
      </c>
      <c r="D2023" s="49">
        <v>414365</v>
      </c>
      <c r="E2023" s="49">
        <v>80.489999999999995</v>
      </c>
      <c r="F2023" s="49">
        <v>5.81</v>
      </c>
      <c r="G2023" s="49">
        <v>1.4E-2</v>
      </c>
      <c r="H2023" s="49">
        <v>71.319199999999995</v>
      </c>
      <c r="I2023" s="49">
        <v>2044</v>
      </c>
      <c r="J2023" s="49" t="s">
        <v>32</v>
      </c>
      <c r="K2023" s="49" t="s">
        <v>33</v>
      </c>
    </row>
    <row r="2024" spans="1:11" x14ac:dyDescent="0.25">
      <c r="A2024" s="49" t="s">
        <v>2816</v>
      </c>
      <c r="B2024" s="49" t="s">
        <v>34</v>
      </c>
      <c r="C2024" s="49" t="s">
        <v>32</v>
      </c>
      <c r="D2024" s="49">
        <v>451600</v>
      </c>
      <c r="E2024" s="49">
        <v>85.17</v>
      </c>
      <c r="F2024" s="49">
        <v>7.51</v>
      </c>
      <c r="G2024" s="49">
        <v>1.66E-2</v>
      </c>
      <c r="H2024" s="49">
        <v>60.133200000000002</v>
      </c>
      <c r="I2024" s="49">
        <v>2044</v>
      </c>
      <c r="J2024" s="49" t="s">
        <v>52</v>
      </c>
      <c r="K2024" s="49" t="s">
        <v>33</v>
      </c>
    </row>
    <row r="2025" spans="1:11" x14ac:dyDescent="0.25">
      <c r="A2025" s="49" t="s">
        <v>2561</v>
      </c>
      <c r="B2025" s="49" t="s">
        <v>75</v>
      </c>
      <c r="C2025" s="49" t="s">
        <v>31</v>
      </c>
      <c r="D2025" s="49">
        <v>393386</v>
      </c>
      <c r="E2025" s="49">
        <v>81.069999999999993</v>
      </c>
      <c r="F2025" s="49">
        <v>6.76</v>
      </c>
      <c r="G2025" s="49">
        <v>1.72E-2</v>
      </c>
      <c r="H2025" s="49">
        <v>58.193199999999997</v>
      </c>
      <c r="I2025" s="49">
        <v>2044</v>
      </c>
      <c r="J2025" s="49" t="s">
        <v>32</v>
      </c>
      <c r="K2025" s="49" t="s">
        <v>33</v>
      </c>
    </row>
    <row r="2026" spans="1:11" x14ac:dyDescent="0.25">
      <c r="A2026" s="49" t="s">
        <v>2731</v>
      </c>
      <c r="B2026" s="49" t="s">
        <v>75</v>
      </c>
      <c r="C2026" s="49" t="s">
        <v>31</v>
      </c>
      <c r="D2026" s="49">
        <v>376961</v>
      </c>
      <c r="E2026" s="49">
        <v>82.16</v>
      </c>
      <c r="F2026" s="49">
        <v>5.62</v>
      </c>
      <c r="G2026" s="49">
        <v>1.49E-2</v>
      </c>
      <c r="H2026" s="49">
        <v>67.075000000000003</v>
      </c>
      <c r="I2026" s="49">
        <v>2044</v>
      </c>
      <c r="J2026" s="49" t="s">
        <v>32</v>
      </c>
      <c r="K2026" s="49" t="s">
        <v>33</v>
      </c>
    </row>
    <row r="2027" spans="1:11" x14ac:dyDescent="0.25">
      <c r="A2027" s="49" t="s">
        <v>2807</v>
      </c>
      <c r="B2027" s="49" t="s">
        <v>75</v>
      </c>
      <c r="C2027" s="49" t="s">
        <v>31</v>
      </c>
      <c r="D2027" s="49">
        <v>140669</v>
      </c>
      <c r="E2027" s="49">
        <v>79.28</v>
      </c>
      <c r="F2027" s="49">
        <v>5.67</v>
      </c>
      <c r="G2027" s="49">
        <v>4.0300000000000002E-2</v>
      </c>
      <c r="H2027" s="49">
        <v>24.8094</v>
      </c>
      <c r="I2027" s="49">
        <v>2044</v>
      </c>
      <c r="J2027" s="49" t="s">
        <v>32</v>
      </c>
      <c r="K2027" s="49" t="s">
        <v>33</v>
      </c>
    </row>
    <row r="2028" spans="1:11" x14ac:dyDescent="0.25">
      <c r="A2028" s="49" t="s">
        <v>2804</v>
      </c>
      <c r="B2028" s="49" t="s">
        <v>75</v>
      </c>
      <c r="C2028" s="49" t="s">
        <v>32</v>
      </c>
      <c r="D2028" s="49">
        <v>653175</v>
      </c>
      <c r="E2028" s="49">
        <v>74.489999999999995</v>
      </c>
      <c r="F2028" s="49">
        <v>9.5500000000000007</v>
      </c>
      <c r="G2028" s="49">
        <v>1.46E-2</v>
      </c>
      <c r="H2028" s="49">
        <v>68.395300000000006</v>
      </c>
      <c r="I2028" s="49">
        <v>2044</v>
      </c>
      <c r="J2028" s="49" t="s">
        <v>52</v>
      </c>
      <c r="K2028" s="49" t="s">
        <v>33</v>
      </c>
    </row>
    <row r="2029" spans="1:11" x14ac:dyDescent="0.25">
      <c r="A2029" s="49" t="s">
        <v>1408</v>
      </c>
      <c r="B2029" s="49" t="s">
        <v>79</v>
      </c>
      <c r="C2029" s="49" t="s">
        <v>31</v>
      </c>
      <c r="D2029" s="49">
        <v>1095940</v>
      </c>
      <c r="E2029" s="49">
        <v>83.82</v>
      </c>
      <c r="F2029" s="49">
        <v>10.93</v>
      </c>
      <c r="G2029" s="49">
        <v>0.01</v>
      </c>
      <c r="H2029" s="49">
        <v>100.26900000000001</v>
      </c>
      <c r="I2029" s="49">
        <v>2044</v>
      </c>
      <c r="J2029" s="49" t="s">
        <v>32</v>
      </c>
      <c r="K2029" s="49" t="s">
        <v>33</v>
      </c>
    </row>
    <row r="2030" spans="1:11" x14ac:dyDescent="0.25">
      <c r="A2030" s="49" t="s">
        <v>1330</v>
      </c>
      <c r="B2030" s="49" t="s">
        <v>79</v>
      </c>
      <c r="C2030" s="49" t="s">
        <v>31</v>
      </c>
      <c r="D2030" s="49">
        <v>743027</v>
      </c>
      <c r="E2030" s="49">
        <v>82.57</v>
      </c>
      <c r="F2030" s="49">
        <v>6.7</v>
      </c>
      <c r="G2030" s="49">
        <v>8.9999999999999993E-3</v>
      </c>
      <c r="H2030" s="49">
        <v>110.8995</v>
      </c>
      <c r="I2030" s="49">
        <v>2044</v>
      </c>
      <c r="J2030" s="49" t="s">
        <v>32</v>
      </c>
      <c r="K2030" s="49" t="s">
        <v>33</v>
      </c>
    </row>
    <row r="2031" spans="1:11" x14ac:dyDescent="0.25">
      <c r="A2031" s="49" t="s">
        <v>1449</v>
      </c>
      <c r="B2031" s="49" t="s">
        <v>79</v>
      </c>
      <c r="C2031" s="49" t="s">
        <v>31</v>
      </c>
      <c r="D2031" s="49">
        <v>626670</v>
      </c>
      <c r="E2031" s="49">
        <v>79.08</v>
      </c>
      <c r="F2031" s="49">
        <v>10.5</v>
      </c>
      <c r="G2031" s="49">
        <v>1.6799999999999999E-2</v>
      </c>
      <c r="H2031" s="49">
        <v>59.6828</v>
      </c>
      <c r="I2031" s="49">
        <v>2044</v>
      </c>
      <c r="J2031" s="49" t="s">
        <v>32</v>
      </c>
      <c r="K2031" s="49" t="s">
        <v>33</v>
      </c>
    </row>
    <row r="2032" spans="1:11" x14ac:dyDescent="0.25">
      <c r="A2032" s="49" t="s">
        <v>1520</v>
      </c>
      <c r="B2032" s="49" t="s">
        <v>79</v>
      </c>
      <c r="C2032" s="49" t="s">
        <v>31</v>
      </c>
      <c r="D2032" s="49">
        <v>664968</v>
      </c>
      <c r="E2032" s="49">
        <v>83.93</v>
      </c>
      <c r="F2032" s="49">
        <v>10.44</v>
      </c>
      <c r="G2032" s="49">
        <v>1.5699999999999999E-2</v>
      </c>
      <c r="H2032" s="49">
        <v>63.694200000000002</v>
      </c>
      <c r="I2032" s="49">
        <v>2044</v>
      </c>
      <c r="J2032" s="49" t="s">
        <v>32</v>
      </c>
      <c r="K2032" s="49" t="s">
        <v>33</v>
      </c>
    </row>
    <row r="2033" spans="1:11" x14ac:dyDescent="0.25">
      <c r="A2033" s="49" t="s">
        <v>2588</v>
      </c>
      <c r="B2033" s="49" t="s">
        <v>75</v>
      </c>
      <c r="C2033" s="49" t="s">
        <v>31</v>
      </c>
      <c r="D2033" s="49">
        <v>580729</v>
      </c>
      <c r="E2033" s="49">
        <v>80.489999999999995</v>
      </c>
      <c r="F2033" s="49">
        <v>6.17</v>
      </c>
      <c r="G2033" s="49">
        <v>1.06E-2</v>
      </c>
      <c r="H2033" s="49">
        <v>94.121300000000005</v>
      </c>
      <c r="I2033" s="49">
        <v>2044</v>
      </c>
      <c r="J2033" s="49" t="s">
        <v>32</v>
      </c>
      <c r="K2033" s="49" t="s">
        <v>33</v>
      </c>
    </row>
    <row r="2034" spans="1:11" x14ac:dyDescent="0.25">
      <c r="A2034" s="49" t="s">
        <v>2813</v>
      </c>
      <c r="B2034" s="49" t="s">
        <v>75</v>
      </c>
      <c r="C2034" s="49" t="s">
        <v>31</v>
      </c>
      <c r="D2034" s="49">
        <v>264751</v>
      </c>
      <c r="E2034" s="49">
        <v>80.14</v>
      </c>
      <c r="F2034" s="49">
        <v>5.76</v>
      </c>
      <c r="G2034" s="49">
        <v>2.18E-2</v>
      </c>
      <c r="H2034" s="49">
        <v>45.963700000000003</v>
      </c>
      <c r="I2034" s="49">
        <v>2044</v>
      </c>
      <c r="J2034" s="49" t="s">
        <v>32</v>
      </c>
      <c r="K2034" s="49" t="s">
        <v>33</v>
      </c>
    </row>
    <row r="2035" spans="1:11" x14ac:dyDescent="0.25">
      <c r="A2035" s="49" t="s">
        <v>3468</v>
      </c>
      <c r="B2035" s="49" t="s">
        <v>34</v>
      </c>
      <c r="C2035" s="49" t="s">
        <v>32</v>
      </c>
      <c r="D2035" s="49">
        <v>643680</v>
      </c>
      <c r="E2035" s="49">
        <v>82.63</v>
      </c>
      <c r="F2035" s="49">
        <v>5.4</v>
      </c>
      <c r="G2035" s="49">
        <v>8.3999999999999995E-3</v>
      </c>
      <c r="H2035" s="49">
        <v>119.2</v>
      </c>
      <c r="I2035" s="49">
        <v>2044</v>
      </c>
      <c r="J2035" s="49" t="s">
        <v>52</v>
      </c>
      <c r="K2035" s="49" t="s">
        <v>33</v>
      </c>
    </row>
    <row r="2036" spans="1:11" x14ac:dyDescent="0.25">
      <c r="A2036" s="49" t="s">
        <v>2826</v>
      </c>
      <c r="B2036" s="49" t="s">
        <v>75</v>
      </c>
      <c r="C2036" s="49" t="s">
        <v>31</v>
      </c>
      <c r="D2036" s="49">
        <v>411600</v>
      </c>
      <c r="E2036" s="49">
        <v>79.099999999999994</v>
      </c>
      <c r="F2036" s="49">
        <v>5.88</v>
      </c>
      <c r="G2036" s="49">
        <v>1.43E-2</v>
      </c>
      <c r="H2036" s="49">
        <v>70</v>
      </c>
      <c r="I2036" s="49">
        <v>2044</v>
      </c>
      <c r="J2036" s="49" t="s">
        <v>32</v>
      </c>
      <c r="K2036" s="49" t="s">
        <v>33</v>
      </c>
    </row>
    <row r="2037" spans="1:11" x14ac:dyDescent="0.25">
      <c r="A2037" s="49" t="s">
        <v>2825</v>
      </c>
      <c r="B2037" s="49" t="s">
        <v>75</v>
      </c>
      <c r="C2037" s="49" t="s">
        <v>31</v>
      </c>
      <c r="D2037" s="49">
        <v>89768</v>
      </c>
      <c r="E2037" s="49">
        <v>83.26</v>
      </c>
      <c r="F2037" s="49">
        <v>5.7</v>
      </c>
      <c r="G2037" s="49">
        <v>6.3500000000000001E-2</v>
      </c>
      <c r="H2037" s="49">
        <v>15.748799999999999</v>
      </c>
      <c r="I2037" s="49">
        <v>2044</v>
      </c>
      <c r="J2037" s="49" t="s">
        <v>32</v>
      </c>
      <c r="K2037" s="49" t="s">
        <v>33</v>
      </c>
    </row>
    <row r="2038" spans="1:11" x14ac:dyDescent="0.25">
      <c r="A2038" s="49" t="s">
        <v>1955</v>
      </c>
      <c r="B2038" s="49" t="s">
        <v>79</v>
      </c>
      <c r="C2038" s="49" t="s">
        <v>31</v>
      </c>
      <c r="D2038" s="49">
        <v>1301456</v>
      </c>
      <c r="E2038" s="49">
        <v>84.14</v>
      </c>
      <c r="F2038" s="49">
        <v>10.06</v>
      </c>
      <c r="G2038" s="49">
        <v>7.7000000000000002E-3</v>
      </c>
      <c r="H2038" s="49">
        <v>129.36940000000001</v>
      </c>
      <c r="I2038" s="49">
        <v>2044</v>
      </c>
      <c r="J2038" s="49" t="s">
        <v>32</v>
      </c>
      <c r="K2038" s="49" t="s">
        <v>33</v>
      </c>
    </row>
    <row r="2039" spans="1:11" x14ac:dyDescent="0.25">
      <c r="A2039" s="49" t="s">
        <v>2817</v>
      </c>
      <c r="B2039" s="49" t="s">
        <v>79</v>
      </c>
      <c r="C2039" s="49" t="s">
        <v>31</v>
      </c>
      <c r="D2039" s="49">
        <v>1241143</v>
      </c>
      <c r="E2039" s="49">
        <v>82.32</v>
      </c>
      <c r="F2039" s="49">
        <v>10.130000000000001</v>
      </c>
      <c r="G2039" s="49">
        <v>8.2000000000000007E-3</v>
      </c>
      <c r="H2039" s="49">
        <v>122.5215</v>
      </c>
      <c r="I2039" s="49">
        <v>2044</v>
      </c>
      <c r="J2039" s="49" t="s">
        <v>32</v>
      </c>
      <c r="K2039" s="49" t="s">
        <v>33</v>
      </c>
    </row>
    <row r="2040" spans="1:11" x14ac:dyDescent="0.25">
      <c r="A2040" s="49" t="s">
        <v>1339</v>
      </c>
      <c r="B2040" s="49" t="s">
        <v>79</v>
      </c>
      <c r="C2040" s="49" t="s">
        <v>31</v>
      </c>
      <c r="D2040" s="49">
        <v>653259</v>
      </c>
      <c r="E2040" s="49">
        <v>78.33</v>
      </c>
      <c r="F2040" s="49">
        <v>7.66</v>
      </c>
      <c r="G2040" s="49">
        <v>1.17E-2</v>
      </c>
      <c r="H2040" s="49">
        <v>85.281800000000004</v>
      </c>
      <c r="I2040" s="49">
        <v>2044</v>
      </c>
      <c r="J2040" s="49" t="s">
        <v>32</v>
      </c>
      <c r="K2040" s="49" t="s">
        <v>33</v>
      </c>
    </row>
    <row r="2041" spans="1:11" x14ac:dyDescent="0.25">
      <c r="A2041" s="49" t="s">
        <v>3285</v>
      </c>
      <c r="B2041" s="49" t="s">
        <v>30</v>
      </c>
      <c r="C2041" s="49" t="s">
        <v>32</v>
      </c>
      <c r="D2041" s="49">
        <v>1555200</v>
      </c>
      <c r="E2041" s="49">
        <v>83.44</v>
      </c>
      <c r="F2041" s="49">
        <v>14.14</v>
      </c>
      <c r="G2041" s="49">
        <v>9.1000000000000004E-3</v>
      </c>
      <c r="H2041" s="49">
        <v>109.9859</v>
      </c>
      <c r="I2041" s="49">
        <v>2044</v>
      </c>
      <c r="J2041" s="49" t="s">
        <v>52</v>
      </c>
      <c r="K2041" s="49" t="s">
        <v>33</v>
      </c>
    </row>
    <row r="2042" spans="1:11" x14ac:dyDescent="0.25">
      <c r="A2042" s="49" t="s">
        <v>1394</v>
      </c>
      <c r="B2042" s="49" t="s">
        <v>79</v>
      </c>
      <c r="C2042" s="49" t="s">
        <v>31</v>
      </c>
      <c r="D2042" s="49">
        <v>554038</v>
      </c>
      <c r="E2042" s="49">
        <v>85.01</v>
      </c>
      <c r="F2042" s="49">
        <v>7.47</v>
      </c>
      <c r="G2042" s="49">
        <v>1.35E-2</v>
      </c>
      <c r="H2042" s="49">
        <v>74.168400000000005</v>
      </c>
      <c r="I2042" s="49">
        <v>2044</v>
      </c>
      <c r="J2042" s="49" t="s">
        <v>32</v>
      </c>
      <c r="K2042" s="49" t="s">
        <v>33</v>
      </c>
    </row>
    <row r="2043" spans="1:11" x14ac:dyDescent="0.25">
      <c r="A2043" s="49" t="s">
        <v>3475</v>
      </c>
      <c r="B2043" s="49" t="s">
        <v>34</v>
      </c>
      <c r="C2043" s="49" t="s">
        <v>32</v>
      </c>
      <c r="D2043" s="49">
        <v>250480</v>
      </c>
      <c r="E2043" s="49">
        <v>74.41</v>
      </c>
      <c r="F2043" s="49">
        <v>0.54</v>
      </c>
      <c r="G2043" s="49">
        <v>2.2000000000000001E-3</v>
      </c>
      <c r="H2043" s="49">
        <v>463.8519</v>
      </c>
      <c r="I2043" s="49">
        <v>2044</v>
      </c>
      <c r="J2043" s="49" t="s">
        <v>52</v>
      </c>
      <c r="K2043" s="49" t="s">
        <v>33</v>
      </c>
    </row>
    <row r="2044" spans="1:11" x14ac:dyDescent="0.25">
      <c r="A2044" s="49" t="s">
        <v>2803</v>
      </c>
      <c r="B2044" s="49" t="s">
        <v>75</v>
      </c>
      <c r="C2044" s="49" t="s">
        <v>31</v>
      </c>
      <c r="D2044" s="49">
        <v>400948</v>
      </c>
      <c r="E2044" s="49">
        <v>84.18</v>
      </c>
      <c r="F2044" s="49">
        <v>5.73</v>
      </c>
      <c r="G2044" s="49">
        <v>1.43E-2</v>
      </c>
      <c r="H2044" s="49">
        <v>69.973500000000001</v>
      </c>
      <c r="I2044" s="49">
        <v>2044</v>
      </c>
      <c r="J2044" s="49" t="s">
        <v>32</v>
      </c>
      <c r="K2044" s="49" t="s">
        <v>33</v>
      </c>
    </row>
    <row r="2045" spans="1:11" x14ac:dyDescent="0.25">
      <c r="A2045" s="49" t="s">
        <v>1908</v>
      </c>
      <c r="B2045" s="49" t="s">
        <v>79</v>
      </c>
      <c r="C2045" s="49" t="s">
        <v>31</v>
      </c>
      <c r="D2045" s="49">
        <v>1101490</v>
      </c>
      <c r="E2045" s="49">
        <v>74.08</v>
      </c>
      <c r="F2045" s="49">
        <v>10</v>
      </c>
      <c r="G2045" s="49">
        <v>9.1000000000000004E-3</v>
      </c>
      <c r="H2045" s="49">
        <v>110.149</v>
      </c>
      <c r="I2045" s="49">
        <v>2044</v>
      </c>
      <c r="J2045" s="49" t="s">
        <v>32</v>
      </c>
      <c r="K2045" s="49" t="s">
        <v>33</v>
      </c>
    </row>
    <row r="2046" spans="1:11" x14ac:dyDescent="0.25">
      <c r="A2046" s="49" t="s">
        <v>3470</v>
      </c>
      <c r="B2046" s="49" t="s">
        <v>75</v>
      </c>
      <c r="C2046" s="49" t="s">
        <v>32</v>
      </c>
      <c r="D2046" s="49">
        <v>389160</v>
      </c>
      <c r="E2046" s="49">
        <v>76.55</v>
      </c>
      <c r="F2046" s="49">
        <v>0.14000000000000001</v>
      </c>
      <c r="G2046" s="49">
        <v>4.0000000000000002E-4</v>
      </c>
      <c r="H2046" s="49">
        <v>2779.7143000000001</v>
      </c>
      <c r="I2046" s="49">
        <v>2044</v>
      </c>
      <c r="J2046" s="49" t="s">
        <v>52</v>
      </c>
      <c r="K2046" s="49" t="s">
        <v>33</v>
      </c>
    </row>
    <row r="2047" spans="1:11" x14ac:dyDescent="0.25">
      <c r="A2047" s="49" t="s">
        <v>1809</v>
      </c>
      <c r="B2047" s="49" t="s">
        <v>79</v>
      </c>
      <c r="C2047" s="49" t="s">
        <v>31</v>
      </c>
      <c r="D2047" s="49">
        <v>1425070</v>
      </c>
      <c r="E2047" s="49">
        <v>82.61</v>
      </c>
      <c r="F2047" s="49">
        <v>10.37</v>
      </c>
      <c r="G2047" s="49">
        <v>7.3000000000000001E-3</v>
      </c>
      <c r="H2047" s="49">
        <v>137.42240000000001</v>
      </c>
      <c r="I2047" s="49">
        <v>2044</v>
      </c>
      <c r="J2047" s="49" t="s">
        <v>32</v>
      </c>
      <c r="K2047" s="49" t="s">
        <v>33</v>
      </c>
    </row>
    <row r="2048" spans="1:11" x14ac:dyDescent="0.25">
      <c r="A2048" s="49" t="s">
        <v>3473</v>
      </c>
      <c r="B2048" s="49" t="s">
        <v>34</v>
      </c>
      <c r="C2048" s="49" t="s">
        <v>32</v>
      </c>
      <c r="D2048" s="49">
        <v>414480</v>
      </c>
      <c r="E2048" s="49">
        <v>82.52</v>
      </c>
      <c r="F2048" s="49">
        <v>0.51</v>
      </c>
      <c r="G2048" s="49">
        <v>1.1999999999999999E-3</v>
      </c>
      <c r="H2048" s="49">
        <v>812.70590000000004</v>
      </c>
      <c r="I2048" s="49">
        <v>2044</v>
      </c>
      <c r="J2048" s="49" t="s">
        <v>52</v>
      </c>
      <c r="K2048" s="49" t="s">
        <v>33</v>
      </c>
    </row>
    <row r="2049" spans="1:11" x14ac:dyDescent="0.25">
      <c r="A2049" s="49" t="s">
        <v>1806</v>
      </c>
      <c r="B2049" s="49" t="s">
        <v>79</v>
      </c>
      <c r="C2049" s="49" t="s">
        <v>31</v>
      </c>
      <c r="D2049" s="49">
        <v>558917</v>
      </c>
      <c r="E2049" s="49">
        <v>80.900000000000006</v>
      </c>
      <c r="F2049" s="49">
        <v>6.84</v>
      </c>
      <c r="G2049" s="49">
        <v>1.2200000000000001E-2</v>
      </c>
      <c r="H2049" s="49">
        <v>81.712999999999994</v>
      </c>
      <c r="I2049" s="49">
        <v>2044</v>
      </c>
      <c r="J2049" s="49" t="s">
        <v>32</v>
      </c>
      <c r="K2049" s="49" t="s">
        <v>33</v>
      </c>
    </row>
    <row r="2050" spans="1:11" x14ac:dyDescent="0.25">
      <c r="A2050" s="49" t="s">
        <v>2828</v>
      </c>
      <c r="B2050" s="49" t="s">
        <v>75</v>
      </c>
      <c r="C2050" s="49" t="s">
        <v>31</v>
      </c>
      <c r="D2050" s="49">
        <v>366472</v>
      </c>
      <c r="E2050" s="49">
        <v>76</v>
      </c>
      <c r="F2050" s="49">
        <v>5.66</v>
      </c>
      <c r="G2050" s="49">
        <v>1.54E-2</v>
      </c>
      <c r="H2050" s="49">
        <v>64.747699999999995</v>
      </c>
      <c r="I2050" s="49">
        <v>2044</v>
      </c>
      <c r="J2050" s="49" t="s">
        <v>32</v>
      </c>
      <c r="K2050" s="49" t="s">
        <v>33</v>
      </c>
    </row>
    <row r="2051" spans="1:11" x14ac:dyDescent="0.25">
      <c r="A2051" s="49" t="s">
        <v>2834</v>
      </c>
      <c r="B2051" s="49" t="s">
        <v>75</v>
      </c>
      <c r="C2051" s="49" t="s">
        <v>31</v>
      </c>
      <c r="D2051" s="49">
        <v>296381</v>
      </c>
      <c r="E2051" s="49">
        <v>82.28</v>
      </c>
      <c r="F2051" s="49">
        <v>5.94</v>
      </c>
      <c r="G2051" s="49">
        <v>0.02</v>
      </c>
      <c r="H2051" s="49">
        <v>49.895899999999997</v>
      </c>
      <c r="I2051" s="49">
        <v>2044</v>
      </c>
      <c r="J2051" s="49" t="s">
        <v>32</v>
      </c>
      <c r="K2051" s="49" t="s">
        <v>33</v>
      </c>
    </row>
    <row r="2052" spans="1:11" x14ac:dyDescent="0.25">
      <c r="A2052" s="49" t="s">
        <v>2575</v>
      </c>
      <c r="B2052" s="49" t="s">
        <v>75</v>
      </c>
      <c r="C2052" s="49" t="s">
        <v>31</v>
      </c>
      <c r="D2052" s="49">
        <v>372367</v>
      </c>
      <c r="E2052" s="49">
        <v>80.84</v>
      </c>
      <c r="F2052" s="49">
        <v>4.38</v>
      </c>
      <c r="G2052" s="49">
        <v>1.18E-2</v>
      </c>
      <c r="H2052" s="49">
        <v>85.015299999999996</v>
      </c>
      <c r="I2052" s="49">
        <v>2044</v>
      </c>
      <c r="J2052" s="49" t="s">
        <v>32</v>
      </c>
      <c r="K2052" s="49" t="s">
        <v>33</v>
      </c>
    </row>
    <row r="2053" spans="1:11" x14ac:dyDescent="0.25">
      <c r="A2053" s="49" t="s">
        <v>1591</v>
      </c>
      <c r="B2053" s="49" t="s">
        <v>79</v>
      </c>
      <c r="C2053" s="49" t="s">
        <v>31</v>
      </c>
      <c r="D2053" s="49">
        <v>593617</v>
      </c>
      <c r="E2053" s="49">
        <v>81.17</v>
      </c>
      <c r="F2053" s="49">
        <v>10.11</v>
      </c>
      <c r="G2053" s="49">
        <v>1.7000000000000001E-2</v>
      </c>
      <c r="H2053" s="49">
        <v>58.715800000000002</v>
      </c>
      <c r="I2053" s="49">
        <v>2044</v>
      </c>
      <c r="J2053" s="49" t="s">
        <v>32</v>
      </c>
      <c r="K2053" s="49" t="s">
        <v>33</v>
      </c>
    </row>
    <row r="2054" spans="1:11" x14ac:dyDescent="0.25">
      <c r="A2054" s="49" t="s">
        <v>3474</v>
      </c>
      <c r="B2054" s="49" t="s">
        <v>30</v>
      </c>
      <c r="C2054" s="49" t="s">
        <v>32</v>
      </c>
      <c r="D2054" s="49">
        <v>422460</v>
      </c>
      <c r="E2054" s="49">
        <v>79.819999999999993</v>
      </c>
      <c r="F2054" s="49">
        <v>2.0099999999999998</v>
      </c>
      <c r="G2054" s="49">
        <v>4.7999999999999996E-3</v>
      </c>
      <c r="H2054" s="49">
        <v>210.17910000000001</v>
      </c>
      <c r="I2054" s="49">
        <v>2044</v>
      </c>
      <c r="J2054" s="49" t="s">
        <v>52</v>
      </c>
      <c r="K2054" s="49" t="s">
        <v>33</v>
      </c>
    </row>
    <row r="2055" spans="1:11" x14ac:dyDescent="0.25">
      <c r="A2055" s="49" t="s">
        <v>2812</v>
      </c>
      <c r="B2055" s="49" t="s">
        <v>34</v>
      </c>
      <c r="C2055" s="49" t="s">
        <v>32</v>
      </c>
      <c r="D2055" s="49">
        <v>453360</v>
      </c>
      <c r="E2055" s="49">
        <v>84.39</v>
      </c>
      <c r="F2055" s="49">
        <v>7.51</v>
      </c>
      <c r="G2055" s="49">
        <v>1.66E-2</v>
      </c>
      <c r="H2055" s="49">
        <v>60.3675</v>
      </c>
      <c r="I2055" s="49">
        <v>2044</v>
      </c>
      <c r="J2055" s="49" t="s">
        <v>52</v>
      </c>
      <c r="K2055" s="49" t="s">
        <v>33</v>
      </c>
    </row>
    <row r="2056" spans="1:11" x14ac:dyDescent="0.25">
      <c r="A2056" s="49" t="s">
        <v>3477</v>
      </c>
      <c r="B2056" s="49" t="s">
        <v>75</v>
      </c>
      <c r="C2056" s="49" t="s">
        <v>32</v>
      </c>
      <c r="D2056" s="49">
        <v>381285</v>
      </c>
      <c r="E2056" s="49">
        <v>65</v>
      </c>
      <c r="F2056" s="49">
        <v>9.57</v>
      </c>
      <c r="G2056" s="49">
        <v>2.5100000000000001E-2</v>
      </c>
      <c r="H2056" s="49">
        <v>39.841700000000003</v>
      </c>
      <c r="I2056" s="49">
        <v>2044</v>
      </c>
      <c r="J2056" s="49" t="s">
        <v>52</v>
      </c>
      <c r="K2056" s="49" t="s">
        <v>33</v>
      </c>
    </row>
    <row r="2057" spans="1:11" x14ac:dyDescent="0.25">
      <c r="A2057" s="49" t="s">
        <v>2931</v>
      </c>
      <c r="B2057" s="49" t="s">
        <v>34</v>
      </c>
      <c r="C2057" s="49" t="s">
        <v>32</v>
      </c>
      <c r="D2057" s="49">
        <v>869800</v>
      </c>
      <c r="E2057" s="49">
        <v>67.290000000000006</v>
      </c>
      <c r="F2057" s="49">
        <v>7.89</v>
      </c>
      <c r="G2057" s="49">
        <v>9.1000000000000004E-3</v>
      </c>
      <c r="H2057" s="49">
        <v>110.24079999999999</v>
      </c>
      <c r="I2057" s="49">
        <v>2044</v>
      </c>
      <c r="J2057" s="49" t="s">
        <v>52</v>
      </c>
      <c r="K2057" s="49" t="s">
        <v>33</v>
      </c>
    </row>
    <row r="2058" spans="1:11" x14ac:dyDescent="0.25">
      <c r="A2058" s="49" t="s">
        <v>1957</v>
      </c>
      <c r="B2058" s="49" t="s">
        <v>79</v>
      </c>
      <c r="C2058" s="49" t="s">
        <v>31</v>
      </c>
      <c r="D2058" s="49">
        <v>1166621</v>
      </c>
      <c r="E2058" s="49">
        <v>82.29</v>
      </c>
      <c r="F2058" s="49">
        <v>10.16</v>
      </c>
      <c r="G2058" s="49">
        <v>8.6999999999999994E-3</v>
      </c>
      <c r="H2058" s="49">
        <v>114.8249</v>
      </c>
      <c r="I2058" s="49">
        <v>2044</v>
      </c>
      <c r="J2058" s="49" t="s">
        <v>32</v>
      </c>
      <c r="K2058" s="49" t="s">
        <v>33</v>
      </c>
    </row>
    <row r="2059" spans="1:11" x14ac:dyDescent="0.25">
      <c r="A2059" s="49" t="s">
        <v>2704</v>
      </c>
      <c r="B2059" s="49" t="s">
        <v>79</v>
      </c>
      <c r="C2059" s="49" t="s">
        <v>31</v>
      </c>
      <c r="D2059" s="49">
        <v>1171316</v>
      </c>
      <c r="E2059" s="49">
        <v>78.599999999999994</v>
      </c>
      <c r="F2059" s="49">
        <v>10.06</v>
      </c>
      <c r="G2059" s="49">
        <v>8.6E-3</v>
      </c>
      <c r="H2059" s="49">
        <v>116.43300000000001</v>
      </c>
      <c r="I2059" s="49">
        <v>2044</v>
      </c>
      <c r="J2059" s="49" t="s">
        <v>32</v>
      </c>
      <c r="K2059" s="49" t="s">
        <v>33</v>
      </c>
    </row>
    <row r="2060" spans="1:11" x14ac:dyDescent="0.25">
      <c r="A2060" s="49" t="s">
        <v>3897</v>
      </c>
      <c r="B2060" s="49" t="s">
        <v>79</v>
      </c>
      <c r="C2060" s="49" t="s">
        <v>31</v>
      </c>
      <c r="D2060" s="49">
        <v>508178</v>
      </c>
      <c r="E2060" s="49">
        <v>78.959999999999994</v>
      </c>
      <c r="F2060" s="49">
        <v>10.39</v>
      </c>
      <c r="G2060" s="49">
        <v>2.0400000000000001E-2</v>
      </c>
      <c r="H2060" s="49">
        <v>48.910299999999999</v>
      </c>
      <c r="I2060" s="49">
        <v>2044</v>
      </c>
      <c r="J2060" s="49" t="s">
        <v>32</v>
      </c>
      <c r="K2060" s="49" t="s">
        <v>33</v>
      </c>
    </row>
    <row r="2061" spans="1:11" x14ac:dyDescent="0.25">
      <c r="A2061" s="49" t="s">
        <v>3275</v>
      </c>
      <c r="B2061" s="49" t="s">
        <v>34</v>
      </c>
      <c r="C2061" s="49" t="s">
        <v>32</v>
      </c>
      <c r="D2061" s="49">
        <v>2891600</v>
      </c>
      <c r="E2061" s="49">
        <v>78.56</v>
      </c>
      <c r="F2061" s="49">
        <v>7.35</v>
      </c>
      <c r="G2061" s="49">
        <v>2.5000000000000001E-3</v>
      </c>
      <c r="H2061" s="49">
        <v>393.41500000000002</v>
      </c>
      <c r="I2061" s="49">
        <v>2044</v>
      </c>
      <c r="J2061" s="49" t="s">
        <v>52</v>
      </c>
      <c r="K2061" s="49" t="s">
        <v>33</v>
      </c>
    </row>
    <row r="2062" spans="1:11" x14ac:dyDescent="0.25">
      <c r="A2062" s="49" t="s">
        <v>3471</v>
      </c>
      <c r="B2062" s="49" t="s">
        <v>75</v>
      </c>
      <c r="C2062" s="49" t="s">
        <v>32</v>
      </c>
      <c r="D2062" s="49">
        <v>509220</v>
      </c>
      <c r="E2062" s="49">
        <v>81.09</v>
      </c>
      <c r="F2062" s="49">
        <v>9.51</v>
      </c>
      <c r="G2062" s="49">
        <v>1.8700000000000001E-2</v>
      </c>
      <c r="H2062" s="49">
        <v>53.545699999999997</v>
      </c>
      <c r="I2062" s="49">
        <v>2044</v>
      </c>
      <c r="J2062" s="49" t="s">
        <v>52</v>
      </c>
      <c r="K2062" s="49" t="s">
        <v>33</v>
      </c>
    </row>
    <row r="2063" spans="1:11" x14ac:dyDescent="0.25">
      <c r="A2063" s="49" t="s">
        <v>2354</v>
      </c>
      <c r="B2063" s="49" t="s">
        <v>75</v>
      </c>
      <c r="C2063" s="49" t="s">
        <v>31</v>
      </c>
      <c r="D2063" s="49">
        <v>616059</v>
      </c>
      <c r="E2063" s="49">
        <v>76.38</v>
      </c>
      <c r="F2063" s="49">
        <v>4.5999999999999996</v>
      </c>
      <c r="G2063" s="49">
        <v>7.4999999999999997E-3</v>
      </c>
      <c r="H2063" s="49">
        <v>133.92580000000001</v>
      </c>
      <c r="I2063" s="49">
        <v>2044</v>
      </c>
      <c r="J2063" s="49" t="s">
        <v>32</v>
      </c>
      <c r="K2063" s="49" t="s">
        <v>33</v>
      </c>
    </row>
    <row r="2064" spans="1:11" x14ac:dyDescent="0.25">
      <c r="A2064" s="49" t="s">
        <v>2220</v>
      </c>
      <c r="B2064" s="49" t="s">
        <v>75</v>
      </c>
      <c r="C2064" s="49" t="s">
        <v>31</v>
      </c>
      <c r="D2064" s="49">
        <v>689422</v>
      </c>
      <c r="E2064" s="49">
        <v>75.72</v>
      </c>
      <c r="F2064" s="49">
        <v>5.45</v>
      </c>
      <c r="G2064" s="49">
        <v>7.9000000000000008E-3</v>
      </c>
      <c r="H2064" s="49">
        <v>126.4995</v>
      </c>
      <c r="I2064" s="49">
        <v>2044</v>
      </c>
      <c r="J2064" s="49" t="s">
        <v>32</v>
      </c>
      <c r="K2064" s="49" t="s">
        <v>33</v>
      </c>
    </row>
    <row r="2065" spans="1:11" x14ac:dyDescent="0.25">
      <c r="A2065" s="49" t="s">
        <v>1340</v>
      </c>
      <c r="B2065" s="49" t="s">
        <v>79</v>
      </c>
      <c r="C2065" s="49" t="s">
        <v>31</v>
      </c>
      <c r="D2065" s="49">
        <v>988853</v>
      </c>
      <c r="E2065" s="49">
        <v>85.83</v>
      </c>
      <c r="F2065" s="49">
        <v>11</v>
      </c>
      <c r="G2065" s="49">
        <v>1.11E-2</v>
      </c>
      <c r="H2065" s="49">
        <v>89.895700000000005</v>
      </c>
      <c r="I2065" s="49">
        <v>2044</v>
      </c>
      <c r="J2065" s="49" t="s">
        <v>32</v>
      </c>
      <c r="K2065" s="49" t="s">
        <v>33</v>
      </c>
    </row>
    <row r="2066" spans="1:11" x14ac:dyDescent="0.25">
      <c r="A2066" s="49" t="s">
        <v>2809</v>
      </c>
      <c r="B2066" s="49" t="s">
        <v>75</v>
      </c>
      <c r="C2066" s="49" t="s">
        <v>31</v>
      </c>
      <c r="D2066" s="49">
        <v>316059</v>
      </c>
      <c r="E2066" s="49">
        <v>76.599999999999994</v>
      </c>
      <c r="F2066" s="49">
        <v>6.21</v>
      </c>
      <c r="G2066" s="49">
        <v>1.9599999999999999E-2</v>
      </c>
      <c r="H2066" s="49">
        <v>50.895099999999999</v>
      </c>
      <c r="I2066" s="49">
        <v>2044</v>
      </c>
      <c r="J2066" s="49" t="s">
        <v>32</v>
      </c>
      <c r="K2066" s="49" t="s">
        <v>33</v>
      </c>
    </row>
    <row r="2067" spans="1:11" x14ac:dyDescent="0.25">
      <c r="A2067" s="49" t="s">
        <v>1332</v>
      </c>
      <c r="B2067" s="49" t="s">
        <v>79</v>
      </c>
      <c r="C2067" s="49" t="s">
        <v>31</v>
      </c>
      <c r="D2067" s="49">
        <v>684970</v>
      </c>
      <c r="E2067" s="49">
        <v>85.62</v>
      </c>
      <c r="F2067" s="49">
        <v>7.74</v>
      </c>
      <c r="G2067" s="49">
        <v>1.1299999999999999E-2</v>
      </c>
      <c r="H2067" s="49">
        <v>88.497500000000002</v>
      </c>
      <c r="I2067" s="49">
        <v>2044</v>
      </c>
      <c r="J2067" s="49" t="s">
        <v>32</v>
      </c>
      <c r="K2067" s="49" t="s">
        <v>33</v>
      </c>
    </row>
    <row r="2068" spans="1:11" x14ac:dyDescent="0.25">
      <c r="A2068" s="49" t="s">
        <v>3472</v>
      </c>
      <c r="B2068" s="49" t="s">
        <v>75</v>
      </c>
      <c r="C2068" s="49" t="s">
        <v>32</v>
      </c>
      <c r="D2068" s="49">
        <v>319950</v>
      </c>
      <c r="E2068" s="49">
        <v>73.63</v>
      </c>
      <c r="F2068" s="49">
        <v>0.26</v>
      </c>
      <c r="G2068" s="49">
        <v>8.0000000000000004E-4</v>
      </c>
      <c r="H2068" s="49">
        <v>1230.5769</v>
      </c>
      <c r="I2068" s="49">
        <v>2044</v>
      </c>
      <c r="J2068" s="49" t="s">
        <v>52</v>
      </c>
      <c r="K2068" s="49" t="s">
        <v>33</v>
      </c>
    </row>
    <row r="2069" spans="1:11" x14ac:dyDescent="0.25">
      <c r="A2069" s="49" t="s">
        <v>2536</v>
      </c>
      <c r="B2069" s="49" t="s">
        <v>75</v>
      </c>
      <c r="C2069" s="49" t="s">
        <v>31</v>
      </c>
      <c r="D2069" s="49">
        <v>496408</v>
      </c>
      <c r="E2069" s="49">
        <v>81.23</v>
      </c>
      <c r="F2069" s="49">
        <v>4.8499999999999996</v>
      </c>
      <c r="G2069" s="49">
        <v>9.7999999999999997E-3</v>
      </c>
      <c r="H2069" s="49">
        <v>102.3522</v>
      </c>
      <c r="I2069" s="49">
        <v>2044</v>
      </c>
      <c r="J2069" s="49" t="s">
        <v>32</v>
      </c>
      <c r="K2069" s="49" t="s">
        <v>33</v>
      </c>
    </row>
    <row r="2070" spans="1:11" x14ac:dyDescent="0.25">
      <c r="A2070" s="49" t="s">
        <v>2433</v>
      </c>
      <c r="B2070" s="49" t="s">
        <v>79</v>
      </c>
      <c r="C2070" s="49" t="s">
        <v>31</v>
      </c>
      <c r="D2070" s="49">
        <v>1172719</v>
      </c>
      <c r="E2070" s="49">
        <v>79.38</v>
      </c>
      <c r="F2070" s="49">
        <v>11.04</v>
      </c>
      <c r="G2070" s="49">
        <v>9.4000000000000004E-3</v>
      </c>
      <c r="H2070" s="49">
        <v>106.22450000000001</v>
      </c>
      <c r="I2070" s="49">
        <v>2044</v>
      </c>
      <c r="J2070" s="49" t="s">
        <v>32</v>
      </c>
      <c r="K2070" s="49" t="s">
        <v>33</v>
      </c>
    </row>
    <row r="2071" spans="1:11" x14ac:dyDescent="0.25">
      <c r="A2071" s="49" t="s">
        <v>3113</v>
      </c>
      <c r="B2071" s="49" t="s">
        <v>75</v>
      </c>
      <c r="C2071" s="49" t="s">
        <v>31</v>
      </c>
      <c r="D2071" s="49">
        <v>477564</v>
      </c>
      <c r="E2071" s="49">
        <v>73.97</v>
      </c>
      <c r="F2071" s="49">
        <v>4.9400000000000004</v>
      </c>
      <c r="G2071" s="49">
        <v>1.03E-2</v>
      </c>
      <c r="H2071" s="49">
        <v>96.672899999999998</v>
      </c>
      <c r="I2071" s="49">
        <v>2044</v>
      </c>
      <c r="J2071" s="49" t="s">
        <v>32</v>
      </c>
      <c r="K2071" s="49" t="s">
        <v>33</v>
      </c>
    </row>
    <row r="2072" spans="1:11" x14ac:dyDescent="0.25">
      <c r="A2072" s="49" t="s">
        <v>2831</v>
      </c>
      <c r="B2072" s="49" t="s">
        <v>34</v>
      </c>
      <c r="C2072" s="49" t="s">
        <v>32</v>
      </c>
      <c r="D2072" s="49">
        <v>277720</v>
      </c>
      <c r="E2072" s="49">
        <v>78.41</v>
      </c>
      <c r="F2072" s="49">
        <v>8.08</v>
      </c>
      <c r="G2072" s="49">
        <v>2.9100000000000001E-2</v>
      </c>
      <c r="H2072" s="49">
        <v>34.371299999999998</v>
      </c>
      <c r="I2072" s="49">
        <v>2044</v>
      </c>
      <c r="J2072" s="49" t="s">
        <v>52</v>
      </c>
      <c r="K2072" s="49" t="s">
        <v>33</v>
      </c>
    </row>
    <row r="2073" spans="1:11" x14ac:dyDescent="0.25">
      <c r="A2073" s="49" t="s">
        <v>1594</v>
      </c>
      <c r="B2073" s="49" t="s">
        <v>79</v>
      </c>
      <c r="C2073" s="49" t="s">
        <v>31</v>
      </c>
      <c r="D2073" s="49">
        <v>666614</v>
      </c>
      <c r="E2073" s="49">
        <v>85.66</v>
      </c>
      <c r="F2073" s="49">
        <v>10.14</v>
      </c>
      <c r="G2073" s="49">
        <v>1.52E-2</v>
      </c>
      <c r="H2073" s="49">
        <v>65.741</v>
      </c>
      <c r="I2073" s="49">
        <v>2044</v>
      </c>
      <c r="J2073" s="49" t="s">
        <v>32</v>
      </c>
      <c r="K2073" s="49" t="s">
        <v>33</v>
      </c>
    </row>
    <row r="2074" spans="1:11" x14ac:dyDescent="0.25">
      <c r="A2074" s="49" t="s">
        <v>1582</v>
      </c>
      <c r="B2074" s="49" t="s">
        <v>75</v>
      </c>
      <c r="C2074" s="49" t="s">
        <v>31</v>
      </c>
      <c r="D2074" s="49">
        <v>715828</v>
      </c>
      <c r="E2074" s="49">
        <v>77.77</v>
      </c>
      <c r="F2074" s="49">
        <v>5.91</v>
      </c>
      <c r="G2074" s="49">
        <v>8.3000000000000001E-3</v>
      </c>
      <c r="H2074" s="49">
        <v>121.1215</v>
      </c>
      <c r="I2074" s="49">
        <v>2044</v>
      </c>
      <c r="J2074" s="49" t="s">
        <v>32</v>
      </c>
      <c r="K2074" s="49" t="s">
        <v>33</v>
      </c>
    </row>
    <row r="2075" spans="1:11" x14ac:dyDescent="0.25">
      <c r="A2075" s="49" t="s">
        <v>2810</v>
      </c>
      <c r="B2075" s="49" t="s">
        <v>79</v>
      </c>
      <c r="C2075" s="49" t="s">
        <v>31</v>
      </c>
      <c r="D2075" s="49">
        <v>1447146</v>
      </c>
      <c r="E2075" s="49">
        <v>71.44</v>
      </c>
      <c r="F2075" s="49">
        <v>10.130000000000001</v>
      </c>
      <c r="G2075" s="49">
        <v>7.0000000000000001E-3</v>
      </c>
      <c r="H2075" s="49">
        <v>142.85749999999999</v>
      </c>
      <c r="I2075" s="49">
        <v>2044</v>
      </c>
      <c r="J2075" s="49" t="s">
        <v>32</v>
      </c>
      <c r="K2075" s="49" t="s">
        <v>33</v>
      </c>
    </row>
    <row r="2076" spans="1:11" x14ac:dyDescent="0.25">
      <c r="A2076" s="49" t="s">
        <v>2827</v>
      </c>
      <c r="B2076" s="49" t="s">
        <v>75</v>
      </c>
      <c r="C2076" s="49" t="s">
        <v>31</v>
      </c>
      <c r="D2076" s="49">
        <v>499173</v>
      </c>
      <c r="E2076" s="49">
        <v>80.989999999999995</v>
      </c>
      <c r="F2076" s="49">
        <v>5.46</v>
      </c>
      <c r="G2076" s="49">
        <v>1.09E-2</v>
      </c>
      <c r="H2076" s="49">
        <v>91.423599999999993</v>
      </c>
      <c r="I2076" s="49">
        <v>2044</v>
      </c>
      <c r="J2076" s="49" t="s">
        <v>32</v>
      </c>
      <c r="K2076" s="49" t="s">
        <v>33</v>
      </c>
    </row>
    <row r="2077" spans="1:11" x14ac:dyDescent="0.25">
      <c r="A2077" s="49" t="s">
        <v>2973</v>
      </c>
      <c r="B2077" s="49" t="s">
        <v>79</v>
      </c>
      <c r="C2077" s="49" t="s">
        <v>31</v>
      </c>
      <c r="D2077" s="49">
        <v>685824</v>
      </c>
      <c r="E2077" s="49">
        <v>83.54</v>
      </c>
      <c r="F2077" s="49">
        <v>6.33</v>
      </c>
      <c r="G2077" s="49">
        <v>9.1999999999999998E-3</v>
      </c>
      <c r="H2077" s="49">
        <v>108.345</v>
      </c>
      <c r="I2077" s="49">
        <v>2044</v>
      </c>
      <c r="J2077" s="49" t="s">
        <v>32</v>
      </c>
      <c r="K2077" s="49" t="s">
        <v>33</v>
      </c>
    </row>
    <row r="2078" spans="1:11" x14ac:dyDescent="0.25">
      <c r="A2078" s="49" t="s">
        <v>1984</v>
      </c>
      <c r="B2078" s="49" t="s">
        <v>79</v>
      </c>
      <c r="C2078" s="49" t="s">
        <v>31</v>
      </c>
      <c r="D2078" s="49">
        <v>675335</v>
      </c>
      <c r="E2078" s="49">
        <v>86.61</v>
      </c>
      <c r="F2078" s="49">
        <v>10.14</v>
      </c>
      <c r="G2078" s="49">
        <v>1.4999999999999999E-2</v>
      </c>
      <c r="H2078" s="49">
        <v>66.601100000000002</v>
      </c>
      <c r="I2078" s="49">
        <v>2044</v>
      </c>
      <c r="J2078" s="49" t="s">
        <v>32</v>
      </c>
      <c r="K2078" s="49" t="s">
        <v>33</v>
      </c>
    </row>
    <row r="2079" spans="1:11" x14ac:dyDescent="0.25">
      <c r="A2079" s="49" t="s">
        <v>3628</v>
      </c>
      <c r="B2079" s="49" t="s">
        <v>75</v>
      </c>
      <c r="C2079" s="49" t="s">
        <v>32</v>
      </c>
      <c r="D2079" s="49">
        <v>177390</v>
      </c>
      <c r="E2079" s="49">
        <v>83.22</v>
      </c>
      <c r="F2079" s="49">
        <v>1.19</v>
      </c>
      <c r="G2079" s="49">
        <v>6.7000000000000002E-3</v>
      </c>
      <c r="H2079" s="49">
        <v>149.06720000000001</v>
      </c>
      <c r="I2079" s="49">
        <v>2044</v>
      </c>
      <c r="J2079" s="49" t="s">
        <v>52</v>
      </c>
      <c r="K2079" s="49" t="s">
        <v>33</v>
      </c>
    </row>
    <row r="2080" spans="1:11" x14ac:dyDescent="0.25">
      <c r="A2080" s="49" t="s">
        <v>3003</v>
      </c>
      <c r="B2080" s="49" t="s">
        <v>75</v>
      </c>
      <c r="C2080" s="49" t="s">
        <v>32</v>
      </c>
      <c r="D2080" s="49">
        <v>457785</v>
      </c>
      <c r="E2080" s="49">
        <v>78.010000000000005</v>
      </c>
      <c r="F2080" s="49">
        <v>9.9600000000000009</v>
      </c>
      <c r="G2080" s="49">
        <v>2.18E-2</v>
      </c>
      <c r="H2080" s="49">
        <v>45.962299999999999</v>
      </c>
      <c r="I2080" s="49">
        <v>2044</v>
      </c>
      <c r="J2080" s="49" t="s">
        <v>52</v>
      </c>
      <c r="K2080" s="49" t="s">
        <v>33</v>
      </c>
    </row>
    <row r="2081" spans="1:11" x14ac:dyDescent="0.25">
      <c r="A2081" s="49" t="s">
        <v>2060</v>
      </c>
      <c r="B2081" s="49" t="s">
        <v>79</v>
      </c>
      <c r="C2081" s="49" t="s">
        <v>31</v>
      </c>
      <c r="D2081" s="49">
        <v>830539</v>
      </c>
      <c r="E2081" s="49">
        <v>87.43</v>
      </c>
      <c r="F2081" s="49">
        <v>10.15</v>
      </c>
      <c r="G2081" s="49">
        <v>1.2200000000000001E-2</v>
      </c>
      <c r="H2081" s="49">
        <v>81.826499999999996</v>
      </c>
      <c r="I2081" s="49">
        <v>2044</v>
      </c>
      <c r="J2081" s="49" t="s">
        <v>32</v>
      </c>
      <c r="K2081" s="49" t="s">
        <v>33</v>
      </c>
    </row>
    <row r="2082" spans="1:11" x14ac:dyDescent="0.25">
      <c r="A2082" s="49" t="s">
        <v>1396</v>
      </c>
      <c r="B2082" s="49" t="s">
        <v>75</v>
      </c>
      <c r="C2082" s="49" t="s">
        <v>31</v>
      </c>
      <c r="D2082" s="49">
        <v>520883</v>
      </c>
      <c r="E2082" s="49">
        <v>68.05</v>
      </c>
      <c r="F2082" s="49">
        <v>6.65</v>
      </c>
      <c r="G2082" s="49">
        <v>1.2800000000000001E-2</v>
      </c>
      <c r="H2082" s="49">
        <v>78.328299999999999</v>
      </c>
      <c r="I2082" s="49">
        <v>2044</v>
      </c>
      <c r="J2082" s="49" t="s">
        <v>32</v>
      </c>
      <c r="K2082" s="49" t="s">
        <v>33</v>
      </c>
    </row>
    <row r="2083" spans="1:11" x14ac:dyDescent="0.25">
      <c r="A2083" s="49" t="s">
        <v>1352</v>
      </c>
      <c r="B2083" s="49" t="s">
        <v>79</v>
      </c>
      <c r="C2083" s="49" t="s">
        <v>31</v>
      </c>
      <c r="D2083" s="49">
        <v>717963</v>
      </c>
      <c r="E2083" s="49">
        <v>84.05</v>
      </c>
      <c r="F2083" s="49">
        <v>6.93</v>
      </c>
      <c r="G2083" s="49">
        <v>9.7000000000000003E-3</v>
      </c>
      <c r="H2083" s="49">
        <v>103.60209999999999</v>
      </c>
      <c r="I2083" s="49">
        <v>2044</v>
      </c>
      <c r="J2083" s="49" t="s">
        <v>32</v>
      </c>
      <c r="K2083" s="49" t="s">
        <v>33</v>
      </c>
    </row>
    <row r="2084" spans="1:11" x14ac:dyDescent="0.25">
      <c r="A2084" s="49" t="s">
        <v>1429</v>
      </c>
      <c r="B2084" s="49" t="s">
        <v>75</v>
      </c>
      <c r="C2084" s="49" t="s">
        <v>31</v>
      </c>
      <c r="D2084" s="49">
        <v>457948</v>
      </c>
      <c r="E2084" s="49">
        <v>78.47</v>
      </c>
      <c r="F2084" s="49">
        <v>6.58</v>
      </c>
      <c r="G2084" s="49">
        <v>1.44E-2</v>
      </c>
      <c r="H2084" s="49">
        <v>69.596900000000005</v>
      </c>
      <c r="I2084" s="49">
        <v>2044</v>
      </c>
      <c r="J2084" s="49" t="s">
        <v>32</v>
      </c>
      <c r="K2084" s="49" t="s">
        <v>33</v>
      </c>
    </row>
    <row r="2085" spans="1:11" x14ac:dyDescent="0.25">
      <c r="A2085" s="49" t="s">
        <v>2814</v>
      </c>
      <c r="B2085" s="49" t="s">
        <v>75</v>
      </c>
      <c r="C2085" s="49" t="s">
        <v>31</v>
      </c>
      <c r="D2085" s="49">
        <v>127741</v>
      </c>
      <c r="E2085" s="49">
        <v>79.94</v>
      </c>
      <c r="F2085" s="49">
        <v>5.32</v>
      </c>
      <c r="G2085" s="49">
        <v>4.1599999999999998E-2</v>
      </c>
      <c r="H2085" s="49">
        <v>24.011399999999998</v>
      </c>
      <c r="I2085" s="49">
        <v>2044</v>
      </c>
      <c r="J2085" s="49" t="s">
        <v>32</v>
      </c>
      <c r="K2085" s="49" t="s">
        <v>33</v>
      </c>
    </row>
    <row r="2086" spans="1:11" x14ac:dyDescent="0.25">
      <c r="A2086" s="49" t="s">
        <v>1642</v>
      </c>
      <c r="B2086" s="49" t="s">
        <v>75</v>
      </c>
      <c r="C2086" s="49" t="s">
        <v>31</v>
      </c>
      <c r="D2086" s="49">
        <v>685296</v>
      </c>
      <c r="E2086" s="49">
        <v>81.33</v>
      </c>
      <c r="F2086" s="49">
        <v>8.0299999999999994</v>
      </c>
      <c r="G2086" s="49">
        <v>1.17E-2</v>
      </c>
      <c r="H2086" s="49">
        <v>85.341899999999995</v>
      </c>
      <c r="I2086" s="49">
        <v>2044</v>
      </c>
      <c r="J2086" s="49" t="s">
        <v>32</v>
      </c>
      <c r="K2086" s="49" t="s">
        <v>33</v>
      </c>
    </row>
    <row r="2087" spans="1:11" x14ac:dyDescent="0.25">
      <c r="A2087" s="48"/>
      <c r="B2087" s="48"/>
      <c r="C2087" s="48"/>
      <c r="D2087" s="48"/>
      <c r="E2087" s="48"/>
      <c r="F2087" s="48"/>
      <c r="G2087" s="48"/>
      <c r="H2087" s="48"/>
      <c r="I2087" s="48"/>
      <c r="J2087" s="48"/>
      <c r="K2087" s="48"/>
    </row>
    <row r="2088" spans="1:11" x14ac:dyDescent="0.25">
      <c r="A2088" s="48"/>
      <c r="B2088" s="48"/>
      <c r="C2088" s="48"/>
      <c r="D2088" s="48"/>
      <c r="E2088" s="48"/>
      <c r="F2088" s="48"/>
      <c r="G2088" s="48"/>
      <c r="H2088" s="48"/>
      <c r="I2088" s="48"/>
      <c r="J2088" s="48"/>
      <c r="K2088" s="48"/>
    </row>
    <row r="2089" spans="1:11" x14ac:dyDescent="0.25">
      <c r="A2089" s="48"/>
      <c r="B2089" s="48"/>
      <c r="C2089" s="48"/>
      <c r="D2089" s="48"/>
      <c r="E2089" s="48"/>
      <c r="F2089" s="48"/>
      <c r="G2089" s="48"/>
      <c r="H2089" s="48"/>
      <c r="I2089" s="48"/>
      <c r="J2089" s="48"/>
      <c r="K2089" s="48"/>
    </row>
    <row r="2090" spans="1:11" x14ac:dyDescent="0.25">
      <c r="A2090" s="48"/>
      <c r="B2090" s="48"/>
      <c r="C2090" s="48"/>
      <c r="D2090" s="48"/>
      <c r="E2090" s="48"/>
      <c r="F2090" s="48"/>
      <c r="G2090" s="48"/>
      <c r="H2090" s="48"/>
      <c r="I2090" s="48"/>
      <c r="J2090" s="48"/>
      <c r="K2090" s="48"/>
    </row>
    <row r="2091" spans="1:11" x14ac:dyDescent="0.25">
      <c r="A2091" s="48"/>
      <c r="B2091" s="48"/>
      <c r="C2091" s="48"/>
      <c r="D2091" s="48"/>
      <c r="E2091" s="48"/>
      <c r="F2091" s="48"/>
      <c r="G2091" s="48"/>
      <c r="H2091" s="48"/>
      <c r="I2091" s="48"/>
      <c r="J2091" s="48"/>
      <c r="K2091" s="48"/>
    </row>
    <row r="2092" spans="1:11" x14ac:dyDescent="0.25">
      <c r="A2092" s="48"/>
      <c r="B2092" s="48"/>
      <c r="C2092" s="48"/>
      <c r="D2092" s="48"/>
      <c r="E2092" s="48"/>
      <c r="F2092" s="48"/>
      <c r="G2092" s="48"/>
      <c r="H2092" s="48"/>
      <c r="I2092" s="48"/>
      <c r="J2092" s="48"/>
      <c r="K2092" s="48"/>
    </row>
    <row r="2093" spans="1:11" x14ac:dyDescent="0.25">
      <c r="A2093" s="48"/>
      <c r="B2093" s="48"/>
      <c r="C2093" s="48"/>
      <c r="D2093" s="48"/>
      <c r="E2093" s="48"/>
      <c r="F2093" s="48"/>
      <c r="G2093" s="48"/>
      <c r="H2093" s="48"/>
      <c r="I2093" s="48"/>
      <c r="J2093" s="48"/>
      <c r="K2093" s="48"/>
    </row>
    <row r="2094" spans="1:11" x14ac:dyDescent="0.25">
      <c r="A2094" s="48"/>
      <c r="B2094" s="48"/>
      <c r="C2094" s="48"/>
      <c r="D2094" s="48"/>
      <c r="E2094" s="48"/>
      <c r="F2094" s="48"/>
      <c r="G2094" s="48"/>
      <c r="H2094" s="48"/>
      <c r="I2094" s="48"/>
      <c r="J2094" s="48"/>
      <c r="K2094" s="48"/>
    </row>
    <row r="2095" spans="1:11" x14ac:dyDescent="0.25">
      <c r="A2095" s="48"/>
      <c r="B2095" s="48"/>
      <c r="C2095" s="48"/>
      <c r="D2095" s="48"/>
      <c r="E2095" s="48"/>
      <c r="F2095" s="48"/>
      <c r="G2095" s="48"/>
      <c r="H2095" s="48"/>
      <c r="I2095" s="48"/>
      <c r="J2095" s="48"/>
      <c r="K2095" s="48"/>
    </row>
    <row r="2096" spans="1:11" x14ac:dyDescent="0.25">
      <c r="A2096" s="48"/>
      <c r="B2096" s="48"/>
      <c r="C2096" s="48"/>
      <c r="D2096" s="48"/>
      <c r="E2096" s="48"/>
      <c r="F2096" s="48"/>
      <c r="G2096" s="48"/>
      <c r="H2096" s="48"/>
      <c r="I2096" s="48"/>
      <c r="J2096" s="48"/>
      <c r="K2096" s="48"/>
    </row>
    <row r="2097" spans="1:11" x14ac:dyDescent="0.25">
      <c r="A2097" s="48"/>
      <c r="B2097" s="48"/>
      <c r="C2097" s="48"/>
      <c r="D2097" s="48"/>
      <c r="E2097" s="48"/>
      <c r="F2097" s="48"/>
      <c r="G2097" s="48"/>
      <c r="H2097" s="48"/>
      <c r="I2097" s="48"/>
      <c r="J2097" s="48"/>
      <c r="K2097" s="48"/>
    </row>
    <row r="2098" spans="1:11" x14ac:dyDescent="0.25">
      <c r="A2098" s="48"/>
      <c r="B2098" s="48"/>
      <c r="C2098" s="48"/>
      <c r="D2098" s="48"/>
      <c r="E2098" s="48"/>
      <c r="F2098" s="48"/>
      <c r="G2098" s="48"/>
      <c r="H2098" s="48"/>
      <c r="I2098" s="48"/>
      <c r="J2098" s="48"/>
      <c r="K2098" s="48"/>
    </row>
    <row r="2099" spans="1:11" x14ac:dyDescent="0.25">
      <c r="A2099" s="48"/>
      <c r="B2099" s="48"/>
      <c r="C2099" s="48"/>
      <c r="D2099" s="48"/>
      <c r="E2099" s="48"/>
      <c r="F2099" s="48"/>
      <c r="G2099" s="48"/>
      <c r="H2099" s="48"/>
      <c r="I2099" s="48"/>
      <c r="J2099" s="48"/>
      <c r="K2099" s="48"/>
    </row>
    <row r="2100" spans="1:11" x14ac:dyDescent="0.25">
      <c r="A2100" s="48"/>
      <c r="B2100" s="48"/>
      <c r="C2100" s="48"/>
      <c r="D2100" s="48"/>
      <c r="E2100" s="48"/>
      <c r="F2100" s="48"/>
      <c r="G2100" s="48"/>
      <c r="H2100" s="48"/>
      <c r="I2100" s="48"/>
      <c r="J2100" s="48"/>
      <c r="K2100" s="48"/>
    </row>
    <row r="2101" spans="1:11" x14ac:dyDescent="0.25">
      <c r="A2101" s="48"/>
      <c r="B2101" s="48"/>
      <c r="C2101" s="48"/>
      <c r="D2101" s="48"/>
      <c r="E2101" s="48"/>
      <c r="F2101" s="48"/>
      <c r="G2101" s="48"/>
      <c r="H2101" s="48"/>
      <c r="I2101" s="48"/>
      <c r="J2101" s="48"/>
      <c r="K2101" s="48"/>
    </row>
    <row r="2102" spans="1:11" x14ac:dyDescent="0.25">
      <c r="A2102" s="48"/>
      <c r="B2102" s="48"/>
      <c r="C2102" s="48"/>
      <c r="D2102" s="48"/>
      <c r="E2102" s="48"/>
      <c r="F2102" s="48"/>
      <c r="G2102" s="48"/>
      <c r="H2102" s="48"/>
      <c r="I2102" s="48"/>
      <c r="J2102" s="48"/>
      <c r="K2102" s="48"/>
    </row>
    <row r="2103" spans="1:11" x14ac:dyDescent="0.25">
      <c r="A2103" s="48"/>
      <c r="B2103" s="48"/>
      <c r="C2103" s="48"/>
      <c r="D2103" s="48"/>
      <c r="E2103" s="48"/>
      <c r="F2103" s="48"/>
      <c r="G2103" s="48"/>
      <c r="H2103" s="48"/>
      <c r="I2103" s="48"/>
      <c r="J2103" s="48"/>
      <c r="K2103" s="48"/>
    </row>
    <row r="2104" spans="1:11" x14ac:dyDescent="0.25">
      <c r="A2104" s="48"/>
      <c r="B2104" s="48"/>
      <c r="C2104" s="48"/>
      <c r="D2104" s="48"/>
      <c r="E2104" s="48"/>
      <c r="F2104" s="48"/>
      <c r="G2104" s="48"/>
      <c r="H2104" s="48"/>
      <c r="I2104" s="48"/>
      <c r="J2104" s="48"/>
      <c r="K2104" s="48"/>
    </row>
    <row r="2105" spans="1:11" x14ac:dyDescent="0.25">
      <c r="A2105" s="48"/>
      <c r="B2105" s="48"/>
      <c r="C2105" s="48"/>
      <c r="D2105" s="48"/>
      <c r="E2105" s="48"/>
      <c r="F2105" s="48"/>
      <c r="G2105" s="48"/>
      <c r="H2105" s="48"/>
      <c r="I2105" s="48"/>
      <c r="J2105" s="48"/>
      <c r="K2105" s="48"/>
    </row>
    <row r="2106" spans="1:11" x14ac:dyDescent="0.25">
      <c r="A2106" s="48"/>
      <c r="B2106" s="48"/>
      <c r="C2106" s="48"/>
      <c r="D2106" s="48"/>
      <c r="E2106" s="48"/>
      <c r="F2106" s="48"/>
      <c r="G2106" s="48"/>
      <c r="H2106" s="48"/>
      <c r="I2106" s="48"/>
      <c r="J2106" s="48"/>
      <c r="K2106" s="48"/>
    </row>
    <row r="2107" spans="1:11" x14ac:dyDescent="0.25">
      <c r="A2107" s="48"/>
      <c r="B2107" s="48"/>
      <c r="C2107" s="48"/>
      <c r="D2107" s="48"/>
      <c r="E2107" s="48"/>
      <c r="F2107" s="48"/>
      <c r="G2107" s="48"/>
      <c r="H2107" s="48"/>
      <c r="I2107" s="48"/>
      <c r="J2107" s="48"/>
      <c r="K2107" s="48"/>
    </row>
    <row r="2108" spans="1:11" x14ac:dyDescent="0.25">
      <c r="A2108" s="48"/>
      <c r="B2108" s="48"/>
      <c r="C2108" s="48"/>
      <c r="D2108" s="48"/>
      <c r="E2108" s="48"/>
      <c r="F2108" s="48"/>
      <c r="G2108" s="48"/>
      <c r="H2108" s="48"/>
      <c r="I2108" s="48"/>
      <c r="J2108" s="48"/>
      <c r="K2108" s="48"/>
    </row>
    <row r="2109" spans="1:11" x14ac:dyDescent="0.25">
      <c r="A2109" s="48"/>
      <c r="B2109" s="48"/>
      <c r="C2109" s="48"/>
      <c r="D2109" s="48"/>
      <c r="E2109" s="48"/>
      <c r="F2109" s="48"/>
      <c r="G2109" s="48"/>
      <c r="H2109" s="48"/>
      <c r="I2109" s="48"/>
      <c r="J2109" s="48"/>
      <c r="K2109" s="48"/>
    </row>
    <row r="2110" spans="1:11" x14ac:dyDescent="0.25">
      <c r="A2110" s="48"/>
      <c r="B2110" s="48"/>
      <c r="C2110" s="48"/>
      <c r="D2110" s="48"/>
      <c r="E2110" s="48"/>
      <c r="F2110" s="48"/>
      <c r="G2110" s="48"/>
      <c r="H2110" s="48"/>
      <c r="I2110" s="48"/>
      <c r="J2110" s="48"/>
      <c r="K2110" s="48"/>
    </row>
    <row r="2111" spans="1:11" x14ac:dyDescent="0.25">
      <c r="A2111" s="48"/>
      <c r="B2111" s="48"/>
      <c r="C2111" s="48"/>
      <c r="D2111" s="48"/>
      <c r="E2111" s="48"/>
      <c r="F2111" s="48"/>
      <c r="G2111" s="48"/>
      <c r="H2111" s="48"/>
      <c r="I2111" s="48"/>
      <c r="J2111" s="48"/>
      <c r="K2111" s="48"/>
    </row>
    <row r="2112" spans="1:11" x14ac:dyDescent="0.25">
      <c r="A2112" s="48"/>
      <c r="B2112" s="48"/>
      <c r="C2112" s="48"/>
      <c r="D2112" s="48"/>
      <c r="E2112" s="48"/>
      <c r="F2112" s="48"/>
      <c r="G2112" s="48"/>
      <c r="H2112" s="48"/>
      <c r="I2112" s="48"/>
      <c r="J2112" s="48"/>
      <c r="K2112" s="48"/>
    </row>
    <row r="2113" spans="1:11" x14ac:dyDescent="0.25">
      <c r="A2113" s="48"/>
      <c r="B2113" s="48"/>
      <c r="C2113" s="48"/>
      <c r="D2113" s="48"/>
      <c r="E2113" s="48"/>
      <c r="F2113" s="48"/>
      <c r="G2113" s="48"/>
      <c r="H2113" s="48"/>
      <c r="I2113" s="48"/>
      <c r="J2113" s="48"/>
      <c r="K2113" s="48"/>
    </row>
    <row r="2114" spans="1:11" x14ac:dyDescent="0.25">
      <c r="A2114" s="48"/>
      <c r="B2114" s="48"/>
      <c r="C2114" s="48"/>
      <c r="D2114" s="48"/>
      <c r="E2114" s="48"/>
      <c r="F2114" s="48"/>
      <c r="G2114" s="48"/>
      <c r="H2114" s="48"/>
      <c r="I2114" s="48"/>
      <c r="J2114" s="48"/>
      <c r="K2114" s="48"/>
    </row>
    <row r="2115" spans="1:11" x14ac:dyDescent="0.25">
      <c r="A2115" s="48"/>
      <c r="B2115" s="48"/>
      <c r="C2115" s="48"/>
      <c r="D2115" s="48"/>
      <c r="E2115" s="48"/>
      <c r="F2115" s="48"/>
      <c r="G2115" s="48"/>
      <c r="H2115" s="48"/>
      <c r="I2115" s="48"/>
      <c r="J2115" s="48"/>
      <c r="K2115" s="48"/>
    </row>
    <row r="2116" spans="1:11" x14ac:dyDescent="0.25">
      <c r="A2116" s="48"/>
      <c r="B2116" s="48"/>
      <c r="C2116" s="48"/>
      <c r="D2116" s="48"/>
      <c r="E2116" s="48"/>
      <c r="F2116" s="48"/>
      <c r="G2116" s="48"/>
      <c r="H2116" s="48"/>
      <c r="I2116" s="48"/>
      <c r="J2116" s="48"/>
      <c r="K2116" s="48"/>
    </row>
    <row r="2117" spans="1:11" x14ac:dyDescent="0.25">
      <c r="A2117" s="48"/>
      <c r="B2117" s="48"/>
      <c r="C2117" s="48"/>
      <c r="D2117" s="48"/>
      <c r="E2117" s="48"/>
      <c r="F2117" s="48"/>
      <c r="G2117" s="48"/>
      <c r="H2117" s="48"/>
      <c r="I2117" s="48"/>
      <c r="J2117" s="48"/>
      <c r="K2117" s="48"/>
    </row>
    <row r="2118" spans="1:11" x14ac:dyDescent="0.25">
      <c r="A2118" s="48"/>
      <c r="B2118" s="48"/>
      <c r="C2118" s="48"/>
      <c r="D2118" s="48"/>
      <c r="E2118" s="48"/>
      <c r="F2118" s="48"/>
      <c r="G2118" s="48"/>
      <c r="H2118" s="48"/>
      <c r="I2118" s="48"/>
      <c r="J2118" s="48"/>
      <c r="K2118" s="48"/>
    </row>
    <row r="2119" spans="1:11" x14ac:dyDescent="0.25">
      <c r="A2119" s="48"/>
      <c r="B2119" s="48"/>
      <c r="C2119" s="48"/>
      <c r="D2119" s="48"/>
      <c r="E2119" s="48"/>
      <c r="F2119" s="48"/>
      <c r="G2119" s="48"/>
      <c r="H2119" s="48"/>
      <c r="I2119" s="48"/>
      <c r="J2119" s="48"/>
      <c r="K2119" s="48"/>
    </row>
    <row r="2120" spans="1:11" x14ac:dyDescent="0.25">
      <c r="A2120" s="48"/>
      <c r="B2120" s="48"/>
      <c r="C2120" s="48"/>
      <c r="D2120" s="48"/>
      <c r="E2120" s="48"/>
      <c r="F2120" s="48"/>
      <c r="G2120" s="48"/>
      <c r="H2120" s="48"/>
      <c r="I2120" s="48"/>
      <c r="J2120" s="48"/>
      <c r="K2120" s="48"/>
    </row>
    <row r="2121" spans="1:11" x14ac:dyDescent="0.25">
      <c r="A2121" s="48"/>
      <c r="B2121" s="48"/>
      <c r="C2121" s="48"/>
      <c r="D2121" s="48"/>
      <c r="E2121" s="48"/>
      <c r="F2121" s="48"/>
      <c r="G2121" s="48"/>
      <c r="H2121" s="48"/>
      <c r="I2121" s="48"/>
      <c r="J2121" s="48"/>
      <c r="K2121" s="48"/>
    </row>
    <row r="2122" spans="1:11" x14ac:dyDescent="0.25">
      <c r="A2122" s="48"/>
      <c r="B2122" s="48"/>
      <c r="C2122" s="48"/>
      <c r="D2122" s="48"/>
      <c r="E2122" s="48"/>
      <c r="F2122" s="48"/>
      <c r="G2122" s="48"/>
      <c r="H2122" s="48"/>
      <c r="I2122" s="48"/>
      <c r="J2122" s="48"/>
      <c r="K2122" s="48"/>
    </row>
    <row r="2123" spans="1:11" x14ac:dyDescent="0.25">
      <c r="A2123" s="48"/>
      <c r="B2123" s="48"/>
      <c r="C2123" s="48"/>
      <c r="D2123" s="48"/>
      <c r="E2123" s="48"/>
      <c r="F2123" s="48"/>
      <c r="G2123" s="48"/>
      <c r="H2123" s="48"/>
      <c r="I2123" s="48"/>
      <c r="J2123" s="48"/>
      <c r="K2123" s="48"/>
    </row>
    <row r="2124" spans="1:11" x14ac:dyDescent="0.25">
      <c r="A2124" s="48"/>
      <c r="B2124" s="48"/>
      <c r="C2124" s="48"/>
      <c r="D2124" s="48"/>
      <c r="E2124" s="48"/>
      <c r="F2124" s="48"/>
      <c r="G2124" s="48"/>
      <c r="H2124" s="48"/>
      <c r="I2124" s="48"/>
      <c r="J2124" s="48"/>
      <c r="K2124" s="48"/>
    </row>
    <row r="2125" spans="1:11" x14ac:dyDescent="0.25">
      <c r="A2125" s="48"/>
      <c r="B2125" s="48"/>
      <c r="C2125" s="48"/>
      <c r="D2125" s="48"/>
      <c r="E2125" s="48"/>
      <c r="F2125" s="48"/>
      <c r="G2125" s="48"/>
      <c r="H2125" s="48"/>
      <c r="I2125" s="48"/>
      <c r="J2125" s="48"/>
      <c r="K2125" s="48"/>
    </row>
    <row r="2126" spans="1:11" x14ac:dyDescent="0.25">
      <c r="A2126" s="48"/>
      <c r="B2126" s="48"/>
      <c r="C2126" s="48"/>
      <c r="D2126" s="48"/>
      <c r="E2126" s="48"/>
      <c r="F2126" s="48"/>
      <c r="G2126" s="48"/>
      <c r="H2126" s="48"/>
      <c r="I2126" s="48"/>
      <c r="J2126" s="48"/>
      <c r="K2126" s="48"/>
    </row>
    <row r="2127" spans="1:11" x14ac:dyDescent="0.25">
      <c r="A2127" s="48"/>
      <c r="B2127" s="48"/>
      <c r="C2127" s="48"/>
      <c r="D2127" s="48"/>
      <c r="E2127" s="48"/>
      <c r="F2127" s="48"/>
      <c r="G2127" s="48"/>
      <c r="H2127" s="48"/>
      <c r="I2127" s="48"/>
      <c r="J2127" s="48"/>
      <c r="K2127" s="48"/>
    </row>
    <row r="2128" spans="1:11" x14ac:dyDescent="0.25">
      <c r="A2128" s="48"/>
      <c r="B2128" s="48"/>
      <c r="C2128" s="48"/>
      <c r="D2128" s="48"/>
      <c r="E2128" s="48"/>
      <c r="F2128" s="48"/>
      <c r="G2128" s="48"/>
      <c r="H2128" s="48"/>
      <c r="I2128" s="48"/>
      <c r="J2128" s="48"/>
      <c r="K2128" s="48"/>
    </row>
    <row r="2129" spans="1:11" x14ac:dyDescent="0.25">
      <c r="A2129" s="48"/>
      <c r="B2129" s="48"/>
      <c r="C2129" s="48"/>
      <c r="D2129" s="48"/>
      <c r="E2129" s="48"/>
      <c r="F2129" s="48"/>
      <c r="G2129" s="48"/>
      <c r="H2129" s="48"/>
      <c r="I2129" s="48"/>
      <c r="J2129" s="48"/>
      <c r="K2129" s="48"/>
    </row>
    <row r="2130" spans="1:11" x14ac:dyDescent="0.25">
      <c r="A2130" s="48"/>
      <c r="B2130" s="48"/>
      <c r="C2130" s="48"/>
      <c r="D2130" s="48"/>
      <c r="E2130" s="48"/>
      <c r="F2130" s="48"/>
      <c r="G2130" s="48"/>
      <c r="H2130" s="48"/>
      <c r="I2130" s="48"/>
      <c r="J2130" s="48"/>
      <c r="K2130" s="48"/>
    </row>
    <row r="2131" spans="1:11" x14ac:dyDescent="0.25">
      <c r="A2131" s="48"/>
      <c r="B2131" s="48"/>
      <c r="C2131" s="48"/>
      <c r="D2131" s="48"/>
      <c r="E2131" s="48"/>
      <c r="F2131" s="48"/>
      <c r="G2131" s="48"/>
      <c r="H2131" s="48"/>
      <c r="I2131" s="48"/>
      <c r="J2131" s="48"/>
      <c r="K2131" s="48"/>
    </row>
    <row r="2132" spans="1:11" x14ac:dyDescent="0.25">
      <c r="A2132" s="48"/>
      <c r="B2132" s="48"/>
      <c r="C2132" s="48"/>
      <c r="D2132" s="48"/>
      <c r="E2132" s="48"/>
      <c r="F2132" s="48"/>
      <c r="G2132" s="48"/>
      <c r="H2132" s="48"/>
      <c r="I2132" s="48"/>
      <c r="J2132" s="48"/>
      <c r="K2132" s="48"/>
    </row>
    <row r="2133" spans="1:11" x14ac:dyDescent="0.25">
      <c r="A2133" s="48"/>
      <c r="B2133" s="48"/>
      <c r="C2133" s="48"/>
      <c r="D2133" s="48"/>
      <c r="E2133" s="48"/>
      <c r="F2133" s="48"/>
      <c r="G2133" s="48"/>
      <c r="H2133" s="48"/>
      <c r="I2133" s="48"/>
      <c r="J2133" s="48"/>
      <c r="K2133" s="48"/>
    </row>
    <row r="2134" spans="1:11" x14ac:dyDescent="0.25">
      <c r="A2134" s="48"/>
      <c r="B2134" s="48"/>
      <c r="C2134" s="48"/>
      <c r="D2134" s="48"/>
      <c r="E2134" s="48"/>
      <c r="F2134" s="48"/>
      <c r="G2134" s="48"/>
      <c r="H2134" s="48"/>
      <c r="I2134" s="48"/>
      <c r="J2134" s="48"/>
      <c r="K2134" s="48"/>
    </row>
    <row r="2135" spans="1:11" x14ac:dyDescent="0.25">
      <c r="A2135" s="48"/>
      <c r="B2135" s="48"/>
      <c r="C2135" s="48"/>
      <c r="D2135" s="48"/>
      <c r="E2135" s="48"/>
      <c r="F2135" s="48"/>
      <c r="G2135" s="48"/>
      <c r="H2135" s="48"/>
      <c r="I2135" s="48"/>
      <c r="J2135" s="48"/>
      <c r="K2135" s="48"/>
    </row>
    <row r="2136" spans="1:11" x14ac:dyDescent="0.25">
      <c r="A2136" s="48"/>
      <c r="B2136" s="48"/>
      <c r="C2136" s="48"/>
      <c r="D2136" s="48"/>
      <c r="E2136" s="48"/>
      <c r="F2136" s="48"/>
      <c r="G2136" s="48"/>
      <c r="H2136" s="48"/>
      <c r="I2136" s="48"/>
      <c r="J2136" s="48"/>
      <c r="K2136" s="48"/>
    </row>
    <row r="2137" spans="1:11" x14ac:dyDescent="0.25">
      <c r="A2137" s="48"/>
      <c r="B2137" s="48"/>
      <c r="C2137" s="48"/>
      <c r="D2137" s="48"/>
      <c r="E2137" s="48"/>
      <c r="F2137" s="48"/>
      <c r="G2137" s="48"/>
      <c r="H2137" s="48"/>
      <c r="I2137" s="48"/>
      <c r="J2137" s="48"/>
      <c r="K2137" s="48"/>
    </row>
    <row r="2138" spans="1:11" x14ac:dyDescent="0.25">
      <c r="A2138" s="48"/>
      <c r="B2138" s="48"/>
      <c r="C2138" s="48"/>
      <c r="D2138" s="48"/>
      <c r="E2138" s="48"/>
      <c r="F2138" s="48"/>
      <c r="G2138" s="48"/>
      <c r="H2138" s="48"/>
      <c r="I2138" s="48"/>
      <c r="J2138" s="48"/>
      <c r="K2138" s="48"/>
    </row>
    <row r="2139" spans="1:11" x14ac:dyDescent="0.25">
      <c r="A2139" s="48"/>
      <c r="B2139" s="48"/>
      <c r="C2139" s="48"/>
      <c r="D2139" s="48"/>
      <c r="E2139" s="48"/>
      <c r="F2139" s="48"/>
      <c r="G2139" s="48"/>
      <c r="H2139" s="48"/>
      <c r="I2139" s="48"/>
      <c r="J2139" s="48"/>
      <c r="K2139" s="48"/>
    </row>
    <row r="2140" spans="1:11" x14ac:dyDescent="0.25">
      <c r="A2140" s="48"/>
      <c r="B2140" s="48"/>
      <c r="C2140" s="48"/>
      <c r="D2140" s="48"/>
      <c r="E2140" s="48"/>
      <c r="F2140" s="48"/>
      <c r="G2140" s="48"/>
      <c r="H2140" s="48"/>
      <c r="I2140" s="48"/>
      <c r="J2140" s="48"/>
      <c r="K2140" s="48"/>
    </row>
    <row r="2141" spans="1:11" x14ac:dyDescent="0.25">
      <c r="A2141" s="48"/>
      <c r="B2141" s="48"/>
      <c r="C2141" s="48"/>
      <c r="D2141" s="48"/>
      <c r="E2141" s="48"/>
      <c r="F2141" s="48"/>
      <c r="G2141" s="48"/>
      <c r="H2141" s="48"/>
      <c r="I2141" s="48"/>
      <c r="J2141" s="48"/>
      <c r="K2141" s="48"/>
    </row>
    <row r="2142" spans="1:11" x14ac:dyDescent="0.25">
      <c r="A2142" s="48"/>
      <c r="B2142" s="48"/>
      <c r="C2142" s="48"/>
      <c r="D2142" s="48"/>
      <c r="E2142" s="48"/>
      <c r="F2142" s="48"/>
      <c r="G2142" s="48"/>
      <c r="H2142" s="48"/>
      <c r="I2142" s="48"/>
      <c r="J2142" s="48"/>
      <c r="K2142" s="48"/>
    </row>
    <row r="2143" spans="1:11" x14ac:dyDescent="0.25">
      <c r="A2143" s="48"/>
      <c r="B2143" s="48"/>
      <c r="C2143" s="48"/>
      <c r="D2143" s="48"/>
      <c r="E2143" s="48"/>
      <c r="F2143" s="48"/>
      <c r="G2143" s="48"/>
      <c r="H2143" s="48"/>
      <c r="I2143" s="48"/>
      <c r="J2143" s="48"/>
      <c r="K2143" s="48"/>
    </row>
    <row r="2144" spans="1:11" x14ac:dyDescent="0.25">
      <c r="A2144" s="48"/>
      <c r="B2144" s="48"/>
      <c r="C2144" s="48"/>
      <c r="D2144" s="48"/>
      <c r="E2144" s="48"/>
      <c r="F2144" s="48"/>
      <c r="G2144" s="48"/>
      <c r="H2144" s="48"/>
      <c r="I2144" s="48"/>
      <c r="J2144" s="48"/>
      <c r="K2144" s="48"/>
    </row>
    <row r="2145" spans="1:11" x14ac:dyDescent="0.25">
      <c r="A2145" s="48"/>
      <c r="B2145" s="48"/>
      <c r="C2145" s="48"/>
      <c r="D2145" s="48"/>
      <c r="E2145" s="48"/>
      <c r="F2145" s="48"/>
      <c r="G2145" s="48"/>
      <c r="H2145" s="48"/>
      <c r="I2145" s="48"/>
      <c r="J2145" s="48"/>
      <c r="K2145" s="48"/>
    </row>
    <row r="2146" spans="1:11" x14ac:dyDescent="0.25">
      <c r="A2146" s="48"/>
      <c r="B2146" s="48"/>
      <c r="C2146" s="48"/>
      <c r="D2146" s="48"/>
      <c r="E2146" s="48"/>
      <c r="F2146" s="48"/>
      <c r="G2146" s="48"/>
      <c r="H2146" s="48"/>
      <c r="I2146" s="48"/>
      <c r="J2146" s="48"/>
      <c r="K2146" s="48"/>
    </row>
    <row r="2147" spans="1:11" x14ac:dyDescent="0.25">
      <c r="A2147" s="48"/>
      <c r="B2147" s="48"/>
      <c r="C2147" s="48"/>
      <c r="D2147" s="48"/>
      <c r="E2147" s="48"/>
      <c r="F2147" s="48"/>
      <c r="G2147" s="48"/>
      <c r="H2147" s="48"/>
      <c r="I2147" s="48"/>
      <c r="J2147" s="48"/>
      <c r="K2147" s="48"/>
    </row>
    <row r="2148" spans="1:11" x14ac:dyDescent="0.25">
      <c r="A2148" s="48"/>
      <c r="B2148" s="48"/>
      <c r="C2148" s="48"/>
      <c r="D2148" s="48"/>
      <c r="E2148" s="48"/>
      <c r="F2148" s="48"/>
      <c r="G2148" s="48"/>
      <c r="H2148" s="48"/>
      <c r="I2148" s="48"/>
      <c r="J2148" s="48"/>
      <c r="K2148" s="48"/>
    </row>
    <row r="2149" spans="1:11" x14ac:dyDescent="0.25">
      <c r="A2149" s="48"/>
      <c r="B2149" s="48"/>
      <c r="C2149" s="48"/>
      <c r="D2149" s="48"/>
      <c r="E2149" s="48"/>
      <c r="F2149" s="48"/>
      <c r="G2149" s="48"/>
      <c r="H2149" s="48"/>
      <c r="I2149" s="48"/>
      <c r="J2149" s="48"/>
      <c r="K2149" s="48"/>
    </row>
    <row r="2150" spans="1:11" x14ac:dyDescent="0.25">
      <c r="A2150" s="48"/>
      <c r="B2150" s="48"/>
      <c r="C2150" s="48"/>
      <c r="D2150" s="48"/>
      <c r="E2150" s="48"/>
      <c r="F2150" s="48"/>
      <c r="G2150" s="48"/>
      <c r="H2150" s="48"/>
      <c r="I2150" s="48"/>
      <c r="J2150" s="48"/>
      <c r="K2150" s="48"/>
    </row>
    <row r="2151" spans="1:11" x14ac:dyDescent="0.25">
      <c r="A2151" s="48"/>
      <c r="B2151" s="48"/>
      <c r="C2151" s="48"/>
      <c r="D2151" s="48"/>
      <c r="E2151" s="48"/>
      <c r="F2151" s="48"/>
      <c r="G2151" s="48"/>
      <c r="H2151" s="48"/>
      <c r="I2151" s="48"/>
      <c r="J2151" s="48"/>
      <c r="K2151" s="48"/>
    </row>
    <row r="2152" spans="1:11" x14ac:dyDescent="0.25">
      <c r="A2152" s="48"/>
      <c r="B2152" s="48"/>
      <c r="C2152" s="48"/>
      <c r="D2152" s="48"/>
      <c r="E2152" s="48"/>
      <c r="F2152" s="48"/>
      <c r="G2152" s="48"/>
      <c r="H2152" s="48"/>
      <c r="I2152" s="48"/>
      <c r="J2152" s="48"/>
      <c r="K2152" s="48"/>
    </row>
    <row r="2153" spans="1:11" x14ac:dyDescent="0.25">
      <c r="A2153" s="48"/>
      <c r="B2153" s="48"/>
      <c r="C2153" s="48"/>
      <c r="D2153" s="48"/>
      <c r="E2153" s="48"/>
      <c r="F2153" s="48"/>
      <c r="G2153" s="48"/>
      <c r="H2153" s="48"/>
      <c r="I2153" s="48"/>
      <c r="J2153" s="48"/>
      <c r="K2153" s="48"/>
    </row>
    <row r="2154" spans="1:11" x14ac:dyDescent="0.25">
      <c r="A2154" s="48"/>
      <c r="B2154" s="48"/>
      <c r="C2154" s="48"/>
      <c r="D2154" s="48"/>
      <c r="E2154" s="48"/>
      <c r="F2154" s="48"/>
      <c r="G2154" s="48"/>
      <c r="H2154" s="48"/>
      <c r="I2154" s="48"/>
      <c r="J2154" s="48"/>
      <c r="K2154" s="48"/>
    </row>
    <row r="2155" spans="1:11" x14ac:dyDescent="0.25">
      <c r="A2155" s="48"/>
      <c r="B2155" s="48"/>
      <c r="C2155" s="48"/>
      <c r="D2155" s="48"/>
      <c r="E2155" s="48"/>
      <c r="F2155" s="48"/>
      <c r="G2155" s="48"/>
      <c r="H2155" s="48"/>
      <c r="I2155" s="48"/>
      <c r="J2155" s="48"/>
      <c r="K2155" s="48"/>
    </row>
    <row r="2156" spans="1:11" x14ac:dyDescent="0.25">
      <c r="A2156" s="48"/>
      <c r="B2156" s="48"/>
      <c r="C2156" s="48"/>
      <c r="D2156" s="48"/>
      <c r="E2156" s="48"/>
      <c r="F2156" s="48"/>
      <c r="G2156" s="48"/>
      <c r="H2156" s="48"/>
      <c r="I2156" s="48"/>
      <c r="J2156" s="48"/>
      <c r="K2156" s="48"/>
    </row>
    <row r="2157" spans="1:11" x14ac:dyDescent="0.25">
      <c r="A2157" s="48"/>
      <c r="B2157" s="48"/>
      <c r="C2157" s="48"/>
      <c r="D2157" s="48"/>
      <c r="E2157" s="48"/>
      <c r="F2157" s="48"/>
      <c r="G2157" s="48"/>
      <c r="H2157" s="48"/>
      <c r="I2157" s="48"/>
      <c r="J2157" s="48"/>
      <c r="K2157" s="48"/>
    </row>
    <row r="2158" spans="1:11" x14ac:dyDescent="0.25">
      <c r="A2158" s="48"/>
      <c r="B2158" s="48"/>
      <c r="C2158" s="48"/>
      <c r="D2158" s="48"/>
      <c r="E2158" s="48"/>
      <c r="F2158" s="48"/>
      <c r="G2158" s="48"/>
      <c r="H2158" s="48"/>
      <c r="I2158" s="48"/>
      <c r="J2158" s="48"/>
      <c r="K2158" s="48"/>
    </row>
    <row r="2159" spans="1:11" x14ac:dyDescent="0.25">
      <c r="A2159" s="48"/>
      <c r="B2159" s="48"/>
      <c r="C2159" s="48"/>
      <c r="D2159" s="48"/>
      <c r="E2159" s="48"/>
      <c r="F2159" s="48"/>
      <c r="G2159" s="48"/>
      <c r="H2159" s="48"/>
      <c r="I2159" s="48"/>
      <c r="J2159" s="48"/>
      <c r="K2159" s="48"/>
    </row>
    <row r="2160" spans="1:11" x14ac:dyDescent="0.25">
      <c r="A2160" s="48"/>
      <c r="B2160" s="48"/>
      <c r="C2160" s="48"/>
      <c r="D2160" s="48"/>
      <c r="E2160" s="48"/>
      <c r="F2160" s="48"/>
      <c r="G2160" s="48"/>
      <c r="H2160" s="48"/>
      <c r="I2160" s="48"/>
      <c r="J2160" s="48"/>
      <c r="K2160" s="48"/>
    </row>
    <row r="2161" spans="1:11" x14ac:dyDescent="0.25">
      <c r="A2161" s="48"/>
      <c r="B2161" s="48"/>
      <c r="C2161" s="48"/>
      <c r="D2161" s="48"/>
      <c r="E2161" s="48"/>
      <c r="F2161" s="48"/>
      <c r="G2161" s="48"/>
      <c r="H2161" s="48"/>
      <c r="I2161" s="48"/>
      <c r="J2161" s="48"/>
      <c r="K2161" s="48"/>
    </row>
    <row r="2162" spans="1:11" x14ac:dyDescent="0.25">
      <c r="A2162" s="48"/>
      <c r="B2162" s="48"/>
      <c r="C2162" s="48"/>
      <c r="D2162" s="48"/>
      <c r="E2162" s="48"/>
      <c r="F2162" s="48"/>
      <c r="G2162" s="48"/>
      <c r="H2162" s="48"/>
      <c r="I2162" s="48"/>
      <c r="J2162" s="48"/>
      <c r="K2162" s="48"/>
    </row>
    <row r="2163" spans="1:11" x14ac:dyDescent="0.25">
      <c r="A2163" s="48"/>
      <c r="B2163" s="48"/>
      <c r="C2163" s="48"/>
      <c r="D2163" s="48"/>
      <c r="E2163" s="48"/>
      <c r="F2163" s="48"/>
      <c r="G2163" s="48"/>
      <c r="H2163" s="48"/>
      <c r="I2163" s="48"/>
      <c r="J2163" s="48"/>
      <c r="K2163" s="48"/>
    </row>
    <row r="2164" spans="1:11" x14ac:dyDescent="0.25">
      <c r="A2164" s="48"/>
      <c r="B2164" s="48"/>
      <c r="C2164" s="48"/>
      <c r="D2164" s="48"/>
      <c r="E2164" s="48"/>
      <c r="F2164" s="48"/>
      <c r="G2164" s="48"/>
      <c r="H2164" s="48"/>
      <c r="I2164" s="48"/>
      <c r="J2164" s="48"/>
      <c r="K2164" s="48"/>
    </row>
    <row r="2165" spans="1:11" x14ac:dyDescent="0.25">
      <c r="A2165" s="48"/>
      <c r="B2165" s="48"/>
      <c r="C2165" s="48"/>
      <c r="D2165" s="48"/>
      <c r="E2165" s="48"/>
      <c r="F2165" s="48"/>
      <c r="G2165" s="48"/>
      <c r="H2165" s="48"/>
      <c r="I2165" s="48"/>
      <c r="J2165" s="48"/>
      <c r="K2165" s="48"/>
    </row>
    <row r="2166" spans="1:11" x14ac:dyDescent="0.25">
      <c r="A2166" s="48"/>
      <c r="B2166" s="48"/>
      <c r="C2166" s="48"/>
      <c r="D2166" s="48"/>
      <c r="E2166" s="48"/>
      <c r="F2166" s="48"/>
      <c r="G2166" s="48"/>
      <c r="H2166" s="48"/>
      <c r="I2166" s="48"/>
      <c r="J2166" s="48"/>
      <c r="K2166" s="48"/>
    </row>
    <row r="2167" spans="1:11" x14ac:dyDescent="0.25">
      <c r="A2167" s="48"/>
      <c r="B2167" s="48"/>
      <c r="C2167" s="48"/>
      <c r="D2167" s="48"/>
      <c r="E2167" s="48"/>
      <c r="F2167" s="48"/>
      <c r="G2167" s="48"/>
      <c r="H2167" s="48"/>
      <c r="I2167" s="48"/>
      <c r="J2167" s="48"/>
      <c r="K2167" s="48"/>
    </row>
    <row r="2168" spans="1:11" x14ac:dyDescent="0.25">
      <c r="A2168" s="48"/>
      <c r="B2168" s="48"/>
      <c r="C2168" s="48"/>
      <c r="D2168" s="48"/>
      <c r="E2168" s="48"/>
      <c r="F2168" s="48"/>
      <c r="G2168" s="48"/>
      <c r="H2168" s="48"/>
      <c r="I2168" s="48"/>
      <c r="J2168" s="48"/>
      <c r="K2168" s="48"/>
    </row>
    <row r="2169" spans="1:11" x14ac:dyDescent="0.25">
      <c r="A2169" s="48"/>
      <c r="B2169" s="48"/>
      <c r="C2169" s="48"/>
      <c r="D2169" s="48"/>
      <c r="E2169" s="48"/>
      <c r="F2169" s="48"/>
      <c r="G2169" s="48"/>
      <c r="H2169" s="48"/>
      <c r="I2169" s="48"/>
      <c r="J2169" s="48"/>
      <c r="K2169" s="48"/>
    </row>
    <row r="2170" spans="1:11" x14ac:dyDescent="0.25">
      <c r="A2170" s="48"/>
      <c r="B2170" s="48"/>
      <c r="C2170" s="48"/>
      <c r="D2170" s="48"/>
      <c r="E2170" s="48"/>
      <c r="F2170" s="48"/>
      <c r="G2170" s="48"/>
      <c r="H2170" s="48"/>
      <c r="I2170" s="48"/>
      <c r="J2170" s="48"/>
      <c r="K2170" s="48"/>
    </row>
    <row r="2171" spans="1:11" x14ac:dyDescent="0.25">
      <c r="A2171" s="48"/>
      <c r="B2171" s="48"/>
      <c r="C2171" s="48"/>
      <c r="D2171" s="48"/>
      <c r="E2171" s="48"/>
      <c r="F2171" s="48"/>
      <c r="G2171" s="48"/>
      <c r="H2171" s="48"/>
      <c r="I2171" s="48"/>
      <c r="J2171" s="48"/>
      <c r="K2171" s="48"/>
    </row>
    <row r="2172" spans="1:11" x14ac:dyDescent="0.25">
      <c r="A2172" s="48"/>
      <c r="B2172" s="48"/>
      <c r="C2172" s="48"/>
      <c r="D2172" s="48"/>
      <c r="E2172" s="48"/>
      <c r="F2172" s="48"/>
      <c r="G2172" s="48"/>
      <c r="H2172" s="48"/>
      <c r="I2172" s="48"/>
      <c r="J2172" s="48"/>
      <c r="K2172" s="48"/>
    </row>
    <row r="2173" spans="1:11" x14ac:dyDescent="0.25">
      <c r="A2173" s="48"/>
      <c r="B2173" s="48"/>
      <c r="C2173" s="48"/>
      <c r="D2173" s="48"/>
      <c r="E2173" s="48"/>
      <c r="F2173" s="48"/>
      <c r="G2173" s="48"/>
      <c r="H2173" s="48"/>
      <c r="I2173" s="48"/>
      <c r="J2173" s="48"/>
      <c r="K2173" s="48"/>
    </row>
    <row r="2174" spans="1:11" x14ac:dyDescent="0.25">
      <c r="A2174" s="48"/>
      <c r="B2174" s="48"/>
      <c r="C2174" s="48"/>
      <c r="D2174" s="48"/>
      <c r="E2174" s="48"/>
      <c r="F2174" s="48"/>
      <c r="G2174" s="48"/>
      <c r="H2174" s="48"/>
      <c r="I2174" s="48"/>
      <c r="J2174" s="48"/>
      <c r="K2174" s="48"/>
    </row>
    <row r="2175" spans="1:11" x14ac:dyDescent="0.25">
      <c r="A2175" s="48"/>
      <c r="B2175" s="48"/>
      <c r="C2175" s="48"/>
      <c r="D2175" s="48"/>
      <c r="E2175" s="48"/>
      <c r="F2175" s="48"/>
      <c r="G2175" s="48"/>
      <c r="H2175" s="48"/>
      <c r="I2175" s="48"/>
      <c r="J2175" s="48"/>
      <c r="K2175" s="48"/>
    </row>
    <row r="2176" spans="1:11" x14ac:dyDescent="0.25">
      <c r="A2176" s="48"/>
      <c r="B2176" s="48"/>
      <c r="C2176" s="48"/>
      <c r="D2176" s="48"/>
      <c r="E2176" s="48"/>
      <c r="F2176" s="48"/>
      <c r="G2176" s="48"/>
      <c r="H2176" s="48"/>
      <c r="I2176" s="48"/>
      <c r="J2176" s="48"/>
      <c r="K2176" s="48"/>
    </row>
    <row r="2177" spans="1:11" x14ac:dyDescent="0.25">
      <c r="A2177" s="48"/>
      <c r="B2177" s="48"/>
      <c r="C2177" s="48"/>
      <c r="D2177" s="48"/>
      <c r="E2177" s="48"/>
      <c r="F2177" s="48"/>
      <c r="G2177" s="48"/>
      <c r="H2177" s="48"/>
      <c r="I2177" s="48"/>
      <c r="J2177" s="48"/>
      <c r="K2177" s="48"/>
    </row>
    <row r="2178" spans="1:11" x14ac:dyDescent="0.25">
      <c r="A2178" s="48"/>
      <c r="B2178" s="48"/>
      <c r="C2178" s="48"/>
      <c r="D2178" s="48"/>
      <c r="E2178" s="48"/>
      <c r="F2178" s="48"/>
      <c r="G2178" s="48"/>
      <c r="H2178" s="48"/>
      <c r="I2178" s="48"/>
      <c r="J2178" s="48"/>
      <c r="K2178" s="48"/>
    </row>
    <row r="2179" spans="1:11" x14ac:dyDescent="0.25">
      <c r="A2179" s="48"/>
      <c r="B2179" s="48"/>
      <c r="C2179" s="48"/>
      <c r="D2179" s="48"/>
      <c r="E2179" s="48"/>
      <c r="F2179" s="48"/>
      <c r="G2179" s="48"/>
      <c r="H2179" s="48"/>
      <c r="I2179" s="48"/>
      <c r="J2179" s="48"/>
      <c r="K2179" s="48"/>
    </row>
    <row r="2180" spans="1:11" x14ac:dyDescent="0.25">
      <c r="A2180" s="48"/>
      <c r="B2180" s="48"/>
      <c r="C2180" s="48"/>
      <c r="D2180" s="48"/>
      <c r="E2180" s="48"/>
      <c r="F2180" s="48"/>
      <c r="G2180" s="48"/>
      <c r="H2180" s="48"/>
      <c r="I2180" s="48"/>
      <c r="J2180" s="48"/>
      <c r="K2180" s="48"/>
    </row>
    <row r="2181" spans="1:11" x14ac:dyDescent="0.25">
      <c r="A2181" s="48"/>
      <c r="B2181" s="48"/>
      <c r="C2181" s="48"/>
      <c r="D2181" s="48"/>
      <c r="E2181" s="48"/>
      <c r="F2181" s="48"/>
      <c r="G2181" s="48"/>
      <c r="H2181" s="48"/>
      <c r="I2181" s="48"/>
      <c r="J2181" s="48"/>
      <c r="K2181" s="48"/>
    </row>
    <row r="2182" spans="1:11" x14ac:dyDescent="0.25">
      <c r="A2182" s="48"/>
      <c r="B2182" s="48"/>
      <c r="C2182" s="48"/>
      <c r="D2182" s="48"/>
      <c r="E2182" s="48"/>
      <c r="F2182" s="48"/>
      <c r="G2182" s="48"/>
      <c r="H2182" s="48"/>
      <c r="I2182" s="48"/>
      <c r="J2182" s="48"/>
      <c r="K2182" s="48"/>
    </row>
    <row r="2183" spans="1:11" x14ac:dyDescent="0.25">
      <c r="A2183" s="48"/>
      <c r="B2183" s="48"/>
      <c r="C2183" s="48"/>
      <c r="D2183" s="48"/>
      <c r="E2183" s="48"/>
      <c r="F2183" s="48"/>
      <c r="G2183" s="48"/>
      <c r="H2183" s="48"/>
      <c r="I2183" s="48"/>
      <c r="J2183" s="48"/>
      <c r="K2183" s="48"/>
    </row>
    <row r="2184" spans="1:11" x14ac:dyDescent="0.25">
      <c r="A2184" s="48"/>
      <c r="B2184" s="48"/>
      <c r="C2184" s="48"/>
      <c r="D2184" s="48"/>
      <c r="E2184" s="48"/>
      <c r="F2184" s="48"/>
      <c r="G2184" s="48"/>
      <c r="H2184" s="48"/>
      <c r="I2184" s="48"/>
      <c r="J2184" s="48"/>
      <c r="K2184" s="48"/>
    </row>
    <row r="2185" spans="1:11" x14ac:dyDescent="0.25">
      <c r="A2185" s="48"/>
      <c r="B2185" s="48"/>
      <c r="C2185" s="48"/>
      <c r="D2185" s="48"/>
      <c r="E2185" s="48"/>
      <c r="F2185" s="48"/>
      <c r="G2185" s="48"/>
      <c r="H2185" s="48"/>
      <c r="I2185" s="48"/>
      <c r="J2185" s="48"/>
      <c r="K2185" s="48"/>
    </row>
    <row r="2186" spans="1:11" x14ac:dyDescent="0.25">
      <c r="A2186" s="48"/>
      <c r="B2186" s="48"/>
      <c r="C2186" s="48"/>
      <c r="D2186" s="48"/>
      <c r="E2186" s="48"/>
      <c r="F2186" s="48"/>
      <c r="G2186" s="48"/>
      <c r="H2186" s="48"/>
      <c r="I2186" s="48"/>
      <c r="J2186" s="48"/>
      <c r="K2186" s="48"/>
    </row>
    <row r="2187" spans="1:11" x14ac:dyDescent="0.25">
      <c r="A2187" s="48"/>
      <c r="B2187" s="48"/>
      <c r="C2187" s="48"/>
      <c r="D2187" s="48"/>
      <c r="E2187" s="48"/>
      <c r="F2187" s="48"/>
      <c r="G2187" s="48"/>
      <c r="H2187" s="48"/>
      <c r="I2187" s="48"/>
      <c r="J2187" s="48"/>
      <c r="K2187" s="48"/>
    </row>
    <row r="2188" spans="1:11" x14ac:dyDescent="0.25">
      <c r="A2188" s="48"/>
      <c r="B2188" s="48"/>
      <c r="C2188" s="48"/>
      <c r="D2188" s="48"/>
      <c r="E2188" s="48"/>
      <c r="F2188" s="48"/>
      <c r="G2188" s="48"/>
      <c r="H2188" s="48"/>
      <c r="I2188" s="48"/>
      <c r="J2188" s="48"/>
      <c r="K2188" s="48"/>
    </row>
    <row r="2189" spans="1:11" x14ac:dyDescent="0.25">
      <c r="A2189" s="48"/>
      <c r="B2189" s="48"/>
      <c r="C2189" s="48"/>
      <c r="D2189" s="48"/>
      <c r="E2189" s="48"/>
      <c r="F2189" s="48"/>
      <c r="G2189" s="48"/>
      <c r="H2189" s="48"/>
      <c r="I2189" s="48"/>
      <c r="J2189" s="48"/>
      <c r="K2189" s="48"/>
    </row>
    <row r="2190" spans="1:11" x14ac:dyDescent="0.25">
      <c r="A2190" s="48"/>
      <c r="B2190" s="48"/>
      <c r="C2190" s="48"/>
      <c r="D2190" s="48"/>
      <c r="E2190" s="48"/>
      <c r="F2190" s="48"/>
      <c r="G2190" s="48"/>
      <c r="H2190" s="48"/>
      <c r="I2190" s="48"/>
      <c r="J2190" s="48"/>
      <c r="K2190" s="48"/>
    </row>
    <row r="2191" spans="1:11" x14ac:dyDescent="0.25">
      <c r="A2191" s="48"/>
      <c r="B2191" s="48"/>
      <c r="C2191" s="48"/>
      <c r="D2191" s="48"/>
      <c r="E2191" s="48"/>
      <c r="F2191" s="48"/>
      <c r="G2191" s="48"/>
      <c r="H2191" s="48"/>
      <c r="I2191" s="48"/>
      <c r="J2191" s="48"/>
      <c r="K2191" s="48"/>
    </row>
    <row r="2192" spans="1:11" x14ac:dyDescent="0.25">
      <c r="A2192" s="48"/>
      <c r="B2192" s="48"/>
      <c r="C2192" s="48"/>
      <c r="D2192" s="48"/>
      <c r="E2192" s="48"/>
      <c r="F2192" s="48"/>
      <c r="G2192" s="48"/>
      <c r="H2192" s="48"/>
      <c r="I2192" s="48"/>
      <c r="J2192" s="48"/>
      <c r="K2192" s="48"/>
    </row>
    <row r="2193" spans="1:11" x14ac:dyDescent="0.25">
      <c r="A2193" s="48"/>
      <c r="B2193" s="48"/>
      <c r="C2193" s="48"/>
      <c r="D2193" s="48"/>
      <c r="E2193" s="48"/>
      <c r="F2193" s="48"/>
      <c r="G2193" s="48"/>
      <c r="H2193" s="48"/>
      <c r="I2193" s="48"/>
      <c r="J2193" s="48"/>
      <c r="K2193" s="48"/>
    </row>
    <row r="2194" spans="1:11" x14ac:dyDescent="0.25">
      <c r="A2194" s="48"/>
      <c r="B2194" s="48"/>
      <c r="C2194" s="48"/>
      <c r="D2194" s="48"/>
      <c r="E2194" s="48"/>
      <c r="F2194" s="48"/>
      <c r="G2194" s="48"/>
      <c r="H2194" s="48"/>
      <c r="I2194" s="48"/>
      <c r="J2194" s="48"/>
      <c r="K2194" s="48"/>
    </row>
    <row r="2195" spans="1:11" x14ac:dyDescent="0.25">
      <c r="A2195" s="48"/>
      <c r="B2195" s="48"/>
      <c r="C2195" s="48"/>
      <c r="D2195" s="48"/>
      <c r="E2195" s="48"/>
      <c r="F2195" s="48"/>
      <c r="G2195" s="48"/>
      <c r="H2195" s="48"/>
      <c r="I2195" s="48"/>
      <c r="J2195" s="48"/>
      <c r="K2195" s="48"/>
    </row>
    <row r="2196" spans="1:11" x14ac:dyDescent="0.25">
      <c r="A2196" s="48"/>
      <c r="B2196" s="48"/>
      <c r="C2196" s="48"/>
      <c r="D2196" s="48"/>
      <c r="E2196" s="48"/>
      <c r="F2196" s="48"/>
      <c r="G2196" s="48"/>
      <c r="H2196" s="48"/>
      <c r="I2196" s="48"/>
      <c r="J2196" s="48"/>
      <c r="K2196" s="48"/>
    </row>
    <row r="2197" spans="1:11" x14ac:dyDescent="0.25">
      <c r="A2197" s="48"/>
      <c r="B2197" s="48"/>
      <c r="C2197" s="48"/>
      <c r="D2197" s="48"/>
      <c r="E2197" s="48"/>
      <c r="F2197" s="48"/>
      <c r="G2197" s="48"/>
      <c r="H2197" s="48"/>
      <c r="I2197" s="48"/>
      <c r="J2197" s="48"/>
      <c r="K2197" s="48"/>
    </row>
    <row r="2198" spans="1:11" x14ac:dyDescent="0.25">
      <c r="A2198" s="48"/>
      <c r="B2198" s="48"/>
      <c r="C2198" s="48"/>
      <c r="D2198" s="48"/>
      <c r="E2198" s="48"/>
      <c r="F2198" s="48"/>
      <c r="G2198" s="48"/>
      <c r="H2198" s="48"/>
      <c r="I2198" s="48"/>
      <c r="J2198" s="48"/>
      <c r="K2198" s="48"/>
    </row>
    <row r="2199" spans="1:11" x14ac:dyDescent="0.25">
      <c r="A2199" s="48"/>
      <c r="B2199" s="48"/>
      <c r="C2199" s="48"/>
      <c r="D2199" s="48"/>
      <c r="E2199" s="48"/>
      <c r="F2199" s="48"/>
      <c r="G2199" s="48"/>
      <c r="H2199" s="48"/>
      <c r="I2199" s="48"/>
      <c r="J2199" s="48"/>
      <c r="K2199" s="48"/>
    </row>
    <row r="2200" spans="1:11" x14ac:dyDescent="0.25">
      <c r="A2200" s="48"/>
      <c r="B2200" s="48"/>
      <c r="C2200" s="48"/>
      <c r="D2200" s="48"/>
      <c r="E2200" s="48"/>
      <c r="F2200" s="48"/>
      <c r="G2200" s="48"/>
      <c r="H2200" s="48"/>
      <c r="I2200" s="48"/>
      <c r="J2200" s="48"/>
      <c r="K2200" s="48"/>
    </row>
    <row r="2201" spans="1:11" x14ac:dyDescent="0.25">
      <c r="A2201" s="48"/>
      <c r="B2201" s="48"/>
      <c r="C2201" s="48"/>
      <c r="D2201" s="48"/>
      <c r="E2201" s="48"/>
      <c r="F2201" s="48"/>
      <c r="G2201" s="48"/>
      <c r="H2201" s="48"/>
      <c r="I2201" s="48"/>
      <c r="J2201" s="48"/>
      <c r="K2201" s="48"/>
    </row>
    <row r="2202" spans="1:11" x14ac:dyDescent="0.25">
      <c r="A2202" s="48"/>
      <c r="B2202" s="48"/>
      <c r="C2202" s="48"/>
      <c r="D2202" s="48"/>
      <c r="E2202" s="48"/>
      <c r="F2202" s="48"/>
      <c r="G2202" s="48"/>
      <c r="H2202" s="48"/>
      <c r="I2202" s="48"/>
      <c r="J2202" s="48"/>
      <c r="K2202" s="48"/>
    </row>
    <row r="2203" spans="1:11" x14ac:dyDescent="0.25">
      <c r="A2203" s="48"/>
      <c r="B2203" s="48"/>
      <c r="C2203" s="48"/>
      <c r="D2203" s="48"/>
      <c r="E2203" s="48"/>
      <c r="F2203" s="48"/>
      <c r="G2203" s="48"/>
      <c r="H2203" s="48"/>
      <c r="I2203" s="48"/>
      <c r="J2203" s="48"/>
      <c r="K2203" s="48"/>
    </row>
    <row r="2204" spans="1:11" x14ac:dyDescent="0.25">
      <c r="A2204" s="48"/>
      <c r="B2204" s="48"/>
      <c r="C2204" s="48"/>
      <c r="D2204" s="48"/>
      <c r="E2204" s="48"/>
      <c r="F2204" s="48"/>
      <c r="G2204" s="48"/>
      <c r="H2204" s="48"/>
      <c r="I2204" s="48"/>
      <c r="J2204" s="48"/>
      <c r="K2204" s="48"/>
    </row>
    <row r="2205" spans="1:11" x14ac:dyDescent="0.25">
      <c r="A2205" s="48"/>
      <c r="B2205" s="48"/>
      <c r="C2205" s="48"/>
      <c r="D2205" s="48"/>
      <c r="E2205" s="48"/>
      <c r="F2205" s="48"/>
      <c r="G2205" s="48"/>
      <c r="H2205" s="48"/>
      <c r="I2205" s="48"/>
      <c r="J2205" s="48"/>
      <c r="K2205" s="48"/>
    </row>
    <row r="2206" spans="1:11" x14ac:dyDescent="0.25">
      <c r="A2206" s="48"/>
      <c r="B2206" s="48"/>
      <c r="C2206" s="48"/>
      <c r="D2206" s="48"/>
      <c r="E2206" s="48"/>
      <c r="F2206" s="48"/>
      <c r="G2206" s="48"/>
      <c r="H2206" s="48"/>
      <c r="I2206" s="48"/>
      <c r="J2206" s="48"/>
      <c r="K2206" s="48"/>
    </row>
    <row r="2207" spans="1:11" x14ac:dyDescent="0.25">
      <c r="A2207" s="48"/>
      <c r="B2207" s="48"/>
      <c r="C2207" s="48"/>
      <c r="D2207" s="48"/>
      <c r="E2207" s="48"/>
      <c r="F2207" s="48"/>
      <c r="G2207" s="48"/>
      <c r="H2207" s="48"/>
      <c r="I2207" s="48"/>
      <c r="J2207" s="48"/>
      <c r="K2207" s="48"/>
    </row>
    <row r="2208" spans="1:11" x14ac:dyDescent="0.25">
      <c r="A2208" s="48"/>
      <c r="B2208" s="48"/>
      <c r="C2208" s="48"/>
      <c r="D2208" s="48"/>
      <c r="E2208" s="48"/>
      <c r="F2208" s="48"/>
      <c r="G2208" s="48"/>
      <c r="H2208" s="48"/>
      <c r="I2208" s="48"/>
      <c r="J2208" s="48"/>
      <c r="K2208" s="48"/>
    </row>
    <row r="2209" spans="1:11" x14ac:dyDescent="0.25">
      <c r="A2209" s="48"/>
      <c r="B2209" s="48"/>
      <c r="C2209" s="48"/>
      <c r="D2209" s="48"/>
      <c r="E2209" s="48"/>
      <c r="F2209" s="48"/>
      <c r="G2209" s="48"/>
      <c r="H2209" s="48"/>
      <c r="I2209" s="48"/>
      <c r="J2209" s="48"/>
      <c r="K2209" s="48"/>
    </row>
    <row r="2210" spans="1:11" x14ac:dyDescent="0.25">
      <c r="A2210" s="48"/>
      <c r="B2210" s="48"/>
      <c r="C2210" s="48"/>
      <c r="D2210" s="48"/>
      <c r="E2210" s="48"/>
      <c r="F2210" s="48"/>
      <c r="G2210" s="48"/>
      <c r="H2210" s="48"/>
      <c r="I2210" s="48"/>
      <c r="J2210" s="48"/>
      <c r="K2210" s="48"/>
    </row>
    <row r="2211" spans="1:11" x14ac:dyDescent="0.25">
      <c r="A2211" s="48"/>
      <c r="B2211" s="48"/>
      <c r="C2211" s="48"/>
      <c r="D2211" s="48"/>
      <c r="E2211" s="48"/>
      <c r="F2211" s="48"/>
      <c r="G2211" s="48"/>
      <c r="H2211" s="48"/>
      <c r="I2211" s="48"/>
      <c r="J2211" s="48"/>
      <c r="K2211" s="48"/>
    </row>
    <row r="2212" spans="1:11" x14ac:dyDescent="0.25">
      <c r="A2212" s="48"/>
      <c r="B2212" s="48"/>
      <c r="C2212" s="48"/>
      <c r="D2212" s="48"/>
      <c r="E2212" s="48"/>
      <c r="F2212" s="48"/>
      <c r="G2212" s="48"/>
      <c r="H2212" s="48"/>
      <c r="I2212" s="48"/>
      <c r="J2212" s="48"/>
      <c r="K2212" s="48"/>
    </row>
    <row r="2213" spans="1:11" x14ac:dyDescent="0.25">
      <c r="A2213" s="48"/>
      <c r="B2213" s="48"/>
      <c r="C2213" s="48"/>
      <c r="D2213" s="48"/>
      <c r="E2213" s="48"/>
      <c r="F2213" s="48"/>
      <c r="G2213" s="48"/>
      <c r="H2213" s="48"/>
      <c r="I2213" s="48"/>
      <c r="J2213" s="48"/>
      <c r="K2213" s="48"/>
    </row>
    <row r="2214" spans="1:11" x14ac:dyDescent="0.25">
      <c r="A2214" s="48"/>
      <c r="B2214" s="48"/>
      <c r="C2214" s="48"/>
      <c r="D2214" s="48"/>
      <c r="E2214" s="48"/>
      <c r="F2214" s="48"/>
      <c r="G2214" s="48"/>
      <c r="H2214" s="48"/>
      <c r="I2214" s="48"/>
      <c r="J2214" s="48"/>
      <c r="K2214" s="48"/>
    </row>
    <row r="2215" spans="1:11" x14ac:dyDescent="0.25">
      <c r="A2215" s="48"/>
      <c r="B2215" s="48"/>
      <c r="C2215" s="48"/>
      <c r="D2215" s="48"/>
      <c r="E2215" s="48"/>
      <c r="F2215" s="48"/>
      <c r="G2215" s="48"/>
      <c r="H2215" s="48"/>
      <c r="I2215" s="48"/>
      <c r="J2215" s="48"/>
      <c r="K2215" s="48"/>
    </row>
    <row r="2216" spans="1:11" x14ac:dyDescent="0.25">
      <c r="A2216" s="48"/>
      <c r="B2216" s="48"/>
      <c r="C2216" s="48"/>
      <c r="D2216" s="48"/>
      <c r="E2216" s="48"/>
      <c r="F2216" s="48"/>
      <c r="G2216" s="48"/>
      <c r="H2216" s="48"/>
      <c r="I2216" s="48"/>
      <c r="J2216" s="48"/>
      <c r="K2216" s="48"/>
    </row>
    <row r="2217" spans="1:11" x14ac:dyDescent="0.25">
      <c r="A2217" s="48"/>
      <c r="B2217" s="48"/>
      <c r="C2217" s="48"/>
      <c r="D2217" s="48"/>
      <c r="E2217" s="48"/>
      <c r="F2217" s="48"/>
      <c r="G2217" s="48"/>
      <c r="H2217" s="48"/>
      <c r="I2217" s="48"/>
      <c r="J2217" s="48"/>
      <c r="K2217" s="48"/>
    </row>
    <row r="2218" spans="1:11" x14ac:dyDescent="0.25">
      <c r="A2218" s="48"/>
      <c r="B2218" s="48"/>
      <c r="C2218" s="48"/>
      <c r="D2218" s="48"/>
      <c r="E2218" s="48"/>
      <c r="F2218" s="48"/>
      <c r="G2218" s="48"/>
      <c r="H2218" s="48"/>
      <c r="I2218" s="48"/>
      <c r="J2218" s="48"/>
      <c r="K2218" s="48"/>
    </row>
    <row r="2219" spans="1:11" x14ac:dyDescent="0.25">
      <c r="A2219" s="48"/>
      <c r="B2219" s="48"/>
      <c r="C2219" s="48"/>
      <c r="D2219" s="48"/>
      <c r="E2219" s="48"/>
      <c r="F2219" s="48"/>
      <c r="G2219" s="48"/>
      <c r="H2219" s="48"/>
      <c r="I2219" s="48"/>
      <c r="J2219" s="48"/>
      <c r="K2219" s="48"/>
    </row>
    <row r="2220" spans="1:11" x14ac:dyDescent="0.25">
      <c r="A2220" s="48"/>
      <c r="B2220" s="48"/>
      <c r="C2220" s="48"/>
      <c r="D2220" s="48"/>
      <c r="E2220" s="48"/>
      <c r="F2220" s="48"/>
      <c r="G2220" s="48"/>
      <c r="H2220" s="48"/>
      <c r="I2220" s="48"/>
      <c r="J2220" s="48"/>
      <c r="K2220" s="48"/>
    </row>
    <row r="2221" spans="1:11" x14ac:dyDescent="0.25">
      <c r="A2221" s="48"/>
      <c r="B2221" s="48"/>
      <c r="C2221" s="48"/>
      <c r="D2221" s="48"/>
      <c r="E2221" s="48"/>
      <c r="F2221" s="48"/>
      <c r="G2221" s="48"/>
      <c r="H2221" s="48"/>
      <c r="I2221" s="48"/>
      <c r="J2221" s="48"/>
      <c r="K2221" s="48"/>
    </row>
    <row r="2222" spans="1:11" x14ac:dyDescent="0.25">
      <c r="A2222" s="48"/>
      <c r="B2222" s="48"/>
      <c r="C2222" s="48"/>
      <c r="D2222" s="48"/>
      <c r="E2222" s="48"/>
      <c r="F2222" s="48"/>
      <c r="G2222" s="48"/>
      <c r="H2222" s="48"/>
      <c r="I2222" s="48"/>
      <c r="J2222" s="48"/>
      <c r="K2222" s="48"/>
    </row>
    <row r="2223" spans="1:11" x14ac:dyDescent="0.25">
      <c r="A2223" s="48"/>
      <c r="B2223" s="48"/>
      <c r="C2223" s="48"/>
      <c r="D2223" s="48"/>
      <c r="E2223" s="48"/>
      <c r="F2223" s="48"/>
      <c r="G2223" s="48"/>
      <c r="H2223" s="48"/>
      <c r="I2223" s="48"/>
      <c r="J2223" s="48"/>
      <c r="K2223" s="48"/>
    </row>
    <row r="2224" spans="1:11" x14ac:dyDescent="0.25">
      <c r="A2224" s="48"/>
      <c r="B2224" s="48"/>
      <c r="C2224" s="48"/>
      <c r="D2224" s="48"/>
      <c r="E2224" s="48"/>
      <c r="F2224" s="48"/>
      <c r="G2224" s="48"/>
      <c r="H2224" s="48"/>
      <c r="I2224" s="48"/>
      <c r="J2224" s="48"/>
      <c r="K2224" s="48"/>
    </row>
    <row r="2225" spans="1:11" x14ac:dyDescent="0.25">
      <c r="A2225" s="48"/>
      <c r="B2225" s="48"/>
      <c r="C2225" s="48"/>
      <c r="D2225" s="48"/>
      <c r="E2225" s="48"/>
      <c r="F2225" s="48"/>
      <c r="G2225" s="48"/>
      <c r="H2225" s="48"/>
      <c r="I2225" s="48"/>
      <c r="J2225" s="48"/>
      <c r="K2225" s="48"/>
    </row>
    <row r="2226" spans="1:11" x14ac:dyDescent="0.25">
      <c r="A2226" s="48"/>
      <c r="B2226" s="48"/>
      <c r="C2226" s="48"/>
      <c r="D2226" s="48"/>
      <c r="E2226" s="48"/>
      <c r="F2226" s="48"/>
      <c r="G2226" s="48"/>
      <c r="H2226" s="48"/>
      <c r="I2226" s="48"/>
      <c r="J2226" s="48"/>
      <c r="K2226" s="48"/>
    </row>
    <row r="2227" spans="1:11" x14ac:dyDescent="0.25">
      <c r="A2227" s="48"/>
      <c r="B2227" s="48"/>
      <c r="C2227" s="48"/>
      <c r="D2227" s="48"/>
      <c r="E2227" s="48"/>
      <c r="F2227" s="48"/>
      <c r="G2227" s="48"/>
      <c r="H2227" s="48"/>
      <c r="I2227" s="48"/>
      <c r="J2227" s="48"/>
      <c r="K2227" s="48"/>
    </row>
    <row r="2228" spans="1:11" x14ac:dyDescent="0.25">
      <c r="A2228" s="48"/>
      <c r="B2228" s="48"/>
      <c r="C2228" s="48"/>
      <c r="D2228" s="48"/>
      <c r="E2228" s="48"/>
      <c r="F2228" s="48"/>
      <c r="G2228" s="48"/>
      <c r="H2228" s="48"/>
      <c r="I2228" s="48"/>
      <c r="J2228" s="48"/>
      <c r="K2228" s="48"/>
    </row>
    <row r="2229" spans="1:11" x14ac:dyDescent="0.25">
      <c r="A2229" s="48"/>
      <c r="B2229" s="48"/>
      <c r="C2229" s="48"/>
      <c r="D2229" s="48"/>
      <c r="E2229" s="48"/>
      <c r="F2229" s="48"/>
      <c r="G2229" s="48"/>
      <c r="H2229" s="48"/>
      <c r="I2229" s="48"/>
      <c r="J2229" s="48"/>
      <c r="K2229" s="48"/>
    </row>
    <row r="2230" spans="1:11" x14ac:dyDescent="0.25">
      <c r="A2230" s="48"/>
      <c r="B2230" s="48"/>
      <c r="C2230" s="48"/>
      <c r="D2230" s="48"/>
      <c r="E2230" s="48"/>
      <c r="F2230" s="48"/>
      <c r="G2230" s="48"/>
      <c r="H2230" s="48"/>
      <c r="I2230" s="48"/>
      <c r="J2230" s="48"/>
      <c r="K2230" s="48"/>
    </row>
    <row r="2231" spans="1:11" x14ac:dyDescent="0.25">
      <c r="A2231" s="48"/>
      <c r="B2231" s="48"/>
      <c r="C2231" s="48"/>
      <c r="D2231" s="48"/>
      <c r="E2231" s="48"/>
      <c r="F2231" s="48"/>
      <c r="G2231" s="48"/>
      <c r="H2231" s="48"/>
      <c r="I2231" s="48"/>
      <c r="J2231" s="48"/>
      <c r="K2231" s="48"/>
    </row>
    <row r="2232" spans="1:11" x14ac:dyDescent="0.25">
      <c r="A2232" s="48"/>
      <c r="B2232" s="48"/>
      <c r="C2232" s="48"/>
      <c r="D2232" s="48"/>
      <c r="E2232" s="48"/>
      <c r="F2232" s="48"/>
      <c r="G2232" s="48"/>
      <c r="H2232" s="48"/>
      <c r="I2232" s="48"/>
      <c r="J2232" s="48"/>
      <c r="K2232" s="48"/>
    </row>
    <row r="2233" spans="1:11" x14ac:dyDescent="0.25">
      <c r="A2233" s="48"/>
      <c r="B2233" s="48"/>
      <c r="C2233" s="48"/>
      <c r="D2233" s="48"/>
      <c r="E2233" s="48"/>
      <c r="F2233" s="48"/>
      <c r="G2233" s="48"/>
      <c r="H2233" s="48"/>
      <c r="I2233" s="48"/>
      <c r="J2233" s="48"/>
      <c r="K2233" s="48"/>
    </row>
    <row r="2234" spans="1:11" x14ac:dyDescent="0.25">
      <c r="A2234" s="48"/>
      <c r="B2234" s="48"/>
      <c r="C2234" s="48"/>
      <c r="D2234" s="48"/>
      <c r="E2234" s="48"/>
      <c r="F2234" s="48"/>
      <c r="G2234" s="48"/>
      <c r="H2234" s="48"/>
      <c r="I2234" s="48"/>
      <c r="J2234" s="48"/>
      <c r="K2234" s="48"/>
    </row>
    <row r="2235" spans="1:11" x14ac:dyDescent="0.25">
      <c r="A2235" s="48"/>
      <c r="B2235" s="48"/>
      <c r="C2235" s="48"/>
      <c r="D2235" s="48"/>
      <c r="E2235" s="48"/>
      <c r="F2235" s="48"/>
      <c r="G2235" s="48"/>
      <c r="H2235" s="48"/>
      <c r="I2235" s="48"/>
      <c r="J2235" s="48"/>
      <c r="K2235" s="48"/>
    </row>
    <row r="2236" spans="1:11" x14ac:dyDescent="0.25">
      <c r="A2236" s="48"/>
      <c r="B2236" s="48"/>
      <c r="C2236" s="48"/>
      <c r="D2236" s="48"/>
      <c r="E2236" s="48"/>
      <c r="F2236" s="48"/>
      <c r="G2236" s="48"/>
      <c r="H2236" s="48"/>
      <c r="I2236" s="48"/>
      <c r="J2236" s="48"/>
      <c r="K2236" s="48"/>
    </row>
    <row r="2237" spans="1:11" x14ac:dyDescent="0.25">
      <c r="A2237" s="48"/>
      <c r="B2237" s="48"/>
      <c r="C2237" s="48"/>
      <c r="D2237" s="48"/>
      <c r="E2237" s="48"/>
      <c r="F2237" s="48"/>
      <c r="G2237" s="48"/>
      <c r="H2237" s="48"/>
      <c r="I2237" s="48"/>
      <c r="J2237" s="48"/>
      <c r="K2237" s="48"/>
    </row>
    <row r="2238" spans="1:11" x14ac:dyDescent="0.25">
      <c r="A2238" s="48"/>
      <c r="B2238" s="48"/>
      <c r="C2238" s="48"/>
      <c r="D2238" s="48"/>
      <c r="E2238" s="48"/>
      <c r="F2238" s="48"/>
      <c r="G2238" s="48"/>
      <c r="H2238" s="48"/>
      <c r="I2238" s="48"/>
      <c r="J2238" s="48"/>
      <c r="K2238" s="48"/>
    </row>
    <row r="2239" spans="1:11" x14ac:dyDescent="0.25">
      <c r="A2239" s="48"/>
      <c r="B2239" s="48"/>
      <c r="C2239" s="48"/>
      <c r="D2239" s="48"/>
      <c r="E2239" s="48"/>
      <c r="F2239" s="48"/>
      <c r="G2239" s="48"/>
      <c r="H2239" s="48"/>
      <c r="I2239" s="48"/>
      <c r="J2239" s="48"/>
      <c r="K2239" s="48"/>
    </row>
    <row r="2240" spans="1:11" x14ac:dyDescent="0.25">
      <c r="A2240" s="48"/>
      <c r="B2240" s="48"/>
      <c r="C2240" s="48"/>
      <c r="D2240" s="48"/>
      <c r="E2240" s="48"/>
      <c r="F2240" s="48"/>
      <c r="G2240" s="48"/>
      <c r="H2240" s="48"/>
      <c r="I2240" s="48"/>
      <c r="J2240" s="48"/>
      <c r="K2240" s="48"/>
    </row>
    <row r="2241" spans="1:11" x14ac:dyDescent="0.25">
      <c r="A2241" s="48"/>
      <c r="B2241" s="48"/>
      <c r="C2241" s="48"/>
      <c r="D2241" s="48"/>
      <c r="E2241" s="48"/>
      <c r="F2241" s="48"/>
      <c r="G2241" s="48"/>
      <c r="H2241" s="48"/>
      <c r="I2241" s="48"/>
      <c r="J2241" s="48"/>
      <c r="K2241" s="48"/>
    </row>
    <row r="2242" spans="1:11" x14ac:dyDescent="0.25">
      <c r="A2242" s="48"/>
      <c r="B2242" s="48"/>
      <c r="C2242" s="48"/>
      <c r="D2242" s="48"/>
      <c r="E2242" s="48"/>
      <c r="F2242" s="48"/>
      <c r="G2242" s="48"/>
      <c r="H2242" s="48"/>
      <c r="I2242" s="48"/>
      <c r="J2242" s="48"/>
      <c r="K2242" s="48"/>
    </row>
    <row r="2243" spans="1:11" x14ac:dyDescent="0.25">
      <c r="A2243" s="48"/>
      <c r="B2243" s="48"/>
      <c r="C2243" s="48"/>
      <c r="D2243" s="48"/>
      <c r="E2243" s="48"/>
      <c r="F2243" s="48"/>
      <c r="G2243" s="48"/>
      <c r="H2243" s="48"/>
      <c r="I2243" s="48"/>
      <c r="J2243" s="48"/>
      <c r="K2243" s="48"/>
    </row>
    <row r="2244" spans="1:11" x14ac:dyDescent="0.25">
      <c r="A2244" s="48"/>
      <c r="B2244" s="48"/>
      <c r="C2244" s="48"/>
      <c r="D2244" s="48"/>
      <c r="E2244" s="48"/>
      <c r="F2244" s="48"/>
      <c r="G2244" s="48"/>
      <c r="H2244" s="48"/>
      <c r="I2244" s="48"/>
      <c r="J2244" s="48"/>
      <c r="K2244" s="48"/>
    </row>
    <row r="2245" spans="1:11" x14ac:dyDescent="0.25">
      <c r="A2245" s="48"/>
      <c r="B2245" s="48"/>
      <c r="C2245" s="48"/>
      <c r="D2245" s="48"/>
      <c r="E2245" s="48"/>
      <c r="F2245" s="48"/>
      <c r="G2245" s="48"/>
      <c r="H2245" s="48"/>
      <c r="I2245" s="48"/>
      <c r="J2245" s="48"/>
      <c r="K2245" s="48"/>
    </row>
    <row r="2246" spans="1:11" x14ac:dyDescent="0.25">
      <c r="A2246" s="48"/>
      <c r="B2246" s="48"/>
      <c r="C2246" s="48"/>
      <c r="D2246" s="48"/>
      <c r="E2246" s="48"/>
      <c r="F2246" s="48"/>
      <c r="G2246" s="48"/>
      <c r="H2246" s="48"/>
      <c r="I2246" s="48"/>
      <c r="J2246" s="48"/>
      <c r="K2246" s="48"/>
    </row>
    <row r="2247" spans="1:11" x14ac:dyDescent="0.25">
      <c r="A2247" s="48"/>
      <c r="B2247" s="48"/>
      <c r="C2247" s="48"/>
      <c r="D2247" s="48"/>
      <c r="E2247" s="48"/>
      <c r="F2247" s="48"/>
      <c r="G2247" s="48"/>
      <c r="H2247" s="48"/>
      <c r="I2247" s="48"/>
      <c r="J2247" s="48"/>
      <c r="K2247" s="48"/>
    </row>
    <row r="2248" spans="1:11" x14ac:dyDescent="0.25">
      <c r="A2248" s="48"/>
      <c r="B2248" s="48"/>
      <c r="C2248" s="48"/>
      <c r="D2248" s="48"/>
      <c r="E2248" s="48"/>
      <c r="F2248" s="48"/>
      <c r="G2248" s="48"/>
      <c r="H2248" s="48"/>
      <c r="I2248" s="48"/>
      <c r="J2248" s="48"/>
      <c r="K2248" s="48"/>
    </row>
    <row r="2249" spans="1:11" x14ac:dyDescent="0.25">
      <c r="A2249" s="48"/>
      <c r="B2249" s="48"/>
      <c r="C2249" s="48"/>
      <c r="D2249" s="48"/>
      <c r="E2249" s="48"/>
      <c r="F2249" s="48"/>
      <c r="G2249" s="48"/>
      <c r="H2249" s="48"/>
      <c r="I2249" s="48"/>
      <c r="J2249" s="48"/>
      <c r="K2249" s="48"/>
    </row>
    <row r="2250" spans="1:11" x14ac:dyDescent="0.25">
      <c r="A2250" s="48"/>
      <c r="B2250" s="48"/>
      <c r="C2250" s="48"/>
      <c r="D2250" s="48"/>
      <c r="E2250" s="48"/>
      <c r="F2250" s="48"/>
      <c r="G2250" s="48"/>
      <c r="H2250" s="48"/>
      <c r="I2250" s="48"/>
      <c r="J2250" s="48"/>
      <c r="K2250" s="48"/>
    </row>
    <row r="2251" spans="1:11" x14ac:dyDescent="0.25">
      <c r="A2251" s="48"/>
      <c r="B2251" s="48"/>
      <c r="C2251" s="48"/>
      <c r="D2251" s="48"/>
      <c r="E2251" s="48"/>
      <c r="F2251" s="48"/>
      <c r="G2251" s="48"/>
      <c r="H2251" s="48"/>
      <c r="I2251" s="48"/>
      <c r="J2251" s="48"/>
      <c r="K2251" s="48"/>
    </row>
    <row r="2252" spans="1:11" x14ac:dyDescent="0.25">
      <c r="A2252" s="48"/>
      <c r="B2252" s="48"/>
      <c r="C2252" s="48"/>
      <c r="D2252" s="48"/>
      <c r="E2252" s="48"/>
      <c r="F2252" s="48"/>
      <c r="G2252" s="48"/>
      <c r="H2252" s="48"/>
      <c r="I2252" s="48"/>
      <c r="J2252" s="48"/>
      <c r="K2252" s="48"/>
    </row>
    <row r="2253" spans="1:11" x14ac:dyDescent="0.25">
      <c r="A2253" s="48"/>
      <c r="B2253" s="48"/>
      <c r="C2253" s="48"/>
      <c r="D2253" s="48"/>
      <c r="E2253" s="48"/>
      <c r="F2253" s="48"/>
      <c r="G2253" s="48"/>
      <c r="H2253" s="48"/>
      <c r="I2253" s="48"/>
      <c r="J2253" s="48"/>
      <c r="K2253" s="48"/>
    </row>
    <row r="2254" spans="1:11" x14ac:dyDescent="0.25">
      <c r="A2254" s="48"/>
      <c r="B2254" s="48"/>
      <c r="C2254" s="48"/>
      <c r="D2254" s="48"/>
      <c r="E2254" s="48"/>
      <c r="F2254" s="48"/>
      <c r="G2254" s="48"/>
      <c r="H2254" s="48"/>
      <c r="I2254" s="48"/>
      <c r="J2254" s="48"/>
      <c r="K2254" s="48"/>
    </row>
    <row r="2255" spans="1:11" x14ac:dyDescent="0.25">
      <c r="A2255" s="48"/>
      <c r="B2255" s="48"/>
      <c r="C2255" s="48"/>
      <c r="D2255" s="48"/>
      <c r="E2255" s="48"/>
      <c r="F2255" s="48"/>
      <c r="G2255" s="48"/>
      <c r="H2255" s="48"/>
      <c r="I2255" s="48"/>
      <c r="J2255" s="48"/>
      <c r="K2255" s="48"/>
    </row>
    <row r="2256" spans="1:11" x14ac:dyDescent="0.25">
      <c r="A2256" s="48"/>
      <c r="B2256" s="48"/>
      <c r="C2256" s="48"/>
      <c r="D2256" s="48"/>
      <c r="E2256" s="48"/>
      <c r="F2256" s="48"/>
      <c r="G2256" s="48"/>
      <c r="H2256" s="48"/>
      <c r="I2256" s="48"/>
      <c r="J2256" s="48"/>
      <c r="K2256" s="48"/>
    </row>
    <row r="2257" spans="1:11" x14ac:dyDescent="0.25">
      <c r="A2257" s="48"/>
      <c r="B2257" s="48"/>
      <c r="C2257" s="48"/>
      <c r="D2257" s="48"/>
      <c r="E2257" s="48"/>
      <c r="F2257" s="48"/>
      <c r="G2257" s="48"/>
      <c r="H2257" s="48"/>
      <c r="I2257" s="48"/>
      <c r="J2257" s="48"/>
      <c r="K2257" s="48"/>
    </row>
    <row r="2258" spans="1:11" x14ac:dyDescent="0.25">
      <c r="A2258" s="48"/>
      <c r="B2258" s="48"/>
      <c r="C2258" s="48"/>
      <c r="D2258" s="48"/>
      <c r="E2258" s="48"/>
      <c r="F2258" s="48"/>
      <c r="G2258" s="48"/>
      <c r="H2258" s="48"/>
      <c r="I2258" s="48"/>
      <c r="J2258" s="48"/>
      <c r="K2258" s="48"/>
    </row>
    <row r="2259" spans="1:11" x14ac:dyDescent="0.25">
      <c r="A2259" s="48"/>
      <c r="B2259" s="48"/>
      <c r="C2259" s="48"/>
      <c r="D2259" s="48"/>
      <c r="E2259" s="48"/>
      <c r="F2259" s="48"/>
      <c r="G2259" s="48"/>
      <c r="H2259" s="48"/>
      <c r="I2259" s="48"/>
      <c r="J2259" s="48"/>
      <c r="K2259" s="48"/>
    </row>
    <row r="2260" spans="1:11" x14ac:dyDescent="0.25">
      <c r="A2260" s="48"/>
      <c r="B2260" s="48"/>
      <c r="C2260" s="48"/>
      <c r="D2260" s="48"/>
      <c r="E2260" s="48"/>
      <c r="F2260" s="48"/>
      <c r="G2260" s="48"/>
      <c r="H2260" s="48"/>
      <c r="I2260" s="48"/>
      <c r="J2260" s="48"/>
      <c r="K2260" s="48"/>
    </row>
    <row r="2261" spans="1:11" x14ac:dyDescent="0.25">
      <c r="A2261" s="48"/>
      <c r="B2261" s="48"/>
      <c r="C2261" s="48"/>
      <c r="D2261" s="48"/>
      <c r="E2261" s="48"/>
      <c r="F2261" s="48"/>
      <c r="G2261" s="48"/>
      <c r="H2261" s="48"/>
      <c r="I2261" s="48"/>
      <c r="J2261" s="48"/>
      <c r="K2261" s="48"/>
    </row>
    <row r="2262" spans="1:11" x14ac:dyDescent="0.25">
      <c r="A2262" s="48"/>
      <c r="B2262" s="48"/>
      <c r="C2262" s="48"/>
      <c r="D2262" s="48"/>
      <c r="E2262" s="48"/>
      <c r="F2262" s="48"/>
      <c r="G2262" s="48"/>
      <c r="H2262" s="48"/>
      <c r="I2262" s="48"/>
      <c r="J2262" s="48"/>
      <c r="K2262" s="48"/>
    </row>
    <row r="2263" spans="1:11" x14ac:dyDescent="0.25">
      <c r="A2263" s="48"/>
      <c r="B2263" s="48"/>
      <c r="C2263" s="48"/>
      <c r="D2263" s="48"/>
      <c r="E2263" s="48"/>
      <c r="F2263" s="48"/>
      <c r="G2263" s="48"/>
      <c r="H2263" s="48"/>
      <c r="I2263" s="48"/>
      <c r="J2263" s="48"/>
      <c r="K2263" s="48"/>
    </row>
    <row r="2264" spans="1:11" x14ac:dyDescent="0.25">
      <c r="A2264" s="48"/>
      <c r="B2264" s="48"/>
      <c r="C2264" s="48"/>
      <c r="D2264" s="48"/>
      <c r="E2264" s="48"/>
      <c r="F2264" s="48"/>
      <c r="G2264" s="48"/>
      <c r="H2264" s="48"/>
      <c r="I2264" s="48"/>
      <c r="J2264" s="48"/>
      <c r="K2264" s="48"/>
    </row>
    <row r="2265" spans="1:11" x14ac:dyDescent="0.25">
      <c r="A2265" s="48"/>
      <c r="B2265" s="48"/>
      <c r="C2265" s="48"/>
      <c r="D2265" s="48"/>
      <c r="E2265" s="48"/>
      <c r="F2265" s="48"/>
      <c r="G2265" s="48"/>
      <c r="H2265" s="48"/>
      <c r="I2265" s="48"/>
      <c r="J2265" s="48"/>
      <c r="K2265" s="48"/>
    </row>
    <row r="2266" spans="1:11" x14ac:dyDescent="0.25">
      <c r="A2266" s="48"/>
      <c r="B2266" s="48"/>
      <c r="C2266" s="48"/>
      <c r="D2266" s="48"/>
      <c r="E2266" s="48"/>
      <c r="F2266" s="48"/>
      <c r="G2266" s="48"/>
      <c r="H2266" s="48"/>
      <c r="I2266" s="48"/>
      <c r="J2266" s="48"/>
      <c r="K2266" s="48"/>
    </row>
    <row r="2267" spans="1:11" x14ac:dyDescent="0.25">
      <c r="A2267" s="48"/>
      <c r="B2267" s="48"/>
      <c r="C2267" s="48"/>
      <c r="D2267" s="48"/>
      <c r="E2267" s="48"/>
      <c r="F2267" s="48"/>
      <c r="G2267" s="48"/>
      <c r="H2267" s="48"/>
      <c r="I2267" s="48"/>
      <c r="J2267" s="48"/>
      <c r="K2267" s="48"/>
    </row>
    <row r="2268" spans="1:11" x14ac:dyDescent="0.25">
      <c r="A2268" s="48"/>
      <c r="B2268" s="48"/>
      <c r="C2268" s="48"/>
      <c r="D2268" s="48"/>
      <c r="E2268" s="48"/>
      <c r="F2268" s="48"/>
      <c r="G2268" s="48"/>
      <c r="H2268" s="48"/>
      <c r="I2268" s="48"/>
      <c r="J2268" s="48"/>
      <c r="K2268" s="48"/>
    </row>
    <row r="2269" spans="1:11" x14ac:dyDescent="0.25">
      <c r="A2269" s="48"/>
      <c r="B2269" s="48"/>
      <c r="C2269" s="48"/>
      <c r="D2269" s="48"/>
      <c r="E2269" s="48"/>
      <c r="F2269" s="48"/>
      <c r="G2269" s="48"/>
      <c r="H2269" s="48"/>
      <c r="I2269" s="48"/>
      <c r="J2269" s="48"/>
      <c r="K2269" s="48"/>
    </row>
    <row r="2270" spans="1:11" x14ac:dyDescent="0.25">
      <c r="A2270" s="48"/>
      <c r="B2270" s="48"/>
      <c r="C2270" s="48"/>
      <c r="D2270" s="48"/>
      <c r="E2270" s="48"/>
      <c r="F2270" s="48"/>
      <c r="G2270" s="48"/>
      <c r="H2270" s="48"/>
      <c r="I2270" s="48"/>
      <c r="J2270" s="48"/>
      <c r="K2270" s="48"/>
    </row>
    <row r="2271" spans="1:11" x14ac:dyDescent="0.25">
      <c r="A2271" s="48"/>
      <c r="B2271" s="48"/>
      <c r="C2271" s="48"/>
      <c r="D2271" s="48"/>
      <c r="E2271" s="48"/>
      <c r="F2271" s="48"/>
      <c r="G2271" s="48"/>
      <c r="H2271" s="48"/>
      <c r="I2271" s="48"/>
      <c r="J2271" s="48"/>
      <c r="K2271" s="48"/>
    </row>
    <row r="2272" spans="1:11" x14ac:dyDescent="0.25">
      <c r="A2272" s="48"/>
      <c r="B2272" s="48"/>
      <c r="C2272" s="48"/>
      <c r="D2272" s="48"/>
      <c r="E2272" s="48"/>
      <c r="F2272" s="48"/>
      <c r="G2272" s="48"/>
      <c r="H2272" s="48"/>
      <c r="I2272" s="48"/>
      <c r="J2272" s="48"/>
      <c r="K2272" s="48"/>
    </row>
    <row r="2273" spans="1:11" x14ac:dyDescent="0.25">
      <c r="A2273" s="48"/>
      <c r="B2273" s="48"/>
      <c r="C2273" s="48"/>
      <c r="D2273" s="48"/>
      <c r="E2273" s="48"/>
      <c r="F2273" s="48"/>
      <c r="G2273" s="48"/>
      <c r="H2273" s="48"/>
      <c r="I2273" s="48"/>
      <c r="J2273" s="48"/>
      <c r="K2273" s="48"/>
    </row>
    <row r="2274" spans="1:11" x14ac:dyDescent="0.25">
      <c r="A2274" s="48"/>
      <c r="B2274" s="48"/>
      <c r="C2274" s="48"/>
      <c r="D2274" s="48"/>
      <c r="E2274" s="48"/>
      <c r="F2274" s="48"/>
      <c r="G2274" s="48"/>
      <c r="H2274" s="48"/>
      <c r="I2274" s="48"/>
      <c r="J2274" s="48"/>
      <c r="K2274" s="48"/>
    </row>
    <row r="2275" spans="1:11" x14ac:dyDescent="0.25">
      <c r="A2275" s="48"/>
      <c r="B2275" s="48"/>
      <c r="C2275" s="48"/>
      <c r="D2275" s="48"/>
      <c r="E2275" s="48"/>
      <c r="F2275" s="48"/>
      <c r="G2275" s="48"/>
      <c r="H2275" s="48"/>
      <c r="I2275" s="48"/>
      <c r="J2275" s="48"/>
      <c r="K2275" s="48"/>
    </row>
    <row r="2276" spans="1:11" x14ac:dyDescent="0.25">
      <c r="A2276" s="48"/>
      <c r="B2276" s="48"/>
      <c r="C2276" s="48"/>
      <c r="D2276" s="48"/>
      <c r="E2276" s="48"/>
      <c r="F2276" s="48"/>
      <c r="G2276" s="48"/>
      <c r="H2276" s="48"/>
      <c r="I2276" s="48"/>
      <c r="J2276" s="48"/>
      <c r="K2276" s="48"/>
    </row>
    <row r="2277" spans="1:11" x14ac:dyDescent="0.25">
      <c r="A2277" s="48"/>
      <c r="B2277" s="48"/>
      <c r="C2277" s="48"/>
      <c r="D2277" s="48"/>
      <c r="E2277" s="48"/>
      <c r="F2277" s="48"/>
      <c r="G2277" s="48"/>
      <c r="H2277" s="48"/>
      <c r="I2277" s="48"/>
      <c r="J2277" s="48"/>
      <c r="K2277" s="48"/>
    </row>
    <row r="2278" spans="1:11" x14ac:dyDescent="0.25">
      <c r="A2278" s="48"/>
      <c r="B2278" s="48"/>
      <c r="C2278" s="48"/>
      <c r="D2278" s="48"/>
      <c r="E2278" s="48"/>
      <c r="F2278" s="48"/>
      <c r="G2278" s="48"/>
      <c r="H2278" s="48"/>
      <c r="I2278" s="48"/>
      <c r="J2278" s="48"/>
      <c r="K2278" s="48"/>
    </row>
    <row r="2279" spans="1:11" x14ac:dyDescent="0.25">
      <c r="A2279" s="48"/>
      <c r="B2279" s="48"/>
      <c r="C2279" s="48"/>
      <c r="D2279" s="48"/>
      <c r="E2279" s="48"/>
      <c r="F2279" s="48"/>
      <c r="G2279" s="48"/>
      <c r="H2279" s="48"/>
      <c r="I2279" s="48"/>
      <c r="J2279" s="48"/>
      <c r="K2279" s="48"/>
    </row>
    <row r="2280" spans="1:11" x14ac:dyDescent="0.25">
      <c r="A2280" s="48"/>
      <c r="B2280" s="48"/>
      <c r="C2280" s="48"/>
      <c r="D2280" s="48"/>
      <c r="E2280" s="48"/>
      <c r="F2280" s="48"/>
      <c r="G2280" s="48"/>
      <c r="H2280" s="48"/>
      <c r="I2280" s="48"/>
      <c r="J2280" s="48"/>
      <c r="K2280" s="48"/>
    </row>
    <row r="2281" spans="1:11" x14ac:dyDescent="0.25">
      <c r="A2281" s="48"/>
      <c r="B2281" s="48"/>
      <c r="C2281" s="48"/>
      <c r="D2281" s="48"/>
      <c r="E2281" s="48"/>
      <c r="F2281" s="48"/>
      <c r="G2281" s="48"/>
      <c r="H2281" s="48"/>
      <c r="I2281" s="48"/>
      <c r="J2281" s="48"/>
      <c r="K2281" s="48"/>
    </row>
    <row r="2282" spans="1:11" x14ac:dyDescent="0.25">
      <c r="A2282" s="48"/>
      <c r="B2282" s="48"/>
      <c r="C2282" s="48"/>
      <c r="D2282" s="48"/>
      <c r="E2282" s="48"/>
      <c r="F2282" s="48"/>
      <c r="G2282" s="48"/>
      <c r="H2282" s="48"/>
      <c r="I2282" s="48"/>
      <c r="J2282" s="48"/>
      <c r="K2282" s="48"/>
    </row>
    <row r="2283" spans="1:11" x14ac:dyDescent="0.25">
      <c r="A2283" s="48"/>
      <c r="B2283" s="48"/>
      <c r="C2283" s="48"/>
      <c r="D2283" s="48"/>
      <c r="E2283" s="48"/>
      <c r="F2283" s="48"/>
      <c r="G2283" s="48"/>
      <c r="H2283" s="48"/>
      <c r="I2283" s="48"/>
      <c r="J2283" s="48"/>
      <c r="K2283" s="48"/>
    </row>
    <row r="2284" spans="1:11" x14ac:dyDescent="0.25">
      <c r="A2284" s="48"/>
      <c r="B2284" s="48"/>
      <c r="C2284" s="48"/>
      <c r="D2284" s="48"/>
      <c r="E2284" s="48"/>
      <c r="F2284" s="48"/>
      <c r="G2284" s="48"/>
      <c r="H2284" s="48"/>
      <c r="I2284" s="48"/>
      <c r="J2284" s="48"/>
      <c r="K2284" s="48"/>
    </row>
    <row r="2285" spans="1:11" x14ac:dyDescent="0.25">
      <c r="A2285" s="48"/>
      <c r="B2285" s="48"/>
      <c r="C2285" s="48"/>
      <c r="D2285" s="48"/>
      <c r="E2285" s="48"/>
      <c r="F2285" s="48"/>
      <c r="G2285" s="48"/>
      <c r="H2285" s="48"/>
      <c r="I2285" s="48"/>
      <c r="J2285" s="48"/>
      <c r="K2285" s="48"/>
    </row>
    <row r="2286" spans="1:11" x14ac:dyDescent="0.25">
      <c r="A2286" s="48"/>
      <c r="B2286" s="48"/>
      <c r="C2286" s="48"/>
      <c r="D2286" s="48"/>
      <c r="E2286" s="48"/>
      <c r="F2286" s="48"/>
      <c r="G2286" s="48"/>
      <c r="H2286" s="48"/>
      <c r="I2286" s="48"/>
      <c r="J2286" s="48"/>
      <c r="K2286" s="48"/>
    </row>
    <row r="2287" spans="1:11" x14ac:dyDescent="0.25">
      <c r="A2287" s="48"/>
      <c r="B2287" s="48"/>
      <c r="C2287" s="48"/>
      <c r="D2287" s="48"/>
      <c r="E2287" s="48"/>
      <c r="F2287" s="48"/>
      <c r="G2287" s="48"/>
      <c r="H2287" s="48"/>
      <c r="I2287" s="48"/>
      <c r="J2287" s="48"/>
      <c r="K2287" s="48"/>
    </row>
    <row r="2288" spans="1:11" x14ac:dyDescent="0.25">
      <c r="A2288" s="48"/>
      <c r="B2288" s="48"/>
      <c r="C2288" s="48"/>
      <c r="D2288" s="48"/>
      <c r="E2288" s="48"/>
      <c r="F2288" s="48"/>
      <c r="G2288" s="48"/>
      <c r="H2288" s="48"/>
      <c r="I2288" s="48"/>
      <c r="J2288" s="48"/>
      <c r="K2288" s="48"/>
    </row>
    <row r="2289" spans="1:11" x14ac:dyDescent="0.25">
      <c r="A2289" s="48"/>
      <c r="B2289" s="48"/>
      <c r="C2289" s="48"/>
      <c r="D2289" s="48"/>
      <c r="E2289" s="48"/>
      <c r="F2289" s="48"/>
      <c r="G2289" s="48"/>
      <c r="H2289" s="48"/>
      <c r="I2289" s="48"/>
      <c r="J2289" s="48"/>
      <c r="K2289" s="48"/>
    </row>
    <row r="2290" spans="1:11" x14ac:dyDescent="0.25">
      <c r="A2290" s="48"/>
      <c r="B2290" s="48"/>
      <c r="C2290" s="48"/>
      <c r="D2290" s="48"/>
      <c r="E2290" s="48"/>
      <c r="F2290" s="48"/>
      <c r="G2290" s="48"/>
      <c r="H2290" s="48"/>
      <c r="I2290" s="48"/>
      <c r="J2290" s="48"/>
      <c r="K2290" s="48"/>
    </row>
    <row r="2291" spans="1:11" x14ac:dyDescent="0.25">
      <c r="A2291" s="48"/>
      <c r="B2291" s="48"/>
      <c r="C2291" s="48"/>
      <c r="D2291" s="48"/>
      <c r="E2291" s="48"/>
      <c r="F2291" s="48"/>
      <c r="G2291" s="48"/>
      <c r="H2291" s="48"/>
      <c r="I2291" s="48"/>
      <c r="J2291" s="48"/>
      <c r="K2291" s="48"/>
    </row>
    <row r="2292" spans="1:11" x14ac:dyDescent="0.25">
      <c r="A2292" s="48"/>
      <c r="B2292" s="48"/>
      <c r="C2292" s="48"/>
      <c r="D2292" s="48"/>
      <c r="E2292" s="48"/>
      <c r="F2292" s="48"/>
      <c r="G2292" s="48"/>
      <c r="H2292" s="48"/>
      <c r="I2292" s="48"/>
      <c r="J2292" s="48"/>
      <c r="K2292" s="48"/>
    </row>
    <row r="2293" spans="1:11" x14ac:dyDescent="0.25">
      <c r="A2293" s="48"/>
      <c r="B2293" s="48"/>
      <c r="C2293" s="48"/>
      <c r="D2293" s="48"/>
      <c r="E2293" s="48"/>
      <c r="F2293" s="48"/>
      <c r="G2293" s="48"/>
      <c r="H2293" s="48"/>
      <c r="I2293" s="48"/>
      <c r="J2293" s="48"/>
      <c r="K2293" s="48"/>
    </row>
    <row r="2294" spans="1:11" x14ac:dyDescent="0.25">
      <c r="A2294" s="48"/>
      <c r="B2294" s="48"/>
      <c r="C2294" s="48"/>
      <c r="D2294" s="48"/>
      <c r="E2294" s="48"/>
      <c r="F2294" s="48"/>
      <c r="G2294" s="48"/>
      <c r="H2294" s="48"/>
      <c r="I2294" s="48"/>
      <c r="J2294" s="48"/>
      <c r="K2294" s="48"/>
    </row>
    <row r="2295" spans="1:11" x14ac:dyDescent="0.25">
      <c r="A2295" s="48"/>
      <c r="B2295" s="48"/>
      <c r="C2295" s="48"/>
      <c r="D2295" s="48"/>
      <c r="E2295" s="48"/>
      <c r="F2295" s="48"/>
      <c r="G2295" s="48"/>
      <c r="H2295" s="48"/>
      <c r="I2295" s="48"/>
      <c r="J2295" s="48"/>
      <c r="K2295" s="48"/>
    </row>
    <row r="2296" spans="1:11" x14ac:dyDescent="0.25">
      <c r="A2296" s="48"/>
      <c r="B2296" s="48"/>
      <c r="C2296" s="48"/>
      <c r="D2296" s="48"/>
      <c r="E2296" s="48"/>
      <c r="F2296" s="48"/>
      <c r="G2296" s="48"/>
      <c r="H2296" s="48"/>
      <c r="I2296" s="48"/>
      <c r="J2296" s="48"/>
      <c r="K2296" s="48"/>
    </row>
    <row r="2297" spans="1:11" x14ac:dyDescent="0.25">
      <c r="A2297" s="48"/>
      <c r="B2297" s="48"/>
      <c r="C2297" s="48"/>
      <c r="D2297" s="48"/>
      <c r="E2297" s="48"/>
      <c r="F2297" s="48"/>
      <c r="G2297" s="48"/>
      <c r="H2297" s="48"/>
      <c r="I2297" s="48"/>
      <c r="J2297" s="48"/>
      <c r="K2297" s="48"/>
    </row>
    <row r="2298" spans="1:11" x14ac:dyDescent="0.25">
      <c r="A2298" s="48"/>
      <c r="B2298" s="48"/>
      <c r="C2298" s="48"/>
      <c r="D2298" s="48"/>
      <c r="E2298" s="48"/>
      <c r="F2298" s="48"/>
      <c r="G2298" s="48"/>
      <c r="H2298" s="48"/>
      <c r="I2298" s="48"/>
      <c r="J2298" s="48"/>
      <c r="K2298" s="48"/>
    </row>
    <row r="2299" spans="1:11" x14ac:dyDescent="0.25">
      <c r="A2299" s="48"/>
      <c r="B2299" s="48"/>
      <c r="C2299" s="48"/>
      <c r="D2299" s="48"/>
      <c r="E2299" s="48"/>
      <c r="F2299" s="48"/>
      <c r="G2299" s="48"/>
      <c r="H2299" s="48"/>
      <c r="I2299" s="48"/>
      <c r="J2299" s="48"/>
      <c r="K2299" s="48"/>
    </row>
    <row r="2300" spans="1:11" x14ac:dyDescent="0.25">
      <c r="A2300" s="48"/>
      <c r="B2300" s="48"/>
      <c r="C2300" s="48"/>
      <c r="D2300" s="48"/>
      <c r="E2300" s="48"/>
      <c r="F2300" s="48"/>
      <c r="G2300" s="48"/>
      <c r="H2300" s="48"/>
      <c r="I2300" s="48"/>
      <c r="J2300" s="48"/>
      <c r="K2300" s="48"/>
    </row>
    <row r="2301" spans="1:11" x14ac:dyDescent="0.25">
      <c r="A2301" s="48"/>
      <c r="B2301" s="48"/>
      <c r="C2301" s="48"/>
      <c r="D2301" s="48"/>
      <c r="E2301" s="48"/>
      <c r="F2301" s="48"/>
      <c r="G2301" s="48"/>
      <c r="H2301" s="48"/>
      <c r="I2301" s="48"/>
      <c r="J2301" s="48"/>
      <c r="K2301" s="48"/>
    </row>
    <row r="2302" spans="1:11" x14ac:dyDescent="0.25">
      <c r="A2302" s="48"/>
      <c r="B2302" s="48"/>
      <c r="C2302" s="48"/>
      <c r="D2302" s="48"/>
      <c r="E2302" s="48"/>
      <c r="F2302" s="48"/>
      <c r="G2302" s="48"/>
      <c r="H2302" s="48"/>
      <c r="I2302" s="48"/>
      <c r="J2302" s="48"/>
      <c r="K2302" s="48"/>
    </row>
    <row r="2303" spans="1:11" x14ac:dyDescent="0.25">
      <c r="A2303" s="48"/>
      <c r="B2303" s="48"/>
      <c r="C2303" s="48"/>
      <c r="D2303" s="48"/>
      <c r="E2303" s="48"/>
      <c r="F2303" s="48"/>
      <c r="G2303" s="48"/>
      <c r="H2303" s="48"/>
      <c r="I2303" s="48"/>
      <c r="J2303" s="48"/>
      <c r="K2303" s="48"/>
    </row>
    <row r="2304" spans="1:11" x14ac:dyDescent="0.25">
      <c r="A2304" s="48"/>
      <c r="B2304" s="48"/>
      <c r="C2304" s="48"/>
      <c r="D2304" s="48"/>
      <c r="E2304" s="48"/>
      <c r="F2304" s="48"/>
      <c r="G2304" s="48"/>
      <c r="H2304" s="48"/>
      <c r="I2304" s="48"/>
      <c r="J2304" s="48"/>
      <c r="K2304" s="48"/>
    </row>
    <row r="2305" spans="1:11" x14ac:dyDescent="0.25">
      <c r="A2305" s="48"/>
      <c r="B2305" s="48"/>
      <c r="C2305" s="48"/>
      <c r="D2305" s="48"/>
      <c r="E2305" s="48"/>
      <c r="F2305" s="48"/>
      <c r="G2305" s="48"/>
      <c r="H2305" s="48"/>
      <c r="I2305" s="48"/>
      <c r="J2305" s="48"/>
      <c r="K2305" s="48"/>
    </row>
    <row r="2306" spans="1:11" x14ac:dyDescent="0.25">
      <c r="A2306" s="48"/>
      <c r="B2306" s="48"/>
      <c r="C2306" s="48"/>
      <c r="D2306" s="48"/>
      <c r="E2306" s="48"/>
      <c r="F2306" s="48"/>
      <c r="G2306" s="48"/>
      <c r="H2306" s="48"/>
      <c r="I2306" s="48"/>
      <c r="J2306" s="48"/>
      <c r="K2306" s="48"/>
    </row>
    <row r="2307" spans="1:11" x14ac:dyDescent="0.25">
      <c r="A2307" s="48"/>
      <c r="B2307" s="48"/>
      <c r="C2307" s="48"/>
      <c r="D2307" s="48"/>
      <c r="E2307" s="48"/>
      <c r="F2307" s="48"/>
      <c r="G2307" s="48"/>
      <c r="H2307" s="48"/>
      <c r="I2307" s="48"/>
      <c r="J2307" s="48"/>
      <c r="K2307" s="48"/>
    </row>
    <row r="2308" spans="1:11" x14ac:dyDescent="0.25">
      <c r="A2308" s="48"/>
      <c r="B2308" s="48"/>
      <c r="C2308" s="48"/>
      <c r="D2308" s="48"/>
      <c r="E2308" s="48"/>
      <c r="F2308" s="48"/>
      <c r="G2308" s="48"/>
      <c r="H2308" s="48"/>
      <c r="I2308" s="48"/>
      <c r="J2308" s="48"/>
      <c r="K2308" s="48"/>
    </row>
    <row r="2309" spans="1:11" x14ac:dyDescent="0.25">
      <c r="A2309" s="48"/>
      <c r="B2309" s="48"/>
      <c r="C2309" s="48"/>
      <c r="D2309" s="48"/>
      <c r="E2309" s="48"/>
      <c r="F2309" s="48"/>
      <c r="G2309" s="48"/>
      <c r="H2309" s="48"/>
      <c r="I2309" s="48"/>
      <c r="J2309" s="48"/>
      <c r="K2309" s="48"/>
    </row>
    <row r="2310" spans="1:11" x14ac:dyDescent="0.25">
      <c r="A2310" s="48"/>
      <c r="B2310" s="48"/>
      <c r="C2310" s="48"/>
      <c r="D2310" s="48"/>
      <c r="E2310" s="48"/>
      <c r="F2310" s="48"/>
      <c r="G2310" s="48"/>
      <c r="H2310" s="48"/>
      <c r="I2310" s="48"/>
      <c r="J2310" s="48"/>
      <c r="K2310" s="48"/>
    </row>
    <row r="2311" spans="1:11" x14ac:dyDescent="0.25">
      <c r="A2311" s="48"/>
      <c r="B2311" s="48"/>
      <c r="C2311" s="48"/>
      <c r="D2311" s="48"/>
      <c r="E2311" s="48"/>
      <c r="F2311" s="48"/>
      <c r="G2311" s="48"/>
      <c r="H2311" s="48"/>
      <c r="I2311" s="48"/>
      <c r="J2311" s="48"/>
      <c r="K2311" s="48"/>
    </row>
    <row r="2312" spans="1:11" x14ac:dyDescent="0.25">
      <c r="A2312" s="48"/>
      <c r="B2312" s="48"/>
      <c r="C2312" s="48"/>
      <c r="D2312" s="48"/>
      <c r="E2312" s="48"/>
      <c r="F2312" s="48"/>
      <c r="G2312" s="48"/>
      <c r="H2312" s="48"/>
      <c r="I2312" s="48"/>
      <c r="J2312" s="48"/>
      <c r="K2312" s="48"/>
    </row>
    <row r="2313" spans="1:11" x14ac:dyDescent="0.25">
      <c r="A2313" s="48"/>
      <c r="B2313" s="48"/>
      <c r="C2313" s="48"/>
      <c r="D2313" s="48"/>
      <c r="E2313" s="48"/>
      <c r="F2313" s="48"/>
      <c r="G2313" s="48"/>
      <c r="H2313" s="48"/>
      <c r="I2313" s="48"/>
      <c r="J2313" s="48"/>
      <c r="K2313" s="48"/>
    </row>
    <row r="2314" spans="1:11" x14ac:dyDescent="0.25">
      <c r="A2314" s="48"/>
      <c r="B2314" s="48"/>
      <c r="C2314" s="48"/>
      <c r="D2314" s="48"/>
      <c r="E2314" s="48"/>
      <c r="F2314" s="48"/>
      <c r="G2314" s="48"/>
      <c r="H2314" s="48"/>
      <c r="I2314" s="48"/>
      <c r="J2314" s="48"/>
      <c r="K2314" s="48"/>
    </row>
    <row r="2315" spans="1:11" x14ac:dyDescent="0.25">
      <c r="A2315" s="48"/>
      <c r="B2315" s="48"/>
      <c r="C2315" s="48"/>
      <c r="D2315" s="48"/>
      <c r="E2315" s="48"/>
      <c r="F2315" s="48"/>
      <c r="G2315" s="48"/>
      <c r="H2315" s="48"/>
      <c r="I2315" s="48"/>
      <c r="J2315" s="48"/>
      <c r="K2315" s="48"/>
    </row>
    <row r="2316" spans="1:11" x14ac:dyDescent="0.25">
      <c r="A2316" s="48"/>
      <c r="B2316" s="48"/>
      <c r="C2316" s="48"/>
      <c r="D2316" s="48"/>
      <c r="E2316" s="48"/>
      <c r="F2316" s="48"/>
      <c r="G2316" s="48"/>
      <c r="H2316" s="48"/>
      <c r="I2316" s="48"/>
      <c r="J2316" s="48"/>
      <c r="K2316" s="48"/>
    </row>
    <row r="2317" spans="1:11" x14ac:dyDescent="0.25">
      <c r="A2317" s="48"/>
      <c r="B2317" s="48"/>
      <c r="C2317" s="48"/>
      <c r="D2317" s="48"/>
      <c r="E2317" s="48"/>
      <c r="F2317" s="48"/>
      <c r="G2317" s="48"/>
      <c r="H2317" s="48"/>
      <c r="I2317" s="48"/>
      <c r="J2317" s="48"/>
      <c r="K2317" s="48"/>
    </row>
    <row r="2318" spans="1:11" x14ac:dyDescent="0.25">
      <c r="A2318" s="48"/>
      <c r="B2318" s="48"/>
      <c r="C2318" s="48"/>
      <c r="D2318" s="48"/>
      <c r="E2318" s="48"/>
      <c r="F2318" s="48"/>
      <c r="G2318" s="48"/>
      <c r="H2318" s="48"/>
      <c r="I2318" s="48"/>
      <c r="J2318" s="48"/>
      <c r="K2318" s="48"/>
    </row>
    <row r="2319" spans="1:11" x14ac:dyDescent="0.25">
      <c r="A2319" s="48"/>
      <c r="B2319" s="48"/>
      <c r="C2319" s="48"/>
      <c r="D2319" s="48"/>
      <c r="E2319" s="48"/>
      <c r="F2319" s="48"/>
      <c r="G2319" s="48"/>
      <c r="H2319" s="48"/>
      <c r="I2319" s="48"/>
      <c r="J2319" s="48"/>
      <c r="K2319" s="48"/>
    </row>
    <row r="2320" spans="1:11" x14ac:dyDescent="0.25">
      <c r="A2320" s="48"/>
      <c r="B2320" s="48"/>
      <c r="C2320" s="48"/>
      <c r="D2320" s="48"/>
      <c r="E2320" s="48"/>
      <c r="F2320" s="48"/>
      <c r="G2320" s="48"/>
      <c r="H2320" s="48"/>
      <c r="I2320" s="48"/>
      <c r="J2320" s="48"/>
      <c r="K2320" s="48"/>
    </row>
    <row r="2321" spans="1:11" x14ac:dyDescent="0.25">
      <c r="A2321" s="48"/>
      <c r="B2321" s="48"/>
      <c r="C2321" s="48"/>
      <c r="D2321" s="48"/>
      <c r="E2321" s="48"/>
      <c r="F2321" s="48"/>
      <c r="G2321" s="48"/>
      <c r="H2321" s="48"/>
      <c r="I2321" s="48"/>
      <c r="J2321" s="48"/>
      <c r="K2321" s="48"/>
    </row>
    <row r="2322" spans="1:11" x14ac:dyDescent="0.25">
      <c r="A2322" s="48"/>
      <c r="B2322" s="48"/>
      <c r="C2322" s="48"/>
      <c r="D2322" s="48"/>
      <c r="E2322" s="48"/>
      <c r="F2322" s="48"/>
      <c r="G2322" s="48"/>
      <c r="H2322" s="48"/>
      <c r="I2322" s="48"/>
      <c r="J2322" s="48"/>
      <c r="K2322" s="48"/>
    </row>
    <row r="2323" spans="1:11" x14ac:dyDescent="0.25">
      <c r="A2323" s="48"/>
      <c r="B2323" s="48"/>
      <c r="C2323" s="48"/>
      <c r="D2323" s="48"/>
      <c r="E2323" s="48"/>
      <c r="F2323" s="48"/>
      <c r="G2323" s="48"/>
      <c r="H2323" s="48"/>
      <c r="I2323" s="48"/>
      <c r="J2323" s="48"/>
      <c r="K2323" s="48"/>
    </row>
    <row r="2324" spans="1:11" x14ac:dyDescent="0.25">
      <c r="A2324" s="48"/>
      <c r="B2324" s="48"/>
      <c r="C2324" s="48"/>
      <c r="D2324" s="48"/>
      <c r="E2324" s="48"/>
      <c r="F2324" s="48"/>
      <c r="G2324" s="48"/>
      <c r="H2324" s="48"/>
      <c r="I2324" s="48"/>
      <c r="J2324" s="48"/>
      <c r="K2324" s="48"/>
    </row>
    <row r="2325" spans="1:11" x14ac:dyDescent="0.25">
      <c r="A2325" s="48"/>
      <c r="B2325" s="48"/>
      <c r="C2325" s="48"/>
      <c r="D2325" s="48"/>
      <c r="E2325" s="48"/>
      <c r="F2325" s="48"/>
      <c r="G2325" s="48"/>
      <c r="H2325" s="48"/>
      <c r="I2325" s="48"/>
      <c r="J2325" s="48"/>
      <c r="K2325" s="48"/>
    </row>
    <row r="2326" spans="1:11" x14ac:dyDescent="0.25">
      <c r="A2326" s="48"/>
      <c r="B2326" s="48"/>
      <c r="C2326" s="48"/>
      <c r="D2326" s="48"/>
      <c r="E2326" s="48"/>
      <c r="F2326" s="48"/>
      <c r="G2326" s="48"/>
      <c r="H2326" s="48"/>
      <c r="I2326" s="48"/>
      <c r="J2326" s="48"/>
      <c r="K2326" s="48"/>
    </row>
    <row r="2327" spans="1:11" x14ac:dyDescent="0.25">
      <c r="A2327" s="48"/>
      <c r="B2327" s="48"/>
      <c r="C2327" s="48"/>
      <c r="D2327" s="48"/>
      <c r="E2327" s="48"/>
      <c r="F2327" s="48"/>
      <c r="G2327" s="48"/>
      <c r="H2327" s="48"/>
      <c r="I2327" s="48"/>
      <c r="J2327" s="48"/>
      <c r="K2327" s="48"/>
    </row>
    <row r="2328" spans="1:11" x14ac:dyDescent="0.25">
      <c r="A2328" s="48"/>
      <c r="B2328" s="48"/>
      <c r="C2328" s="48"/>
      <c r="D2328" s="48"/>
      <c r="E2328" s="48"/>
      <c r="F2328" s="48"/>
      <c r="G2328" s="48"/>
      <c r="H2328" s="48"/>
      <c r="I2328" s="48"/>
      <c r="J2328" s="48"/>
      <c r="K2328" s="48"/>
    </row>
    <row r="2329" spans="1:11" x14ac:dyDescent="0.25">
      <c r="A2329" s="48"/>
      <c r="B2329" s="48"/>
      <c r="C2329" s="48"/>
      <c r="D2329" s="48"/>
      <c r="E2329" s="48"/>
      <c r="F2329" s="48"/>
      <c r="G2329" s="48"/>
      <c r="H2329" s="48"/>
      <c r="I2329" s="48"/>
      <c r="J2329" s="48"/>
      <c r="K2329" s="48"/>
    </row>
    <row r="2330" spans="1:11" x14ac:dyDescent="0.25">
      <c r="A2330" s="48"/>
      <c r="B2330" s="48"/>
      <c r="C2330" s="48"/>
      <c r="D2330" s="48"/>
      <c r="E2330" s="48"/>
      <c r="F2330" s="48"/>
      <c r="G2330" s="48"/>
      <c r="H2330" s="48"/>
      <c r="I2330" s="48"/>
      <c r="J2330" s="48"/>
      <c r="K2330" s="48"/>
    </row>
    <row r="2331" spans="1:11" x14ac:dyDescent="0.25">
      <c r="A2331" s="48"/>
      <c r="B2331" s="48"/>
      <c r="C2331" s="48"/>
      <c r="D2331" s="48"/>
      <c r="E2331" s="48"/>
      <c r="F2331" s="48"/>
      <c r="G2331" s="48"/>
      <c r="H2331" s="48"/>
      <c r="I2331" s="48"/>
      <c r="J2331" s="48"/>
      <c r="K2331" s="48"/>
    </row>
    <row r="2332" spans="1:11" x14ac:dyDescent="0.25">
      <c r="A2332" s="48"/>
      <c r="B2332" s="48"/>
      <c r="C2332" s="48"/>
      <c r="D2332" s="48"/>
      <c r="E2332" s="48"/>
      <c r="F2332" s="48"/>
      <c r="G2332" s="48"/>
      <c r="H2332" s="48"/>
      <c r="I2332" s="48"/>
      <c r="J2332" s="48"/>
      <c r="K2332" s="48"/>
    </row>
    <row r="2333" spans="1:11" x14ac:dyDescent="0.25">
      <c r="A2333" s="48"/>
      <c r="B2333" s="48"/>
      <c r="C2333" s="48"/>
      <c r="D2333" s="48"/>
      <c r="E2333" s="48"/>
      <c r="F2333" s="48"/>
      <c r="G2333" s="48"/>
      <c r="H2333" s="48"/>
      <c r="I2333" s="48"/>
      <c r="J2333" s="48"/>
      <c r="K2333" s="48"/>
    </row>
    <row r="2334" spans="1:11" x14ac:dyDescent="0.25">
      <c r="A2334" s="48"/>
      <c r="B2334" s="48"/>
      <c r="C2334" s="48"/>
      <c r="D2334" s="48"/>
      <c r="E2334" s="48"/>
      <c r="F2334" s="48"/>
      <c r="G2334" s="48"/>
      <c r="H2334" s="48"/>
      <c r="I2334" s="48"/>
      <c r="J2334" s="48"/>
      <c r="K2334" s="48"/>
    </row>
    <row r="2335" spans="1:11" x14ac:dyDescent="0.25">
      <c r="A2335" s="48"/>
      <c r="B2335" s="48"/>
      <c r="C2335" s="48"/>
      <c r="D2335" s="48"/>
      <c r="E2335" s="48"/>
      <c r="F2335" s="48"/>
      <c r="G2335" s="48"/>
      <c r="H2335" s="48"/>
      <c r="I2335" s="48"/>
      <c r="J2335" s="48"/>
      <c r="K2335" s="48"/>
    </row>
    <row r="2336" spans="1:11" x14ac:dyDescent="0.25">
      <c r="A2336" s="48"/>
      <c r="B2336" s="48"/>
      <c r="C2336" s="48"/>
      <c r="D2336" s="48"/>
      <c r="E2336" s="48"/>
      <c r="F2336" s="48"/>
      <c r="G2336" s="48"/>
      <c r="H2336" s="48"/>
      <c r="I2336" s="48"/>
      <c r="J2336" s="48"/>
      <c r="K2336" s="48"/>
    </row>
    <row r="2337" spans="1:11" x14ac:dyDescent="0.25">
      <c r="A2337" s="48"/>
      <c r="B2337" s="48"/>
      <c r="C2337" s="48"/>
      <c r="D2337" s="48"/>
      <c r="E2337" s="48"/>
      <c r="F2337" s="48"/>
      <c r="G2337" s="48"/>
      <c r="H2337" s="48"/>
      <c r="I2337" s="48"/>
      <c r="J2337" s="48"/>
      <c r="K2337" s="48"/>
    </row>
    <row r="2338" spans="1:11" x14ac:dyDescent="0.25">
      <c r="A2338" s="48"/>
      <c r="B2338" s="48"/>
      <c r="C2338" s="48"/>
      <c r="D2338" s="48"/>
      <c r="E2338" s="48"/>
      <c r="F2338" s="48"/>
      <c r="G2338" s="48"/>
      <c r="H2338" s="48"/>
      <c r="I2338" s="48"/>
      <c r="J2338" s="48"/>
      <c r="K2338" s="48"/>
    </row>
    <row r="2339" spans="1:11" x14ac:dyDescent="0.25">
      <c r="A2339" s="48"/>
      <c r="B2339" s="48"/>
      <c r="C2339" s="48"/>
      <c r="D2339" s="48"/>
      <c r="E2339" s="48"/>
      <c r="F2339" s="48"/>
      <c r="G2339" s="48"/>
      <c r="H2339" s="48"/>
      <c r="I2339" s="48"/>
      <c r="J2339" s="48"/>
      <c r="K2339" s="48"/>
    </row>
    <row r="2340" spans="1:11" x14ac:dyDescent="0.25">
      <c r="A2340" s="48"/>
      <c r="B2340" s="48"/>
      <c r="C2340" s="48"/>
      <c r="D2340" s="48"/>
      <c r="E2340" s="48"/>
      <c r="F2340" s="48"/>
      <c r="G2340" s="48"/>
      <c r="H2340" s="48"/>
      <c r="I2340" s="48"/>
      <c r="J2340" s="48"/>
      <c r="K2340" s="48"/>
    </row>
    <row r="2341" spans="1:11" x14ac:dyDescent="0.25">
      <c r="A2341" s="48"/>
      <c r="B2341" s="48"/>
      <c r="C2341" s="48"/>
      <c r="D2341" s="48"/>
      <c r="E2341" s="48"/>
      <c r="F2341" s="48"/>
      <c r="G2341" s="48"/>
      <c r="H2341" s="48"/>
      <c r="I2341" s="48"/>
      <c r="J2341" s="48"/>
      <c r="K2341" s="48"/>
    </row>
    <row r="2342" spans="1:11" x14ac:dyDescent="0.25">
      <c r="A2342" s="48"/>
      <c r="B2342" s="48"/>
      <c r="C2342" s="48"/>
      <c r="D2342" s="48"/>
      <c r="E2342" s="48"/>
      <c r="F2342" s="48"/>
      <c r="G2342" s="48"/>
      <c r="H2342" s="48"/>
      <c r="I2342" s="48"/>
      <c r="J2342" s="48"/>
      <c r="K2342" s="48"/>
    </row>
    <row r="2343" spans="1:11" x14ac:dyDescent="0.25">
      <c r="A2343" s="48"/>
      <c r="B2343" s="48"/>
      <c r="C2343" s="48"/>
      <c r="D2343" s="48"/>
      <c r="E2343" s="48"/>
      <c r="F2343" s="48"/>
      <c r="G2343" s="48"/>
      <c r="H2343" s="48"/>
      <c r="I2343" s="48"/>
      <c r="J2343" s="48"/>
      <c r="K2343" s="48"/>
    </row>
    <row r="2344" spans="1:11" x14ac:dyDescent="0.25">
      <c r="A2344" s="48"/>
      <c r="B2344" s="48"/>
      <c r="C2344" s="48"/>
      <c r="D2344" s="48"/>
      <c r="E2344" s="48"/>
      <c r="F2344" s="48"/>
      <c r="G2344" s="48"/>
      <c r="H2344" s="48"/>
      <c r="I2344" s="48"/>
      <c r="J2344" s="48"/>
      <c r="K2344" s="48"/>
    </row>
    <row r="2345" spans="1:11" x14ac:dyDescent="0.25">
      <c r="A2345" s="48"/>
      <c r="B2345" s="48"/>
      <c r="C2345" s="48"/>
      <c r="D2345" s="48"/>
      <c r="E2345" s="48"/>
      <c r="F2345" s="48"/>
      <c r="G2345" s="48"/>
      <c r="H2345" s="48"/>
      <c r="I2345" s="48"/>
      <c r="J2345" s="48"/>
      <c r="K2345" s="48"/>
    </row>
    <row r="2346" spans="1:11" x14ac:dyDescent="0.25">
      <c r="A2346" s="48"/>
      <c r="B2346" s="48"/>
      <c r="C2346" s="48"/>
      <c r="D2346" s="48"/>
      <c r="E2346" s="48"/>
      <c r="F2346" s="48"/>
      <c r="G2346" s="48"/>
      <c r="H2346" s="48"/>
      <c r="I2346" s="48"/>
      <c r="J2346" s="48"/>
      <c r="K2346" s="48"/>
    </row>
    <row r="2347" spans="1:11" x14ac:dyDescent="0.25">
      <c r="A2347" s="48"/>
      <c r="B2347" s="48"/>
      <c r="C2347" s="48"/>
      <c r="D2347" s="48"/>
      <c r="E2347" s="48"/>
      <c r="F2347" s="48"/>
      <c r="G2347" s="48"/>
      <c r="H2347" s="48"/>
      <c r="I2347" s="48"/>
      <c r="J2347" s="48"/>
      <c r="K2347" s="48"/>
    </row>
    <row r="2348" spans="1:11" x14ac:dyDescent="0.25">
      <c r="A2348" s="48"/>
      <c r="B2348" s="48"/>
      <c r="C2348" s="48"/>
      <c r="D2348" s="48"/>
      <c r="E2348" s="48"/>
      <c r="F2348" s="48"/>
      <c r="G2348" s="48"/>
      <c r="H2348" s="48"/>
      <c r="I2348" s="48"/>
      <c r="J2348" s="48"/>
      <c r="K2348" s="48"/>
    </row>
    <row r="2349" spans="1:11" x14ac:dyDescent="0.25">
      <c r="A2349" s="48"/>
      <c r="B2349" s="48"/>
      <c r="C2349" s="48"/>
      <c r="D2349" s="48"/>
      <c r="E2349" s="48"/>
      <c r="F2349" s="48"/>
      <c r="G2349" s="48"/>
      <c r="H2349" s="48"/>
      <c r="I2349" s="48"/>
      <c r="J2349" s="48"/>
      <c r="K2349" s="48"/>
    </row>
    <row r="2350" spans="1:11" x14ac:dyDescent="0.25">
      <c r="A2350" s="48"/>
      <c r="B2350" s="48"/>
      <c r="C2350" s="48"/>
      <c r="D2350" s="48"/>
      <c r="E2350" s="48"/>
      <c r="F2350" s="48"/>
      <c r="G2350" s="48"/>
      <c r="H2350" s="48"/>
      <c r="I2350" s="48"/>
      <c r="J2350" s="48"/>
      <c r="K2350" s="48"/>
    </row>
    <row r="2351" spans="1:11" x14ac:dyDescent="0.25">
      <c r="A2351" s="48"/>
      <c r="B2351" s="48"/>
      <c r="C2351" s="48"/>
      <c r="D2351" s="48"/>
      <c r="E2351" s="48"/>
      <c r="F2351" s="48"/>
      <c r="G2351" s="48"/>
      <c r="H2351" s="48"/>
      <c r="I2351" s="48"/>
      <c r="J2351" s="48"/>
      <c r="K2351" s="48"/>
    </row>
    <row r="2352" spans="1:11" x14ac:dyDescent="0.25">
      <c r="A2352" s="48"/>
      <c r="B2352" s="48"/>
      <c r="C2352" s="48"/>
      <c r="D2352" s="48"/>
      <c r="E2352" s="48"/>
      <c r="F2352" s="48"/>
      <c r="G2352" s="48"/>
      <c r="H2352" s="48"/>
      <c r="I2352" s="48"/>
      <c r="J2352" s="48"/>
      <c r="K2352" s="48"/>
    </row>
    <row r="2353" spans="1:11" x14ac:dyDescent="0.25">
      <c r="A2353" s="48"/>
      <c r="B2353" s="48"/>
      <c r="C2353" s="48"/>
      <c r="D2353" s="48"/>
      <c r="E2353" s="48"/>
      <c r="F2353" s="48"/>
      <c r="G2353" s="48"/>
      <c r="H2353" s="48"/>
      <c r="I2353" s="48"/>
      <c r="J2353" s="48"/>
      <c r="K2353" s="48"/>
    </row>
    <row r="2354" spans="1:11" x14ac:dyDescent="0.25">
      <c r="A2354" s="48"/>
      <c r="B2354" s="48"/>
      <c r="C2354" s="48"/>
      <c r="D2354" s="48"/>
      <c r="E2354" s="48"/>
      <c r="F2354" s="48"/>
      <c r="G2354" s="48"/>
      <c r="H2354" s="48"/>
      <c r="I2354" s="48"/>
      <c r="J2354" s="48"/>
      <c r="K2354" s="48"/>
    </row>
    <row r="2355" spans="1:11" x14ac:dyDescent="0.25">
      <c r="A2355" s="48"/>
      <c r="B2355" s="48"/>
      <c r="C2355" s="48"/>
      <c r="D2355" s="48"/>
      <c r="E2355" s="48"/>
      <c r="F2355" s="48"/>
      <c r="G2355" s="48"/>
      <c r="H2355" s="48"/>
      <c r="I2355" s="48"/>
      <c r="J2355" s="48"/>
      <c r="K2355" s="48"/>
    </row>
    <row r="2356" spans="1:11" x14ac:dyDescent="0.25">
      <c r="A2356" s="48"/>
      <c r="B2356" s="48"/>
      <c r="C2356" s="48"/>
      <c r="D2356" s="48"/>
      <c r="E2356" s="48"/>
      <c r="F2356" s="48"/>
      <c r="G2356" s="48"/>
      <c r="H2356" s="48"/>
      <c r="I2356" s="48"/>
      <c r="J2356" s="48"/>
      <c r="K2356" s="48"/>
    </row>
    <row r="2357" spans="1:11" x14ac:dyDescent="0.25">
      <c r="A2357" s="48"/>
      <c r="B2357" s="48"/>
      <c r="C2357" s="48"/>
      <c r="D2357" s="48"/>
      <c r="E2357" s="48"/>
      <c r="F2357" s="48"/>
      <c r="G2357" s="48"/>
      <c r="H2357" s="48"/>
      <c r="I2357" s="48"/>
      <c r="J2357" s="48"/>
      <c r="K2357" s="48"/>
    </row>
    <row r="2358" spans="1:11" x14ac:dyDescent="0.25">
      <c r="A2358" s="48"/>
      <c r="B2358" s="48"/>
      <c r="C2358" s="48"/>
      <c r="D2358" s="48"/>
      <c r="E2358" s="48"/>
      <c r="F2358" s="48"/>
      <c r="G2358" s="48"/>
      <c r="H2358" s="48"/>
      <c r="I2358" s="48"/>
      <c r="J2358" s="48"/>
      <c r="K2358" s="48"/>
    </row>
    <row r="2359" spans="1:11" x14ac:dyDescent="0.25">
      <c r="A2359" s="48"/>
      <c r="B2359" s="48"/>
      <c r="C2359" s="48"/>
      <c r="D2359" s="48"/>
      <c r="E2359" s="48"/>
      <c r="F2359" s="48"/>
      <c r="G2359" s="48"/>
      <c r="H2359" s="48"/>
      <c r="I2359" s="48"/>
      <c r="J2359" s="48"/>
      <c r="K2359" s="48"/>
    </row>
    <row r="2360" spans="1:11" x14ac:dyDescent="0.25">
      <c r="A2360" s="48"/>
      <c r="B2360" s="48"/>
      <c r="C2360" s="48"/>
      <c r="D2360" s="48"/>
      <c r="E2360" s="48"/>
      <c r="F2360" s="48"/>
      <c r="G2360" s="48"/>
      <c r="H2360" s="48"/>
      <c r="I2360" s="48"/>
      <c r="J2360" s="48"/>
      <c r="K2360" s="48"/>
    </row>
    <row r="2361" spans="1:11" x14ac:dyDescent="0.25">
      <c r="A2361" s="48"/>
      <c r="B2361" s="48"/>
      <c r="C2361" s="48"/>
      <c r="D2361" s="48"/>
      <c r="E2361" s="48"/>
      <c r="F2361" s="48"/>
      <c r="G2361" s="48"/>
      <c r="H2361" s="48"/>
      <c r="I2361" s="48"/>
      <c r="J2361" s="48"/>
      <c r="K2361" s="48"/>
    </row>
    <row r="2362" spans="1:11" x14ac:dyDescent="0.25">
      <c r="A2362" s="48"/>
      <c r="B2362" s="48"/>
      <c r="C2362" s="48"/>
      <c r="D2362" s="48"/>
      <c r="E2362" s="48"/>
      <c r="F2362" s="48"/>
      <c r="G2362" s="48"/>
      <c r="H2362" s="48"/>
      <c r="I2362" s="48"/>
      <c r="J2362" s="48"/>
      <c r="K2362" s="48"/>
    </row>
    <row r="2363" spans="1:11" x14ac:dyDescent="0.25">
      <c r="A2363" s="48"/>
      <c r="B2363" s="48"/>
      <c r="C2363" s="48"/>
      <c r="D2363" s="48"/>
      <c r="E2363" s="48"/>
      <c r="F2363" s="48"/>
      <c r="G2363" s="48"/>
      <c r="H2363" s="48"/>
      <c r="I2363" s="48"/>
      <c r="J2363" s="48"/>
      <c r="K2363" s="48"/>
    </row>
    <row r="2364" spans="1:11" x14ac:dyDescent="0.25">
      <c r="A2364" s="48"/>
      <c r="B2364" s="48"/>
      <c r="C2364" s="48"/>
      <c r="D2364" s="48"/>
      <c r="E2364" s="48"/>
      <c r="F2364" s="48"/>
      <c r="G2364" s="48"/>
      <c r="H2364" s="48"/>
      <c r="I2364" s="48"/>
      <c r="J2364" s="48"/>
      <c r="K2364" s="48"/>
    </row>
    <row r="2365" spans="1:11" x14ac:dyDescent="0.25">
      <c r="A2365" s="48"/>
      <c r="B2365" s="48"/>
      <c r="C2365" s="48"/>
      <c r="D2365" s="48"/>
      <c r="E2365" s="48"/>
      <c r="F2365" s="48"/>
      <c r="G2365" s="48"/>
      <c r="H2365" s="48"/>
      <c r="I2365" s="48"/>
      <c r="J2365" s="48"/>
      <c r="K2365" s="48"/>
    </row>
    <row r="2366" spans="1:11" x14ac:dyDescent="0.25">
      <c r="A2366" s="48"/>
      <c r="B2366" s="48"/>
      <c r="C2366" s="48"/>
      <c r="D2366" s="48"/>
      <c r="E2366" s="48"/>
      <c r="F2366" s="48"/>
      <c r="G2366" s="48"/>
      <c r="H2366" s="48"/>
      <c r="I2366" s="48"/>
      <c r="J2366" s="48"/>
      <c r="K2366" s="48"/>
    </row>
    <row r="2367" spans="1:11" x14ac:dyDescent="0.25">
      <c r="A2367" s="48"/>
      <c r="B2367" s="48"/>
      <c r="C2367" s="48"/>
      <c r="D2367" s="48"/>
      <c r="E2367" s="48"/>
      <c r="F2367" s="48"/>
      <c r="G2367" s="48"/>
      <c r="H2367" s="48"/>
      <c r="I2367" s="48"/>
      <c r="J2367" s="48"/>
      <c r="K2367" s="48"/>
    </row>
    <row r="2368" spans="1:11" x14ac:dyDescent="0.25">
      <c r="A2368" s="48"/>
      <c r="B2368" s="48"/>
      <c r="C2368" s="48"/>
      <c r="D2368" s="48"/>
      <c r="E2368" s="48"/>
      <c r="F2368" s="48"/>
      <c r="G2368" s="48"/>
      <c r="H2368" s="48"/>
      <c r="I2368" s="48"/>
      <c r="J2368" s="48"/>
      <c r="K2368" s="48"/>
    </row>
    <row r="2369" spans="1:11" x14ac:dyDescent="0.25">
      <c r="A2369" s="48"/>
      <c r="B2369" s="48"/>
      <c r="C2369" s="48"/>
      <c r="D2369" s="48"/>
      <c r="E2369" s="48"/>
      <c r="F2369" s="48"/>
      <c r="G2369" s="48"/>
      <c r="H2369" s="48"/>
      <c r="I2369" s="48"/>
      <c r="J2369" s="48"/>
      <c r="K2369" s="48"/>
    </row>
    <row r="2370" spans="1:11" x14ac:dyDescent="0.25">
      <c r="A2370" s="48"/>
      <c r="B2370" s="48"/>
      <c r="C2370" s="48"/>
      <c r="D2370" s="48"/>
      <c r="E2370" s="48"/>
      <c r="F2370" s="48"/>
      <c r="G2370" s="48"/>
      <c r="H2370" s="48"/>
      <c r="I2370" s="48"/>
      <c r="J2370" s="48"/>
      <c r="K2370" s="48"/>
    </row>
    <row r="2371" spans="1:11" x14ac:dyDescent="0.25">
      <c r="A2371" s="48"/>
      <c r="B2371" s="48"/>
      <c r="C2371" s="48"/>
      <c r="D2371" s="48"/>
      <c r="E2371" s="48"/>
      <c r="F2371" s="48"/>
      <c r="G2371" s="48"/>
      <c r="H2371" s="48"/>
      <c r="I2371" s="48"/>
      <c r="J2371" s="48"/>
      <c r="K2371" s="48"/>
    </row>
    <row r="2372" spans="1:11" x14ac:dyDescent="0.25">
      <c r="A2372" s="48"/>
      <c r="B2372" s="48"/>
      <c r="C2372" s="48"/>
      <c r="D2372" s="48"/>
      <c r="E2372" s="48"/>
      <c r="F2372" s="48"/>
      <c r="G2372" s="48"/>
      <c r="H2372" s="48"/>
      <c r="I2372" s="48"/>
      <c r="J2372" s="48"/>
      <c r="K2372" s="48"/>
    </row>
    <row r="2373" spans="1:11" x14ac:dyDescent="0.25">
      <c r="A2373" s="48"/>
      <c r="B2373" s="48"/>
      <c r="C2373" s="48"/>
      <c r="D2373" s="48"/>
      <c r="E2373" s="48"/>
      <c r="F2373" s="48"/>
      <c r="G2373" s="48"/>
      <c r="H2373" s="48"/>
      <c r="I2373" s="48"/>
      <c r="J2373" s="48"/>
      <c r="K2373" s="48"/>
    </row>
    <row r="2374" spans="1:11" x14ac:dyDescent="0.25">
      <c r="A2374" s="48"/>
      <c r="B2374" s="48"/>
      <c r="C2374" s="48"/>
      <c r="D2374" s="48"/>
      <c r="E2374" s="48"/>
      <c r="F2374" s="48"/>
      <c r="G2374" s="48"/>
      <c r="H2374" s="48"/>
      <c r="I2374" s="48"/>
      <c r="J2374" s="48"/>
      <c r="K2374" s="48"/>
    </row>
    <row r="2375" spans="1:11" x14ac:dyDescent="0.25">
      <c r="A2375" s="48"/>
      <c r="B2375" s="48"/>
      <c r="C2375" s="48"/>
      <c r="D2375" s="48"/>
      <c r="E2375" s="48"/>
      <c r="F2375" s="48"/>
      <c r="G2375" s="48"/>
      <c r="H2375" s="48"/>
      <c r="I2375" s="48"/>
      <c r="J2375" s="48"/>
      <c r="K2375" s="48"/>
    </row>
    <row r="2376" spans="1:11" x14ac:dyDescent="0.25">
      <c r="A2376" s="48"/>
      <c r="B2376" s="48"/>
      <c r="C2376" s="48"/>
      <c r="D2376" s="48"/>
      <c r="E2376" s="48"/>
      <c r="F2376" s="48"/>
      <c r="G2376" s="48"/>
      <c r="H2376" s="48"/>
      <c r="I2376" s="48"/>
      <c r="J2376" s="48"/>
      <c r="K2376" s="48"/>
    </row>
    <row r="2377" spans="1:11" x14ac:dyDescent="0.25">
      <c r="A2377" s="48"/>
      <c r="B2377" s="48"/>
      <c r="C2377" s="48"/>
      <c r="D2377" s="48"/>
      <c r="E2377" s="48"/>
      <c r="F2377" s="48"/>
      <c r="G2377" s="48"/>
      <c r="H2377" s="48"/>
      <c r="I2377" s="48"/>
      <c r="J2377" s="48"/>
      <c r="K2377" s="48"/>
    </row>
    <row r="2378" spans="1:11" x14ac:dyDescent="0.25">
      <c r="A2378" s="48"/>
      <c r="B2378" s="48"/>
      <c r="C2378" s="48"/>
      <c r="D2378" s="48"/>
      <c r="E2378" s="48"/>
      <c r="F2378" s="48"/>
      <c r="G2378" s="48"/>
      <c r="H2378" s="48"/>
      <c r="I2378" s="48"/>
      <c r="J2378" s="48"/>
      <c r="K2378" s="48"/>
    </row>
    <row r="2379" spans="1:11" x14ac:dyDescent="0.25">
      <c r="A2379" s="48"/>
      <c r="B2379" s="48"/>
      <c r="C2379" s="48"/>
      <c r="D2379" s="48"/>
      <c r="E2379" s="48"/>
      <c r="F2379" s="48"/>
      <c r="G2379" s="48"/>
      <c r="H2379" s="48"/>
      <c r="I2379" s="48"/>
      <c r="J2379" s="48"/>
      <c r="K2379" s="48"/>
    </row>
    <row r="2380" spans="1:11" x14ac:dyDescent="0.25">
      <c r="A2380" s="48"/>
      <c r="B2380" s="48"/>
      <c r="C2380" s="48"/>
      <c r="D2380" s="48"/>
      <c r="E2380" s="48"/>
      <c r="F2380" s="48"/>
      <c r="G2380" s="48"/>
      <c r="H2380" s="48"/>
      <c r="I2380" s="48"/>
      <c r="J2380" s="48"/>
      <c r="K2380" s="48"/>
    </row>
    <row r="2381" spans="1:11" x14ac:dyDescent="0.25">
      <c r="A2381" s="48"/>
      <c r="B2381" s="48"/>
      <c r="C2381" s="48"/>
      <c r="D2381" s="48"/>
      <c r="E2381" s="48"/>
      <c r="F2381" s="48"/>
      <c r="G2381" s="48"/>
      <c r="H2381" s="48"/>
      <c r="I2381" s="48"/>
      <c r="J2381" s="48"/>
      <c r="K2381" s="48"/>
    </row>
    <row r="2382" spans="1:11" x14ac:dyDescent="0.25">
      <c r="A2382" s="48"/>
      <c r="B2382" s="48"/>
      <c r="C2382" s="48"/>
      <c r="D2382" s="48"/>
      <c r="E2382" s="48"/>
      <c r="F2382" s="48"/>
      <c r="G2382" s="48"/>
      <c r="H2382" s="48"/>
      <c r="I2382" s="48"/>
      <c r="J2382" s="48"/>
      <c r="K2382" s="48"/>
    </row>
    <row r="2383" spans="1:11" x14ac:dyDescent="0.25">
      <c r="A2383" s="48"/>
      <c r="B2383" s="48"/>
      <c r="C2383" s="48"/>
      <c r="D2383" s="48"/>
      <c r="E2383" s="48"/>
      <c r="F2383" s="48"/>
      <c r="G2383" s="48"/>
      <c r="H2383" s="48"/>
      <c r="I2383" s="48"/>
      <c r="J2383" s="48"/>
      <c r="K2383" s="48"/>
    </row>
    <row r="2384" spans="1:11" x14ac:dyDescent="0.25">
      <c r="A2384" s="48"/>
      <c r="B2384" s="48"/>
      <c r="C2384" s="48"/>
      <c r="D2384" s="48"/>
      <c r="E2384" s="48"/>
      <c r="F2384" s="48"/>
      <c r="G2384" s="48"/>
      <c r="H2384" s="48"/>
      <c r="I2384" s="48"/>
      <c r="J2384" s="48"/>
      <c r="K2384" s="48"/>
    </row>
    <row r="2385" spans="1:11" x14ac:dyDescent="0.25">
      <c r="A2385" s="48"/>
      <c r="B2385" s="48"/>
      <c r="C2385" s="48"/>
      <c r="D2385" s="48"/>
      <c r="E2385" s="48"/>
      <c r="F2385" s="48"/>
      <c r="G2385" s="48"/>
      <c r="H2385" s="48"/>
      <c r="I2385" s="48"/>
      <c r="J2385" s="48"/>
      <c r="K2385" s="48"/>
    </row>
    <row r="2386" spans="1:11" x14ac:dyDescent="0.25">
      <c r="A2386" s="48"/>
      <c r="B2386" s="48"/>
      <c r="C2386" s="48"/>
      <c r="D2386" s="48"/>
      <c r="E2386" s="48"/>
      <c r="F2386" s="48"/>
      <c r="G2386" s="48"/>
      <c r="H2386" s="48"/>
      <c r="I2386" s="48"/>
      <c r="J2386" s="48"/>
      <c r="K2386" s="48"/>
    </row>
    <row r="2387" spans="1:11" x14ac:dyDescent="0.25">
      <c r="A2387" s="48"/>
      <c r="B2387" s="48"/>
      <c r="C2387" s="48"/>
      <c r="D2387" s="48"/>
      <c r="E2387" s="48"/>
      <c r="F2387" s="48"/>
      <c r="G2387" s="48"/>
      <c r="H2387" s="48"/>
      <c r="I2387" s="48"/>
      <c r="J2387" s="48"/>
      <c r="K2387" s="48"/>
    </row>
    <row r="2388" spans="1:11" x14ac:dyDescent="0.25">
      <c r="A2388" s="48"/>
      <c r="B2388" s="48"/>
      <c r="C2388" s="48"/>
      <c r="D2388" s="48"/>
      <c r="E2388" s="48"/>
      <c r="F2388" s="48"/>
      <c r="G2388" s="48"/>
      <c r="H2388" s="48"/>
      <c r="I2388" s="48"/>
      <c r="J2388" s="48"/>
      <c r="K2388" s="48"/>
    </row>
    <row r="2389" spans="1:11" x14ac:dyDescent="0.25">
      <c r="A2389" s="48"/>
      <c r="B2389" s="48"/>
      <c r="C2389" s="48"/>
      <c r="D2389" s="48"/>
      <c r="E2389" s="48"/>
      <c r="F2389" s="48"/>
      <c r="G2389" s="48"/>
      <c r="H2389" s="48"/>
      <c r="I2389" s="48"/>
      <c r="J2389" s="48"/>
      <c r="K2389" s="48"/>
    </row>
    <row r="2390" spans="1:11" x14ac:dyDescent="0.25">
      <c r="A2390" s="48"/>
      <c r="B2390" s="48"/>
      <c r="C2390" s="48"/>
      <c r="D2390" s="48"/>
      <c r="E2390" s="48"/>
      <c r="F2390" s="48"/>
      <c r="G2390" s="48"/>
      <c r="H2390" s="48"/>
      <c r="I2390" s="48"/>
      <c r="J2390" s="48"/>
      <c r="K2390" s="48"/>
    </row>
    <row r="2391" spans="1:11" x14ac:dyDescent="0.25">
      <c r="A2391" s="48"/>
      <c r="B2391" s="48"/>
      <c r="C2391" s="48"/>
      <c r="D2391" s="48"/>
      <c r="E2391" s="48"/>
      <c r="F2391" s="48"/>
      <c r="G2391" s="48"/>
      <c r="H2391" s="48"/>
      <c r="I2391" s="48"/>
      <c r="J2391" s="48"/>
      <c r="K2391" s="48"/>
    </row>
    <row r="2392" spans="1:11" x14ac:dyDescent="0.25">
      <c r="A2392" s="48"/>
      <c r="B2392" s="48"/>
      <c r="C2392" s="48"/>
      <c r="D2392" s="48"/>
      <c r="E2392" s="48"/>
      <c r="F2392" s="48"/>
      <c r="G2392" s="48"/>
      <c r="H2392" s="48"/>
      <c r="I2392" s="48"/>
      <c r="J2392" s="48"/>
      <c r="K2392" s="48"/>
    </row>
    <row r="2393" spans="1:11" x14ac:dyDescent="0.25">
      <c r="A2393" s="48"/>
      <c r="B2393" s="48"/>
      <c r="C2393" s="48"/>
      <c r="D2393" s="48"/>
      <c r="E2393" s="48"/>
      <c r="F2393" s="48"/>
      <c r="G2393" s="48"/>
      <c r="H2393" s="48"/>
      <c r="I2393" s="48"/>
      <c r="J2393" s="48"/>
      <c r="K2393" s="48"/>
    </row>
    <row r="2394" spans="1:11" x14ac:dyDescent="0.25">
      <c r="A2394" s="48"/>
      <c r="B2394" s="48"/>
      <c r="C2394" s="48"/>
      <c r="D2394" s="48"/>
      <c r="E2394" s="48"/>
      <c r="F2394" s="48"/>
      <c r="G2394" s="48"/>
      <c r="H2394" s="48"/>
      <c r="I2394" s="48"/>
      <c r="J2394" s="48"/>
      <c r="K2394" s="48"/>
    </row>
    <row r="2395" spans="1:11" x14ac:dyDescent="0.25">
      <c r="A2395" s="48"/>
      <c r="B2395" s="48"/>
      <c r="C2395" s="48"/>
      <c r="D2395" s="48"/>
      <c r="E2395" s="48"/>
      <c r="F2395" s="48"/>
      <c r="G2395" s="48"/>
      <c r="H2395" s="48"/>
      <c r="I2395" s="48"/>
      <c r="J2395" s="48"/>
      <c r="K2395" s="48"/>
    </row>
    <row r="2396" spans="1:11" x14ac:dyDescent="0.25">
      <c r="A2396" s="48"/>
      <c r="B2396" s="48"/>
      <c r="C2396" s="48"/>
      <c r="D2396" s="48"/>
      <c r="E2396" s="48"/>
      <c r="F2396" s="48"/>
      <c r="G2396" s="48"/>
      <c r="H2396" s="48"/>
      <c r="I2396" s="48"/>
      <c r="J2396" s="48"/>
      <c r="K2396" s="48"/>
    </row>
    <row r="2397" spans="1:11" x14ac:dyDescent="0.25">
      <c r="A2397" s="48"/>
      <c r="B2397" s="48"/>
      <c r="C2397" s="48"/>
      <c r="D2397" s="48"/>
      <c r="E2397" s="48"/>
      <c r="F2397" s="48"/>
      <c r="G2397" s="48"/>
      <c r="H2397" s="48"/>
      <c r="I2397" s="48"/>
      <c r="J2397" s="48"/>
      <c r="K2397" s="48"/>
    </row>
    <row r="2398" spans="1:11" x14ac:dyDescent="0.25">
      <c r="A2398" s="48"/>
      <c r="B2398" s="48"/>
      <c r="C2398" s="48"/>
      <c r="D2398" s="48"/>
      <c r="E2398" s="48"/>
      <c r="F2398" s="48"/>
      <c r="G2398" s="48"/>
      <c r="H2398" s="48"/>
      <c r="I2398" s="48"/>
      <c r="J2398" s="48"/>
      <c r="K2398" s="48"/>
    </row>
    <row r="2399" spans="1:11" x14ac:dyDescent="0.25">
      <c r="A2399" s="48"/>
      <c r="B2399" s="48"/>
      <c r="C2399" s="48"/>
      <c r="D2399" s="48"/>
      <c r="E2399" s="48"/>
      <c r="F2399" s="48"/>
      <c r="G2399" s="48"/>
      <c r="H2399" s="48"/>
      <c r="I2399" s="48"/>
      <c r="J2399" s="48"/>
      <c r="K2399" s="48"/>
    </row>
    <row r="2400" spans="1:11" x14ac:dyDescent="0.25">
      <c r="A2400" s="48"/>
      <c r="B2400" s="48"/>
      <c r="C2400" s="48"/>
      <c r="D2400" s="48"/>
      <c r="E2400" s="48"/>
      <c r="F2400" s="48"/>
      <c r="G2400" s="48"/>
      <c r="H2400" s="48"/>
      <c r="I2400" s="48"/>
      <c r="J2400" s="48"/>
      <c r="K2400" s="48"/>
    </row>
    <row r="2401" spans="1:11" x14ac:dyDescent="0.25">
      <c r="A2401" s="48"/>
      <c r="B2401" s="48"/>
      <c r="C2401" s="48"/>
      <c r="D2401" s="48"/>
      <c r="E2401" s="48"/>
      <c r="F2401" s="48"/>
      <c r="G2401" s="48"/>
      <c r="H2401" s="48"/>
      <c r="I2401" s="48"/>
      <c r="J2401" s="48"/>
      <c r="K2401" s="48"/>
    </row>
    <row r="2402" spans="1:11" x14ac:dyDescent="0.25">
      <c r="A2402" s="48"/>
      <c r="B2402" s="48"/>
      <c r="C2402" s="48"/>
      <c r="D2402" s="48"/>
      <c r="E2402" s="48"/>
      <c r="F2402" s="48"/>
      <c r="G2402" s="48"/>
      <c r="H2402" s="48"/>
      <c r="I2402" s="48"/>
      <c r="J2402" s="48"/>
      <c r="K2402" s="48"/>
    </row>
    <row r="2403" spans="1:11" x14ac:dyDescent="0.25">
      <c r="A2403" s="48"/>
      <c r="B2403" s="48"/>
      <c r="C2403" s="48"/>
      <c r="D2403" s="48"/>
      <c r="E2403" s="48"/>
      <c r="F2403" s="48"/>
      <c r="G2403" s="48"/>
      <c r="H2403" s="48"/>
      <c r="I2403" s="48"/>
      <c r="J2403" s="48"/>
      <c r="K2403" s="48"/>
    </row>
    <row r="2404" spans="1:11" x14ac:dyDescent="0.25">
      <c r="A2404" s="48"/>
      <c r="B2404" s="48"/>
      <c r="C2404" s="48"/>
      <c r="D2404" s="48"/>
      <c r="E2404" s="48"/>
      <c r="F2404" s="48"/>
      <c r="G2404" s="48"/>
      <c r="H2404" s="48"/>
      <c r="I2404" s="48"/>
      <c r="J2404" s="48"/>
      <c r="K2404" s="48"/>
    </row>
    <row r="2405" spans="1:11" x14ac:dyDescent="0.25">
      <c r="A2405" s="48"/>
      <c r="B2405" s="48"/>
      <c r="C2405" s="48"/>
      <c r="D2405" s="48"/>
      <c r="E2405" s="48"/>
      <c r="F2405" s="48"/>
      <c r="G2405" s="48"/>
      <c r="H2405" s="48"/>
      <c r="I2405" s="48"/>
      <c r="J2405" s="48"/>
      <c r="K2405" s="48"/>
    </row>
    <row r="2406" spans="1:11" x14ac:dyDescent="0.25">
      <c r="A2406" s="48"/>
      <c r="B2406" s="48"/>
      <c r="C2406" s="48"/>
      <c r="D2406" s="48"/>
      <c r="E2406" s="48"/>
      <c r="F2406" s="48"/>
      <c r="G2406" s="48"/>
      <c r="H2406" s="48"/>
      <c r="I2406" s="48"/>
      <c r="J2406" s="48"/>
      <c r="K2406" s="48"/>
    </row>
    <row r="2407" spans="1:11" x14ac:dyDescent="0.25">
      <c r="A2407" s="48"/>
      <c r="B2407" s="48"/>
      <c r="C2407" s="48"/>
      <c r="D2407" s="48"/>
      <c r="E2407" s="48"/>
      <c r="F2407" s="48"/>
      <c r="G2407" s="48"/>
      <c r="H2407" s="48"/>
      <c r="I2407" s="48"/>
      <c r="J2407" s="48"/>
      <c r="K2407" s="48"/>
    </row>
    <row r="2408" spans="1:11" x14ac:dyDescent="0.25">
      <c r="A2408" s="48"/>
      <c r="B2408" s="48"/>
      <c r="C2408" s="48"/>
      <c r="D2408" s="48"/>
      <c r="E2408" s="48"/>
      <c r="F2408" s="48"/>
      <c r="G2408" s="48"/>
      <c r="H2408" s="48"/>
      <c r="I2408" s="48"/>
      <c r="J2408" s="48"/>
      <c r="K2408" s="48"/>
    </row>
    <row r="2409" spans="1:11" x14ac:dyDescent="0.25">
      <c r="A2409" s="48"/>
      <c r="B2409" s="48"/>
      <c r="C2409" s="48"/>
      <c r="D2409" s="48"/>
      <c r="E2409" s="48"/>
      <c r="F2409" s="48"/>
      <c r="G2409" s="48"/>
      <c r="H2409" s="48"/>
      <c r="I2409" s="48"/>
      <c r="J2409" s="48"/>
      <c r="K2409" s="48"/>
    </row>
    <row r="2410" spans="1:11" x14ac:dyDescent="0.25">
      <c r="A2410" s="48"/>
      <c r="B2410" s="48"/>
      <c r="C2410" s="48"/>
      <c r="D2410" s="48"/>
      <c r="E2410" s="48"/>
      <c r="F2410" s="48"/>
      <c r="G2410" s="48"/>
      <c r="H2410" s="48"/>
      <c r="I2410" s="48"/>
      <c r="J2410" s="48"/>
      <c r="K2410" s="48"/>
    </row>
    <row r="2411" spans="1:11" x14ac:dyDescent="0.25">
      <c r="A2411" s="48"/>
      <c r="B2411" s="48"/>
      <c r="C2411" s="48"/>
      <c r="D2411" s="48"/>
      <c r="E2411" s="48"/>
      <c r="F2411" s="48"/>
      <c r="G2411" s="48"/>
      <c r="H2411" s="48"/>
      <c r="I2411" s="48"/>
      <c r="J2411" s="48"/>
      <c r="K2411" s="48"/>
    </row>
    <row r="2412" spans="1:11" x14ac:dyDescent="0.25">
      <c r="A2412" s="48"/>
      <c r="B2412" s="48"/>
      <c r="C2412" s="48"/>
      <c r="D2412" s="48"/>
      <c r="E2412" s="48"/>
      <c r="F2412" s="48"/>
      <c r="G2412" s="48"/>
      <c r="H2412" s="48"/>
      <c r="I2412" s="48"/>
      <c r="J2412" s="48"/>
      <c r="K2412" s="48"/>
    </row>
    <row r="2413" spans="1:11" x14ac:dyDescent="0.25">
      <c r="A2413" s="48"/>
      <c r="B2413" s="48"/>
      <c r="C2413" s="48"/>
      <c r="D2413" s="48"/>
      <c r="E2413" s="48"/>
      <c r="F2413" s="48"/>
      <c r="G2413" s="48"/>
      <c r="H2413" s="48"/>
      <c r="I2413" s="48"/>
      <c r="J2413" s="48"/>
      <c r="K2413" s="48"/>
    </row>
    <row r="2414" spans="1:11" x14ac:dyDescent="0.25">
      <c r="A2414" s="48"/>
      <c r="B2414" s="48"/>
      <c r="C2414" s="48"/>
      <c r="D2414" s="48"/>
      <c r="E2414" s="48"/>
      <c r="F2414" s="48"/>
      <c r="G2414" s="48"/>
      <c r="H2414" s="48"/>
      <c r="I2414" s="48"/>
      <c r="J2414" s="48"/>
      <c r="K2414" s="48"/>
    </row>
    <row r="2415" spans="1:11" x14ac:dyDescent="0.25">
      <c r="A2415" s="48"/>
      <c r="B2415" s="48"/>
      <c r="C2415" s="48"/>
      <c r="D2415" s="48"/>
      <c r="E2415" s="48"/>
      <c r="F2415" s="48"/>
      <c r="G2415" s="48"/>
      <c r="H2415" s="48"/>
      <c r="I2415" s="48"/>
      <c r="J2415" s="48"/>
      <c r="K2415" s="48"/>
    </row>
    <row r="2416" spans="1:11" x14ac:dyDescent="0.25">
      <c r="A2416" s="48"/>
      <c r="B2416" s="48"/>
      <c r="C2416" s="48"/>
      <c r="D2416" s="48"/>
      <c r="E2416" s="48"/>
      <c r="F2416" s="48"/>
      <c r="G2416" s="48"/>
      <c r="H2416" s="48"/>
      <c r="I2416" s="48"/>
      <c r="J2416" s="48"/>
      <c r="K2416" s="48"/>
    </row>
    <row r="2417" spans="1:11" x14ac:dyDescent="0.25">
      <c r="A2417" s="48"/>
      <c r="B2417" s="48"/>
      <c r="C2417" s="48"/>
      <c r="D2417" s="48"/>
      <c r="E2417" s="48"/>
      <c r="F2417" s="48"/>
      <c r="G2417" s="48"/>
      <c r="H2417" s="48"/>
      <c r="I2417" s="48"/>
      <c r="J2417" s="48"/>
      <c r="K2417" s="48"/>
    </row>
    <row r="2418" spans="1:11" x14ac:dyDescent="0.25">
      <c r="A2418" s="48"/>
      <c r="B2418" s="48"/>
      <c r="C2418" s="48"/>
      <c r="D2418" s="48"/>
      <c r="E2418" s="48"/>
      <c r="F2418" s="48"/>
      <c r="G2418" s="48"/>
      <c r="H2418" s="48"/>
      <c r="I2418" s="48"/>
      <c r="J2418" s="48"/>
      <c r="K2418" s="48"/>
    </row>
    <row r="2419" spans="1:11" x14ac:dyDescent="0.25">
      <c r="A2419" s="48"/>
      <c r="B2419" s="48"/>
      <c r="C2419" s="48"/>
      <c r="D2419" s="48"/>
      <c r="E2419" s="48"/>
      <c r="F2419" s="48"/>
      <c r="G2419" s="48"/>
      <c r="H2419" s="48"/>
      <c r="I2419" s="48"/>
      <c r="J2419" s="48"/>
      <c r="K2419" s="48"/>
    </row>
    <row r="2420" spans="1:11" x14ac:dyDescent="0.25">
      <c r="A2420" s="48"/>
      <c r="B2420" s="48"/>
      <c r="C2420" s="48"/>
      <c r="D2420" s="48"/>
      <c r="E2420" s="48"/>
      <c r="F2420" s="48"/>
      <c r="G2420" s="48"/>
      <c r="H2420" s="48"/>
      <c r="I2420" s="48"/>
      <c r="J2420" s="48"/>
      <c r="K2420" s="48"/>
    </row>
    <row r="2421" spans="1:11" x14ac:dyDescent="0.25">
      <c r="A2421" s="48"/>
      <c r="B2421" s="48"/>
      <c r="C2421" s="48"/>
      <c r="D2421" s="48"/>
      <c r="E2421" s="48"/>
      <c r="F2421" s="48"/>
      <c r="G2421" s="48"/>
      <c r="H2421" s="48"/>
      <c r="I2421" s="48"/>
      <c r="J2421" s="48"/>
      <c r="K2421" s="48"/>
    </row>
    <row r="2422" spans="1:11" x14ac:dyDescent="0.25">
      <c r="A2422" s="48"/>
      <c r="B2422" s="48"/>
      <c r="C2422" s="48"/>
      <c r="D2422" s="48"/>
      <c r="E2422" s="48"/>
      <c r="F2422" s="48"/>
      <c r="G2422" s="48"/>
      <c r="H2422" s="48"/>
      <c r="I2422" s="48"/>
      <c r="J2422" s="48"/>
      <c r="K2422" s="48"/>
    </row>
    <row r="2423" spans="1:11" x14ac:dyDescent="0.25">
      <c r="A2423" s="48"/>
      <c r="B2423" s="48"/>
      <c r="C2423" s="48"/>
      <c r="D2423" s="48"/>
      <c r="E2423" s="48"/>
      <c r="F2423" s="48"/>
      <c r="G2423" s="48"/>
      <c r="H2423" s="48"/>
      <c r="I2423" s="48"/>
      <c r="J2423" s="48"/>
      <c r="K2423" s="48"/>
    </row>
    <row r="2424" spans="1:11" x14ac:dyDescent="0.25">
      <c r="A2424" s="48"/>
      <c r="B2424" s="48"/>
      <c r="C2424" s="48"/>
      <c r="D2424" s="48"/>
      <c r="E2424" s="48"/>
      <c r="F2424" s="48"/>
      <c r="G2424" s="48"/>
      <c r="H2424" s="48"/>
      <c r="I2424" s="48"/>
      <c r="J2424" s="48"/>
      <c r="K2424" s="48"/>
    </row>
    <row r="2425" spans="1:11" x14ac:dyDescent="0.25">
      <c r="A2425" s="48"/>
      <c r="B2425" s="48"/>
      <c r="C2425" s="48"/>
      <c r="D2425" s="48"/>
      <c r="E2425" s="48"/>
      <c r="F2425" s="48"/>
      <c r="G2425" s="48"/>
      <c r="H2425" s="48"/>
      <c r="I2425" s="48"/>
      <c r="J2425" s="48"/>
      <c r="K2425" s="48"/>
    </row>
    <row r="2426" spans="1:11" x14ac:dyDescent="0.25">
      <c r="A2426" s="48"/>
      <c r="B2426" s="48"/>
      <c r="C2426" s="48"/>
      <c r="D2426" s="48"/>
      <c r="E2426" s="48"/>
      <c r="F2426" s="48"/>
      <c r="G2426" s="48"/>
      <c r="H2426" s="48"/>
      <c r="I2426" s="48"/>
      <c r="J2426" s="48"/>
      <c r="K2426" s="48"/>
    </row>
    <row r="2427" spans="1:11" x14ac:dyDescent="0.25">
      <c r="A2427" s="48"/>
      <c r="B2427" s="48"/>
      <c r="C2427" s="48"/>
      <c r="D2427" s="48"/>
      <c r="E2427" s="48"/>
      <c r="F2427" s="48"/>
      <c r="G2427" s="48"/>
      <c r="H2427" s="48"/>
      <c r="I2427" s="48"/>
      <c r="J2427" s="48"/>
      <c r="K2427" s="48"/>
    </row>
    <row r="2428" spans="1:11" x14ac:dyDescent="0.25">
      <c r="A2428" s="48"/>
      <c r="B2428" s="48"/>
      <c r="C2428" s="48"/>
      <c r="D2428" s="48"/>
      <c r="E2428" s="48"/>
      <c r="F2428" s="48"/>
      <c r="G2428" s="48"/>
      <c r="H2428" s="48"/>
      <c r="I2428" s="48"/>
      <c r="J2428" s="48"/>
      <c r="K2428" s="48"/>
    </row>
    <row r="2429" spans="1:11" x14ac:dyDescent="0.25">
      <c r="A2429" s="48"/>
      <c r="B2429" s="48"/>
      <c r="C2429" s="48"/>
      <c r="D2429" s="48"/>
      <c r="E2429" s="48"/>
      <c r="F2429" s="48"/>
      <c r="G2429" s="48"/>
      <c r="H2429" s="48"/>
      <c r="I2429" s="48"/>
      <c r="J2429" s="48"/>
      <c r="K2429" s="48"/>
    </row>
    <row r="2430" spans="1:11" x14ac:dyDescent="0.25">
      <c r="A2430" s="48"/>
      <c r="B2430" s="48"/>
      <c r="C2430" s="48"/>
      <c r="D2430" s="48"/>
      <c r="E2430" s="48"/>
      <c r="F2430" s="48"/>
      <c r="G2430" s="48"/>
      <c r="H2430" s="48"/>
      <c r="I2430" s="48"/>
      <c r="J2430" s="48"/>
      <c r="K2430" s="48"/>
    </row>
    <row r="2431" spans="1:11" x14ac:dyDescent="0.25">
      <c r="A2431" s="48"/>
      <c r="B2431" s="48"/>
      <c r="C2431" s="48"/>
      <c r="D2431" s="48"/>
      <c r="E2431" s="48"/>
      <c r="F2431" s="48"/>
      <c r="G2431" s="48"/>
      <c r="H2431" s="48"/>
      <c r="I2431" s="48"/>
      <c r="J2431" s="48"/>
      <c r="K2431" s="48"/>
    </row>
    <row r="2432" spans="1:11" x14ac:dyDescent="0.25">
      <c r="A2432" s="48"/>
      <c r="B2432" s="48"/>
      <c r="C2432" s="48"/>
      <c r="D2432" s="48"/>
      <c r="E2432" s="48"/>
      <c r="F2432" s="48"/>
      <c r="G2432" s="48"/>
      <c r="H2432" s="48"/>
      <c r="I2432" s="48"/>
      <c r="J2432" s="48"/>
      <c r="K2432" s="48"/>
    </row>
    <row r="2433" spans="1:11" x14ac:dyDescent="0.25">
      <c r="A2433" s="48"/>
      <c r="B2433" s="48"/>
      <c r="C2433" s="48"/>
      <c r="D2433" s="48"/>
      <c r="E2433" s="48"/>
      <c r="F2433" s="48"/>
      <c r="G2433" s="48"/>
      <c r="H2433" s="48"/>
      <c r="I2433" s="48"/>
      <c r="J2433" s="48"/>
      <c r="K2433" s="48"/>
    </row>
    <row r="2434" spans="1:11" x14ac:dyDescent="0.25">
      <c r="A2434" s="48"/>
      <c r="B2434" s="48"/>
      <c r="C2434" s="48"/>
      <c r="D2434" s="48"/>
      <c r="E2434" s="48"/>
      <c r="F2434" s="48"/>
      <c r="G2434" s="48"/>
      <c r="H2434" s="48"/>
      <c r="I2434" s="48"/>
      <c r="J2434" s="48"/>
      <c r="K2434" s="48"/>
    </row>
    <row r="2435" spans="1:11" x14ac:dyDescent="0.25">
      <c r="A2435" s="48"/>
      <c r="B2435" s="48"/>
      <c r="C2435" s="48"/>
      <c r="D2435" s="48"/>
      <c r="E2435" s="48"/>
      <c r="F2435" s="48"/>
      <c r="G2435" s="48"/>
      <c r="H2435" s="48"/>
      <c r="I2435" s="48"/>
      <c r="J2435" s="48"/>
      <c r="K2435" s="48"/>
    </row>
    <row r="2436" spans="1:11" x14ac:dyDescent="0.25">
      <c r="A2436" s="48"/>
      <c r="B2436" s="48"/>
      <c r="C2436" s="48"/>
      <c r="D2436" s="48"/>
      <c r="E2436" s="48"/>
      <c r="F2436" s="48"/>
      <c r="G2436" s="48"/>
      <c r="H2436" s="48"/>
      <c r="I2436" s="48"/>
      <c r="J2436" s="48"/>
      <c r="K2436" s="48"/>
    </row>
    <row r="2437" spans="1:11" x14ac:dyDescent="0.25">
      <c r="A2437" s="48"/>
      <c r="B2437" s="48"/>
      <c r="C2437" s="48"/>
      <c r="D2437" s="48"/>
      <c r="E2437" s="48"/>
      <c r="F2437" s="48"/>
      <c r="G2437" s="48"/>
      <c r="H2437" s="48"/>
      <c r="I2437" s="48"/>
      <c r="J2437" s="48"/>
      <c r="K2437" s="48"/>
    </row>
    <row r="2438" spans="1:11" x14ac:dyDescent="0.25">
      <c r="A2438" s="48"/>
      <c r="B2438" s="48"/>
      <c r="C2438" s="48"/>
      <c r="D2438" s="48"/>
      <c r="E2438" s="48"/>
      <c r="F2438" s="48"/>
      <c r="G2438" s="48"/>
      <c r="H2438" s="48"/>
      <c r="I2438" s="48"/>
      <c r="J2438" s="48"/>
      <c r="K2438" s="48"/>
    </row>
    <row r="2439" spans="1:11" x14ac:dyDescent="0.25">
      <c r="A2439" s="48"/>
      <c r="B2439" s="48"/>
      <c r="C2439" s="48"/>
      <c r="D2439" s="48"/>
      <c r="E2439" s="48"/>
      <c r="F2439" s="48"/>
      <c r="G2439" s="48"/>
      <c r="H2439" s="48"/>
      <c r="I2439" s="48"/>
      <c r="J2439" s="48"/>
      <c r="K2439" s="48"/>
    </row>
    <row r="2440" spans="1:11" x14ac:dyDescent="0.25">
      <c r="A2440" s="48"/>
      <c r="B2440" s="48"/>
      <c r="C2440" s="48"/>
      <c r="D2440" s="48"/>
      <c r="E2440" s="48"/>
      <c r="F2440" s="48"/>
      <c r="G2440" s="48"/>
      <c r="H2440" s="48"/>
      <c r="I2440" s="48"/>
      <c r="J2440" s="48"/>
      <c r="K2440" s="48"/>
    </row>
    <row r="2441" spans="1:11" x14ac:dyDescent="0.25">
      <c r="A2441" s="48"/>
      <c r="B2441" s="48"/>
      <c r="C2441" s="48"/>
      <c r="D2441" s="48"/>
      <c r="E2441" s="48"/>
      <c r="F2441" s="48"/>
      <c r="G2441" s="48"/>
      <c r="H2441" s="48"/>
      <c r="I2441" s="48"/>
      <c r="J2441" s="48"/>
      <c r="K2441" s="48"/>
    </row>
    <row r="2442" spans="1:11" x14ac:dyDescent="0.25">
      <c r="A2442" s="48"/>
      <c r="B2442" s="48"/>
      <c r="C2442" s="48"/>
      <c r="D2442" s="48"/>
      <c r="E2442" s="48"/>
      <c r="F2442" s="48"/>
      <c r="G2442" s="48"/>
      <c r="H2442" s="48"/>
      <c r="I2442" s="48"/>
      <c r="J2442" s="48"/>
      <c r="K2442" s="48"/>
    </row>
    <row r="2443" spans="1:11" x14ac:dyDescent="0.25">
      <c r="A2443" s="48"/>
      <c r="B2443" s="48"/>
      <c r="C2443" s="48"/>
      <c r="D2443" s="48"/>
      <c r="E2443" s="48"/>
      <c r="F2443" s="48"/>
      <c r="G2443" s="48"/>
      <c r="H2443" s="48"/>
      <c r="I2443" s="48"/>
      <c r="J2443" s="48"/>
      <c r="K2443" s="48"/>
    </row>
    <row r="2444" spans="1:11" x14ac:dyDescent="0.25">
      <c r="A2444" s="48"/>
      <c r="B2444" s="48"/>
      <c r="C2444" s="48"/>
      <c r="D2444" s="48"/>
      <c r="E2444" s="48"/>
      <c r="F2444" s="48"/>
      <c r="G2444" s="48"/>
      <c r="H2444" s="48"/>
      <c r="I2444" s="48"/>
      <c r="J2444" s="48"/>
      <c r="K2444" s="48"/>
    </row>
    <row r="2445" spans="1:11" x14ac:dyDescent="0.25">
      <c r="A2445" s="48"/>
      <c r="B2445" s="48"/>
      <c r="C2445" s="48"/>
      <c r="D2445" s="48"/>
      <c r="E2445" s="48"/>
      <c r="F2445" s="48"/>
      <c r="G2445" s="48"/>
      <c r="H2445" s="48"/>
      <c r="I2445" s="48"/>
      <c r="J2445" s="48"/>
      <c r="K2445" s="48"/>
    </row>
    <row r="2446" spans="1:11" x14ac:dyDescent="0.25">
      <c r="A2446" s="48"/>
      <c r="B2446" s="48"/>
      <c r="C2446" s="48"/>
      <c r="D2446" s="48"/>
      <c r="E2446" s="48"/>
      <c r="F2446" s="48"/>
      <c r="G2446" s="48"/>
      <c r="H2446" s="48"/>
      <c r="I2446" s="48"/>
      <c r="J2446" s="48"/>
      <c r="K2446" s="48"/>
    </row>
    <row r="2447" spans="1:11" x14ac:dyDescent="0.25">
      <c r="A2447" s="48"/>
      <c r="B2447" s="48"/>
      <c r="C2447" s="48"/>
      <c r="D2447" s="48"/>
      <c r="E2447" s="48"/>
      <c r="F2447" s="48"/>
      <c r="G2447" s="48"/>
      <c r="H2447" s="48"/>
      <c r="I2447" s="48"/>
      <c r="J2447" s="48"/>
      <c r="K2447" s="48"/>
    </row>
    <row r="2448" spans="1:11" x14ac:dyDescent="0.25">
      <c r="A2448" s="48"/>
      <c r="B2448" s="48"/>
      <c r="C2448" s="48"/>
      <c r="D2448" s="48"/>
      <c r="E2448" s="48"/>
      <c r="F2448" s="48"/>
      <c r="G2448" s="48"/>
      <c r="H2448" s="48"/>
      <c r="I2448" s="48"/>
      <c r="J2448" s="48"/>
      <c r="K2448" s="48"/>
    </row>
    <row r="2449" spans="1:11" x14ac:dyDescent="0.25">
      <c r="A2449" s="48"/>
      <c r="B2449" s="48"/>
      <c r="C2449" s="48"/>
      <c r="D2449" s="48"/>
      <c r="E2449" s="48"/>
      <c r="F2449" s="48"/>
      <c r="G2449" s="48"/>
      <c r="H2449" s="48"/>
      <c r="I2449" s="48"/>
      <c r="J2449" s="48"/>
      <c r="K2449" s="48"/>
    </row>
    <row r="2450" spans="1:11" x14ac:dyDescent="0.25">
      <c r="A2450" s="48"/>
      <c r="B2450" s="48"/>
      <c r="C2450" s="48"/>
      <c r="D2450" s="48"/>
      <c r="E2450" s="48"/>
      <c r="F2450" s="48"/>
      <c r="G2450" s="48"/>
      <c r="H2450" s="48"/>
      <c r="I2450" s="48"/>
      <c r="J2450" s="48"/>
      <c r="K2450" s="48"/>
    </row>
    <row r="2451" spans="1:11" x14ac:dyDescent="0.25">
      <c r="A2451" s="48"/>
      <c r="B2451" s="48"/>
      <c r="C2451" s="48"/>
      <c r="D2451" s="48"/>
      <c r="E2451" s="48"/>
      <c r="F2451" s="48"/>
      <c r="G2451" s="48"/>
      <c r="H2451" s="48"/>
      <c r="I2451" s="48"/>
      <c r="J2451" s="48"/>
      <c r="K2451" s="48"/>
    </row>
    <row r="2452" spans="1:11" x14ac:dyDescent="0.25">
      <c r="A2452" s="48"/>
      <c r="B2452" s="48"/>
      <c r="C2452" s="48"/>
      <c r="D2452" s="48"/>
      <c r="E2452" s="48"/>
      <c r="F2452" s="48"/>
      <c r="G2452" s="48"/>
      <c r="H2452" s="48"/>
      <c r="I2452" s="48"/>
      <c r="J2452" s="48"/>
      <c r="K2452" s="48"/>
    </row>
    <row r="2453" spans="1:11" x14ac:dyDescent="0.25">
      <c r="A2453" s="48"/>
      <c r="B2453" s="48"/>
      <c r="C2453" s="48"/>
      <c r="D2453" s="48"/>
      <c r="E2453" s="48"/>
      <c r="F2453" s="48"/>
      <c r="G2453" s="48"/>
      <c r="H2453" s="48"/>
      <c r="I2453" s="48"/>
      <c r="J2453" s="48"/>
      <c r="K2453" s="48"/>
    </row>
    <row r="2454" spans="1:11" x14ac:dyDescent="0.25">
      <c r="A2454" s="48"/>
      <c r="B2454" s="48"/>
      <c r="C2454" s="48"/>
      <c r="D2454" s="48"/>
      <c r="E2454" s="48"/>
      <c r="F2454" s="48"/>
      <c r="G2454" s="48"/>
      <c r="H2454" s="48"/>
      <c r="I2454" s="48"/>
      <c r="J2454" s="48"/>
      <c r="K2454" s="48"/>
    </row>
    <row r="2455" spans="1:11" x14ac:dyDescent="0.25">
      <c r="A2455" s="48"/>
      <c r="B2455" s="48"/>
      <c r="C2455" s="48"/>
      <c r="D2455" s="48"/>
      <c r="E2455" s="48"/>
      <c r="F2455" s="48"/>
      <c r="G2455" s="48"/>
      <c r="H2455" s="48"/>
      <c r="I2455" s="48"/>
      <c r="J2455" s="48"/>
      <c r="K2455" s="48"/>
    </row>
    <row r="2456" spans="1:11" x14ac:dyDescent="0.25">
      <c r="A2456" s="48"/>
      <c r="B2456" s="48"/>
      <c r="C2456" s="48"/>
      <c r="D2456" s="48"/>
      <c r="E2456" s="48"/>
      <c r="F2456" s="48"/>
      <c r="G2456" s="48"/>
      <c r="H2456" s="48"/>
      <c r="I2456" s="48"/>
      <c r="J2456" s="48"/>
      <c r="K2456" s="48"/>
    </row>
    <row r="2457" spans="1:11" x14ac:dyDescent="0.25">
      <c r="A2457" s="48"/>
      <c r="B2457" s="48"/>
      <c r="C2457" s="48"/>
      <c r="D2457" s="48"/>
      <c r="E2457" s="48"/>
      <c r="F2457" s="48"/>
      <c r="G2457" s="48"/>
      <c r="H2457" s="48"/>
      <c r="I2457" s="48"/>
      <c r="J2457" s="48"/>
      <c r="K2457" s="48"/>
    </row>
    <row r="2458" spans="1:11" x14ac:dyDescent="0.25">
      <c r="A2458" s="48"/>
      <c r="B2458" s="48"/>
      <c r="C2458" s="48"/>
      <c r="D2458" s="48"/>
      <c r="E2458" s="48"/>
      <c r="F2458" s="48"/>
      <c r="G2458" s="48"/>
      <c r="H2458" s="48"/>
      <c r="I2458" s="48"/>
      <c r="J2458" s="48"/>
      <c r="K2458" s="48"/>
    </row>
    <row r="2459" spans="1:11" x14ac:dyDescent="0.25">
      <c r="A2459" s="48"/>
      <c r="B2459" s="48"/>
      <c r="C2459" s="48"/>
      <c r="D2459" s="48"/>
      <c r="E2459" s="48"/>
      <c r="F2459" s="48"/>
      <c r="G2459" s="48"/>
      <c r="H2459" s="48"/>
      <c r="I2459" s="48"/>
      <c r="J2459" s="48"/>
      <c r="K2459" s="48"/>
    </row>
    <row r="2460" spans="1:11" x14ac:dyDescent="0.25">
      <c r="A2460" s="48"/>
      <c r="B2460" s="48"/>
      <c r="C2460" s="48"/>
      <c r="D2460" s="48"/>
      <c r="E2460" s="48"/>
      <c r="F2460" s="48"/>
      <c r="G2460" s="48"/>
      <c r="H2460" s="48"/>
      <c r="I2460" s="48"/>
      <c r="J2460" s="48"/>
      <c r="K2460" s="48"/>
    </row>
    <row r="2461" spans="1:11" x14ac:dyDescent="0.25">
      <c r="A2461" s="48"/>
      <c r="B2461" s="48"/>
      <c r="C2461" s="48"/>
      <c r="D2461" s="48"/>
      <c r="E2461" s="48"/>
      <c r="F2461" s="48"/>
      <c r="G2461" s="48"/>
      <c r="H2461" s="48"/>
      <c r="I2461" s="48"/>
      <c r="J2461" s="48"/>
      <c r="K2461" s="48"/>
    </row>
    <row r="2462" spans="1:11" x14ac:dyDescent="0.25">
      <c r="A2462" s="48"/>
      <c r="B2462" s="48"/>
      <c r="C2462" s="48"/>
      <c r="D2462" s="48"/>
      <c r="E2462" s="48"/>
      <c r="F2462" s="48"/>
      <c r="G2462" s="48"/>
      <c r="H2462" s="48"/>
      <c r="I2462" s="48"/>
      <c r="J2462" s="48"/>
      <c r="K2462" s="48"/>
    </row>
    <row r="2463" spans="1:11" x14ac:dyDescent="0.25">
      <c r="A2463" s="48"/>
      <c r="B2463" s="48"/>
      <c r="C2463" s="48"/>
      <c r="D2463" s="48"/>
      <c r="E2463" s="48"/>
      <c r="F2463" s="48"/>
      <c r="G2463" s="48"/>
      <c r="H2463" s="48"/>
      <c r="I2463" s="48"/>
      <c r="J2463" s="48"/>
      <c r="K2463" s="48"/>
    </row>
    <row r="2464" spans="1:11" x14ac:dyDescent="0.25">
      <c r="A2464" s="48"/>
      <c r="B2464" s="48"/>
      <c r="C2464" s="48"/>
      <c r="D2464" s="48"/>
      <c r="E2464" s="48"/>
      <c r="F2464" s="48"/>
      <c r="G2464" s="48"/>
      <c r="H2464" s="48"/>
      <c r="I2464" s="48"/>
      <c r="J2464" s="48"/>
      <c r="K2464" s="48"/>
    </row>
    <row r="2465" spans="1:11" x14ac:dyDescent="0.25">
      <c r="A2465" s="48"/>
      <c r="B2465" s="48"/>
      <c r="C2465" s="48"/>
      <c r="D2465" s="48"/>
      <c r="E2465" s="48"/>
      <c r="F2465" s="48"/>
      <c r="G2465" s="48"/>
      <c r="H2465" s="48"/>
      <c r="I2465" s="48"/>
      <c r="J2465" s="48"/>
      <c r="K2465" s="48"/>
    </row>
    <row r="2466" spans="1:11" x14ac:dyDescent="0.25">
      <c r="A2466" s="48"/>
      <c r="B2466" s="48"/>
      <c r="C2466" s="48"/>
      <c r="D2466" s="48"/>
      <c r="E2466" s="48"/>
      <c r="F2466" s="48"/>
      <c r="G2466" s="48"/>
      <c r="H2466" s="48"/>
      <c r="I2466" s="48"/>
      <c r="J2466" s="48"/>
      <c r="K2466" s="48"/>
    </row>
    <row r="2467" spans="1:11" x14ac:dyDescent="0.25">
      <c r="A2467" s="48"/>
      <c r="B2467" s="48"/>
      <c r="C2467" s="48"/>
      <c r="D2467" s="48"/>
      <c r="E2467" s="48"/>
      <c r="F2467" s="48"/>
      <c r="G2467" s="48"/>
      <c r="H2467" s="48"/>
      <c r="I2467" s="48"/>
      <c r="J2467" s="48"/>
      <c r="K2467" s="48"/>
    </row>
    <row r="2468" spans="1:11" x14ac:dyDescent="0.25">
      <c r="A2468" s="48"/>
      <c r="B2468" s="48"/>
      <c r="C2468" s="48"/>
      <c r="D2468" s="48"/>
      <c r="E2468" s="48"/>
      <c r="F2468" s="48"/>
      <c r="G2468" s="48"/>
      <c r="H2468" s="48"/>
      <c r="I2468" s="48"/>
      <c r="J2468" s="48"/>
      <c r="K2468" s="48"/>
    </row>
    <row r="2469" spans="1:11" x14ac:dyDescent="0.25">
      <c r="A2469" s="48"/>
      <c r="B2469" s="48"/>
      <c r="C2469" s="48"/>
      <c r="D2469" s="48"/>
      <c r="E2469" s="48"/>
      <c r="F2469" s="48"/>
      <c r="G2469" s="48"/>
      <c r="H2469" s="48"/>
      <c r="I2469" s="48"/>
      <c r="J2469" s="48"/>
      <c r="K2469" s="48"/>
    </row>
    <row r="2470" spans="1:11" x14ac:dyDescent="0.25">
      <c r="A2470" s="48"/>
      <c r="B2470" s="48"/>
      <c r="C2470" s="48"/>
      <c r="D2470" s="48"/>
      <c r="E2470" s="48"/>
      <c r="F2470" s="48"/>
      <c r="G2470" s="48"/>
      <c r="H2470" s="48"/>
      <c r="I2470" s="48"/>
      <c r="J2470" s="48"/>
      <c r="K2470" s="48"/>
    </row>
    <row r="2471" spans="1:11" x14ac:dyDescent="0.25">
      <c r="A2471" s="48"/>
      <c r="B2471" s="48"/>
      <c r="C2471" s="48"/>
      <c r="D2471" s="48"/>
      <c r="E2471" s="48"/>
      <c r="F2471" s="48"/>
      <c r="G2471" s="48"/>
      <c r="H2471" s="48"/>
      <c r="I2471" s="48"/>
      <c r="J2471" s="48"/>
      <c r="K2471" s="48"/>
    </row>
    <row r="2472" spans="1:11" x14ac:dyDescent="0.25">
      <c r="A2472" s="48"/>
      <c r="B2472" s="48"/>
      <c r="C2472" s="48"/>
      <c r="D2472" s="48"/>
      <c r="E2472" s="48"/>
      <c r="F2472" s="48"/>
      <c r="G2472" s="48"/>
      <c r="H2472" s="48"/>
      <c r="I2472" s="48"/>
      <c r="J2472" s="48"/>
      <c r="K2472" s="48"/>
    </row>
    <row r="2473" spans="1:11" x14ac:dyDescent="0.25">
      <c r="A2473" s="48"/>
      <c r="B2473" s="48"/>
      <c r="C2473" s="48"/>
      <c r="D2473" s="48"/>
      <c r="E2473" s="48"/>
      <c r="F2473" s="48"/>
      <c r="G2473" s="48"/>
      <c r="H2473" s="48"/>
      <c r="I2473" s="48"/>
      <c r="J2473" s="48"/>
      <c r="K2473" s="48"/>
    </row>
    <row r="2474" spans="1:11" x14ac:dyDescent="0.25">
      <c r="A2474" s="48"/>
      <c r="B2474" s="48"/>
      <c r="C2474" s="48"/>
      <c r="D2474" s="48"/>
      <c r="E2474" s="48"/>
      <c r="F2474" s="48"/>
      <c r="G2474" s="48"/>
      <c r="H2474" s="48"/>
      <c r="I2474" s="48"/>
      <c r="J2474" s="48"/>
      <c r="K2474" s="48"/>
    </row>
    <row r="2475" spans="1:11" x14ac:dyDescent="0.25">
      <c r="A2475" s="48"/>
      <c r="B2475" s="48"/>
      <c r="C2475" s="48"/>
      <c r="D2475" s="48"/>
      <c r="E2475" s="48"/>
      <c r="F2475" s="48"/>
      <c r="G2475" s="48"/>
      <c r="H2475" s="48"/>
      <c r="I2475" s="48"/>
      <c r="J2475" s="48"/>
      <c r="K2475" s="48"/>
    </row>
    <row r="2476" spans="1:11" x14ac:dyDescent="0.25">
      <c r="A2476" s="48"/>
      <c r="B2476" s="48"/>
      <c r="C2476" s="48"/>
      <c r="D2476" s="48"/>
      <c r="E2476" s="48"/>
      <c r="F2476" s="48"/>
      <c r="G2476" s="48"/>
      <c r="H2476" s="48"/>
      <c r="I2476" s="48"/>
      <c r="J2476" s="48"/>
      <c r="K2476" s="48"/>
    </row>
    <row r="2477" spans="1:11" x14ac:dyDescent="0.25">
      <c r="A2477" s="48"/>
      <c r="B2477" s="48"/>
      <c r="C2477" s="48"/>
      <c r="D2477" s="48"/>
      <c r="E2477" s="48"/>
      <c r="F2477" s="48"/>
      <c r="G2477" s="48"/>
      <c r="H2477" s="48"/>
      <c r="I2477" s="48"/>
      <c r="J2477" s="48"/>
      <c r="K2477" s="48"/>
    </row>
    <row r="2478" spans="1:11" x14ac:dyDescent="0.25">
      <c r="A2478" s="48"/>
      <c r="B2478" s="48"/>
      <c r="C2478" s="48"/>
      <c r="D2478" s="48"/>
      <c r="E2478" s="48"/>
      <c r="F2478" s="48"/>
      <c r="G2478" s="48"/>
      <c r="H2478" s="48"/>
      <c r="I2478" s="48"/>
      <c r="J2478" s="48"/>
      <c r="K2478" s="48"/>
    </row>
    <row r="2479" spans="1:11" x14ac:dyDescent="0.25">
      <c r="A2479" s="48"/>
      <c r="B2479" s="48"/>
      <c r="C2479" s="48"/>
      <c r="D2479" s="48"/>
      <c r="E2479" s="48"/>
      <c r="F2479" s="48"/>
      <c r="G2479" s="48"/>
      <c r="H2479" s="48"/>
      <c r="I2479" s="48"/>
      <c r="J2479" s="48"/>
      <c r="K2479" s="48"/>
    </row>
    <row r="2480" spans="1:11" x14ac:dyDescent="0.25">
      <c r="A2480" s="48"/>
      <c r="B2480" s="48"/>
      <c r="C2480" s="48"/>
      <c r="D2480" s="48"/>
      <c r="E2480" s="48"/>
      <c r="F2480" s="48"/>
      <c r="G2480" s="48"/>
      <c r="H2480" s="48"/>
      <c r="I2480" s="48"/>
      <c r="J2480" s="48"/>
      <c r="K2480" s="48"/>
    </row>
    <row r="2481" spans="1:11" x14ac:dyDescent="0.25">
      <c r="A2481" s="48"/>
      <c r="B2481" s="48"/>
      <c r="C2481" s="48"/>
      <c r="D2481" s="48"/>
      <c r="E2481" s="48"/>
      <c r="F2481" s="48"/>
      <c r="G2481" s="48"/>
      <c r="H2481" s="48"/>
      <c r="I2481" s="48"/>
      <c r="J2481" s="48"/>
      <c r="K2481" s="48"/>
    </row>
    <row r="2482" spans="1:11" x14ac:dyDescent="0.25">
      <c r="A2482" s="48"/>
      <c r="B2482" s="48"/>
      <c r="C2482" s="48"/>
      <c r="D2482" s="48"/>
      <c r="E2482" s="48"/>
      <c r="F2482" s="48"/>
      <c r="G2482" s="48"/>
      <c r="H2482" s="48"/>
      <c r="I2482" s="48"/>
      <c r="J2482" s="48"/>
      <c r="K2482" s="48"/>
    </row>
    <row r="2483" spans="1:11" x14ac:dyDescent="0.25">
      <c r="A2483" s="48"/>
      <c r="B2483" s="48"/>
      <c r="C2483" s="48"/>
      <c r="D2483" s="48"/>
      <c r="E2483" s="48"/>
      <c r="F2483" s="48"/>
      <c r="G2483" s="48"/>
      <c r="H2483" s="48"/>
      <c r="I2483" s="48"/>
      <c r="J2483" s="48"/>
      <c r="K2483" s="48"/>
    </row>
    <row r="2484" spans="1:11" x14ac:dyDescent="0.25">
      <c r="A2484" s="48"/>
      <c r="B2484" s="48"/>
      <c r="C2484" s="48"/>
      <c r="D2484" s="48"/>
      <c r="E2484" s="48"/>
      <c r="F2484" s="48"/>
      <c r="G2484" s="48"/>
      <c r="H2484" s="48"/>
      <c r="I2484" s="48"/>
      <c r="J2484" s="48"/>
      <c r="K2484" s="48"/>
    </row>
    <row r="2485" spans="1:11" x14ac:dyDescent="0.25">
      <c r="A2485" s="48"/>
      <c r="B2485" s="48"/>
      <c r="C2485" s="48"/>
      <c r="D2485" s="48"/>
      <c r="E2485" s="48"/>
      <c r="F2485" s="48"/>
      <c r="G2485" s="48"/>
      <c r="H2485" s="48"/>
      <c r="I2485" s="48"/>
      <c r="J2485" s="48"/>
      <c r="K2485" s="48"/>
    </row>
    <row r="2486" spans="1:11" x14ac:dyDescent="0.25">
      <c r="A2486" s="48"/>
      <c r="B2486" s="48"/>
      <c r="C2486" s="48"/>
      <c r="D2486" s="48"/>
      <c r="E2486" s="48"/>
      <c r="F2486" s="48"/>
      <c r="G2486" s="48"/>
      <c r="H2486" s="48"/>
      <c r="I2486" s="48"/>
      <c r="J2486" s="48"/>
      <c r="K2486" s="48"/>
    </row>
    <row r="2487" spans="1:11" x14ac:dyDescent="0.25">
      <c r="A2487" s="48"/>
      <c r="B2487" s="48"/>
      <c r="C2487" s="48"/>
      <c r="D2487" s="48"/>
      <c r="E2487" s="48"/>
      <c r="F2487" s="48"/>
      <c r="G2487" s="48"/>
      <c r="H2487" s="48"/>
      <c r="I2487" s="48"/>
      <c r="J2487" s="48"/>
      <c r="K2487" s="48"/>
    </row>
    <row r="2488" spans="1:11" x14ac:dyDescent="0.25">
      <c r="A2488" s="48"/>
      <c r="B2488" s="48"/>
      <c r="C2488" s="48"/>
      <c r="D2488" s="48"/>
      <c r="E2488" s="48"/>
      <c r="F2488" s="48"/>
      <c r="G2488" s="48"/>
      <c r="H2488" s="48"/>
      <c r="I2488" s="48"/>
      <c r="J2488" s="48"/>
      <c r="K2488" s="48"/>
    </row>
    <row r="2489" spans="1:11" x14ac:dyDescent="0.25">
      <c r="A2489" s="48"/>
      <c r="B2489" s="48"/>
      <c r="C2489" s="48"/>
      <c r="D2489" s="48"/>
      <c r="E2489" s="48"/>
      <c r="F2489" s="48"/>
      <c r="G2489" s="48"/>
      <c r="H2489" s="48"/>
      <c r="I2489" s="48"/>
      <c r="J2489" s="48"/>
      <c r="K2489" s="48"/>
    </row>
    <row r="2490" spans="1:11" x14ac:dyDescent="0.25">
      <c r="A2490" s="48"/>
      <c r="B2490" s="48"/>
      <c r="C2490" s="48"/>
      <c r="D2490" s="48"/>
      <c r="E2490" s="48"/>
      <c r="F2490" s="48"/>
      <c r="G2490" s="48"/>
      <c r="H2490" s="48"/>
      <c r="I2490" s="48"/>
      <c r="J2490" s="48"/>
      <c r="K2490" s="48"/>
    </row>
    <row r="2491" spans="1:11" x14ac:dyDescent="0.25">
      <c r="A2491" s="48"/>
      <c r="B2491" s="48"/>
      <c r="C2491" s="48"/>
      <c r="D2491" s="48"/>
      <c r="E2491" s="48"/>
      <c r="F2491" s="48"/>
      <c r="G2491" s="48"/>
      <c r="H2491" s="48"/>
      <c r="I2491" s="48"/>
      <c r="J2491" s="48"/>
      <c r="K2491" s="48"/>
    </row>
    <row r="2492" spans="1:11" x14ac:dyDescent="0.25">
      <c r="A2492" s="48"/>
      <c r="B2492" s="48"/>
      <c r="C2492" s="48"/>
      <c r="D2492" s="48"/>
      <c r="E2492" s="48"/>
      <c r="F2492" s="48"/>
      <c r="G2492" s="48"/>
      <c r="H2492" s="48"/>
      <c r="I2492" s="48"/>
      <c r="J2492" s="48"/>
      <c r="K2492" s="48"/>
    </row>
    <row r="2493" spans="1:11" x14ac:dyDescent="0.25">
      <c r="A2493" s="48"/>
      <c r="B2493" s="48"/>
      <c r="C2493" s="48"/>
      <c r="D2493" s="48"/>
      <c r="E2493" s="48"/>
      <c r="F2493" s="48"/>
      <c r="G2493" s="48"/>
      <c r="H2493" s="48"/>
      <c r="I2493" s="48"/>
      <c r="J2493" s="48"/>
      <c r="K2493" s="48"/>
    </row>
    <row r="2494" spans="1:11" x14ac:dyDescent="0.25">
      <c r="A2494" s="48"/>
      <c r="B2494" s="48"/>
      <c r="C2494" s="48"/>
      <c r="D2494" s="48"/>
      <c r="E2494" s="48"/>
      <c r="F2494" s="48"/>
      <c r="G2494" s="48"/>
      <c r="H2494" s="48"/>
      <c r="I2494" s="48"/>
      <c r="J2494" s="48"/>
      <c r="K2494" s="48"/>
    </row>
    <row r="2495" spans="1:11" x14ac:dyDescent="0.25">
      <c r="A2495" s="48"/>
      <c r="B2495" s="48"/>
      <c r="C2495" s="48"/>
      <c r="D2495" s="48"/>
      <c r="E2495" s="48"/>
      <c r="F2495" s="48"/>
      <c r="G2495" s="48"/>
      <c r="H2495" s="48"/>
      <c r="I2495" s="48"/>
      <c r="J2495" s="48"/>
      <c r="K2495" s="48"/>
    </row>
    <row r="2496" spans="1:11" x14ac:dyDescent="0.25">
      <c r="A2496" s="48"/>
      <c r="B2496" s="48"/>
      <c r="C2496" s="48"/>
      <c r="D2496" s="48"/>
      <c r="E2496" s="48"/>
      <c r="F2496" s="48"/>
      <c r="G2496" s="48"/>
      <c r="H2496" s="48"/>
      <c r="I2496" s="48"/>
      <c r="J2496" s="48"/>
      <c r="K2496" s="48"/>
    </row>
    <row r="2497" spans="1:11" x14ac:dyDescent="0.25">
      <c r="A2497" s="48"/>
      <c r="B2497" s="48"/>
      <c r="C2497" s="48"/>
      <c r="D2497" s="48"/>
      <c r="E2497" s="48"/>
      <c r="F2497" s="48"/>
      <c r="G2497" s="48"/>
      <c r="H2497" s="48"/>
      <c r="I2497" s="48"/>
      <c r="J2497" s="48"/>
      <c r="K2497" s="48"/>
    </row>
    <row r="2498" spans="1:11" x14ac:dyDescent="0.25">
      <c r="A2498" s="48"/>
      <c r="B2498" s="48"/>
      <c r="C2498" s="48"/>
      <c r="D2498" s="48"/>
      <c r="E2498" s="48"/>
      <c r="F2498" s="48"/>
      <c r="G2498" s="48"/>
      <c r="H2498" s="48"/>
      <c r="I2498" s="48"/>
      <c r="J2498" s="48"/>
      <c r="K2498" s="48"/>
    </row>
    <row r="2499" spans="1:11" x14ac:dyDescent="0.25">
      <c r="A2499" s="48"/>
      <c r="B2499" s="48"/>
      <c r="C2499" s="48"/>
      <c r="D2499" s="48"/>
      <c r="E2499" s="48"/>
      <c r="F2499" s="48"/>
      <c r="G2499" s="48"/>
      <c r="H2499" s="48"/>
      <c r="I2499" s="48"/>
      <c r="J2499" s="48"/>
      <c r="K2499" s="48"/>
    </row>
    <row r="2500" spans="1:11" x14ac:dyDescent="0.25">
      <c r="A2500" s="48"/>
      <c r="B2500" s="48"/>
      <c r="C2500" s="48"/>
      <c r="D2500" s="48"/>
      <c r="E2500" s="48"/>
      <c r="F2500" s="48"/>
      <c r="G2500" s="48"/>
      <c r="H2500" s="48"/>
      <c r="I2500" s="48"/>
      <c r="J2500" s="48"/>
      <c r="K2500" s="48"/>
    </row>
    <row r="2501" spans="1:11" x14ac:dyDescent="0.25">
      <c r="A2501" s="48"/>
      <c r="B2501" s="48"/>
      <c r="C2501" s="48"/>
      <c r="D2501" s="48"/>
      <c r="E2501" s="48"/>
      <c r="F2501" s="48"/>
      <c r="G2501" s="48"/>
      <c r="H2501" s="48"/>
      <c r="I2501" s="48"/>
      <c r="J2501" s="48"/>
      <c r="K2501" s="48"/>
    </row>
    <row r="2502" spans="1:11" x14ac:dyDescent="0.25">
      <c r="A2502" s="48"/>
      <c r="B2502" s="48"/>
      <c r="C2502" s="48"/>
      <c r="D2502" s="48"/>
      <c r="E2502" s="48"/>
      <c r="F2502" s="48"/>
      <c r="G2502" s="48"/>
      <c r="H2502" s="48"/>
      <c r="I2502" s="48"/>
      <c r="J2502" s="48"/>
      <c r="K2502" s="48"/>
    </row>
    <row r="2503" spans="1:11" x14ac:dyDescent="0.25">
      <c r="A2503" s="48"/>
      <c r="B2503" s="48"/>
      <c r="C2503" s="48"/>
      <c r="D2503" s="48"/>
      <c r="E2503" s="48"/>
      <c r="F2503" s="48"/>
      <c r="G2503" s="48"/>
      <c r="H2503" s="48"/>
      <c r="I2503" s="48"/>
      <c r="J2503" s="48"/>
      <c r="K2503" s="48"/>
    </row>
    <row r="2504" spans="1:11" x14ac:dyDescent="0.25">
      <c r="A2504" s="48"/>
      <c r="B2504" s="48"/>
      <c r="C2504" s="48"/>
      <c r="D2504" s="48"/>
      <c r="E2504" s="48"/>
      <c r="F2504" s="48"/>
      <c r="G2504" s="48"/>
      <c r="H2504" s="48"/>
      <c r="I2504" s="48"/>
      <c r="J2504" s="48"/>
      <c r="K2504" s="48"/>
    </row>
    <row r="2505" spans="1:11" x14ac:dyDescent="0.25">
      <c r="A2505" s="48"/>
      <c r="B2505" s="48"/>
      <c r="C2505" s="48"/>
      <c r="D2505" s="48"/>
      <c r="E2505" s="48"/>
      <c r="F2505" s="48"/>
      <c r="G2505" s="48"/>
      <c r="H2505" s="48"/>
      <c r="I2505" s="48"/>
      <c r="J2505" s="48"/>
      <c r="K2505" s="48"/>
    </row>
    <row r="2506" spans="1:11" x14ac:dyDescent="0.25">
      <c r="A2506" s="48"/>
      <c r="B2506" s="48"/>
      <c r="C2506" s="48"/>
      <c r="D2506" s="48"/>
      <c r="E2506" s="48"/>
      <c r="F2506" s="48"/>
      <c r="G2506" s="48"/>
      <c r="H2506" s="48"/>
      <c r="I2506" s="48"/>
      <c r="J2506" s="48"/>
      <c r="K2506" s="48"/>
    </row>
    <row r="2507" spans="1:11" x14ac:dyDescent="0.25">
      <c r="A2507" s="48"/>
      <c r="B2507" s="48"/>
      <c r="C2507" s="48"/>
      <c r="D2507" s="48"/>
      <c r="E2507" s="48"/>
      <c r="F2507" s="48"/>
      <c r="G2507" s="48"/>
      <c r="H2507" s="48"/>
      <c r="I2507" s="48"/>
      <c r="J2507" s="48"/>
      <c r="K2507" s="48"/>
    </row>
    <row r="2508" spans="1:11" x14ac:dyDescent="0.25">
      <c r="A2508" s="48"/>
      <c r="B2508" s="48"/>
      <c r="C2508" s="48"/>
      <c r="D2508" s="48"/>
      <c r="E2508" s="48"/>
      <c r="F2508" s="48"/>
      <c r="G2508" s="48"/>
      <c r="H2508" s="48"/>
      <c r="I2508" s="48"/>
      <c r="J2508" s="48"/>
      <c r="K2508" s="48"/>
    </row>
    <row r="2509" spans="1:11" x14ac:dyDescent="0.25">
      <c r="A2509" s="48"/>
      <c r="B2509" s="48"/>
      <c r="C2509" s="48"/>
      <c r="D2509" s="48"/>
      <c r="E2509" s="48"/>
      <c r="F2509" s="48"/>
      <c r="G2509" s="48"/>
      <c r="H2509" s="48"/>
      <c r="I2509" s="48"/>
      <c r="J2509" s="48"/>
      <c r="K2509" s="48"/>
    </row>
    <row r="2510" spans="1:11" x14ac:dyDescent="0.25">
      <c r="A2510" s="48"/>
      <c r="B2510" s="48"/>
      <c r="C2510" s="48"/>
      <c r="D2510" s="48"/>
      <c r="E2510" s="48"/>
      <c r="F2510" s="48"/>
      <c r="G2510" s="48"/>
      <c r="H2510" s="48"/>
      <c r="I2510" s="48"/>
      <c r="J2510" s="48"/>
      <c r="K2510" s="48"/>
    </row>
    <row r="2511" spans="1:11" x14ac:dyDescent="0.25">
      <c r="A2511" s="48"/>
      <c r="B2511" s="48"/>
      <c r="C2511" s="48"/>
      <c r="D2511" s="48"/>
      <c r="E2511" s="48"/>
      <c r="F2511" s="48"/>
      <c r="G2511" s="48"/>
      <c r="H2511" s="48"/>
      <c r="I2511" s="48"/>
      <c r="J2511" s="48"/>
      <c r="K2511" s="48"/>
    </row>
    <row r="2512" spans="1:11" x14ac:dyDescent="0.25">
      <c r="A2512" s="48"/>
      <c r="B2512" s="48"/>
      <c r="C2512" s="48"/>
      <c r="D2512" s="48"/>
      <c r="E2512" s="48"/>
      <c r="F2512" s="48"/>
      <c r="G2512" s="48"/>
      <c r="H2512" s="48"/>
      <c r="I2512" s="48"/>
      <c r="J2512" s="48"/>
      <c r="K2512" s="48"/>
    </row>
    <row r="2513" spans="1:11" x14ac:dyDescent="0.25">
      <c r="A2513" s="48"/>
      <c r="B2513" s="48"/>
      <c r="C2513" s="48"/>
      <c r="D2513" s="48"/>
      <c r="E2513" s="48"/>
      <c r="F2513" s="48"/>
      <c r="G2513" s="48"/>
      <c r="H2513" s="48"/>
      <c r="I2513" s="48"/>
      <c r="J2513" s="48"/>
      <c r="K2513" s="48"/>
    </row>
    <row r="2514" spans="1:11" x14ac:dyDescent="0.25">
      <c r="A2514" s="48"/>
      <c r="B2514" s="48"/>
      <c r="C2514" s="48"/>
      <c r="D2514" s="48"/>
      <c r="E2514" s="48"/>
      <c r="F2514" s="48"/>
      <c r="G2514" s="48"/>
      <c r="H2514" s="48"/>
      <c r="I2514" s="48"/>
      <c r="J2514" s="48"/>
      <c r="K2514" s="48"/>
    </row>
    <row r="2515" spans="1:11" x14ac:dyDescent="0.25">
      <c r="A2515" s="48"/>
      <c r="B2515" s="48"/>
      <c r="C2515" s="48"/>
      <c r="D2515" s="48"/>
      <c r="E2515" s="48"/>
      <c r="F2515" s="48"/>
      <c r="G2515" s="48"/>
      <c r="H2515" s="48"/>
      <c r="I2515" s="48"/>
      <c r="J2515" s="48"/>
      <c r="K2515" s="48"/>
    </row>
    <row r="2516" spans="1:11" x14ac:dyDescent="0.25">
      <c r="A2516" s="48"/>
      <c r="B2516" s="48"/>
      <c r="C2516" s="48"/>
      <c r="D2516" s="48"/>
      <c r="E2516" s="48"/>
      <c r="F2516" s="48"/>
      <c r="G2516" s="48"/>
      <c r="H2516" s="48"/>
      <c r="I2516" s="48"/>
      <c r="J2516" s="48"/>
      <c r="K2516" s="48"/>
    </row>
    <row r="2517" spans="1:11" x14ac:dyDescent="0.25">
      <c r="A2517" s="48"/>
      <c r="B2517" s="48"/>
      <c r="C2517" s="48"/>
      <c r="D2517" s="48"/>
      <c r="E2517" s="48"/>
      <c r="F2517" s="48"/>
      <c r="G2517" s="48"/>
      <c r="H2517" s="48"/>
      <c r="I2517" s="48"/>
      <c r="J2517" s="48"/>
      <c r="K2517" s="48"/>
    </row>
    <row r="2518" spans="1:11" x14ac:dyDescent="0.25">
      <c r="A2518" s="48"/>
      <c r="B2518" s="48"/>
      <c r="C2518" s="48"/>
      <c r="D2518" s="48"/>
      <c r="E2518" s="48"/>
      <c r="F2518" s="48"/>
      <c r="G2518" s="48"/>
      <c r="H2518" s="48"/>
      <c r="I2518" s="48"/>
      <c r="J2518" s="48"/>
      <c r="K2518" s="48"/>
    </row>
    <row r="2519" spans="1:11" x14ac:dyDescent="0.25">
      <c r="A2519" s="48"/>
      <c r="B2519" s="48"/>
      <c r="C2519" s="48"/>
      <c r="D2519" s="48"/>
      <c r="E2519" s="48"/>
      <c r="F2519" s="48"/>
      <c r="G2519" s="48"/>
      <c r="H2519" s="48"/>
      <c r="I2519" s="48"/>
      <c r="J2519" s="48"/>
      <c r="K2519" s="48"/>
    </row>
    <row r="2520" spans="1:11" x14ac:dyDescent="0.25">
      <c r="A2520" s="48"/>
      <c r="B2520" s="48"/>
      <c r="C2520" s="48"/>
      <c r="D2520" s="48"/>
      <c r="E2520" s="48"/>
      <c r="F2520" s="48"/>
      <c r="G2520" s="48"/>
      <c r="H2520" s="48"/>
      <c r="I2520" s="48"/>
      <c r="J2520" s="48"/>
      <c r="K2520" s="48"/>
    </row>
    <row r="2521" spans="1:11" x14ac:dyDescent="0.25">
      <c r="A2521" s="48"/>
      <c r="B2521" s="48"/>
      <c r="C2521" s="48"/>
      <c r="D2521" s="48"/>
      <c r="E2521" s="48"/>
      <c r="F2521" s="48"/>
      <c r="G2521" s="48"/>
      <c r="H2521" s="48"/>
      <c r="I2521" s="48"/>
      <c r="J2521" s="48"/>
      <c r="K2521" s="48"/>
    </row>
    <row r="2522" spans="1:11" x14ac:dyDescent="0.25">
      <c r="A2522" s="48"/>
      <c r="B2522" s="48"/>
      <c r="C2522" s="48"/>
      <c r="D2522" s="48"/>
      <c r="E2522" s="48"/>
      <c r="F2522" s="48"/>
      <c r="G2522" s="48"/>
      <c r="H2522" s="48"/>
      <c r="I2522" s="48"/>
      <c r="J2522" s="48"/>
      <c r="K2522" s="48"/>
    </row>
    <row r="2523" spans="1:11" x14ac:dyDescent="0.25">
      <c r="A2523" s="48"/>
      <c r="B2523" s="48"/>
      <c r="C2523" s="48"/>
      <c r="D2523" s="48"/>
      <c r="E2523" s="48"/>
      <c r="F2523" s="48"/>
      <c r="G2523" s="48"/>
      <c r="H2523" s="48"/>
      <c r="I2523" s="48"/>
      <c r="J2523" s="48"/>
      <c r="K2523" s="48"/>
    </row>
    <row r="2524" spans="1:11" x14ac:dyDescent="0.25">
      <c r="A2524" s="48"/>
      <c r="B2524" s="48"/>
      <c r="C2524" s="48"/>
      <c r="D2524" s="48"/>
      <c r="E2524" s="48"/>
      <c r="F2524" s="48"/>
      <c r="G2524" s="48"/>
      <c r="H2524" s="48"/>
      <c r="I2524" s="48"/>
      <c r="J2524" s="48"/>
      <c r="K2524" s="48"/>
    </row>
    <row r="2525" spans="1:11" x14ac:dyDescent="0.25">
      <c r="A2525" s="48"/>
      <c r="B2525" s="48"/>
      <c r="C2525" s="48"/>
      <c r="D2525" s="48"/>
      <c r="E2525" s="48"/>
      <c r="F2525" s="48"/>
      <c r="G2525" s="48"/>
      <c r="H2525" s="48"/>
      <c r="I2525" s="48"/>
      <c r="J2525" s="48"/>
      <c r="K2525" s="48"/>
    </row>
    <row r="2526" spans="1:11" x14ac:dyDescent="0.25">
      <c r="A2526" s="48"/>
      <c r="B2526" s="48"/>
      <c r="C2526" s="48"/>
      <c r="D2526" s="48"/>
      <c r="E2526" s="48"/>
      <c r="F2526" s="48"/>
      <c r="G2526" s="48"/>
      <c r="H2526" s="48"/>
      <c r="I2526" s="48"/>
      <c r="J2526" s="48"/>
      <c r="K2526" s="48"/>
    </row>
    <row r="2527" spans="1:11" x14ac:dyDescent="0.25">
      <c r="A2527" s="48"/>
      <c r="B2527" s="48"/>
      <c r="C2527" s="48"/>
      <c r="D2527" s="48"/>
      <c r="E2527" s="48"/>
      <c r="F2527" s="48"/>
      <c r="G2527" s="48"/>
      <c r="H2527" s="48"/>
      <c r="I2527" s="48"/>
      <c r="J2527" s="48"/>
      <c r="K2527" s="48"/>
    </row>
    <row r="2528" spans="1:11" x14ac:dyDescent="0.25">
      <c r="A2528" s="48"/>
      <c r="B2528" s="48"/>
      <c r="C2528" s="48"/>
      <c r="D2528" s="48"/>
      <c r="E2528" s="48"/>
      <c r="F2528" s="48"/>
      <c r="G2528" s="48"/>
      <c r="H2528" s="48"/>
      <c r="I2528" s="48"/>
      <c r="J2528" s="48"/>
      <c r="K2528" s="48"/>
    </row>
    <row r="2529" spans="1:11" x14ac:dyDescent="0.25">
      <c r="A2529" s="48"/>
      <c r="B2529" s="48"/>
      <c r="C2529" s="48"/>
      <c r="D2529" s="48"/>
      <c r="E2529" s="48"/>
      <c r="F2529" s="48"/>
      <c r="G2529" s="48"/>
      <c r="H2529" s="48"/>
      <c r="I2529" s="48"/>
      <c r="J2529" s="48"/>
      <c r="K2529" s="48"/>
    </row>
    <row r="2530" spans="1:11" x14ac:dyDescent="0.25">
      <c r="A2530" s="48"/>
      <c r="B2530" s="48"/>
      <c r="C2530" s="48"/>
      <c r="D2530" s="48"/>
      <c r="E2530" s="48"/>
      <c r="F2530" s="48"/>
      <c r="G2530" s="48"/>
      <c r="H2530" s="48"/>
      <c r="I2530" s="48"/>
      <c r="J2530" s="48"/>
      <c r="K2530" s="48"/>
    </row>
    <row r="2531" spans="1:11" x14ac:dyDescent="0.25">
      <c r="A2531" s="48"/>
      <c r="B2531" s="48"/>
      <c r="C2531" s="48"/>
      <c r="D2531" s="48"/>
      <c r="E2531" s="48"/>
      <c r="F2531" s="48"/>
      <c r="G2531" s="48"/>
      <c r="H2531" s="48"/>
      <c r="I2531" s="48"/>
      <c r="J2531" s="48"/>
      <c r="K2531" s="48"/>
    </row>
    <row r="2532" spans="1:11" x14ac:dyDescent="0.25">
      <c r="A2532" s="48"/>
      <c r="B2532" s="48"/>
      <c r="C2532" s="48"/>
      <c r="D2532" s="48"/>
      <c r="E2532" s="48"/>
      <c r="F2532" s="48"/>
      <c r="G2532" s="48"/>
      <c r="H2532" s="48"/>
      <c r="I2532" s="48"/>
      <c r="J2532" s="48"/>
      <c r="K2532" s="48"/>
    </row>
    <row r="2533" spans="1:11" x14ac:dyDescent="0.25">
      <c r="A2533" s="48"/>
      <c r="B2533" s="48"/>
      <c r="C2533" s="48"/>
      <c r="D2533" s="48"/>
      <c r="E2533" s="48"/>
      <c r="F2533" s="48"/>
      <c r="G2533" s="48"/>
      <c r="H2533" s="48"/>
      <c r="I2533" s="48"/>
      <c r="J2533" s="48"/>
      <c r="K2533" s="48"/>
    </row>
    <row r="2534" spans="1:11" x14ac:dyDescent="0.25">
      <c r="A2534" s="48"/>
      <c r="B2534" s="48"/>
      <c r="C2534" s="48"/>
      <c r="D2534" s="48"/>
      <c r="E2534" s="48"/>
      <c r="F2534" s="48"/>
      <c r="G2534" s="48"/>
      <c r="H2534" s="48"/>
      <c r="I2534" s="48"/>
      <c r="J2534" s="48"/>
      <c r="K2534" s="48"/>
    </row>
    <row r="2535" spans="1:11" x14ac:dyDescent="0.25">
      <c r="A2535" s="48"/>
      <c r="B2535" s="48"/>
      <c r="C2535" s="48"/>
      <c r="D2535" s="48"/>
      <c r="E2535" s="48"/>
      <c r="F2535" s="48"/>
      <c r="G2535" s="48"/>
      <c r="H2535" s="48"/>
      <c r="I2535" s="48"/>
      <c r="J2535" s="48"/>
      <c r="K2535" s="48"/>
    </row>
    <row r="2536" spans="1:11" x14ac:dyDescent="0.25">
      <c r="A2536" s="48"/>
      <c r="B2536" s="48"/>
      <c r="C2536" s="48"/>
      <c r="D2536" s="48"/>
      <c r="E2536" s="48"/>
      <c r="F2536" s="48"/>
      <c r="G2536" s="48"/>
      <c r="H2536" s="48"/>
      <c r="I2536" s="48"/>
      <c r="J2536" s="48"/>
      <c r="K2536" s="48"/>
    </row>
    <row r="2537" spans="1:11" x14ac:dyDescent="0.25">
      <c r="A2537" s="48"/>
      <c r="B2537" s="48"/>
      <c r="C2537" s="48"/>
      <c r="D2537" s="48"/>
      <c r="E2537" s="48"/>
      <c r="F2537" s="48"/>
      <c r="G2537" s="48"/>
      <c r="H2537" s="48"/>
      <c r="I2537" s="48"/>
      <c r="J2537" s="48"/>
      <c r="K2537" s="48"/>
    </row>
    <row r="2538" spans="1:11" x14ac:dyDescent="0.25">
      <c r="A2538" s="48"/>
      <c r="B2538" s="48"/>
      <c r="C2538" s="48"/>
      <c r="D2538" s="48"/>
      <c r="E2538" s="48"/>
      <c r="F2538" s="48"/>
      <c r="G2538" s="48"/>
      <c r="H2538" s="48"/>
      <c r="I2538" s="48"/>
      <c r="J2538" s="48"/>
      <c r="K2538" s="48"/>
    </row>
    <row r="2539" spans="1:11" x14ac:dyDescent="0.25">
      <c r="A2539" s="48"/>
      <c r="B2539" s="48"/>
      <c r="C2539" s="48"/>
      <c r="D2539" s="48"/>
      <c r="E2539" s="48"/>
      <c r="F2539" s="48"/>
      <c r="G2539" s="48"/>
      <c r="H2539" s="48"/>
      <c r="I2539" s="48"/>
      <c r="J2539" s="48"/>
      <c r="K2539" s="48"/>
    </row>
    <row r="2540" spans="1:11" x14ac:dyDescent="0.25">
      <c r="A2540" s="48"/>
      <c r="B2540" s="48"/>
      <c r="C2540" s="48"/>
      <c r="D2540" s="48"/>
      <c r="E2540" s="48"/>
      <c r="F2540" s="48"/>
      <c r="G2540" s="48"/>
      <c r="H2540" s="48"/>
      <c r="I2540" s="48"/>
      <c r="J2540" s="48"/>
      <c r="K2540" s="48"/>
    </row>
    <row r="2541" spans="1:11" x14ac:dyDescent="0.25">
      <c r="A2541" s="48"/>
      <c r="B2541" s="48"/>
      <c r="C2541" s="48"/>
      <c r="D2541" s="48"/>
      <c r="E2541" s="48"/>
      <c r="F2541" s="48"/>
      <c r="G2541" s="48"/>
      <c r="H2541" s="48"/>
      <c r="I2541" s="48"/>
      <c r="J2541" s="48"/>
      <c r="K2541" s="48"/>
    </row>
    <row r="2542" spans="1:11" x14ac:dyDescent="0.25">
      <c r="A2542" s="48"/>
      <c r="B2542" s="48"/>
      <c r="C2542" s="48"/>
      <c r="D2542" s="48"/>
      <c r="E2542" s="48"/>
      <c r="F2542" s="48"/>
      <c r="G2542" s="48"/>
      <c r="H2542" s="48"/>
      <c r="I2542" s="48"/>
      <c r="J2542" s="48"/>
      <c r="K2542" s="48"/>
    </row>
    <row r="2543" spans="1:11" x14ac:dyDescent="0.25">
      <c r="A2543" s="48"/>
      <c r="B2543" s="48"/>
      <c r="C2543" s="48"/>
      <c r="D2543" s="48"/>
      <c r="E2543" s="48"/>
      <c r="F2543" s="48"/>
      <c r="G2543" s="48"/>
      <c r="H2543" s="48"/>
      <c r="I2543" s="48"/>
      <c r="J2543" s="48"/>
      <c r="K2543" s="48"/>
    </row>
    <row r="2544" spans="1:11" x14ac:dyDescent="0.25">
      <c r="A2544" s="48"/>
      <c r="B2544" s="48"/>
      <c r="C2544" s="48"/>
      <c r="D2544" s="48"/>
      <c r="E2544" s="48"/>
      <c r="F2544" s="48"/>
      <c r="G2544" s="48"/>
      <c r="H2544" s="48"/>
      <c r="I2544" s="48"/>
      <c r="J2544" s="48"/>
      <c r="K2544" s="48"/>
    </row>
    <row r="2545" spans="1:11" x14ac:dyDescent="0.25">
      <c r="A2545" s="48"/>
      <c r="B2545" s="48"/>
      <c r="C2545" s="48"/>
      <c r="D2545" s="48"/>
      <c r="E2545" s="48"/>
      <c r="F2545" s="48"/>
      <c r="G2545" s="48"/>
      <c r="H2545" s="48"/>
      <c r="I2545" s="48"/>
      <c r="J2545" s="48"/>
      <c r="K2545" s="48"/>
    </row>
    <row r="2546" spans="1:11" x14ac:dyDescent="0.25">
      <c r="A2546" s="48"/>
      <c r="B2546" s="48"/>
      <c r="C2546" s="48"/>
      <c r="D2546" s="48"/>
      <c r="E2546" s="48"/>
      <c r="F2546" s="48"/>
      <c r="G2546" s="48"/>
      <c r="H2546" s="48"/>
      <c r="I2546" s="48"/>
      <c r="J2546" s="48"/>
      <c r="K2546" s="48"/>
    </row>
    <row r="2547" spans="1:11" x14ac:dyDescent="0.25">
      <c r="A2547" s="48"/>
      <c r="B2547" s="48"/>
      <c r="C2547" s="48"/>
      <c r="D2547" s="48"/>
      <c r="E2547" s="48"/>
      <c r="F2547" s="48"/>
      <c r="G2547" s="48"/>
      <c r="H2547" s="48"/>
      <c r="I2547" s="48"/>
      <c r="J2547" s="48"/>
      <c r="K2547" s="48"/>
    </row>
    <row r="2548" spans="1:11" x14ac:dyDescent="0.25">
      <c r="A2548" s="48"/>
      <c r="B2548" s="48"/>
      <c r="C2548" s="48"/>
      <c r="D2548" s="48"/>
      <c r="E2548" s="48"/>
      <c r="F2548" s="48"/>
      <c r="G2548" s="48"/>
      <c r="H2548" s="48"/>
      <c r="I2548" s="48"/>
      <c r="J2548" s="48"/>
      <c r="K2548" s="48"/>
    </row>
    <row r="2549" spans="1:11" x14ac:dyDescent="0.25">
      <c r="A2549" s="48"/>
      <c r="B2549" s="48"/>
      <c r="C2549" s="48"/>
      <c r="D2549" s="48"/>
      <c r="E2549" s="48"/>
      <c r="F2549" s="48"/>
      <c r="G2549" s="48"/>
      <c r="H2549" s="48"/>
      <c r="I2549" s="48"/>
      <c r="J2549" s="48"/>
      <c r="K2549" s="48"/>
    </row>
    <row r="2550" spans="1:11" x14ac:dyDescent="0.25">
      <c r="A2550" s="48"/>
      <c r="B2550" s="48"/>
      <c r="C2550" s="48"/>
      <c r="D2550" s="48"/>
      <c r="E2550" s="48"/>
      <c r="F2550" s="48"/>
      <c r="G2550" s="48"/>
      <c r="H2550" s="48"/>
      <c r="I2550" s="48"/>
      <c r="J2550" s="48"/>
      <c r="K2550" s="48"/>
    </row>
    <row r="2551" spans="1:11" x14ac:dyDescent="0.25">
      <c r="A2551" s="48"/>
      <c r="B2551" s="48"/>
      <c r="C2551" s="48"/>
      <c r="D2551" s="48"/>
      <c r="E2551" s="48"/>
      <c r="F2551" s="48"/>
      <c r="G2551" s="48"/>
      <c r="H2551" s="48"/>
      <c r="I2551" s="48"/>
      <c r="J2551" s="48"/>
      <c r="K2551" s="48"/>
    </row>
    <row r="2552" spans="1:11" x14ac:dyDescent="0.25">
      <c r="A2552" s="48"/>
      <c r="B2552" s="48"/>
      <c r="C2552" s="48"/>
      <c r="D2552" s="48"/>
      <c r="E2552" s="48"/>
      <c r="F2552" s="48"/>
      <c r="G2552" s="48"/>
      <c r="H2552" s="48"/>
      <c r="I2552" s="48"/>
      <c r="J2552" s="48"/>
      <c r="K2552" s="48"/>
    </row>
    <row r="2553" spans="1:11" x14ac:dyDescent="0.25">
      <c r="A2553" s="48"/>
      <c r="B2553" s="48"/>
      <c r="C2553" s="48"/>
      <c r="D2553" s="48"/>
      <c r="E2553" s="48"/>
      <c r="F2553" s="48"/>
      <c r="G2553" s="48"/>
      <c r="H2553" s="48"/>
      <c r="I2553" s="48"/>
      <c r="J2553" s="48"/>
      <c r="K2553" s="48"/>
    </row>
    <row r="2554" spans="1:11" x14ac:dyDescent="0.25">
      <c r="A2554" s="48"/>
      <c r="B2554" s="48"/>
      <c r="C2554" s="48"/>
      <c r="D2554" s="48"/>
      <c r="E2554" s="48"/>
      <c r="F2554" s="48"/>
      <c r="G2554" s="48"/>
      <c r="H2554" s="48"/>
      <c r="I2554" s="48"/>
      <c r="J2554" s="48"/>
      <c r="K2554" s="48"/>
    </row>
    <row r="2555" spans="1:11" x14ac:dyDescent="0.25">
      <c r="A2555" s="48"/>
      <c r="B2555" s="48"/>
      <c r="C2555" s="48"/>
      <c r="D2555" s="48"/>
      <c r="E2555" s="48"/>
      <c r="F2555" s="48"/>
      <c r="G2555" s="48"/>
      <c r="H2555" s="48"/>
      <c r="I2555" s="48"/>
      <c r="J2555" s="48"/>
      <c r="K2555" s="48"/>
    </row>
    <row r="2556" spans="1:11" x14ac:dyDescent="0.25">
      <c r="A2556" s="48"/>
      <c r="B2556" s="48"/>
      <c r="C2556" s="48"/>
      <c r="D2556" s="48"/>
      <c r="E2556" s="48"/>
      <c r="F2556" s="48"/>
      <c r="G2556" s="48"/>
      <c r="H2556" s="48"/>
      <c r="I2556" s="48"/>
      <c r="J2556" s="48"/>
      <c r="K2556" s="48"/>
    </row>
    <row r="2557" spans="1:11" x14ac:dyDescent="0.25">
      <c r="A2557" s="48"/>
      <c r="B2557" s="48"/>
      <c r="C2557" s="48"/>
      <c r="D2557" s="48"/>
      <c r="E2557" s="48"/>
      <c r="F2557" s="48"/>
      <c r="G2557" s="48"/>
      <c r="H2557" s="48"/>
      <c r="I2557" s="48"/>
      <c r="J2557" s="48"/>
      <c r="K2557" s="48"/>
    </row>
    <row r="2558" spans="1:11" x14ac:dyDescent="0.25">
      <c r="A2558" s="48"/>
      <c r="B2558" s="48"/>
      <c r="C2558" s="48"/>
      <c r="D2558" s="48"/>
      <c r="E2558" s="48"/>
      <c r="F2558" s="48"/>
      <c r="G2558" s="48"/>
      <c r="H2558" s="48"/>
      <c r="I2558" s="48"/>
      <c r="J2558" s="48"/>
      <c r="K2558" s="48"/>
    </row>
    <row r="2559" spans="1:11" x14ac:dyDescent="0.25">
      <c r="A2559" s="48"/>
      <c r="B2559" s="48"/>
      <c r="C2559" s="48"/>
      <c r="D2559" s="48"/>
      <c r="E2559" s="48"/>
      <c r="F2559" s="48"/>
      <c r="G2559" s="48"/>
      <c r="H2559" s="48"/>
      <c r="I2559" s="48"/>
      <c r="J2559" s="48"/>
      <c r="K2559" s="48"/>
    </row>
    <row r="2560" spans="1:11" x14ac:dyDescent="0.25">
      <c r="A2560" s="48"/>
      <c r="B2560" s="48"/>
      <c r="C2560" s="48"/>
      <c r="D2560" s="48"/>
      <c r="E2560" s="48"/>
      <c r="F2560" s="48"/>
      <c r="G2560" s="48"/>
      <c r="H2560" s="48"/>
      <c r="I2560" s="48"/>
      <c r="J2560" s="48"/>
      <c r="K2560" s="48"/>
    </row>
    <row r="2561" spans="1:11" x14ac:dyDescent="0.25">
      <c r="A2561" s="48"/>
      <c r="B2561" s="48"/>
      <c r="C2561" s="48"/>
      <c r="D2561" s="48"/>
      <c r="E2561" s="48"/>
      <c r="F2561" s="48"/>
      <c r="G2561" s="48"/>
      <c r="H2561" s="48"/>
      <c r="I2561" s="48"/>
      <c r="J2561" s="48"/>
      <c r="K2561" s="48"/>
    </row>
    <row r="2562" spans="1:11" x14ac:dyDescent="0.25">
      <c r="A2562" s="48"/>
      <c r="B2562" s="48"/>
      <c r="C2562" s="48"/>
      <c r="D2562" s="48"/>
      <c r="E2562" s="48"/>
      <c r="F2562" s="48"/>
      <c r="G2562" s="48"/>
      <c r="H2562" s="48"/>
      <c r="I2562" s="48"/>
      <c r="J2562" s="48"/>
      <c r="K2562" s="48"/>
    </row>
    <row r="2563" spans="1:11" x14ac:dyDescent="0.25">
      <c r="A2563" s="48"/>
      <c r="B2563" s="48"/>
      <c r="C2563" s="48"/>
      <c r="D2563" s="48"/>
      <c r="E2563" s="48"/>
      <c r="F2563" s="48"/>
      <c r="G2563" s="48"/>
      <c r="H2563" s="48"/>
      <c r="I2563" s="48"/>
      <c r="J2563" s="48"/>
      <c r="K2563" s="48"/>
    </row>
    <row r="2564" spans="1:11" x14ac:dyDescent="0.25">
      <c r="A2564" s="48"/>
      <c r="B2564" s="48"/>
      <c r="C2564" s="48"/>
      <c r="D2564" s="48"/>
      <c r="E2564" s="48"/>
      <c r="F2564" s="48"/>
      <c r="G2564" s="48"/>
      <c r="H2564" s="48"/>
      <c r="I2564" s="48"/>
      <c r="J2564" s="48"/>
      <c r="K2564" s="48"/>
    </row>
    <row r="2565" spans="1:11" x14ac:dyDescent="0.25">
      <c r="A2565" s="48"/>
      <c r="B2565" s="48"/>
      <c r="C2565" s="48"/>
      <c r="D2565" s="48"/>
      <c r="E2565" s="48"/>
      <c r="F2565" s="48"/>
      <c r="G2565" s="48"/>
      <c r="H2565" s="48"/>
      <c r="I2565" s="48"/>
      <c r="J2565" s="48"/>
      <c r="K2565" s="48"/>
    </row>
    <row r="2566" spans="1:11" x14ac:dyDescent="0.25">
      <c r="A2566" s="48"/>
      <c r="B2566" s="48"/>
      <c r="C2566" s="48"/>
      <c r="D2566" s="48"/>
      <c r="E2566" s="48"/>
      <c r="F2566" s="48"/>
      <c r="G2566" s="48"/>
      <c r="H2566" s="48"/>
      <c r="I2566" s="48"/>
      <c r="J2566" s="48"/>
      <c r="K2566" s="48"/>
    </row>
    <row r="2567" spans="1:11" x14ac:dyDescent="0.25">
      <c r="A2567" s="48"/>
      <c r="B2567" s="48"/>
      <c r="C2567" s="48"/>
      <c r="D2567" s="48"/>
      <c r="E2567" s="48"/>
      <c r="F2567" s="48"/>
      <c r="G2567" s="48"/>
      <c r="H2567" s="48"/>
      <c r="I2567" s="48"/>
      <c r="J2567" s="48"/>
      <c r="K2567" s="48"/>
    </row>
    <row r="2568" spans="1:11" x14ac:dyDescent="0.25">
      <c r="A2568" s="48"/>
      <c r="B2568" s="48"/>
      <c r="C2568" s="48"/>
      <c r="D2568" s="48"/>
      <c r="E2568" s="48"/>
      <c r="F2568" s="48"/>
      <c r="G2568" s="48"/>
      <c r="H2568" s="48"/>
      <c r="I2568" s="48"/>
      <c r="J2568" s="48"/>
      <c r="K2568" s="48"/>
    </row>
    <row r="2569" spans="1:11" x14ac:dyDescent="0.25">
      <c r="A2569" s="48"/>
      <c r="B2569" s="48"/>
      <c r="C2569" s="48"/>
      <c r="D2569" s="48"/>
      <c r="E2569" s="48"/>
      <c r="F2569" s="48"/>
      <c r="G2569" s="48"/>
      <c r="H2569" s="48"/>
      <c r="I2569" s="48"/>
      <c r="J2569" s="48"/>
      <c r="K2569" s="48"/>
    </row>
    <row r="2570" spans="1:11" x14ac:dyDescent="0.25">
      <c r="A2570" s="48"/>
      <c r="B2570" s="48"/>
      <c r="C2570" s="48"/>
      <c r="D2570" s="48"/>
      <c r="E2570" s="48"/>
      <c r="F2570" s="48"/>
      <c r="G2570" s="48"/>
      <c r="H2570" s="48"/>
      <c r="I2570" s="48"/>
      <c r="J2570" s="48"/>
      <c r="K2570" s="48"/>
    </row>
    <row r="2571" spans="1:11" x14ac:dyDescent="0.25">
      <c r="A2571" s="48"/>
      <c r="B2571" s="48"/>
      <c r="C2571" s="48"/>
      <c r="D2571" s="48"/>
      <c r="E2571" s="48"/>
      <c r="F2571" s="48"/>
      <c r="G2571" s="48"/>
      <c r="H2571" s="48"/>
      <c r="I2571" s="48"/>
      <c r="J2571" s="48"/>
      <c r="K2571" s="48"/>
    </row>
    <row r="2572" spans="1:11" x14ac:dyDescent="0.25">
      <c r="A2572" s="48"/>
      <c r="B2572" s="48"/>
      <c r="C2572" s="48"/>
      <c r="D2572" s="48"/>
      <c r="E2572" s="48"/>
      <c r="F2572" s="48"/>
      <c r="G2572" s="48"/>
      <c r="H2572" s="48"/>
      <c r="I2572" s="48"/>
      <c r="J2572" s="48"/>
      <c r="K2572" s="48"/>
    </row>
    <row r="2573" spans="1:11" x14ac:dyDescent="0.25">
      <c r="A2573" s="48"/>
      <c r="B2573" s="48"/>
      <c r="C2573" s="48"/>
      <c r="D2573" s="48"/>
      <c r="E2573" s="48"/>
      <c r="F2573" s="48"/>
      <c r="G2573" s="48"/>
      <c r="H2573" s="48"/>
      <c r="I2573" s="48"/>
      <c r="J2573" s="48"/>
      <c r="K2573" s="48"/>
    </row>
    <row r="2574" spans="1:11" x14ac:dyDescent="0.25">
      <c r="A2574" s="48"/>
      <c r="B2574" s="48"/>
      <c r="C2574" s="48"/>
      <c r="D2574" s="48"/>
      <c r="E2574" s="48"/>
      <c r="F2574" s="48"/>
      <c r="G2574" s="48"/>
      <c r="H2574" s="48"/>
      <c r="I2574" s="48"/>
      <c r="J2574" s="48"/>
      <c r="K2574" s="48"/>
    </row>
    <row r="2575" spans="1:11" x14ac:dyDescent="0.25">
      <c r="A2575" s="48"/>
      <c r="B2575" s="48"/>
      <c r="C2575" s="48"/>
      <c r="D2575" s="48"/>
      <c r="E2575" s="48"/>
      <c r="F2575" s="48"/>
      <c r="G2575" s="48"/>
      <c r="H2575" s="48"/>
      <c r="I2575" s="48"/>
      <c r="J2575" s="48"/>
      <c r="K2575" s="48"/>
    </row>
    <row r="2576" spans="1:11" x14ac:dyDescent="0.25">
      <c r="A2576" s="48"/>
      <c r="B2576" s="48"/>
      <c r="C2576" s="48"/>
      <c r="D2576" s="48"/>
      <c r="E2576" s="48"/>
      <c r="F2576" s="48"/>
      <c r="G2576" s="48"/>
      <c r="H2576" s="48"/>
      <c r="I2576" s="48"/>
      <c r="J2576" s="48"/>
      <c r="K2576" s="48"/>
    </row>
    <row r="2577" spans="1:11" x14ac:dyDescent="0.25">
      <c r="A2577" s="48"/>
      <c r="B2577" s="48"/>
      <c r="C2577" s="48"/>
      <c r="D2577" s="48"/>
      <c r="E2577" s="48"/>
      <c r="F2577" s="48"/>
      <c r="G2577" s="48"/>
      <c r="H2577" s="48"/>
      <c r="I2577" s="48"/>
      <c r="J2577" s="48"/>
      <c r="K2577" s="48"/>
    </row>
    <row r="2578" spans="1:11" x14ac:dyDescent="0.25">
      <c r="A2578" s="48"/>
      <c r="B2578" s="48"/>
      <c r="C2578" s="48"/>
      <c r="D2578" s="48"/>
      <c r="E2578" s="48"/>
      <c r="F2578" s="48"/>
      <c r="G2578" s="48"/>
      <c r="H2578" s="48"/>
      <c r="I2578" s="48"/>
      <c r="J2578" s="48"/>
      <c r="K2578" s="48"/>
    </row>
    <row r="2579" spans="1:11" x14ac:dyDescent="0.25">
      <c r="A2579" s="48"/>
      <c r="B2579" s="48"/>
      <c r="C2579" s="48"/>
      <c r="D2579" s="48"/>
      <c r="E2579" s="48"/>
      <c r="F2579" s="48"/>
      <c r="G2579" s="48"/>
      <c r="H2579" s="48"/>
      <c r="I2579" s="48"/>
      <c r="J2579" s="48"/>
      <c r="K2579" s="48"/>
    </row>
    <row r="2580" spans="1:11" x14ac:dyDescent="0.25">
      <c r="A2580" s="48"/>
      <c r="B2580" s="48"/>
      <c r="C2580" s="48"/>
      <c r="D2580" s="48"/>
      <c r="E2580" s="48"/>
      <c r="F2580" s="48"/>
      <c r="G2580" s="48"/>
      <c r="H2580" s="48"/>
      <c r="I2580" s="48"/>
      <c r="J2580" s="48"/>
      <c r="K2580" s="48"/>
    </row>
    <row r="2581" spans="1:11" x14ac:dyDescent="0.25">
      <c r="A2581" s="48"/>
      <c r="B2581" s="48"/>
      <c r="C2581" s="48"/>
      <c r="D2581" s="48"/>
      <c r="E2581" s="48"/>
      <c r="F2581" s="48"/>
      <c r="G2581" s="48"/>
      <c r="H2581" s="48"/>
      <c r="I2581" s="48"/>
      <c r="J2581" s="48"/>
      <c r="K2581" s="48"/>
    </row>
    <row r="2582" spans="1:11" x14ac:dyDescent="0.25">
      <c r="A2582" s="48"/>
      <c r="B2582" s="48"/>
      <c r="C2582" s="48"/>
      <c r="D2582" s="48"/>
      <c r="E2582" s="48"/>
      <c r="F2582" s="48"/>
      <c r="G2582" s="48"/>
      <c r="H2582" s="48"/>
      <c r="I2582" s="48"/>
      <c r="J2582" s="48"/>
      <c r="K2582" s="48"/>
    </row>
    <row r="2583" spans="1:11" x14ac:dyDescent="0.25">
      <c r="A2583" s="48"/>
      <c r="B2583" s="48"/>
      <c r="C2583" s="48"/>
      <c r="D2583" s="48"/>
      <c r="E2583" s="48"/>
      <c r="F2583" s="48"/>
      <c r="G2583" s="48"/>
      <c r="H2583" s="48"/>
      <c r="I2583" s="48"/>
      <c r="J2583" s="48"/>
      <c r="K2583" s="48"/>
    </row>
    <row r="2584" spans="1:11" x14ac:dyDescent="0.25">
      <c r="A2584" s="48"/>
      <c r="B2584" s="48"/>
      <c r="C2584" s="48"/>
      <c r="D2584" s="48"/>
      <c r="E2584" s="48"/>
      <c r="F2584" s="48"/>
      <c r="G2584" s="48"/>
      <c r="H2584" s="48"/>
      <c r="I2584" s="48"/>
      <c r="J2584" s="48"/>
      <c r="K2584" s="48"/>
    </row>
    <row r="2585" spans="1:11" x14ac:dyDescent="0.25">
      <c r="A2585" s="48"/>
      <c r="B2585" s="48"/>
      <c r="C2585" s="48"/>
      <c r="D2585" s="48"/>
      <c r="E2585" s="48"/>
      <c r="F2585" s="48"/>
      <c r="G2585" s="48"/>
      <c r="H2585" s="48"/>
      <c r="I2585" s="48"/>
      <c r="J2585" s="48"/>
      <c r="K2585" s="48"/>
    </row>
    <row r="2586" spans="1:11" x14ac:dyDescent="0.25">
      <c r="A2586" s="48"/>
      <c r="B2586" s="48"/>
      <c r="C2586" s="48"/>
      <c r="D2586" s="48"/>
      <c r="E2586" s="48"/>
      <c r="F2586" s="48"/>
      <c r="G2586" s="48"/>
      <c r="H2586" s="48"/>
      <c r="I2586" s="48"/>
      <c r="J2586" s="48"/>
      <c r="K2586" s="48"/>
    </row>
    <row r="2587" spans="1:11" x14ac:dyDescent="0.25">
      <c r="A2587" s="48"/>
      <c r="B2587" s="48"/>
      <c r="C2587" s="48"/>
      <c r="D2587" s="48"/>
      <c r="E2587" s="48"/>
      <c r="F2587" s="48"/>
      <c r="G2587" s="48"/>
      <c r="H2587" s="48"/>
      <c r="I2587" s="48"/>
      <c r="J2587" s="48"/>
      <c r="K2587" s="48"/>
    </row>
    <row r="2588" spans="1:11" x14ac:dyDescent="0.25">
      <c r="A2588" s="48"/>
      <c r="B2588" s="48"/>
      <c r="C2588" s="48"/>
      <c r="D2588" s="48"/>
      <c r="E2588" s="48"/>
      <c r="F2588" s="48"/>
      <c r="G2588" s="48"/>
      <c r="H2588" s="48"/>
      <c r="I2588" s="48"/>
      <c r="J2588" s="48"/>
      <c r="K2588" s="48"/>
    </row>
    <row r="2589" spans="1:11" x14ac:dyDescent="0.25">
      <c r="A2589" s="48"/>
      <c r="B2589" s="48"/>
      <c r="C2589" s="48"/>
      <c r="D2589" s="48"/>
      <c r="E2589" s="48"/>
      <c r="F2589" s="48"/>
      <c r="G2589" s="48"/>
      <c r="H2589" s="48"/>
      <c r="I2589" s="48"/>
      <c r="J2589" s="48"/>
      <c r="K2589" s="48"/>
    </row>
    <row r="2590" spans="1:11" x14ac:dyDescent="0.25">
      <c r="A2590" s="48"/>
      <c r="B2590" s="48"/>
      <c r="C2590" s="48"/>
      <c r="D2590" s="48"/>
      <c r="E2590" s="48"/>
      <c r="F2590" s="48"/>
      <c r="G2590" s="48"/>
      <c r="H2590" s="48"/>
      <c r="I2590" s="48"/>
      <c r="J2590" s="48"/>
      <c r="K2590" s="48"/>
    </row>
    <row r="2591" spans="1:11" x14ac:dyDescent="0.25">
      <c r="A2591" s="48"/>
      <c r="B2591" s="48"/>
      <c r="C2591" s="48"/>
      <c r="D2591" s="48"/>
      <c r="E2591" s="48"/>
      <c r="F2591" s="48"/>
      <c r="G2591" s="48"/>
      <c r="H2591" s="48"/>
      <c r="I2591" s="48"/>
      <c r="J2591" s="48"/>
      <c r="K2591" s="48"/>
    </row>
    <row r="2592" spans="1:11" x14ac:dyDescent="0.25">
      <c r="A2592" s="48"/>
      <c r="B2592" s="48"/>
      <c r="C2592" s="48"/>
      <c r="D2592" s="48"/>
      <c r="E2592" s="48"/>
      <c r="F2592" s="48"/>
      <c r="G2592" s="48"/>
      <c r="H2592" s="48"/>
      <c r="I2592" s="48"/>
      <c r="J2592" s="48"/>
      <c r="K2592" s="48"/>
    </row>
    <row r="2593" spans="1:11" x14ac:dyDescent="0.25">
      <c r="A2593" s="48"/>
      <c r="B2593" s="48"/>
      <c r="C2593" s="48"/>
      <c r="D2593" s="48"/>
      <c r="E2593" s="48"/>
      <c r="F2593" s="48"/>
      <c r="G2593" s="48"/>
      <c r="H2593" s="48"/>
      <c r="I2593" s="48"/>
      <c r="J2593" s="48"/>
      <c r="K2593" s="48"/>
    </row>
    <row r="2594" spans="1:11" x14ac:dyDescent="0.25">
      <c r="A2594" s="48"/>
      <c r="B2594" s="48"/>
      <c r="C2594" s="48"/>
      <c r="D2594" s="48"/>
      <c r="E2594" s="48"/>
      <c r="F2594" s="48"/>
      <c r="G2594" s="48"/>
      <c r="H2594" s="48"/>
      <c r="I2594" s="48"/>
      <c r="J2594" s="48"/>
      <c r="K2594" s="48"/>
    </row>
    <row r="2595" spans="1:11" x14ac:dyDescent="0.25">
      <c r="A2595" s="48"/>
      <c r="B2595" s="48"/>
      <c r="C2595" s="48"/>
      <c r="D2595" s="48"/>
      <c r="E2595" s="48"/>
      <c r="F2595" s="48"/>
      <c r="G2595" s="48"/>
      <c r="H2595" s="48"/>
      <c r="I2595" s="48"/>
      <c r="J2595" s="48"/>
      <c r="K2595" s="48"/>
    </row>
    <row r="2596" spans="1:11" x14ac:dyDescent="0.25">
      <c r="A2596" s="48"/>
      <c r="B2596" s="48"/>
      <c r="C2596" s="48"/>
      <c r="D2596" s="48"/>
      <c r="E2596" s="48"/>
      <c r="F2596" s="48"/>
      <c r="G2596" s="48"/>
      <c r="H2596" s="48"/>
      <c r="I2596" s="48"/>
      <c r="J2596" s="48"/>
      <c r="K2596" s="48"/>
    </row>
    <row r="2597" spans="1:11" x14ac:dyDescent="0.25">
      <c r="A2597" s="48"/>
      <c r="B2597" s="48"/>
      <c r="C2597" s="48"/>
      <c r="D2597" s="48"/>
      <c r="E2597" s="48"/>
      <c r="F2597" s="48"/>
      <c r="G2597" s="48"/>
      <c r="H2597" s="48"/>
      <c r="I2597" s="48"/>
      <c r="J2597" s="48"/>
      <c r="K2597" s="48"/>
    </row>
    <row r="2598" spans="1:11" x14ac:dyDescent="0.25">
      <c r="A2598" s="48"/>
      <c r="B2598" s="48"/>
      <c r="C2598" s="48"/>
      <c r="D2598" s="48"/>
      <c r="E2598" s="48"/>
      <c r="F2598" s="48"/>
      <c r="G2598" s="48"/>
      <c r="H2598" s="48"/>
      <c r="I2598" s="48"/>
      <c r="J2598" s="48"/>
      <c r="K2598" s="48"/>
    </row>
    <row r="2599" spans="1:11" x14ac:dyDescent="0.25">
      <c r="A2599" s="48"/>
      <c r="B2599" s="48"/>
      <c r="C2599" s="48"/>
      <c r="D2599" s="48"/>
      <c r="E2599" s="48"/>
      <c r="F2599" s="48"/>
      <c r="G2599" s="48"/>
      <c r="H2599" s="48"/>
      <c r="I2599" s="48"/>
      <c r="J2599" s="48"/>
      <c r="K2599" s="48"/>
    </row>
    <row r="2600" spans="1:11" x14ac:dyDescent="0.25">
      <c r="A2600" s="48"/>
      <c r="B2600" s="48"/>
      <c r="C2600" s="48"/>
      <c r="D2600" s="48"/>
      <c r="E2600" s="48"/>
      <c r="F2600" s="48"/>
      <c r="G2600" s="48"/>
      <c r="H2600" s="48"/>
      <c r="I2600" s="48"/>
      <c r="J2600" s="48"/>
      <c r="K2600" s="48"/>
    </row>
    <row r="2601" spans="1:11" x14ac:dyDescent="0.25">
      <c r="A2601" s="48"/>
      <c r="B2601" s="48"/>
      <c r="C2601" s="48"/>
      <c r="D2601" s="48"/>
      <c r="E2601" s="48"/>
      <c r="F2601" s="48"/>
      <c r="G2601" s="48"/>
      <c r="H2601" s="48"/>
      <c r="I2601" s="48"/>
      <c r="J2601" s="48"/>
      <c r="K2601" s="48"/>
    </row>
    <row r="2602" spans="1:11" x14ac:dyDescent="0.25">
      <c r="A2602" s="48"/>
      <c r="B2602" s="48"/>
      <c r="C2602" s="48"/>
      <c r="D2602" s="48"/>
      <c r="E2602" s="48"/>
      <c r="F2602" s="48"/>
      <c r="G2602" s="48"/>
      <c r="H2602" s="48"/>
      <c r="I2602" s="48"/>
      <c r="J2602" s="48"/>
      <c r="K2602" s="48"/>
    </row>
    <row r="2603" spans="1:11" x14ac:dyDescent="0.25">
      <c r="A2603" s="48"/>
      <c r="B2603" s="48"/>
      <c r="C2603" s="48"/>
      <c r="D2603" s="48"/>
      <c r="E2603" s="48"/>
      <c r="F2603" s="48"/>
      <c r="G2603" s="48"/>
      <c r="H2603" s="48"/>
      <c r="I2603" s="48"/>
      <c r="J2603" s="48"/>
      <c r="K2603" s="48"/>
    </row>
    <row r="2604" spans="1:11" x14ac:dyDescent="0.25">
      <c r="A2604" s="48"/>
      <c r="B2604" s="48"/>
      <c r="C2604" s="48"/>
      <c r="D2604" s="48"/>
      <c r="E2604" s="48"/>
      <c r="F2604" s="48"/>
      <c r="G2604" s="48"/>
      <c r="H2604" s="48"/>
      <c r="I2604" s="48"/>
      <c r="J2604" s="48"/>
      <c r="K2604" s="48"/>
    </row>
    <row r="2605" spans="1:11" x14ac:dyDescent="0.25">
      <c r="A2605" s="48"/>
      <c r="B2605" s="48"/>
      <c r="C2605" s="48"/>
      <c r="D2605" s="48"/>
      <c r="E2605" s="48"/>
      <c r="F2605" s="48"/>
      <c r="G2605" s="48"/>
      <c r="H2605" s="48"/>
      <c r="I2605" s="48"/>
      <c r="J2605" s="48"/>
      <c r="K2605" s="48"/>
    </row>
    <row r="2606" spans="1:11" x14ac:dyDescent="0.25">
      <c r="A2606" s="48"/>
      <c r="B2606" s="48"/>
      <c r="C2606" s="48"/>
      <c r="D2606" s="48"/>
      <c r="E2606" s="48"/>
      <c r="F2606" s="48"/>
      <c r="G2606" s="48"/>
      <c r="H2606" s="48"/>
      <c r="I2606" s="48"/>
      <c r="J2606" s="48"/>
      <c r="K2606" s="48"/>
    </row>
    <row r="2607" spans="1:11" x14ac:dyDescent="0.25">
      <c r="A2607" s="48"/>
      <c r="B2607" s="48"/>
      <c r="C2607" s="48"/>
      <c r="D2607" s="48"/>
      <c r="E2607" s="48"/>
      <c r="F2607" s="48"/>
      <c r="G2607" s="48"/>
      <c r="H2607" s="48"/>
      <c r="I2607" s="48"/>
      <c r="J2607" s="48"/>
      <c r="K2607" s="48"/>
    </row>
    <row r="2608" spans="1:11" x14ac:dyDescent="0.25">
      <c r="A2608" s="48"/>
      <c r="B2608" s="48"/>
      <c r="C2608" s="48"/>
      <c r="D2608" s="48"/>
      <c r="E2608" s="48"/>
      <c r="F2608" s="48"/>
      <c r="G2608" s="48"/>
      <c r="H2608" s="48"/>
      <c r="I2608" s="48"/>
      <c r="J2608" s="48"/>
      <c r="K2608" s="48"/>
    </row>
    <row r="2609" spans="1:11" x14ac:dyDescent="0.25">
      <c r="A2609" s="48"/>
      <c r="B2609" s="48"/>
      <c r="C2609" s="48"/>
      <c r="D2609" s="48"/>
      <c r="E2609" s="48"/>
      <c r="F2609" s="48"/>
      <c r="G2609" s="48"/>
      <c r="H2609" s="48"/>
      <c r="I2609" s="48"/>
      <c r="J2609" s="48"/>
      <c r="K2609" s="48"/>
    </row>
    <row r="2610" spans="1:11" x14ac:dyDescent="0.25">
      <c r="A2610" s="48"/>
      <c r="B2610" s="48"/>
      <c r="C2610" s="48"/>
      <c r="D2610" s="48"/>
      <c r="E2610" s="48"/>
      <c r="F2610" s="48"/>
      <c r="G2610" s="48"/>
      <c r="H2610" s="48"/>
      <c r="I2610" s="48"/>
      <c r="J2610" s="48"/>
      <c r="K2610" s="48"/>
    </row>
    <row r="2611" spans="1:11" x14ac:dyDescent="0.25">
      <c r="A2611" s="48"/>
      <c r="B2611" s="48"/>
      <c r="C2611" s="48"/>
      <c r="D2611" s="48"/>
      <c r="E2611" s="48"/>
      <c r="F2611" s="48"/>
      <c r="G2611" s="48"/>
      <c r="H2611" s="48"/>
      <c r="I2611" s="48"/>
      <c r="J2611" s="48"/>
      <c r="K2611" s="48"/>
    </row>
    <row r="2612" spans="1:11" x14ac:dyDescent="0.25">
      <c r="A2612" s="48"/>
      <c r="B2612" s="48"/>
      <c r="C2612" s="48"/>
      <c r="D2612" s="48"/>
      <c r="E2612" s="48"/>
      <c r="F2612" s="48"/>
      <c r="G2612" s="48"/>
      <c r="H2612" s="48"/>
      <c r="I2612" s="48"/>
      <c r="J2612" s="48"/>
      <c r="K2612" s="48"/>
    </row>
    <row r="2613" spans="1:11" x14ac:dyDescent="0.25">
      <c r="A2613" s="48"/>
      <c r="B2613" s="48"/>
      <c r="C2613" s="48"/>
      <c r="D2613" s="48"/>
      <c r="E2613" s="48"/>
      <c r="F2613" s="48"/>
      <c r="G2613" s="48"/>
      <c r="H2613" s="48"/>
      <c r="I2613" s="48"/>
      <c r="J2613" s="48"/>
      <c r="K2613" s="48"/>
    </row>
    <row r="2614" spans="1:11" x14ac:dyDescent="0.25">
      <c r="A2614" s="48"/>
      <c r="B2614" s="48"/>
      <c r="C2614" s="48"/>
      <c r="D2614" s="48"/>
      <c r="E2614" s="48"/>
      <c r="F2614" s="48"/>
      <c r="G2614" s="48"/>
      <c r="H2614" s="48"/>
      <c r="I2614" s="48"/>
      <c r="J2614" s="48"/>
      <c r="K2614" s="48"/>
    </row>
    <row r="2615" spans="1:11" x14ac:dyDescent="0.25">
      <c r="A2615" s="48"/>
      <c r="B2615" s="48"/>
      <c r="C2615" s="48"/>
      <c r="D2615" s="48"/>
      <c r="E2615" s="48"/>
      <c r="F2615" s="48"/>
      <c r="G2615" s="48"/>
      <c r="H2615" s="48"/>
      <c r="I2615" s="48"/>
      <c r="J2615" s="48"/>
      <c r="K2615" s="48"/>
    </row>
    <row r="2616" spans="1:11" x14ac:dyDescent="0.25">
      <c r="A2616" s="48"/>
      <c r="B2616" s="48"/>
      <c r="C2616" s="48"/>
      <c r="D2616" s="48"/>
      <c r="E2616" s="48"/>
      <c r="F2616" s="48"/>
      <c r="G2616" s="48"/>
      <c r="H2616" s="48"/>
      <c r="I2616" s="48"/>
      <c r="J2616" s="48"/>
      <c r="K2616" s="48"/>
    </row>
    <row r="2617" spans="1:11" x14ac:dyDescent="0.25">
      <c r="A2617" s="48"/>
      <c r="B2617" s="48"/>
      <c r="C2617" s="48"/>
      <c r="D2617" s="48"/>
      <c r="E2617" s="48"/>
      <c r="F2617" s="48"/>
      <c r="G2617" s="48"/>
      <c r="H2617" s="48"/>
      <c r="I2617" s="48"/>
      <c r="J2617" s="48"/>
      <c r="K2617" s="48"/>
    </row>
    <row r="2618" spans="1:11" x14ac:dyDescent="0.25">
      <c r="A2618" s="48"/>
      <c r="B2618" s="48"/>
      <c r="C2618" s="48"/>
      <c r="D2618" s="48"/>
      <c r="E2618" s="48"/>
      <c r="F2618" s="48"/>
      <c r="G2618" s="48"/>
      <c r="H2618" s="48"/>
      <c r="I2618" s="48"/>
      <c r="J2618" s="48"/>
      <c r="K2618" s="48"/>
    </row>
    <row r="2619" spans="1:11" x14ac:dyDescent="0.25">
      <c r="A2619" s="48"/>
      <c r="B2619" s="48"/>
      <c r="C2619" s="48"/>
      <c r="D2619" s="48"/>
      <c r="E2619" s="48"/>
      <c r="F2619" s="48"/>
      <c r="G2619" s="48"/>
      <c r="H2619" s="48"/>
      <c r="I2619" s="48"/>
      <c r="J2619" s="48"/>
      <c r="K2619" s="48"/>
    </row>
    <row r="2620" spans="1:11" x14ac:dyDescent="0.25">
      <c r="A2620" s="48"/>
      <c r="B2620" s="48"/>
      <c r="C2620" s="48"/>
      <c r="D2620" s="48"/>
      <c r="E2620" s="48"/>
      <c r="F2620" s="48"/>
      <c r="G2620" s="48"/>
      <c r="H2620" s="48"/>
      <c r="I2620" s="48"/>
      <c r="J2620" s="48"/>
      <c r="K2620" s="48"/>
    </row>
    <row r="2621" spans="1:11" x14ac:dyDescent="0.25">
      <c r="A2621" s="48"/>
      <c r="B2621" s="48"/>
      <c r="C2621" s="48"/>
      <c r="D2621" s="48"/>
      <c r="E2621" s="48"/>
      <c r="F2621" s="48"/>
      <c r="G2621" s="48"/>
      <c r="H2621" s="48"/>
      <c r="I2621" s="48"/>
      <c r="J2621" s="48"/>
      <c r="K2621" s="48"/>
    </row>
    <row r="2622" spans="1:11" x14ac:dyDescent="0.25">
      <c r="A2622" s="48"/>
      <c r="B2622" s="48"/>
      <c r="C2622" s="48"/>
      <c r="D2622" s="48"/>
      <c r="E2622" s="48"/>
      <c r="F2622" s="48"/>
      <c r="G2622" s="48"/>
      <c r="H2622" s="48"/>
      <c r="I2622" s="48"/>
      <c r="J2622" s="48"/>
      <c r="K2622" s="48"/>
    </row>
    <row r="2623" spans="1:11" x14ac:dyDescent="0.25">
      <c r="A2623" s="48"/>
      <c r="B2623" s="48"/>
      <c r="C2623" s="48"/>
      <c r="D2623" s="48"/>
      <c r="E2623" s="48"/>
      <c r="F2623" s="48"/>
      <c r="G2623" s="48"/>
      <c r="H2623" s="48"/>
      <c r="I2623" s="48"/>
      <c r="J2623" s="48"/>
      <c r="K2623" s="48"/>
    </row>
    <row r="2624" spans="1:11" x14ac:dyDescent="0.25">
      <c r="A2624" s="48"/>
      <c r="B2624" s="48"/>
      <c r="C2624" s="48"/>
      <c r="D2624" s="48"/>
      <c r="E2624" s="48"/>
      <c r="F2624" s="48"/>
      <c r="G2624" s="48"/>
      <c r="H2624" s="48"/>
      <c r="I2624" s="48"/>
      <c r="J2624" s="48"/>
      <c r="K2624" s="48"/>
    </row>
    <row r="2625" spans="1:11" x14ac:dyDescent="0.25">
      <c r="A2625" s="48"/>
      <c r="B2625" s="48"/>
      <c r="C2625" s="48"/>
      <c r="D2625" s="48"/>
      <c r="E2625" s="48"/>
      <c r="F2625" s="48"/>
      <c r="G2625" s="48"/>
      <c r="H2625" s="48"/>
      <c r="I2625" s="48"/>
      <c r="J2625" s="48"/>
      <c r="K2625" s="48"/>
    </row>
    <row r="2626" spans="1:11" x14ac:dyDescent="0.25">
      <c r="A2626" s="48"/>
      <c r="B2626" s="48"/>
      <c r="C2626" s="48"/>
      <c r="D2626" s="48"/>
      <c r="E2626" s="48"/>
      <c r="F2626" s="48"/>
      <c r="G2626" s="48"/>
      <c r="H2626" s="48"/>
      <c r="I2626" s="48"/>
      <c r="J2626" s="48"/>
      <c r="K2626" s="48"/>
    </row>
    <row r="2627" spans="1:11" x14ac:dyDescent="0.25">
      <c r="A2627" s="48"/>
      <c r="B2627" s="48"/>
      <c r="C2627" s="48"/>
      <c r="D2627" s="48"/>
      <c r="E2627" s="48"/>
      <c r="F2627" s="48"/>
      <c r="G2627" s="48"/>
      <c r="H2627" s="48"/>
      <c r="I2627" s="48"/>
      <c r="J2627" s="48"/>
      <c r="K2627" s="48"/>
    </row>
    <row r="2628" spans="1:11" x14ac:dyDescent="0.25">
      <c r="A2628" s="48"/>
      <c r="B2628" s="48"/>
      <c r="C2628" s="48"/>
      <c r="D2628" s="48"/>
      <c r="E2628" s="48"/>
      <c r="F2628" s="48"/>
      <c r="G2628" s="48"/>
      <c r="H2628" s="48"/>
      <c r="I2628" s="48"/>
      <c r="J2628" s="48"/>
      <c r="K2628" s="48"/>
    </row>
    <row r="2629" spans="1:11" x14ac:dyDescent="0.25">
      <c r="A2629" s="48"/>
      <c r="B2629" s="48"/>
      <c r="C2629" s="48"/>
      <c r="D2629" s="48"/>
      <c r="E2629" s="48"/>
      <c r="F2629" s="48"/>
      <c r="G2629" s="48"/>
      <c r="H2629" s="48"/>
      <c r="I2629" s="48"/>
      <c r="J2629" s="48"/>
      <c r="K2629" s="48"/>
    </row>
    <row r="2630" spans="1:11" x14ac:dyDescent="0.25">
      <c r="A2630" s="48"/>
      <c r="B2630" s="48"/>
      <c r="C2630" s="48"/>
      <c r="D2630" s="48"/>
      <c r="E2630" s="48"/>
      <c r="F2630" s="48"/>
      <c r="G2630" s="48"/>
      <c r="H2630" s="48"/>
      <c r="I2630" s="48"/>
      <c r="J2630" s="48"/>
      <c r="K2630" s="48"/>
    </row>
    <row r="2631" spans="1:11" x14ac:dyDescent="0.25">
      <c r="A2631" s="48"/>
      <c r="B2631" s="48"/>
      <c r="C2631" s="48"/>
      <c r="D2631" s="48"/>
      <c r="E2631" s="48"/>
      <c r="F2631" s="48"/>
      <c r="G2631" s="48"/>
      <c r="H2631" s="48"/>
      <c r="I2631" s="48"/>
      <c r="J2631" s="48"/>
      <c r="K2631" s="48"/>
    </row>
    <row r="2632" spans="1:11" x14ac:dyDescent="0.25">
      <c r="A2632" s="48"/>
      <c r="B2632" s="48"/>
      <c r="C2632" s="48"/>
      <c r="D2632" s="48"/>
      <c r="E2632" s="48"/>
      <c r="F2632" s="48"/>
      <c r="G2632" s="48"/>
      <c r="H2632" s="48"/>
      <c r="I2632" s="48"/>
      <c r="J2632" s="48"/>
      <c r="K2632" s="48"/>
    </row>
    <row r="2633" spans="1:11" x14ac:dyDescent="0.25">
      <c r="A2633" s="48"/>
      <c r="B2633" s="48"/>
      <c r="C2633" s="48"/>
      <c r="D2633" s="48"/>
      <c r="E2633" s="48"/>
      <c r="F2633" s="48"/>
      <c r="G2633" s="48"/>
      <c r="H2633" s="48"/>
      <c r="I2633" s="48"/>
      <c r="J2633" s="48"/>
      <c r="K2633" s="48"/>
    </row>
    <row r="2634" spans="1:11" x14ac:dyDescent="0.25">
      <c r="A2634" s="48"/>
      <c r="B2634" s="48"/>
      <c r="C2634" s="48"/>
      <c r="D2634" s="48"/>
      <c r="E2634" s="48"/>
      <c r="F2634" s="48"/>
      <c r="G2634" s="48"/>
      <c r="H2634" s="48"/>
      <c r="I2634" s="48"/>
      <c r="J2634" s="48"/>
      <c r="K2634" s="48"/>
    </row>
    <row r="2635" spans="1:11" x14ac:dyDescent="0.25">
      <c r="A2635" s="48"/>
      <c r="B2635" s="48"/>
      <c r="C2635" s="48"/>
      <c r="D2635" s="48"/>
      <c r="E2635" s="48"/>
      <c r="F2635" s="48"/>
      <c r="G2635" s="48"/>
      <c r="H2635" s="48"/>
      <c r="I2635" s="48"/>
      <c r="J2635" s="48"/>
      <c r="K2635" s="48"/>
    </row>
    <row r="2636" spans="1:11" x14ac:dyDescent="0.25">
      <c r="A2636" s="48"/>
      <c r="B2636" s="48"/>
      <c r="C2636" s="48"/>
      <c r="D2636" s="48"/>
      <c r="E2636" s="48"/>
      <c r="F2636" s="48"/>
      <c r="G2636" s="48"/>
      <c r="H2636" s="48"/>
      <c r="I2636" s="48"/>
      <c r="J2636" s="48"/>
      <c r="K2636" s="48"/>
    </row>
    <row r="2637" spans="1:11" x14ac:dyDescent="0.25">
      <c r="A2637" s="48"/>
      <c r="B2637" s="48"/>
      <c r="C2637" s="48"/>
      <c r="D2637" s="48"/>
      <c r="E2637" s="48"/>
      <c r="F2637" s="48"/>
      <c r="G2637" s="48"/>
      <c r="H2637" s="48"/>
      <c r="I2637" s="48"/>
      <c r="J2637" s="48"/>
      <c r="K2637" s="48"/>
    </row>
    <row r="2638" spans="1:11" x14ac:dyDescent="0.25">
      <c r="A2638" s="48"/>
      <c r="B2638" s="48"/>
      <c r="C2638" s="48"/>
      <c r="D2638" s="48"/>
      <c r="E2638" s="48"/>
      <c r="F2638" s="48"/>
      <c r="G2638" s="48"/>
      <c r="H2638" s="48"/>
      <c r="I2638" s="48"/>
      <c r="J2638" s="48"/>
      <c r="K2638" s="48"/>
    </row>
    <row r="2639" spans="1:11" x14ac:dyDescent="0.25">
      <c r="A2639" s="48"/>
      <c r="B2639" s="48"/>
      <c r="C2639" s="48"/>
      <c r="D2639" s="48"/>
      <c r="E2639" s="48"/>
      <c r="F2639" s="48"/>
      <c r="G2639" s="48"/>
      <c r="H2639" s="48"/>
      <c r="I2639" s="48"/>
      <c r="J2639" s="48"/>
      <c r="K2639" s="48"/>
    </row>
    <row r="2640" spans="1:11" x14ac:dyDescent="0.25">
      <c r="A2640" s="48"/>
      <c r="B2640" s="48"/>
      <c r="C2640" s="48"/>
      <c r="D2640" s="48"/>
      <c r="E2640" s="48"/>
      <c r="F2640" s="48"/>
      <c r="G2640" s="48"/>
      <c r="H2640" s="48"/>
      <c r="I2640" s="48"/>
      <c r="J2640" s="48"/>
      <c r="K2640" s="48"/>
    </row>
    <row r="2641" spans="1:11" x14ac:dyDescent="0.25">
      <c r="A2641" s="48"/>
      <c r="B2641" s="48"/>
      <c r="C2641" s="48"/>
      <c r="D2641" s="48"/>
      <c r="E2641" s="48"/>
      <c r="F2641" s="48"/>
      <c r="G2641" s="48"/>
      <c r="H2641" s="48"/>
      <c r="I2641" s="48"/>
      <c r="J2641" s="48"/>
      <c r="K2641" s="48"/>
    </row>
    <row r="2642" spans="1:11" x14ac:dyDescent="0.25">
      <c r="A2642" s="48"/>
      <c r="B2642" s="48"/>
      <c r="C2642" s="48"/>
      <c r="D2642" s="48"/>
      <c r="E2642" s="48"/>
      <c r="F2642" s="48"/>
      <c r="G2642" s="48"/>
      <c r="H2642" s="48"/>
      <c r="I2642" s="48"/>
      <c r="J2642" s="48"/>
      <c r="K2642" s="48"/>
    </row>
    <row r="2643" spans="1:11" x14ac:dyDescent="0.25">
      <c r="A2643" s="48"/>
      <c r="B2643" s="48"/>
      <c r="C2643" s="48"/>
      <c r="D2643" s="48"/>
      <c r="E2643" s="48"/>
      <c r="F2643" s="48"/>
      <c r="G2643" s="48"/>
      <c r="H2643" s="48"/>
      <c r="I2643" s="48"/>
      <c r="J2643" s="48"/>
      <c r="K2643" s="48"/>
    </row>
    <row r="2644" spans="1:11" x14ac:dyDescent="0.25">
      <c r="A2644" s="48"/>
      <c r="B2644" s="48"/>
      <c r="C2644" s="48"/>
      <c r="D2644" s="48"/>
      <c r="E2644" s="48"/>
      <c r="F2644" s="48"/>
      <c r="G2644" s="48"/>
      <c r="H2644" s="48"/>
      <c r="I2644" s="48"/>
      <c r="J2644" s="48"/>
      <c r="K2644" s="48"/>
    </row>
    <row r="2645" spans="1:11" x14ac:dyDescent="0.25">
      <c r="A2645" s="48"/>
      <c r="B2645" s="48"/>
      <c r="C2645" s="48"/>
      <c r="D2645" s="48"/>
      <c r="E2645" s="48"/>
      <c r="F2645" s="48"/>
      <c r="G2645" s="48"/>
      <c r="H2645" s="48"/>
      <c r="I2645" s="48"/>
      <c r="J2645" s="48"/>
      <c r="K2645" s="48"/>
    </row>
    <row r="2646" spans="1:11" x14ac:dyDescent="0.25">
      <c r="A2646" s="48"/>
      <c r="B2646" s="48"/>
      <c r="C2646" s="48"/>
      <c r="D2646" s="48"/>
      <c r="E2646" s="48"/>
      <c r="F2646" s="48"/>
      <c r="G2646" s="48"/>
      <c r="H2646" s="48"/>
      <c r="I2646" s="48"/>
      <c r="J2646" s="48"/>
      <c r="K2646" s="48"/>
    </row>
    <row r="2647" spans="1:11" x14ac:dyDescent="0.25">
      <c r="A2647" s="48"/>
      <c r="B2647" s="48"/>
      <c r="C2647" s="48"/>
      <c r="D2647" s="48"/>
      <c r="E2647" s="48"/>
      <c r="F2647" s="48"/>
      <c r="G2647" s="48"/>
      <c r="H2647" s="48"/>
      <c r="I2647" s="48"/>
      <c r="J2647" s="48"/>
      <c r="K2647" s="48"/>
    </row>
    <row r="2648" spans="1:11" x14ac:dyDescent="0.25">
      <c r="A2648" s="48"/>
      <c r="B2648" s="48"/>
      <c r="C2648" s="48"/>
      <c r="D2648" s="48"/>
      <c r="E2648" s="48"/>
      <c r="F2648" s="48"/>
      <c r="G2648" s="48"/>
      <c r="H2648" s="48"/>
      <c r="I2648" s="48"/>
      <c r="J2648" s="48"/>
      <c r="K2648" s="48"/>
    </row>
    <row r="2649" spans="1:11" x14ac:dyDescent="0.25">
      <c r="A2649" s="48"/>
      <c r="B2649" s="48"/>
      <c r="C2649" s="48"/>
      <c r="D2649" s="48"/>
      <c r="E2649" s="48"/>
      <c r="F2649" s="48"/>
      <c r="G2649" s="48"/>
      <c r="H2649" s="48"/>
      <c r="I2649" s="48"/>
      <c r="J2649" s="48"/>
      <c r="K2649" s="48"/>
    </row>
    <row r="2650" spans="1:11" x14ac:dyDescent="0.25">
      <c r="A2650" s="48"/>
      <c r="B2650" s="48"/>
      <c r="C2650" s="48"/>
      <c r="D2650" s="48"/>
      <c r="E2650" s="48"/>
      <c r="F2650" s="48"/>
      <c r="G2650" s="48"/>
      <c r="H2650" s="48"/>
      <c r="I2650" s="48"/>
      <c r="J2650" s="48"/>
      <c r="K2650" s="48"/>
    </row>
    <row r="2651" spans="1:11" x14ac:dyDescent="0.25">
      <c r="A2651" s="48"/>
      <c r="B2651" s="48"/>
      <c r="C2651" s="48"/>
      <c r="D2651" s="48"/>
      <c r="E2651" s="48"/>
      <c r="F2651" s="48"/>
      <c r="G2651" s="48"/>
      <c r="H2651" s="48"/>
      <c r="I2651" s="48"/>
      <c r="J2651" s="48"/>
      <c r="K2651" s="48"/>
    </row>
    <row r="2652" spans="1:11" x14ac:dyDescent="0.25">
      <c r="A2652" s="48"/>
      <c r="B2652" s="48"/>
      <c r="C2652" s="48"/>
      <c r="D2652" s="48"/>
      <c r="E2652" s="48"/>
      <c r="F2652" s="48"/>
      <c r="G2652" s="48"/>
      <c r="H2652" s="48"/>
      <c r="I2652" s="48"/>
      <c r="J2652" s="48"/>
      <c r="K2652" s="48"/>
    </row>
    <row r="2653" spans="1:11" x14ac:dyDescent="0.25">
      <c r="A2653" s="48"/>
      <c r="B2653" s="48"/>
      <c r="C2653" s="48"/>
      <c r="D2653" s="48"/>
      <c r="E2653" s="48"/>
      <c r="F2653" s="48"/>
      <c r="G2653" s="48"/>
      <c r="H2653" s="48"/>
      <c r="I2653" s="48"/>
      <c r="J2653" s="48"/>
      <c r="K2653" s="48"/>
    </row>
    <row r="2654" spans="1:11" x14ac:dyDescent="0.25">
      <c r="A2654" s="48"/>
      <c r="B2654" s="48"/>
      <c r="C2654" s="48"/>
      <c r="D2654" s="48"/>
      <c r="E2654" s="48"/>
      <c r="F2654" s="48"/>
      <c r="G2654" s="48"/>
      <c r="H2654" s="48"/>
      <c r="I2654" s="48"/>
      <c r="J2654" s="48"/>
      <c r="K2654" s="48"/>
    </row>
    <row r="2655" spans="1:11" x14ac:dyDescent="0.25">
      <c r="A2655" s="48"/>
      <c r="B2655" s="48"/>
      <c r="C2655" s="48"/>
      <c r="D2655" s="48"/>
      <c r="E2655" s="48"/>
      <c r="F2655" s="48"/>
      <c r="G2655" s="48"/>
      <c r="H2655" s="48"/>
      <c r="I2655" s="48"/>
      <c r="J2655" s="48"/>
      <c r="K2655" s="48"/>
    </row>
    <row r="2656" spans="1:11" x14ac:dyDescent="0.25">
      <c r="A2656" s="48"/>
      <c r="B2656" s="48"/>
      <c r="C2656" s="48"/>
      <c r="D2656" s="48"/>
      <c r="E2656" s="48"/>
      <c r="F2656" s="48"/>
      <c r="G2656" s="48"/>
      <c r="H2656" s="48"/>
      <c r="I2656" s="48"/>
      <c r="J2656" s="48"/>
      <c r="K2656" s="48"/>
    </row>
    <row r="2657" spans="1:11" x14ac:dyDescent="0.25">
      <c r="A2657" s="48"/>
      <c r="B2657" s="48"/>
      <c r="C2657" s="48"/>
      <c r="D2657" s="48"/>
      <c r="E2657" s="48"/>
      <c r="F2657" s="48"/>
      <c r="G2657" s="48"/>
      <c r="H2657" s="48"/>
      <c r="I2657" s="48"/>
      <c r="J2657" s="48"/>
      <c r="K2657" s="48"/>
    </row>
    <row r="2658" spans="1:11" x14ac:dyDescent="0.25">
      <c r="A2658" s="48"/>
      <c r="B2658" s="48"/>
      <c r="C2658" s="48"/>
      <c r="D2658" s="48"/>
      <c r="E2658" s="48"/>
      <c r="F2658" s="48"/>
      <c r="G2658" s="48"/>
      <c r="H2658" s="48"/>
      <c r="I2658" s="48"/>
      <c r="J2658" s="48"/>
      <c r="K2658" s="48"/>
    </row>
    <row r="2659" spans="1:11" x14ac:dyDescent="0.25">
      <c r="A2659" s="48"/>
      <c r="B2659" s="48"/>
      <c r="C2659" s="48"/>
      <c r="D2659" s="48"/>
      <c r="E2659" s="48"/>
      <c r="F2659" s="48"/>
      <c r="G2659" s="48"/>
      <c r="H2659" s="48"/>
      <c r="I2659" s="48"/>
      <c r="J2659" s="48"/>
      <c r="K2659" s="48"/>
    </row>
    <row r="2660" spans="1:11" x14ac:dyDescent="0.25">
      <c r="A2660" s="48"/>
      <c r="B2660" s="48"/>
      <c r="C2660" s="48"/>
      <c r="D2660" s="48"/>
      <c r="E2660" s="48"/>
      <c r="F2660" s="48"/>
      <c r="G2660" s="48"/>
      <c r="H2660" s="48"/>
      <c r="I2660" s="48"/>
      <c r="J2660" s="48"/>
      <c r="K2660" s="48"/>
    </row>
    <row r="2661" spans="1:11" x14ac:dyDescent="0.25">
      <c r="A2661" s="48"/>
      <c r="B2661" s="48"/>
      <c r="C2661" s="48"/>
      <c r="D2661" s="48"/>
      <c r="E2661" s="48"/>
      <c r="F2661" s="48"/>
      <c r="G2661" s="48"/>
      <c r="H2661" s="48"/>
      <c r="I2661" s="48"/>
      <c r="J2661" s="48"/>
      <c r="K2661" s="48"/>
    </row>
    <row r="2662" spans="1:11" x14ac:dyDescent="0.25">
      <c r="A2662" s="48"/>
      <c r="B2662" s="48"/>
      <c r="C2662" s="48"/>
      <c r="D2662" s="48"/>
      <c r="E2662" s="48"/>
      <c r="F2662" s="48"/>
      <c r="G2662" s="48"/>
      <c r="H2662" s="48"/>
      <c r="I2662" s="48"/>
      <c r="J2662" s="48"/>
      <c r="K2662" s="48"/>
    </row>
    <row r="2663" spans="1:11" x14ac:dyDescent="0.25">
      <c r="A2663" s="48"/>
      <c r="B2663" s="48"/>
      <c r="C2663" s="48"/>
      <c r="D2663" s="48"/>
      <c r="E2663" s="48"/>
      <c r="F2663" s="48"/>
      <c r="G2663" s="48"/>
      <c r="H2663" s="48"/>
      <c r="I2663" s="48"/>
      <c r="J2663" s="48"/>
      <c r="K2663" s="48"/>
    </row>
    <row r="2664" spans="1:11" x14ac:dyDescent="0.25">
      <c r="A2664" s="48"/>
      <c r="B2664" s="48"/>
      <c r="C2664" s="48"/>
      <c r="D2664" s="48"/>
      <c r="E2664" s="48"/>
      <c r="F2664" s="48"/>
      <c r="G2664" s="48"/>
      <c r="H2664" s="48"/>
      <c r="I2664" s="48"/>
      <c r="J2664" s="48"/>
      <c r="K2664" s="48"/>
    </row>
    <row r="2665" spans="1:11" x14ac:dyDescent="0.25">
      <c r="A2665" s="48"/>
      <c r="B2665" s="48"/>
      <c r="C2665" s="48"/>
      <c r="D2665" s="48"/>
      <c r="E2665" s="48"/>
      <c r="F2665" s="48"/>
      <c r="G2665" s="48"/>
      <c r="H2665" s="48"/>
      <c r="I2665" s="48"/>
      <c r="J2665" s="48"/>
      <c r="K2665" s="48"/>
    </row>
    <row r="2666" spans="1:11" x14ac:dyDescent="0.25">
      <c r="A2666" s="48"/>
      <c r="B2666" s="48"/>
      <c r="C2666" s="48"/>
      <c r="D2666" s="48"/>
      <c r="E2666" s="48"/>
      <c r="F2666" s="48"/>
      <c r="G2666" s="48"/>
      <c r="H2666" s="48"/>
      <c r="I2666" s="48"/>
      <c r="J2666" s="48"/>
      <c r="K2666" s="48"/>
    </row>
    <row r="2667" spans="1:11" x14ac:dyDescent="0.25">
      <c r="A2667" s="48"/>
      <c r="B2667" s="48"/>
      <c r="C2667" s="48"/>
      <c r="D2667" s="48"/>
      <c r="E2667" s="48"/>
      <c r="F2667" s="48"/>
      <c r="G2667" s="48"/>
      <c r="H2667" s="48"/>
      <c r="I2667" s="48"/>
      <c r="J2667" s="48"/>
      <c r="K2667" s="48"/>
    </row>
    <row r="2668" spans="1:11" x14ac:dyDescent="0.25">
      <c r="A2668" s="48"/>
      <c r="B2668" s="48"/>
      <c r="C2668" s="48"/>
      <c r="D2668" s="48"/>
      <c r="E2668" s="48"/>
      <c r="F2668" s="48"/>
      <c r="G2668" s="48"/>
      <c r="H2668" s="48"/>
      <c r="I2668" s="48"/>
      <c r="J2668" s="48"/>
      <c r="K2668" s="48"/>
    </row>
    <row r="2669" spans="1:11" x14ac:dyDescent="0.25">
      <c r="A2669" s="48"/>
      <c r="B2669" s="48"/>
      <c r="C2669" s="48"/>
      <c r="D2669" s="48"/>
      <c r="E2669" s="48"/>
      <c r="F2669" s="48"/>
      <c r="G2669" s="48"/>
      <c r="H2669" s="48"/>
      <c r="I2669" s="48"/>
      <c r="J2669" s="48"/>
      <c r="K2669" s="48"/>
    </row>
    <row r="2670" spans="1:11" x14ac:dyDescent="0.25">
      <c r="A2670" s="48"/>
      <c r="B2670" s="48"/>
      <c r="C2670" s="48"/>
      <c r="D2670" s="48"/>
      <c r="E2670" s="48"/>
      <c r="F2670" s="48"/>
      <c r="G2670" s="48"/>
      <c r="H2670" s="48"/>
      <c r="I2670" s="48"/>
      <c r="J2670" s="48"/>
      <c r="K2670" s="48"/>
    </row>
    <row r="2671" spans="1:11" x14ac:dyDescent="0.25">
      <c r="A2671" s="48"/>
      <c r="B2671" s="48"/>
      <c r="C2671" s="48"/>
      <c r="D2671" s="48"/>
      <c r="E2671" s="48"/>
      <c r="F2671" s="48"/>
      <c r="G2671" s="48"/>
      <c r="H2671" s="48"/>
      <c r="I2671" s="48"/>
      <c r="J2671" s="48"/>
      <c r="K2671" s="48"/>
    </row>
    <row r="2672" spans="1:11" x14ac:dyDescent="0.25">
      <c r="A2672" s="48"/>
      <c r="B2672" s="48"/>
      <c r="C2672" s="48"/>
      <c r="D2672" s="48"/>
      <c r="E2672" s="48"/>
      <c r="F2672" s="48"/>
      <c r="G2672" s="48"/>
      <c r="H2672" s="48"/>
      <c r="I2672" s="48"/>
      <c r="J2672" s="48"/>
      <c r="K2672" s="48"/>
    </row>
    <row r="2673" spans="1:11" x14ac:dyDescent="0.25">
      <c r="A2673" s="48"/>
      <c r="B2673" s="48"/>
      <c r="C2673" s="48"/>
      <c r="D2673" s="48"/>
      <c r="E2673" s="48"/>
      <c r="F2673" s="48"/>
      <c r="G2673" s="48"/>
      <c r="H2673" s="48"/>
      <c r="I2673" s="48"/>
      <c r="J2673" s="48"/>
      <c r="K2673" s="48"/>
    </row>
    <row r="2674" spans="1:11" x14ac:dyDescent="0.25">
      <c r="A2674" s="48"/>
      <c r="B2674" s="48"/>
      <c r="C2674" s="48"/>
      <c r="D2674" s="48"/>
      <c r="E2674" s="48"/>
      <c r="F2674" s="48"/>
      <c r="G2674" s="48"/>
      <c r="H2674" s="48"/>
      <c r="I2674" s="48"/>
      <c r="J2674" s="48"/>
      <c r="K2674" s="48"/>
    </row>
    <row r="2675" spans="1:11" x14ac:dyDescent="0.25">
      <c r="A2675" s="48"/>
      <c r="B2675" s="48"/>
      <c r="C2675" s="48"/>
      <c r="D2675" s="48"/>
      <c r="E2675" s="48"/>
      <c r="F2675" s="48"/>
      <c r="G2675" s="48"/>
      <c r="H2675" s="48"/>
      <c r="I2675" s="48"/>
      <c r="J2675" s="48"/>
      <c r="K2675" s="48"/>
    </row>
    <row r="2676" spans="1:11" x14ac:dyDescent="0.25">
      <c r="A2676" s="48"/>
      <c r="B2676" s="48"/>
      <c r="C2676" s="48"/>
      <c r="D2676" s="48"/>
      <c r="E2676" s="48"/>
      <c r="F2676" s="48"/>
      <c r="G2676" s="48"/>
      <c r="H2676" s="48"/>
      <c r="I2676" s="48"/>
      <c r="J2676" s="48"/>
      <c r="K2676" s="48"/>
    </row>
    <row r="2677" spans="1:11" x14ac:dyDescent="0.25">
      <c r="A2677" s="48"/>
      <c r="B2677" s="48"/>
      <c r="C2677" s="48"/>
      <c r="D2677" s="48"/>
      <c r="E2677" s="48"/>
      <c r="F2677" s="48"/>
      <c r="G2677" s="48"/>
      <c r="H2677" s="48"/>
      <c r="I2677" s="48"/>
      <c r="J2677" s="48"/>
      <c r="K2677" s="48"/>
    </row>
    <row r="2678" spans="1:11" x14ac:dyDescent="0.25">
      <c r="A2678" s="48"/>
      <c r="B2678" s="48"/>
      <c r="C2678" s="48"/>
      <c r="D2678" s="48"/>
      <c r="E2678" s="48"/>
      <c r="F2678" s="48"/>
      <c r="G2678" s="48"/>
      <c r="H2678" s="48"/>
      <c r="I2678" s="48"/>
      <c r="J2678" s="48"/>
      <c r="K2678" s="48"/>
    </row>
    <row r="2679" spans="1:11" x14ac:dyDescent="0.25">
      <c r="A2679" s="48"/>
      <c r="B2679" s="48"/>
      <c r="C2679" s="48"/>
      <c r="D2679" s="48"/>
      <c r="E2679" s="48"/>
      <c r="F2679" s="48"/>
      <c r="G2679" s="48"/>
      <c r="H2679" s="48"/>
      <c r="I2679" s="48"/>
      <c r="J2679" s="48"/>
      <c r="K2679" s="48"/>
    </row>
    <row r="2680" spans="1:11" x14ac:dyDescent="0.25">
      <c r="A2680" s="48"/>
      <c r="B2680" s="48"/>
      <c r="C2680" s="48"/>
      <c r="D2680" s="48"/>
      <c r="E2680" s="48"/>
      <c r="F2680" s="48"/>
      <c r="G2680" s="48"/>
      <c r="H2680" s="48"/>
      <c r="I2680" s="48"/>
      <c r="J2680" s="48"/>
      <c r="K2680" s="48"/>
    </row>
    <row r="2681" spans="1:11" x14ac:dyDescent="0.25">
      <c r="A2681" s="48"/>
      <c r="B2681" s="48"/>
      <c r="C2681" s="48"/>
      <c r="D2681" s="48"/>
      <c r="E2681" s="48"/>
      <c r="F2681" s="48"/>
      <c r="G2681" s="48"/>
      <c r="H2681" s="48"/>
      <c r="I2681" s="48"/>
      <c r="J2681" s="48"/>
      <c r="K2681" s="48"/>
    </row>
    <row r="2682" spans="1:11" x14ac:dyDescent="0.25">
      <c r="A2682" s="48"/>
      <c r="B2682" s="48"/>
      <c r="C2682" s="48"/>
      <c r="D2682" s="48"/>
      <c r="E2682" s="48"/>
      <c r="F2682" s="48"/>
      <c r="G2682" s="48"/>
      <c r="H2682" s="48"/>
      <c r="I2682" s="48"/>
      <c r="J2682" s="48"/>
      <c r="K2682" s="48"/>
    </row>
    <row r="2683" spans="1:11" x14ac:dyDescent="0.25">
      <c r="A2683" s="48"/>
      <c r="B2683" s="48"/>
      <c r="C2683" s="48"/>
      <c r="D2683" s="48"/>
      <c r="E2683" s="48"/>
      <c r="F2683" s="48"/>
      <c r="G2683" s="48"/>
      <c r="H2683" s="48"/>
      <c r="I2683" s="48"/>
      <c r="J2683" s="48"/>
      <c r="K2683" s="48"/>
    </row>
    <row r="2684" spans="1:11" x14ac:dyDescent="0.25">
      <c r="A2684" s="48"/>
      <c r="B2684" s="48"/>
      <c r="C2684" s="48"/>
      <c r="D2684" s="48"/>
      <c r="E2684" s="48"/>
      <c r="F2684" s="48"/>
      <c r="G2684" s="48"/>
      <c r="H2684" s="48"/>
      <c r="I2684" s="48"/>
      <c r="J2684" s="48"/>
      <c r="K2684" s="48"/>
    </row>
    <row r="2685" spans="1:11" x14ac:dyDescent="0.25">
      <c r="A2685" s="48"/>
      <c r="B2685" s="48"/>
      <c r="C2685" s="48"/>
      <c r="D2685" s="48"/>
      <c r="E2685" s="48"/>
      <c r="F2685" s="48"/>
      <c r="G2685" s="48"/>
      <c r="H2685" s="48"/>
      <c r="I2685" s="48"/>
      <c r="J2685" s="48"/>
      <c r="K2685" s="48"/>
    </row>
    <row r="2686" spans="1:11" x14ac:dyDescent="0.25">
      <c r="A2686" s="48"/>
      <c r="B2686" s="48"/>
      <c r="C2686" s="48"/>
      <c r="D2686" s="48"/>
      <c r="E2686" s="48"/>
      <c r="F2686" s="48"/>
      <c r="G2686" s="48"/>
      <c r="H2686" s="48"/>
      <c r="I2686" s="48"/>
      <c r="J2686" s="48"/>
      <c r="K2686" s="48"/>
    </row>
    <row r="2687" spans="1:11" x14ac:dyDescent="0.25">
      <c r="A2687" s="48"/>
      <c r="B2687" s="48"/>
      <c r="C2687" s="48"/>
      <c r="D2687" s="48"/>
      <c r="E2687" s="48"/>
      <c r="F2687" s="48"/>
      <c r="G2687" s="48"/>
      <c r="H2687" s="48"/>
      <c r="I2687" s="48"/>
      <c r="J2687" s="48"/>
      <c r="K2687" s="48"/>
    </row>
    <row r="2688" spans="1:11" x14ac:dyDescent="0.25">
      <c r="A2688" s="48"/>
      <c r="B2688" s="48"/>
      <c r="C2688" s="48"/>
      <c r="D2688" s="48"/>
      <c r="E2688" s="48"/>
      <c r="F2688" s="48"/>
      <c r="G2688" s="48"/>
      <c r="H2688" s="48"/>
      <c r="I2688" s="48"/>
      <c r="J2688" s="48"/>
      <c r="K2688" s="48"/>
    </row>
    <row r="2689" spans="1:11" x14ac:dyDescent="0.25">
      <c r="A2689" s="48"/>
      <c r="B2689" s="48"/>
      <c r="C2689" s="48"/>
      <c r="D2689" s="48"/>
      <c r="E2689" s="48"/>
      <c r="F2689" s="48"/>
      <c r="G2689" s="48"/>
      <c r="H2689" s="48"/>
      <c r="I2689" s="48"/>
      <c r="J2689" s="48"/>
      <c r="K2689" s="48"/>
    </row>
    <row r="2690" spans="1:11" x14ac:dyDescent="0.25">
      <c r="A2690" s="48"/>
      <c r="B2690" s="48"/>
      <c r="C2690" s="48"/>
      <c r="D2690" s="48"/>
      <c r="E2690" s="48"/>
      <c r="F2690" s="48"/>
      <c r="G2690" s="48"/>
      <c r="H2690" s="48"/>
      <c r="I2690" s="48"/>
      <c r="J2690" s="48"/>
      <c r="K2690" s="48"/>
    </row>
    <row r="2691" spans="1:11" x14ac:dyDescent="0.25">
      <c r="A2691" s="48"/>
      <c r="B2691" s="48"/>
      <c r="C2691" s="48"/>
      <c r="D2691" s="48"/>
      <c r="E2691" s="48"/>
      <c r="F2691" s="48"/>
      <c r="G2691" s="48"/>
      <c r="H2691" s="48"/>
      <c r="I2691" s="48"/>
      <c r="J2691" s="48"/>
      <c r="K2691" s="48"/>
    </row>
    <row r="2692" spans="1:11" x14ac:dyDescent="0.25">
      <c r="A2692" s="48"/>
      <c r="B2692" s="48"/>
      <c r="C2692" s="48"/>
      <c r="D2692" s="48"/>
      <c r="E2692" s="48"/>
      <c r="F2692" s="48"/>
      <c r="G2692" s="48"/>
      <c r="H2692" s="48"/>
      <c r="I2692" s="48"/>
      <c r="J2692" s="48"/>
      <c r="K2692" s="48"/>
    </row>
    <row r="2693" spans="1:11" x14ac:dyDescent="0.25">
      <c r="A2693" s="48"/>
      <c r="B2693" s="48"/>
      <c r="C2693" s="48"/>
      <c r="D2693" s="48"/>
      <c r="E2693" s="48"/>
      <c r="F2693" s="48"/>
      <c r="G2693" s="48"/>
      <c r="H2693" s="48"/>
      <c r="I2693" s="48"/>
      <c r="J2693" s="48"/>
      <c r="K2693" s="48"/>
    </row>
    <row r="2694" spans="1:11" x14ac:dyDescent="0.25">
      <c r="A2694" s="48"/>
      <c r="B2694" s="48"/>
      <c r="C2694" s="48"/>
      <c r="D2694" s="48"/>
      <c r="E2694" s="48"/>
      <c r="F2694" s="48"/>
      <c r="G2694" s="48"/>
      <c r="H2694" s="48"/>
      <c r="I2694" s="48"/>
      <c r="J2694" s="48"/>
      <c r="K2694" s="48"/>
    </row>
    <row r="2695" spans="1:11" x14ac:dyDescent="0.25">
      <c r="A2695" s="48"/>
      <c r="B2695" s="48"/>
      <c r="C2695" s="48"/>
      <c r="D2695" s="48"/>
      <c r="E2695" s="48"/>
      <c r="F2695" s="48"/>
      <c r="G2695" s="48"/>
      <c r="H2695" s="48"/>
      <c r="I2695" s="48"/>
      <c r="J2695" s="48"/>
      <c r="K2695" s="48"/>
    </row>
    <row r="2696" spans="1:11" x14ac:dyDescent="0.25">
      <c r="A2696" s="48"/>
      <c r="B2696" s="48"/>
      <c r="C2696" s="48"/>
      <c r="D2696" s="48"/>
      <c r="E2696" s="48"/>
      <c r="F2696" s="48"/>
      <c r="G2696" s="48"/>
      <c r="H2696" s="48"/>
      <c r="I2696" s="48"/>
      <c r="J2696" s="48"/>
      <c r="K2696" s="48"/>
    </row>
    <row r="2697" spans="1:11" x14ac:dyDescent="0.25">
      <c r="A2697" s="48"/>
      <c r="B2697" s="48"/>
      <c r="C2697" s="48"/>
      <c r="D2697" s="48"/>
      <c r="E2697" s="48"/>
      <c r="F2697" s="48"/>
      <c r="G2697" s="48"/>
      <c r="H2697" s="48"/>
      <c r="I2697" s="48"/>
      <c r="J2697" s="48"/>
      <c r="K2697" s="48"/>
    </row>
    <row r="2698" spans="1:11" x14ac:dyDescent="0.25">
      <c r="A2698" s="48"/>
      <c r="B2698" s="48"/>
      <c r="C2698" s="48"/>
      <c r="D2698" s="48"/>
      <c r="E2698" s="48"/>
      <c r="F2698" s="48"/>
      <c r="G2698" s="48"/>
      <c r="H2698" s="48"/>
      <c r="I2698" s="48"/>
      <c r="J2698" s="48"/>
      <c r="K2698" s="48"/>
    </row>
    <row r="2699" spans="1:11" x14ac:dyDescent="0.25">
      <c r="A2699" s="48"/>
      <c r="B2699" s="48"/>
      <c r="C2699" s="48"/>
      <c r="D2699" s="48"/>
      <c r="E2699" s="48"/>
      <c r="F2699" s="48"/>
      <c r="G2699" s="48"/>
      <c r="H2699" s="48"/>
      <c r="I2699" s="48"/>
      <c r="J2699" s="48"/>
      <c r="K2699" s="48"/>
    </row>
    <row r="2700" spans="1:11" x14ac:dyDescent="0.25">
      <c r="A2700" s="48"/>
      <c r="B2700" s="48"/>
      <c r="C2700" s="48"/>
      <c r="D2700" s="48"/>
      <c r="E2700" s="48"/>
      <c r="F2700" s="48"/>
      <c r="G2700" s="48"/>
      <c r="H2700" s="48"/>
      <c r="I2700" s="48"/>
      <c r="J2700" s="48"/>
      <c r="K2700" s="48"/>
    </row>
    <row r="2701" spans="1:11" x14ac:dyDescent="0.25">
      <c r="A2701" s="48"/>
      <c r="B2701" s="48"/>
      <c r="C2701" s="48"/>
      <c r="D2701" s="48"/>
      <c r="E2701" s="48"/>
      <c r="F2701" s="48"/>
      <c r="G2701" s="48"/>
      <c r="H2701" s="48"/>
      <c r="I2701" s="48"/>
      <c r="J2701" s="48"/>
      <c r="K2701" s="48"/>
    </row>
    <row r="2702" spans="1:11" x14ac:dyDescent="0.25">
      <c r="A2702" s="48"/>
      <c r="B2702" s="48"/>
      <c r="C2702" s="48"/>
      <c r="D2702" s="48"/>
      <c r="E2702" s="48"/>
      <c r="F2702" s="48"/>
      <c r="G2702" s="48"/>
      <c r="H2702" s="48"/>
      <c r="I2702" s="48"/>
      <c r="J2702" s="48"/>
      <c r="K2702" s="48"/>
    </row>
    <row r="2703" spans="1:11" x14ac:dyDescent="0.25">
      <c r="A2703" s="48"/>
      <c r="B2703" s="48"/>
      <c r="C2703" s="48"/>
      <c r="D2703" s="48"/>
      <c r="E2703" s="48"/>
      <c r="F2703" s="48"/>
      <c r="G2703" s="48"/>
      <c r="H2703" s="48"/>
      <c r="I2703" s="48"/>
      <c r="J2703" s="48"/>
      <c r="K2703" s="48"/>
    </row>
    <row r="2704" spans="1:11" x14ac:dyDescent="0.25">
      <c r="A2704" s="48"/>
      <c r="B2704" s="48"/>
      <c r="C2704" s="48"/>
      <c r="D2704" s="48"/>
      <c r="E2704" s="48"/>
      <c r="F2704" s="48"/>
      <c r="G2704" s="48"/>
      <c r="H2704" s="48"/>
      <c r="I2704" s="48"/>
      <c r="J2704" s="48"/>
      <c r="K2704" s="48"/>
    </row>
    <row r="2705" spans="1:11" x14ac:dyDescent="0.25">
      <c r="A2705" s="48"/>
      <c r="B2705" s="48"/>
      <c r="C2705" s="48"/>
      <c r="D2705" s="48"/>
      <c r="E2705" s="48"/>
      <c r="F2705" s="48"/>
      <c r="G2705" s="48"/>
      <c r="H2705" s="48"/>
      <c r="I2705" s="48"/>
      <c r="J2705" s="48"/>
      <c r="K2705" s="48"/>
    </row>
    <row r="2706" spans="1:11" x14ac:dyDescent="0.25">
      <c r="A2706" s="48"/>
      <c r="B2706" s="48"/>
      <c r="C2706" s="48"/>
      <c r="D2706" s="48"/>
      <c r="E2706" s="48"/>
      <c r="F2706" s="48"/>
      <c r="G2706" s="48"/>
      <c r="H2706" s="48"/>
      <c r="I2706" s="48"/>
      <c r="J2706" s="48"/>
      <c r="K2706" s="48"/>
    </row>
    <row r="2707" spans="1:11" x14ac:dyDescent="0.25">
      <c r="A2707" s="48"/>
      <c r="B2707" s="48"/>
      <c r="C2707" s="48"/>
      <c r="D2707" s="48"/>
      <c r="E2707" s="48"/>
      <c r="F2707" s="48"/>
      <c r="G2707" s="48"/>
      <c r="H2707" s="48"/>
      <c r="I2707" s="48"/>
      <c r="J2707" s="48"/>
      <c r="K2707" s="48"/>
    </row>
    <row r="2708" spans="1:11" x14ac:dyDescent="0.25">
      <c r="A2708" s="48"/>
      <c r="B2708" s="48"/>
      <c r="C2708" s="48"/>
      <c r="D2708" s="48"/>
      <c r="E2708" s="48"/>
      <c r="F2708" s="48"/>
      <c r="G2708" s="48"/>
      <c r="H2708" s="48"/>
      <c r="I2708" s="48"/>
      <c r="J2708" s="48"/>
      <c r="K2708" s="48"/>
    </row>
    <row r="2709" spans="1:11" x14ac:dyDescent="0.25">
      <c r="A2709" s="48"/>
      <c r="B2709" s="48"/>
      <c r="C2709" s="48"/>
      <c r="D2709" s="48"/>
      <c r="E2709" s="48"/>
      <c r="F2709" s="48"/>
      <c r="G2709" s="48"/>
      <c r="H2709" s="48"/>
      <c r="I2709" s="48"/>
      <c r="J2709" s="48"/>
      <c r="K2709" s="48"/>
    </row>
    <row r="2710" spans="1:11" x14ac:dyDescent="0.25">
      <c r="A2710" s="48"/>
      <c r="B2710" s="48"/>
      <c r="C2710" s="48"/>
      <c r="D2710" s="48"/>
      <c r="E2710" s="48"/>
      <c r="F2710" s="48"/>
      <c r="G2710" s="48"/>
      <c r="H2710" s="48"/>
      <c r="I2710" s="48"/>
      <c r="J2710" s="48"/>
      <c r="K2710" s="48"/>
    </row>
    <row r="2711" spans="1:11" x14ac:dyDescent="0.25">
      <c r="A2711" s="48"/>
      <c r="B2711" s="48"/>
      <c r="C2711" s="48"/>
      <c r="D2711" s="48"/>
      <c r="E2711" s="48"/>
      <c r="F2711" s="48"/>
      <c r="G2711" s="48"/>
      <c r="H2711" s="48"/>
      <c r="I2711" s="48"/>
      <c r="J2711" s="48"/>
      <c r="K2711" s="48"/>
    </row>
    <row r="2712" spans="1:11" x14ac:dyDescent="0.25">
      <c r="A2712" s="48"/>
      <c r="B2712" s="48"/>
      <c r="C2712" s="48"/>
      <c r="D2712" s="48"/>
      <c r="E2712" s="48"/>
      <c r="F2712" s="48"/>
      <c r="G2712" s="48"/>
      <c r="H2712" s="48"/>
      <c r="I2712" s="48"/>
      <c r="J2712" s="48"/>
      <c r="K2712" s="48"/>
    </row>
    <row r="2713" spans="1:11" x14ac:dyDescent="0.25">
      <c r="A2713" s="48"/>
      <c r="B2713" s="48"/>
      <c r="C2713" s="48"/>
      <c r="D2713" s="48"/>
      <c r="E2713" s="48"/>
      <c r="F2713" s="48"/>
      <c r="G2713" s="48"/>
      <c r="H2713" s="48"/>
      <c r="I2713" s="48"/>
      <c r="J2713" s="48"/>
      <c r="K2713" s="48"/>
    </row>
    <row r="2714" spans="1:11" x14ac:dyDescent="0.25">
      <c r="A2714" s="48"/>
      <c r="B2714" s="48"/>
      <c r="C2714" s="48"/>
      <c r="D2714" s="48"/>
      <c r="E2714" s="48"/>
      <c r="F2714" s="48"/>
      <c r="G2714" s="48"/>
      <c r="H2714" s="48"/>
      <c r="I2714" s="48"/>
      <c r="J2714" s="48"/>
      <c r="K2714" s="48"/>
    </row>
    <row r="2715" spans="1:11" x14ac:dyDescent="0.25">
      <c r="A2715" s="48"/>
      <c r="B2715" s="48"/>
      <c r="C2715" s="48"/>
      <c r="D2715" s="48"/>
      <c r="E2715" s="48"/>
      <c r="F2715" s="48"/>
      <c r="G2715" s="48"/>
      <c r="H2715" s="48"/>
      <c r="I2715" s="48"/>
      <c r="J2715" s="48"/>
      <c r="K2715" s="48"/>
    </row>
    <row r="2716" spans="1:11" x14ac:dyDescent="0.25">
      <c r="A2716" s="48"/>
      <c r="B2716" s="48"/>
      <c r="C2716" s="48"/>
      <c r="D2716" s="48"/>
      <c r="E2716" s="48"/>
      <c r="F2716" s="48"/>
      <c r="G2716" s="48"/>
      <c r="H2716" s="48"/>
      <c r="I2716" s="48"/>
      <c r="J2716" s="48"/>
      <c r="K2716" s="48"/>
    </row>
    <row r="2717" spans="1:11" x14ac:dyDescent="0.25">
      <c r="A2717" s="48"/>
      <c r="B2717" s="48"/>
      <c r="C2717" s="48"/>
      <c r="D2717" s="48"/>
      <c r="E2717" s="48"/>
      <c r="F2717" s="48"/>
      <c r="G2717" s="48"/>
      <c r="H2717" s="48"/>
      <c r="I2717" s="48"/>
      <c r="J2717" s="48"/>
      <c r="K2717" s="48"/>
    </row>
    <row r="2718" spans="1:11" x14ac:dyDescent="0.25">
      <c r="A2718" s="48"/>
      <c r="B2718" s="48"/>
      <c r="C2718" s="48"/>
      <c r="D2718" s="48"/>
      <c r="E2718" s="48"/>
      <c r="F2718" s="48"/>
      <c r="G2718" s="48"/>
      <c r="H2718" s="48"/>
      <c r="I2718" s="48"/>
      <c r="J2718" s="48"/>
      <c r="K2718" s="48"/>
    </row>
    <row r="2719" spans="1:11" x14ac:dyDescent="0.25">
      <c r="A2719" s="48"/>
      <c r="B2719" s="48"/>
      <c r="C2719" s="48"/>
      <c r="D2719" s="48"/>
      <c r="E2719" s="48"/>
      <c r="F2719" s="48"/>
      <c r="G2719" s="48"/>
      <c r="H2719" s="48"/>
      <c r="I2719" s="48"/>
      <c r="J2719" s="48"/>
      <c r="K2719" s="48"/>
    </row>
    <row r="2720" spans="1:11" x14ac:dyDescent="0.25">
      <c r="A2720" s="48"/>
      <c r="B2720" s="48"/>
      <c r="C2720" s="48"/>
      <c r="D2720" s="48"/>
      <c r="E2720" s="48"/>
      <c r="F2720" s="48"/>
      <c r="G2720" s="48"/>
      <c r="H2720" s="48"/>
      <c r="I2720" s="48"/>
      <c r="J2720" s="48"/>
      <c r="K2720" s="48"/>
    </row>
    <row r="2721" spans="1:11" x14ac:dyDescent="0.25">
      <c r="A2721" s="48"/>
      <c r="B2721" s="48"/>
      <c r="C2721" s="48"/>
      <c r="D2721" s="48"/>
      <c r="E2721" s="48"/>
      <c r="F2721" s="48"/>
      <c r="G2721" s="48"/>
      <c r="H2721" s="48"/>
      <c r="I2721" s="48"/>
      <c r="J2721" s="48"/>
      <c r="K2721" s="48"/>
    </row>
    <row r="2722" spans="1:11" x14ac:dyDescent="0.25">
      <c r="A2722" s="48"/>
      <c r="B2722" s="48"/>
      <c r="C2722" s="48"/>
      <c r="D2722" s="48"/>
      <c r="E2722" s="48"/>
      <c r="F2722" s="48"/>
      <c r="G2722" s="48"/>
      <c r="H2722" s="48"/>
      <c r="I2722" s="48"/>
      <c r="J2722" s="48"/>
      <c r="K2722" s="48"/>
    </row>
    <row r="2723" spans="1:11" x14ac:dyDescent="0.25">
      <c r="A2723" s="48"/>
      <c r="B2723" s="48"/>
      <c r="C2723" s="48"/>
      <c r="D2723" s="48"/>
      <c r="E2723" s="48"/>
      <c r="F2723" s="48"/>
      <c r="G2723" s="48"/>
      <c r="H2723" s="48"/>
      <c r="I2723" s="48"/>
      <c r="J2723" s="48"/>
      <c r="K2723" s="48"/>
    </row>
    <row r="2724" spans="1:11" x14ac:dyDescent="0.25">
      <c r="A2724" s="48"/>
      <c r="B2724" s="48"/>
      <c r="C2724" s="48"/>
      <c r="D2724" s="48"/>
      <c r="E2724" s="48"/>
      <c r="F2724" s="48"/>
      <c r="G2724" s="48"/>
      <c r="H2724" s="48"/>
      <c r="I2724" s="48"/>
      <c r="J2724" s="48"/>
      <c r="K2724" s="48"/>
    </row>
    <row r="2725" spans="1:11" x14ac:dyDescent="0.25">
      <c r="A2725" s="48"/>
      <c r="B2725" s="48"/>
      <c r="C2725" s="48"/>
      <c r="D2725" s="48"/>
      <c r="E2725" s="48"/>
      <c r="F2725" s="48"/>
      <c r="G2725" s="48"/>
      <c r="H2725" s="48"/>
      <c r="I2725" s="48"/>
      <c r="J2725" s="48"/>
      <c r="K2725" s="48"/>
    </row>
    <row r="2726" spans="1:11" x14ac:dyDescent="0.25">
      <c r="A2726" s="48"/>
      <c r="B2726" s="48"/>
      <c r="C2726" s="48"/>
      <c r="D2726" s="48"/>
      <c r="E2726" s="48"/>
      <c r="F2726" s="48"/>
      <c r="G2726" s="48"/>
      <c r="H2726" s="48"/>
      <c r="I2726" s="48"/>
      <c r="J2726" s="48"/>
      <c r="K2726" s="48"/>
    </row>
    <row r="2727" spans="1:11" x14ac:dyDescent="0.25">
      <c r="A2727" s="48"/>
      <c r="B2727" s="48"/>
      <c r="C2727" s="48"/>
      <c r="D2727" s="48"/>
      <c r="E2727" s="48"/>
      <c r="F2727" s="48"/>
      <c r="G2727" s="48"/>
      <c r="H2727" s="48"/>
      <c r="I2727" s="48"/>
      <c r="J2727" s="48"/>
      <c r="K2727" s="48"/>
    </row>
    <row r="2728" spans="1:11" x14ac:dyDescent="0.25">
      <c r="A2728" s="48"/>
      <c r="B2728" s="48"/>
      <c r="C2728" s="48"/>
      <c r="D2728" s="48"/>
      <c r="E2728" s="48"/>
      <c r="F2728" s="48"/>
      <c r="G2728" s="48"/>
      <c r="H2728" s="48"/>
      <c r="I2728" s="48"/>
      <c r="J2728" s="48"/>
      <c r="K2728" s="48"/>
    </row>
    <row r="2729" spans="1:11" x14ac:dyDescent="0.25">
      <c r="A2729" s="48"/>
      <c r="B2729" s="48"/>
      <c r="C2729" s="48"/>
      <c r="D2729" s="48"/>
      <c r="E2729" s="48"/>
      <c r="F2729" s="48"/>
      <c r="G2729" s="48"/>
      <c r="H2729" s="48"/>
      <c r="I2729" s="48"/>
      <c r="J2729" s="48"/>
      <c r="K2729" s="48"/>
    </row>
    <row r="2730" spans="1:11" x14ac:dyDescent="0.25">
      <c r="A2730" s="48"/>
      <c r="B2730" s="48"/>
      <c r="C2730" s="48"/>
      <c r="D2730" s="48"/>
      <c r="E2730" s="48"/>
      <c r="F2730" s="48"/>
      <c r="G2730" s="48"/>
      <c r="H2730" s="48"/>
      <c r="I2730" s="48"/>
      <c r="J2730" s="48"/>
      <c r="K2730" s="48"/>
    </row>
    <row r="2731" spans="1:11" x14ac:dyDescent="0.25">
      <c r="A2731" s="48"/>
      <c r="B2731" s="48"/>
      <c r="C2731" s="48"/>
      <c r="D2731" s="48"/>
      <c r="E2731" s="48"/>
      <c r="F2731" s="48"/>
      <c r="G2731" s="48"/>
      <c r="H2731" s="48"/>
      <c r="I2731" s="48"/>
      <c r="J2731" s="48"/>
      <c r="K2731" s="48"/>
    </row>
    <row r="2732" spans="1:11" x14ac:dyDescent="0.25">
      <c r="A2732" s="48"/>
      <c r="B2732" s="48"/>
      <c r="C2732" s="48"/>
      <c r="D2732" s="48"/>
      <c r="E2732" s="48"/>
      <c r="F2732" s="48"/>
      <c r="G2732" s="48"/>
      <c r="H2732" s="48"/>
      <c r="I2732" s="48"/>
      <c r="J2732" s="48"/>
      <c r="K2732" s="48"/>
    </row>
    <row r="2733" spans="1:11" x14ac:dyDescent="0.25">
      <c r="A2733" s="48"/>
      <c r="B2733" s="48"/>
      <c r="C2733" s="48"/>
      <c r="D2733" s="48"/>
      <c r="E2733" s="48"/>
      <c r="F2733" s="48"/>
      <c r="G2733" s="48"/>
      <c r="H2733" s="48"/>
      <c r="I2733" s="48"/>
      <c r="J2733" s="48"/>
      <c r="K2733" s="48"/>
    </row>
    <row r="2734" spans="1:11" x14ac:dyDescent="0.25">
      <c r="A2734" s="48"/>
      <c r="B2734" s="48"/>
      <c r="C2734" s="48"/>
      <c r="D2734" s="48"/>
      <c r="E2734" s="48"/>
      <c r="F2734" s="48"/>
      <c r="G2734" s="48"/>
      <c r="H2734" s="48"/>
      <c r="I2734" s="48"/>
      <c r="J2734" s="48"/>
      <c r="K2734" s="48"/>
    </row>
    <row r="2735" spans="1:11" x14ac:dyDescent="0.25">
      <c r="A2735" s="48"/>
      <c r="B2735" s="48"/>
      <c r="C2735" s="48"/>
      <c r="D2735" s="48"/>
      <c r="E2735" s="48"/>
      <c r="F2735" s="48"/>
      <c r="G2735" s="48"/>
      <c r="H2735" s="48"/>
      <c r="I2735" s="48"/>
      <c r="J2735" s="48"/>
      <c r="K2735" s="48"/>
    </row>
    <row r="2736" spans="1:11" x14ac:dyDescent="0.25">
      <c r="A2736" s="48"/>
      <c r="B2736" s="48"/>
      <c r="C2736" s="48"/>
      <c r="D2736" s="48"/>
      <c r="E2736" s="48"/>
      <c r="F2736" s="48"/>
      <c r="G2736" s="48"/>
      <c r="H2736" s="48"/>
      <c r="I2736" s="48"/>
      <c r="J2736" s="48"/>
      <c r="K2736" s="48"/>
    </row>
    <row r="2737" spans="1:11" x14ac:dyDescent="0.25">
      <c r="A2737" s="48"/>
      <c r="B2737" s="48"/>
      <c r="C2737" s="48"/>
      <c r="D2737" s="48"/>
      <c r="E2737" s="48"/>
      <c r="F2737" s="48"/>
      <c r="G2737" s="48"/>
      <c r="H2737" s="48"/>
      <c r="I2737" s="48"/>
      <c r="J2737" s="48"/>
      <c r="K2737" s="48"/>
    </row>
    <row r="2738" spans="1:11" x14ac:dyDescent="0.25">
      <c r="A2738" s="48"/>
      <c r="B2738" s="48"/>
      <c r="C2738" s="48"/>
      <c r="D2738" s="48"/>
      <c r="E2738" s="48"/>
      <c r="F2738" s="48"/>
      <c r="G2738" s="48"/>
      <c r="H2738" s="48"/>
      <c r="I2738" s="48"/>
      <c r="J2738" s="48"/>
      <c r="K2738" s="48"/>
    </row>
    <row r="2739" spans="1:11" x14ac:dyDescent="0.25">
      <c r="A2739" s="48"/>
      <c r="B2739" s="48"/>
      <c r="C2739" s="48"/>
      <c r="D2739" s="48"/>
      <c r="E2739" s="48"/>
      <c r="F2739" s="48"/>
      <c r="G2739" s="48"/>
      <c r="H2739" s="48"/>
      <c r="I2739" s="48"/>
      <c r="J2739" s="48"/>
      <c r="K2739" s="48"/>
    </row>
    <row r="2740" spans="1:11" x14ac:dyDescent="0.25">
      <c r="A2740" s="48"/>
      <c r="B2740" s="48"/>
      <c r="C2740" s="48"/>
      <c r="D2740" s="48"/>
      <c r="E2740" s="48"/>
      <c r="F2740" s="48"/>
      <c r="G2740" s="48"/>
      <c r="H2740" s="48"/>
      <c r="I2740" s="48"/>
      <c r="J2740" s="48"/>
      <c r="K2740" s="48"/>
    </row>
    <row r="2741" spans="1:11" x14ac:dyDescent="0.25">
      <c r="A2741" s="48"/>
      <c r="B2741" s="48"/>
      <c r="C2741" s="48"/>
      <c r="D2741" s="48"/>
      <c r="E2741" s="48"/>
      <c r="F2741" s="48"/>
      <c r="G2741" s="48"/>
      <c r="H2741" s="48"/>
      <c r="I2741" s="48"/>
      <c r="J2741" s="48"/>
      <c r="K2741" s="48"/>
    </row>
    <row r="2742" spans="1:11" x14ac:dyDescent="0.25">
      <c r="A2742" s="48"/>
      <c r="B2742" s="48"/>
      <c r="C2742" s="48"/>
      <c r="D2742" s="48"/>
      <c r="E2742" s="48"/>
      <c r="F2742" s="48"/>
      <c r="G2742" s="48"/>
      <c r="H2742" s="48"/>
      <c r="I2742" s="48"/>
      <c r="J2742" s="48"/>
      <c r="K2742" s="48"/>
    </row>
    <row r="2743" spans="1:11" x14ac:dyDescent="0.25">
      <c r="A2743" s="48"/>
      <c r="B2743" s="48"/>
      <c r="C2743" s="48"/>
      <c r="D2743" s="48"/>
      <c r="E2743" s="48"/>
      <c r="F2743" s="48"/>
      <c r="G2743" s="48"/>
      <c r="H2743" s="48"/>
      <c r="I2743" s="48"/>
      <c r="J2743" s="48"/>
      <c r="K2743" s="48"/>
    </row>
    <row r="2744" spans="1:11" x14ac:dyDescent="0.25">
      <c r="A2744" s="48"/>
      <c r="B2744" s="48"/>
      <c r="C2744" s="48"/>
      <c r="D2744" s="48"/>
      <c r="E2744" s="48"/>
      <c r="F2744" s="48"/>
      <c r="G2744" s="48"/>
      <c r="H2744" s="48"/>
      <c r="I2744" s="48"/>
      <c r="J2744" s="48"/>
      <c r="K2744" s="48"/>
    </row>
    <row r="2745" spans="1:11" x14ac:dyDescent="0.25">
      <c r="A2745" s="48"/>
      <c r="B2745" s="48"/>
      <c r="C2745" s="48"/>
      <c r="D2745" s="48"/>
      <c r="E2745" s="48"/>
      <c r="F2745" s="48"/>
      <c r="G2745" s="48"/>
      <c r="H2745" s="48"/>
      <c r="I2745" s="48"/>
      <c r="J2745" s="48"/>
      <c r="K2745" s="48"/>
    </row>
    <row r="2746" spans="1:11" x14ac:dyDescent="0.25">
      <c r="A2746" s="48"/>
      <c r="B2746" s="48"/>
      <c r="C2746" s="48"/>
      <c r="D2746" s="48"/>
      <c r="E2746" s="48"/>
      <c r="F2746" s="48"/>
      <c r="G2746" s="48"/>
      <c r="H2746" s="48"/>
      <c r="I2746" s="48"/>
      <c r="J2746" s="48"/>
      <c r="K2746" s="48"/>
    </row>
    <row r="2747" spans="1:11" x14ac:dyDescent="0.25">
      <c r="A2747" s="48"/>
      <c r="B2747" s="48"/>
      <c r="C2747" s="48"/>
      <c r="D2747" s="48"/>
      <c r="E2747" s="48"/>
      <c r="F2747" s="48"/>
      <c r="G2747" s="48"/>
      <c r="H2747" s="48"/>
      <c r="I2747" s="48"/>
      <c r="J2747" s="48"/>
      <c r="K2747" s="48"/>
    </row>
    <row r="2748" spans="1:11" x14ac:dyDescent="0.25">
      <c r="A2748" s="48"/>
      <c r="B2748" s="48"/>
      <c r="C2748" s="48"/>
      <c r="D2748" s="48"/>
      <c r="E2748" s="48"/>
      <c r="F2748" s="48"/>
      <c r="G2748" s="48"/>
      <c r="H2748" s="48"/>
      <c r="I2748" s="48"/>
      <c r="J2748" s="48"/>
      <c r="K2748" s="48"/>
    </row>
    <row r="2749" spans="1:11" x14ac:dyDescent="0.25">
      <c r="A2749" s="48"/>
      <c r="B2749" s="48"/>
      <c r="C2749" s="48"/>
      <c r="D2749" s="48"/>
      <c r="E2749" s="48"/>
      <c r="F2749" s="48"/>
      <c r="G2749" s="48"/>
      <c r="H2749" s="48"/>
      <c r="I2749" s="48"/>
      <c r="J2749" s="48"/>
      <c r="K2749" s="48"/>
    </row>
    <row r="2750" spans="1:11" x14ac:dyDescent="0.25">
      <c r="A2750" s="48"/>
      <c r="B2750" s="48"/>
      <c r="C2750" s="48"/>
      <c r="D2750" s="48"/>
      <c r="E2750" s="48"/>
      <c r="F2750" s="48"/>
      <c r="G2750" s="48"/>
      <c r="H2750" s="48"/>
      <c r="I2750" s="48"/>
      <c r="J2750" s="48"/>
      <c r="K2750" s="48"/>
    </row>
    <row r="2751" spans="1:11" x14ac:dyDescent="0.25">
      <c r="A2751" s="48"/>
      <c r="B2751" s="48"/>
      <c r="C2751" s="48"/>
      <c r="D2751" s="48"/>
      <c r="E2751" s="48"/>
      <c r="F2751" s="48"/>
      <c r="G2751" s="48"/>
      <c r="H2751" s="48"/>
      <c r="I2751" s="48"/>
      <c r="J2751" s="48"/>
      <c r="K2751" s="48"/>
    </row>
    <row r="2752" spans="1:11" x14ac:dyDescent="0.25">
      <c r="A2752" s="48"/>
      <c r="B2752" s="48"/>
      <c r="C2752" s="48"/>
      <c r="D2752" s="48"/>
      <c r="E2752" s="48"/>
      <c r="F2752" s="48"/>
      <c r="G2752" s="48"/>
      <c r="H2752" s="48"/>
      <c r="I2752" s="48"/>
      <c r="J2752" s="48"/>
      <c r="K2752" s="48"/>
    </row>
    <row r="2753" spans="1:11" x14ac:dyDescent="0.25">
      <c r="A2753" s="48"/>
      <c r="B2753" s="48"/>
      <c r="C2753" s="48"/>
      <c r="D2753" s="48"/>
      <c r="E2753" s="48"/>
      <c r="F2753" s="48"/>
      <c r="G2753" s="48"/>
      <c r="H2753" s="48"/>
      <c r="I2753" s="48"/>
      <c r="J2753" s="48"/>
      <c r="K2753" s="48"/>
    </row>
    <row r="2754" spans="1:11" x14ac:dyDescent="0.25">
      <c r="A2754" s="48"/>
      <c r="B2754" s="48"/>
      <c r="C2754" s="48"/>
      <c r="D2754" s="48"/>
      <c r="E2754" s="48"/>
      <c r="F2754" s="48"/>
      <c r="G2754" s="48"/>
      <c r="H2754" s="48"/>
      <c r="I2754" s="48"/>
      <c r="J2754" s="48"/>
      <c r="K2754" s="48"/>
    </row>
    <row r="2755" spans="1:11" x14ac:dyDescent="0.25">
      <c r="A2755" s="48"/>
      <c r="B2755" s="48"/>
      <c r="C2755" s="48"/>
      <c r="D2755" s="48"/>
      <c r="E2755" s="48"/>
      <c r="F2755" s="48"/>
      <c r="G2755" s="48"/>
      <c r="H2755" s="48"/>
      <c r="I2755" s="48"/>
      <c r="J2755" s="48"/>
      <c r="K2755" s="48"/>
    </row>
    <row r="2756" spans="1:11" x14ac:dyDescent="0.25">
      <c r="A2756" s="48"/>
      <c r="B2756" s="48"/>
      <c r="C2756" s="48"/>
      <c r="D2756" s="48"/>
      <c r="E2756" s="48"/>
      <c r="F2756" s="48"/>
      <c r="G2756" s="48"/>
      <c r="H2756" s="48"/>
      <c r="I2756" s="48"/>
      <c r="J2756" s="48"/>
      <c r="K2756" s="48"/>
    </row>
    <row r="2757" spans="1:11" x14ac:dyDescent="0.25">
      <c r="A2757" s="48"/>
      <c r="B2757" s="48"/>
      <c r="C2757" s="48"/>
      <c r="D2757" s="48"/>
      <c r="E2757" s="48"/>
      <c r="F2757" s="48"/>
      <c r="G2757" s="48"/>
      <c r="H2757" s="48"/>
      <c r="I2757" s="48"/>
      <c r="J2757" s="48"/>
      <c r="K2757" s="48"/>
    </row>
    <row r="2758" spans="1:11" x14ac:dyDescent="0.25">
      <c r="A2758" s="48"/>
      <c r="B2758" s="48"/>
      <c r="C2758" s="48"/>
      <c r="D2758" s="48"/>
      <c r="E2758" s="48"/>
      <c r="F2758" s="48"/>
      <c r="G2758" s="48"/>
      <c r="H2758" s="48"/>
      <c r="I2758" s="48"/>
      <c r="J2758" s="48"/>
      <c r="K2758" s="48"/>
    </row>
    <row r="2759" spans="1:11" x14ac:dyDescent="0.25">
      <c r="A2759" s="48"/>
      <c r="B2759" s="48"/>
      <c r="C2759" s="48"/>
      <c r="D2759" s="48"/>
      <c r="E2759" s="48"/>
      <c r="F2759" s="48"/>
      <c r="G2759" s="48"/>
      <c r="H2759" s="48"/>
      <c r="I2759" s="48"/>
      <c r="J2759" s="48"/>
      <c r="K2759" s="48"/>
    </row>
    <row r="2760" spans="1:11" x14ac:dyDescent="0.25">
      <c r="A2760" s="48"/>
      <c r="B2760" s="48"/>
      <c r="C2760" s="48"/>
      <c r="D2760" s="48"/>
      <c r="E2760" s="48"/>
      <c r="F2760" s="48"/>
      <c r="G2760" s="48"/>
      <c r="H2760" s="48"/>
      <c r="I2760" s="48"/>
      <c r="J2760" s="48"/>
      <c r="K2760" s="48"/>
    </row>
    <row r="2761" spans="1:11" x14ac:dyDescent="0.25">
      <c r="A2761" s="48"/>
      <c r="B2761" s="48"/>
      <c r="C2761" s="48"/>
      <c r="D2761" s="48"/>
      <c r="E2761" s="48"/>
      <c r="F2761" s="48"/>
      <c r="G2761" s="48"/>
      <c r="H2761" s="48"/>
      <c r="I2761" s="48"/>
      <c r="J2761" s="48"/>
      <c r="K2761" s="48"/>
    </row>
    <row r="2762" spans="1:11" x14ac:dyDescent="0.25">
      <c r="A2762" s="48"/>
      <c r="B2762" s="48"/>
      <c r="C2762" s="48"/>
      <c r="D2762" s="48"/>
      <c r="E2762" s="48"/>
      <c r="F2762" s="48"/>
      <c r="G2762" s="48"/>
      <c r="H2762" s="48"/>
      <c r="I2762" s="48"/>
      <c r="J2762" s="48"/>
      <c r="K2762" s="48"/>
    </row>
    <row r="2763" spans="1:11" x14ac:dyDescent="0.25">
      <c r="A2763" s="48"/>
      <c r="B2763" s="48"/>
      <c r="C2763" s="48"/>
      <c r="D2763" s="48"/>
      <c r="E2763" s="48"/>
      <c r="F2763" s="48"/>
      <c r="G2763" s="48"/>
      <c r="H2763" s="48"/>
      <c r="I2763" s="48"/>
      <c r="J2763" s="48"/>
      <c r="K2763" s="48"/>
    </row>
    <row r="2764" spans="1:11" x14ac:dyDescent="0.25">
      <c r="A2764" s="48"/>
      <c r="B2764" s="48"/>
      <c r="C2764" s="48"/>
      <c r="D2764" s="48"/>
      <c r="E2764" s="48"/>
      <c r="F2764" s="48"/>
      <c r="G2764" s="48"/>
      <c r="H2764" s="48"/>
      <c r="I2764" s="48"/>
      <c r="J2764" s="48"/>
      <c r="K2764" s="48"/>
    </row>
    <row r="2765" spans="1:11" x14ac:dyDescent="0.25">
      <c r="A2765" s="48"/>
      <c r="B2765" s="48"/>
      <c r="C2765" s="48"/>
      <c r="D2765" s="48"/>
      <c r="E2765" s="48"/>
      <c r="F2765" s="48"/>
      <c r="G2765" s="48"/>
      <c r="H2765" s="48"/>
      <c r="I2765" s="48"/>
      <c r="J2765" s="48"/>
      <c r="K2765" s="48"/>
    </row>
    <row r="2766" spans="1:11" x14ac:dyDescent="0.25">
      <c r="A2766" s="48"/>
      <c r="B2766" s="48"/>
      <c r="C2766" s="48"/>
      <c r="D2766" s="48"/>
      <c r="E2766" s="48"/>
      <c r="F2766" s="48"/>
      <c r="G2766" s="48"/>
      <c r="H2766" s="48"/>
      <c r="I2766" s="48"/>
      <c r="J2766" s="48"/>
      <c r="K2766" s="48"/>
    </row>
    <row r="2767" spans="1:11" x14ac:dyDescent="0.25">
      <c r="A2767" s="48"/>
      <c r="B2767" s="48"/>
      <c r="C2767" s="48"/>
      <c r="D2767" s="48"/>
      <c r="E2767" s="48"/>
      <c r="F2767" s="48"/>
      <c r="G2767" s="48"/>
      <c r="H2767" s="48"/>
      <c r="I2767" s="48"/>
      <c r="J2767" s="48"/>
      <c r="K2767" s="48"/>
    </row>
    <row r="2768" spans="1:11" x14ac:dyDescent="0.25">
      <c r="A2768" s="48"/>
      <c r="B2768" s="48"/>
      <c r="C2768" s="48"/>
      <c r="D2768" s="48"/>
      <c r="E2768" s="48"/>
      <c r="F2768" s="48"/>
      <c r="G2768" s="48"/>
      <c r="H2768" s="48"/>
      <c r="I2768" s="48"/>
      <c r="J2768" s="48"/>
      <c r="K2768" s="48"/>
    </row>
    <row r="2769" spans="1:11" x14ac:dyDescent="0.25">
      <c r="A2769" s="48"/>
      <c r="B2769" s="48"/>
      <c r="C2769" s="48"/>
      <c r="D2769" s="48"/>
      <c r="E2769" s="48"/>
      <c r="F2769" s="48"/>
      <c r="G2769" s="48"/>
      <c r="H2769" s="48"/>
      <c r="I2769" s="48"/>
      <c r="J2769" s="48"/>
      <c r="K2769" s="48"/>
    </row>
    <row r="2770" spans="1:11" x14ac:dyDescent="0.25">
      <c r="A2770" s="48"/>
      <c r="B2770" s="48"/>
      <c r="C2770" s="48"/>
      <c r="D2770" s="48"/>
      <c r="E2770" s="48"/>
      <c r="F2770" s="48"/>
      <c r="G2770" s="48"/>
      <c r="H2770" s="48"/>
      <c r="I2770" s="48"/>
      <c r="J2770" s="48"/>
      <c r="K2770" s="48"/>
    </row>
    <row r="2771" spans="1:11" x14ac:dyDescent="0.25">
      <c r="A2771" s="48"/>
      <c r="B2771" s="48"/>
      <c r="C2771" s="48"/>
      <c r="D2771" s="48"/>
      <c r="E2771" s="48"/>
      <c r="F2771" s="48"/>
      <c r="G2771" s="48"/>
      <c r="H2771" s="48"/>
      <c r="I2771" s="48"/>
      <c r="J2771" s="48"/>
      <c r="K2771" s="48"/>
    </row>
    <row r="2772" spans="1:11" x14ac:dyDescent="0.25">
      <c r="A2772" s="48"/>
      <c r="B2772" s="48"/>
      <c r="C2772" s="48"/>
      <c r="D2772" s="48"/>
      <c r="E2772" s="48"/>
      <c r="F2772" s="48"/>
      <c r="G2772" s="48"/>
      <c r="H2772" s="48"/>
      <c r="I2772" s="48"/>
      <c r="J2772" s="48"/>
      <c r="K2772" s="48"/>
    </row>
    <row r="2773" spans="1:11" x14ac:dyDescent="0.25">
      <c r="A2773" s="48"/>
      <c r="B2773" s="48"/>
      <c r="C2773" s="48"/>
      <c r="D2773" s="48"/>
      <c r="E2773" s="48"/>
      <c r="F2773" s="48"/>
      <c r="G2773" s="48"/>
      <c r="H2773" s="48"/>
      <c r="I2773" s="48"/>
      <c r="J2773" s="48"/>
      <c r="K2773" s="48"/>
    </row>
    <row r="2774" spans="1:11" x14ac:dyDescent="0.25">
      <c r="A2774" s="48"/>
      <c r="B2774" s="48"/>
      <c r="C2774" s="48"/>
      <c r="D2774" s="48"/>
      <c r="E2774" s="48"/>
      <c r="F2774" s="48"/>
      <c r="G2774" s="48"/>
      <c r="H2774" s="48"/>
      <c r="I2774" s="48"/>
      <c r="J2774" s="48"/>
      <c r="K2774" s="48"/>
    </row>
    <row r="2775" spans="1:11" x14ac:dyDescent="0.25">
      <c r="A2775" s="48"/>
      <c r="B2775" s="48"/>
      <c r="C2775" s="48"/>
      <c r="D2775" s="48"/>
      <c r="E2775" s="48"/>
      <c r="F2775" s="48"/>
      <c r="G2775" s="48"/>
      <c r="H2775" s="48"/>
      <c r="I2775" s="48"/>
      <c r="J2775" s="48"/>
      <c r="K2775" s="48"/>
    </row>
    <row r="2776" spans="1:11" x14ac:dyDescent="0.25">
      <c r="A2776" s="48"/>
      <c r="B2776" s="48"/>
      <c r="C2776" s="48"/>
      <c r="D2776" s="48"/>
      <c r="E2776" s="48"/>
      <c r="F2776" s="48"/>
      <c r="G2776" s="48"/>
      <c r="H2776" s="48"/>
      <c r="I2776" s="48"/>
      <c r="J2776" s="48"/>
      <c r="K2776" s="48"/>
    </row>
    <row r="2777" spans="1:11" x14ac:dyDescent="0.25">
      <c r="A2777" s="48"/>
      <c r="B2777" s="48"/>
      <c r="C2777" s="48"/>
      <c r="D2777" s="48"/>
      <c r="E2777" s="48"/>
      <c r="F2777" s="48"/>
      <c r="G2777" s="48"/>
      <c r="H2777" s="48"/>
      <c r="I2777" s="48"/>
      <c r="J2777" s="48"/>
      <c r="K2777" s="48"/>
    </row>
    <row r="2778" spans="1:11" x14ac:dyDescent="0.25">
      <c r="A2778" s="48"/>
      <c r="B2778" s="48"/>
      <c r="C2778" s="48"/>
      <c r="D2778" s="48"/>
      <c r="E2778" s="48"/>
      <c r="F2778" s="48"/>
      <c r="G2778" s="48"/>
      <c r="H2778" s="48"/>
      <c r="I2778" s="48"/>
      <c r="J2778" s="48"/>
      <c r="K2778" s="48"/>
    </row>
    <row r="2779" spans="1:11" x14ac:dyDescent="0.25">
      <c r="A2779" s="48"/>
      <c r="B2779" s="48"/>
      <c r="C2779" s="48"/>
      <c r="D2779" s="48"/>
      <c r="E2779" s="48"/>
      <c r="F2779" s="48"/>
      <c r="G2779" s="48"/>
      <c r="H2779" s="48"/>
      <c r="I2779" s="48"/>
      <c r="J2779" s="48"/>
      <c r="K2779" s="48"/>
    </row>
    <row r="2780" spans="1:11" x14ac:dyDescent="0.25">
      <c r="A2780" s="48"/>
      <c r="B2780" s="48"/>
      <c r="C2780" s="48"/>
      <c r="D2780" s="48"/>
      <c r="E2780" s="48"/>
      <c r="F2780" s="48"/>
      <c r="G2780" s="48"/>
      <c r="H2780" s="48"/>
      <c r="I2780" s="48"/>
      <c r="J2780" s="48"/>
      <c r="K2780" s="48"/>
    </row>
    <row r="2781" spans="1:11" x14ac:dyDescent="0.25">
      <c r="A2781" s="48"/>
      <c r="B2781" s="48"/>
      <c r="C2781" s="48"/>
      <c r="D2781" s="48"/>
      <c r="E2781" s="48"/>
      <c r="F2781" s="48"/>
      <c r="G2781" s="48"/>
      <c r="H2781" s="48"/>
      <c r="I2781" s="48"/>
      <c r="J2781" s="48"/>
      <c r="K2781" s="48"/>
    </row>
    <row r="2782" spans="1:11" x14ac:dyDescent="0.25">
      <c r="A2782" s="48"/>
      <c r="B2782" s="48"/>
      <c r="C2782" s="48"/>
      <c r="D2782" s="48"/>
      <c r="E2782" s="48"/>
      <c r="F2782" s="48"/>
      <c r="G2782" s="48"/>
      <c r="H2782" s="48"/>
      <c r="I2782" s="48"/>
      <c r="J2782" s="48"/>
      <c r="K2782" s="48"/>
    </row>
    <row r="2783" spans="1:11" x14ac:dyDescent="0.25">
      <c r="A2783" s="48"/>
      <c r="B2783" s="48"/>
      <c r="C2783" s="48"/>
      <c r="D2783" s="48"/>
      <c r="E2783" s="48"/>
      <c r="F2783" s="48"/>
      <c r="G2783" s="48"/>
      <c r="H2783" s="48"/>
      <c r="I2783" s="48"/>
      <c r="J2783" s="48"/>
      <c r="K2783" s="48"/>
    </row>
    <row r="2784" spans="1:11" x14ac:dyDescent="0.25">
      <c r="A2784" s="48"/>
      <c r="B2784" s="48"/>
      <c r="C2784" s="48"/>
      <c r="D2784" s="48"/>
      <c r="E2784" s="48"/>
      <c r="F2784" s="48"/>
      <c r="G2784" s="48"/>
      <c r="H2784" s="48"/>
      <c r="I2784" s="48"/>
      <c r="J2784" s="48"/>
      <c r="K2784" s="48"/>
    </row>
    <row r="2785" spans="1:11" x14ac:dyDescent="0.25">
      <c r="A2785" s="48"/>
      <c r="B2785" s="48"/>
      <c r="C2785" s="48"/>
      <c r="D2785" s="48"/>
      <c r="E2785" s="48"/>
      <c r="F2785" s="48"/>
      <c r="G2785" s="48"/>
      <c r="H2785" s="48"/>
      <c r="I2785" s="48"/>
      <c r="J2785" s="48"/>
      <c r="K2785" s="48"/>
    </row>
    <row r="2786" spans="1:11" x14ac:dyDescent="0.25">
      <c r="A2786" s="48"/>
      <c r="B2786" s="48"/>
      <c r="C2786" s="48"/>
      <c r="D2786" s="48"/>
      <c r="E2786" s="48"/>
      <c r="F2786" s="48"/>
      <c r="G2786" s="48"/>
      <c r="H2786" s="48"/>
      <c r="I2786" s="48"/>
      <c r="J2786" s="48"/>
      <c r="K2786" s="48"/>
    </row>
    <row r="2787" spans="1:11" x14ac:dyDescent="0.25">
      <c r="A2787" s="48"/>
      <c r="B2787" s="48"/>
      <c r="C2787" s="48"/>
      <c r="D2787" s="48"/>
      <c r="E2787" s="48"/>
      <c r="F2787" s="48"/>
      <c r="G2787" s="48"/>
      <c r="H2787" s="48"/>
      <c r="I2787" s="48"/>
      <c r="J2787" s="48"/>
      <c r="K2787" s="48"/>
    </row>
    <row r="2788" spans="1:11" x14ac:dyDescent="0.25">
      <c r="A2788" s="48"/>
      <c r="B2788" s="48"/>
      <c r="C2788" s="48"/>
      <c r="D2788" s="48"/>
      <c r="E2788" s="48"/>
      <c r="F2788" s="48"/>
      <c r="G2788" s="48"/>
      <c r="H2788" s="48"/>
      <c r="I2788" s="48"/>
      <c r="J2788" s="48"/>
      <c r="K2788" s="48"/>
    </row>
    <row r="2789" spans="1:11" x14ac:dyDescent="0.25">
      <c r="A2789" s="48"/>
      <c r="B2789" s="48"/>
      <c r="C2789" s="48"/>
      <c r="D2789" s="48"/>
      <c r="E2789" s="48"/>
      <c r="F2789" s="48"/>
      <c r="G2789" s="48"/>
      <c r="H2789" s="48"/>
      <c r="I2789" s="48"/>
      <c r="J2789" s="48"/>
      <c r="K2789" s="48"/>
    </row>
    <row r="2790" spans="1:11" x14ac:dyDescent="0.25">
      <c r="A2790" s="48"/>
      <c r="B2790" s="48"/>
      <c r="C2790" s="48"/>
      <c r="D2790" s="48"/>
      <c r="E2790" s="48"/>
      <c r="F2790" s="48"/>
      <c r="G2790" s="48"/>
      <c r="H2790" s="48"/>
      <c r="I2790" s="48"/>
      <c r="J2790" s="48"/>
      <c r="K2790" s="48"/>
    </row>
    <row r="2791" spans="1:11" x14ac:dyDescent="0.25">
      <c r="A2791" s="48"/>
      <c r="B2791" s="48"/>
      <c r="C2791" s="48"/>
      <c r="D2791" s="48"/>
      <c r="E2791" s="48"/>
      <c r="F2791" s="48"/>
      <c r="G2791" s="48"/>
      <c r="H2791" s="48"/>
      <c r="I2791" s="48"/>
      <c r="J2791" s="48"/>
      <c r="K2791" s="48"/>
    </row>
    <row r="2792" spans="1:11" x14ac:dyDescent="0.25">
      <c r="A2792" s="48"/>
      <c r="B2792" s="48"/>
      <c r="C2792" s="48"/>
      <c r="D2792" s="48"/>
      <c r="E2792" s="48"/>
      <c r="F2792" s="48"/>
      <c r="G2792" s="48"/>
      <c r="H2792" s="48"/>
      <c r="I2792" s="48"/>
      <c r="J2792" s="48"/>
      <c r="K2792" s="48"/>
    </row>
    <row r="2793" spans="1:11" x14ac:dyDescent="0.25">
      <c r="A2793" s="48"/>
      <c r="B2793" s="48"/>
      <c r="C2793" s="48"/>
      <c r="D2793" s="48"/>
      <c r="E2793" s="48"/>
      <c r="F2793" s="48"/>
      <c r="G2793" s="48"/>
      <c r="H2793" s="48"/>
      <c r="I2793" s="48"/>
      <c r="J2793" s="48"/>
      <c r="K2793" s="48"/>
    </row>
    <row r="2794" spans="1:11" x14ac:dyDescent="0.25">
      <c r="A2794" s="48"/>
      <c r="B2794" s="48"/>
      <c r="C2794" s="48"/>
      <c r="D2794" s="48"/>
      <c r="E2794" s="48"/>
      <c r="F2794" s="48"/>
      <c r="G2794" s="48"/>
      <c r="H2794" s="48"/>
      <c r="I2794" s="48"/>
      <c r="J2794" s="48"/>
      <c r="K2794" s="48"/>
    </row>
    <row r="2795" spans="1:11" x14ac:dyDescent="0.25">
      <c r="A2795" s="48"/>
      <c r="B2795" s="48"/>
      <c r="C2795" s="48"/>
      <c r="D2795" s="48"/>
      <c r="E2795" s="48"/>
      <c r="F2795" s="48"/>
      <c r="G2795" s="48"/>
      <c r="H2795" s="48"/>
      <c r="I2795" s="48"/>
      <c r="J2795" s="48"/>
      <c r="K2795" s="48"/>
    </row>
    <row r="2796" spans="1:11" x14ac:dyDescent="0.25">
      <c r="A2796" s="48"/>
      <c r="B2796" s="48"/>
      <c r="C2796" s="48"/>
      <c r="D2796" s="48"/>
      <c r="E2796" s="48"/>
      <c r="F2796" s="48"/>
      <c r="G2796" s="48"/>
      <c r="H2796" s="48"/>
      <c r="I2796" s="48"/>
      <c r="J2796" s="48"/>
      <c r="K2796" s="48"/>
    </row>
    <row r="2797" spans="1:11" x14ac:dyDescent="0.25">
      <c r="A2797" s="48"/>
      <c r="B2797" s="48"/>
      <c r="C2797" s="48"/>
      <c r="D2797" s="48"/>
      <c r="E2797" s="48"/>
      <c r="F2797" s="48"/>
      <c r="G2797" s="48"/>
      <c r="H2797" s="48"/>
      <c r="I2797" s="48"/>
      <c r="J2797" s="48"/>
      <c r="K2797" s="48"/>
    </row>
    <row r="2798" spans="1:11" x14ac:dyDescent="0.25">
      <c r="A2798" s="48"/>
      <c r="B2798" s="48"/>
      <c r="C2798" s="48"/>
      <c r="D2798" s="48"/>
      <c r="E2798" s="48"/>
      <c r="F2798" s="48"/>
      <c r="G2798" s="48"/>
      <c r="H2798" s="48"/>
      <c r="I2798" s="48"/>
      <c r="J2798" s="48"/>
      <c r="K2798" s="48"/>
    </row>
    <row r="2799" spans="1:11" x14ac:dyDescent="0.25">
      <c r="A2799" s="48"/>
      <c r="B2799" s="48"/>
      <c r="C2799" s="48"/>
      <c r="D2799" s="48"/>
      <c r="E2799" s="48"/>
      <c r="F2799" s="48"/>
      <c r="G2799" s="48"/>
      <c r="H2799" s="48"/>
      <c r="I2799" s="48"/>
      <c r="J2799" s="48"/>
      <c r="K2799" s="48"/>
    </row>
    <row r="2800" spans="1:11" x14ac:dyDescent="0.25">
      <c r="A2800" s="48"/>
      <c r="B2800" s="48"/>
      <c r="C2800" s="48"/>
      <c r="D2800" s="48"/>
      <c r="E2800" s="48"/>
      <c r="F2800" s="48"/>
      <c r="G2800" s="48"/>
      <c r="H2800" s="48"/>
      <c r="I2800" s="48"/>
      <c r="J2800" s="48"/>
      <c r="K2800" s="48"/>
    </row>
    <row r="2801" spans="1:11" x14ac:dyDescent="0.25">
      <c r="A2801" s="48"/>
      <c r="B2801" s="48"/>
      <c r="C2801" s="48"/>
      <c r="D2801" s="48"/>
      <c r="E2801" s="48"/>
      <c r="F2801" s="48"/>
      <c r="G2801" s="48"/>
      <c r="H2801" s="48"/>
      <c r="I2801" s="48"/>
      <c r="J2801" s="48"/>
      <c r="K2801" s="48"/>
    </row>
    <row r="2802" spans="1:11" x14ac:dyDescent="0.25">
      <c r="A2802" s="48"/>
      <c r="B2802" s="48"/>
      <c r="C2802" s="48"/>
      <c r="D2802" s="48"/>
      <c r="E2802" s="48"/>
      <c r="F2802" s="48"/>
      <c r="G2802" s="48"/>
      <c r="H2802" s="48"/>
      <c r="I2802" s="48"/>
      <c r="J2802" s="48"/>
      <c r="K2802" s="48"/>
    </row>
    <row r="2803" spans="1:11" x14ac:dyDescent="0.25">
      <c r="A2803" s="48"/>
      <c r="B2803" s="48"/>
      <c r="C2803" s="48"/>
      <c r="D2803" s="48"/>
      <c r="E2803" s="48"/>
      <c r="F2803" s="48"/>
      <c r="G2803" s="48"/>
      <c r="H2803" s="48"/>
      <c r="I2803" s="48"/>
      <c r="J2803" s="48"/>
      <c r="K2803" s="48"/>
    </row>
    <row r="2804" spans="1:11" x14ac:dyDescent="0.25">
      <c r="A2804" s="48"/>
      <c r="B2804" s="48"/>
      <c r="C2804" s="48"/>
      <c r="D2804" s="48"/>
      <c r="E2804" s="48"/>
      <c r="F2804" s="48"/>
      <c r="G2804" s="48"/>
      <c r="H2804" s="48"/>
      <c r="I2804" s="48"/>
      <c r="J2804" s="48"/>
      <c r="K2804" s="48"/>
    </row>
    <row r="2805" spans="1:11" x14ac:dyDescent="0.25">
      <c r="A2805" s="48"/>
      <c r="B2805" s="48"/>
      <c r="C2805" s="48"/>
      <c r="D2805" s="48"/>
      <c r="E2805" s="48"/>
      <c r="F2805" s="48"/>
      <c r="G2805" s="48"/>
      <c r="H2805" s="48"/>
      <c r="I2805" s="48"/>
      <c r="J2805" s="48"/>
      <c r="K2805" s="48"/>
    </row>
    <row r="2806" spans="1:11" x14ac:dyDescent="0.25">
      <c r="A2806" s="48"/>
      <c r="B2806" s="48"/>
      <c r="C2806" s="48"/>
      <c r="D2806" s="48"/>
      <c r="E2806" s="48"/>
      <c r="F2806" s="48"/>
      <c r="G2806" s="48"/>
      <c r="H2806" s="48"/>
      <c r="I2806" s="48"/>
      <c r="J2806" s="48"/>
      <c r="K2806" s="48"/>
    </row>
    <row r="2807" spans="1:11" x14ac:dyDescent="0.25">
      <c r="A2807" s="48"/>
      <c r="B2807" s="48"/>
      <c r="C2807" s="48"/>
      <c r="D2807" s="48"/>
      <c r="E2807" s="48"/>
      <c r="F2807" s="48"/>
      <c r="G2807" s="48"/>
      <c r="H2807" s="48"/>
      <c r="I2807" s="48"/>
      <c r="J2807" s="48"/>
      <c r="K2807" s="48"/>
    </row>
    <row r="2808" spans="1:11" x14ac:dyDescent="0.25">
      <c r="A2808" s="48"/>
      <c r="B2808" s="48"/>
      <c r="C2808" s="48"/>
      <c r="D2808" s="48"/>
      <c r="E2808" s="48"/>
      <c r="F2808" s="48"/>
      <c r="G2808" s="48"/>
      <c r="H2808" s="48"/>
      <c r="I2808" s="48"/>
      <c r="J2808" s="48"/>
      <c r="K2808" s="48"/>
    </row>
    <row r="2809" spans="1:11" x14ac:dyDescent="0.25">
      <c r="A2809" s="48"/>
      <c r="B2809" s="48"/>
      <c r="C2809" s="48"/>
      <c r="D2809" s="48"/>
      <c r="E2809" s="48"/>
      <c r="F2809" s="48"/>
      <c r="G2809" s="48"/>
      <c r="H2809" s="48"/>
      <c r="I2809" s="48"/>
      <c r="J2809" s="48"/>
      <c r="K2809" s="48"/>
    </row>
    <row r="2810" spans="1:11" x14ac:dyDescent="0.25">
      <c r="A2810" s="48"/>
      <c r="B2810" s="48"/>
      <c r="C2810" s="48"/>
      <c r="D2810" s="48"/>
      <c r="E2810" s="48"/>
      <c r="F2810" s="48"/>
      <c r="G2810" s="48"/>
      <c r="H2810" s="48"/>
      <c r="I2810" s="48"/>
      <c r="J2810" s="48"/>
      <c r="K2810" s="48"/>
    </row>
    <row r="2811" spans="1:11" x14ac:dyDescent="0.25">
      <c r="A2811" s="48"/>
      <c r="B2811" s="48"/>
      <c r="C2811" s="48"/>
      <c r="D2811" s="48"/>
      <c r="E2811" s="48"/>
      <c r="F2811" s="48"/>
      <c r="G2811" s="48"/>
      <c r="H2811" s="48"/>
      <c r="I2811" s="48"/>
      <c r="J2811" s="48"/>
      <c r="K2811" s="48"/>
    </row>
    <row r="2812" spans="1:11" x14ac:dyDescent="0.25">
      <c r="A2812" s="48"/>
      <c r="B2812" s="48"/>
      <c r="C2812" s="48"/>
      <c r="D2812" s="48"/>
      <c r="E2812" s="48"/>
      <c r="F2812" s="48"/>
      <c r="G2812" s="48"/>
      <c r="H2812" s="48"/>
      <c r="I2812" s="48"/>
      <c r="J2812" s="48"/>
      <c r="K2812" s="48"/>
    </row>
    <row r="2813" spans="1:11" x14ac:dyDescent="0.25">
      <c r="A2813" s="48"/>
      <c r="B2813" s="48"/>
      <c r="C2813" s="48"/>
      <c r="D2813" s="48"/>
      <c r="E2813" s="48"/>
      <c r="F2813" s="48"/>
      <c r="G2813" s="48"/>
      <c r="H2813" s="48"/>
      <c r="I2813" s="48"/>
      <c r="J2813" s="48"/>
      <c r="K2813" s="48"/>
    </row>
    <row r="2814" spans="1:11" x14ac:dyDescent="0.25">
      <c r="A2814" s="48"/>
      <c r="B2814" s="48"/>
      <c r="C2814" s="48"/>
      <c r="D2814" s="48"/>
      <c r="E2814" s="48"/>
      <c r="F2814" s="48"/>
      <c r="G2814" s="48"/>
      <c r="H2814" s="48"/>
      <c r="I2814" s="48"/>
      <c r="J2814" s="48"/>
      <c r="K2814" s="48"/>
    </row>
    <row r="2815" spans="1:11" x14ac:dyDescent="0.25">
      <c r="A2815" s="48"/>
      <c r="B2815" s="48"/>
      <c r="C2815" s="48"/>
      <c r="D2815" s="48"/>
      <c r="E2815" s="48"/>
      <c r="F2815" s="48"/>
      <c r="G2815" s="48"/>
      <c r="H2815" s="48"/>
      <c r="I2815" s="48"/>
      <c r="J2815" s="48"/>
      <c r="K2815" s="48"/>
    </row>
    <row r="2816" spans="1:11" x14ac:dyDescent="0.25">
      <c r="A2816" s="48"/>
      <c r="B2816" s="48"/>
      <c r="C2816" s="48"/>
      <c r="D2816" s="48"/>
      <c r="E2816" s="48"/>
      <c r="F2816" s="48"/>
      <c r="G2816" s="48"/>
      <c r="H2816" s="48"/>
      <c r="I2816" s="48"/>
      <c r="J2816" s="48"/>
      <c r="K2816" s="48"/>
    </row>
    <row r="2817" spans="1:11" x14ac:dyDescent="0.25">
      <c r="A2817" s="48"/>
      <c r="B2817" s="48"/>
      <c r="C2817" s="48"/>
      <c r="D2817" s="48"/>
      <c r="E2817" s="48"/>
      <c r="F2817" s="48"/>
      <c r="G2817" s="48"/>
      <c r="H2817" s="48"/>
      <c r="I2817" s="48"/>
      <c r="J2817" s="48"/>
      <c r="K2817" s="48"/>
    </row>
    <row r="2818" spans="1:11" x14ac:dyDescent="0.25">
      <c r="A2818" s="48"/>
      <c r="B2818" s="48"/>
      <c r="C2818" s="48"/>
      <c r="D2818" s="48"/>
      <c r="E2818" s="48"/>
      <c r="F2818" s="48"/>
      <c r="G2818" s="48"/>
      <c r="H2818" s="48"/>
      <c r="I2818" s="48"/>
      <c r="J2818" s="48"/>
      <c r="K2818" s="48"/>
    </row>
    <row r="2819" spans="1:11" x14ac:dyDescent="0.25">
      <c r="A2819" s="48"/>
      <c r="B2819" s="48"/>
      <c r="C2819" s="48"/>
      <c r="D2819" s="48"/>
      <c r="E2819" s="48"/>
      <c r="F2819" s="48"/>
      <c r="G2819" s="48"/>
      <c r="H2819" s="48"/>
      <c r="I2819" s="48"/>
      <c r="J2819" s="48"/>
      <c r="K2819" s="48"/>
    </row>
    <row r="2820" spans="1:11" x14ac:dyDescent="0.25">
      <c r="A2820" s="48"/>
      <c r="B2820" s="48"/>
      <c r="C2820" s="48"/>
      <c r="D2820" s="48"/>
      <c r="E2820" s="48"/>
      <c r="F2820" s="48"/>
      <c r="G2820" s="48"/>
      <c r="H2820" s="48"/>
      <c r="I2820" s="48"/>
      <c r="J2820" s="48"/>
      <c r="K2820" s="48"/>
    </row>
    <row r="2821" spans="1:11" x14ac:dyDescent="0.25">
      <c r="A2821" s="48"/>
      <c r="B2821" s="48"/>
      <c r="C2821" s="48"/>
      <c r="D2821" s="48"/>
      <c r="E2821" s="48"/>
      <c r="F2821" s="48"/>
      <c r="G2821" s="48"/>
      <c r="H2821" s="48"/>
      <c r="I2821" s="48"/>
      <c r="J2821" s="48"/>
      <c r="K2821" s="48"/>
    </row>
    <row r="2822" spans="1:11" x14ac:dyDescent="0.25">
      <c r="A2822" s="48"/>
      <c r="B2822" s="48"/>
      <c r="C2822" s="48"/>
      <c r="D2822" s="48"/>
      <c r="E2822" s="48"/>
      <c r="F2822" s="48"/>
      <c r="G2822" s="48"/>
      <c r="H2822" s="48"/>
      <c r="I2822" s="48"/>
      <c r="J2822" s="48"/>
      <c r="K2822" s="48"/>
    </row>
    <row r="2823" spans="1:11" x14ac:dyDescent="0.25">
      <c r="A2823" s="48"/>
      <c r="B2823" s="48"/>
      <c r="C2823" s="48"/>
      <c r="D2823" s="48"/>
      <c r="E2823" s="48"/>
      <c r="F2823" s="48"/>
      <c r="G2823" s="48"/>
      <c r="H2823" s="48"/>
      <c r="I2823" s="48"/>
      <c r="J2823" s="48"/>
      <c r="K2823" s="48"/>
    </row>
    <row r="2824" spans="1:11" x14ac:dyDescent="0.25">
      <c r="A2824" s="48"/>
      <c r="B2824" s="48"/>
      <c r="C2824" s="48"/>
      <c r="D2824" s="48"/>
      <c r="E2824" s="48"/>
      <c r="F2824" s="48"/>
      <c r="G2824" s="48"/>
      <c r="H2824" s="48"/>
      <c r="I2824" s="48"/>
      <c r="J2824" s="48"/>
      <c r="K2824" s="48"/>
    </row>
    <row r="2825" spans="1:11" x14ac:dyDescent="0.25">
      <c r="A2825" s="48"/>
      <c r="B2825" s="48"/>
      <c r="C2825" s="48"/>
      <c r="D2825" s="48"/>
      <c r="E2825" s="48"/>
      <c r="F2825" s="48"/>
      <c r="G2825" s="48"/>
      <c r="H2825" s="48"/>
      <c r="I2825" s="48"/>
      <c r="J2825" s="48"/>
      <c r="K2825" s="48"/>
    </row>
    <row r="2826" spans="1:11" x14ac:dyDescent="0.25">
      <c r="A2826" s="48"/>
      <c r="B2826" s="48"/>
      <c r="C2826" s="48"/>
      <c r="D2826" s="48"/>
      <c r="E2826" s="48"/>
      <c r="F2826" s="48"/>
      <c r="G2826" s="48"/>
      <c r="H2826" s="48"/>
      <c r="I2826" s="48"/>
      <c r="J2826" s="48"/>
      <c r="K2826" s="48"/>
    </row>
    <row r="2827" spans="1:11" x14ac:dyDescent="0.25">
      <c r="A2827" s="48"/>
      <c r="B2827" s="48"/>
      <c r="C2827" s="48"/>
      <c r="D2827" s="48"/>
      <c r="E2827" s="48"/>
      <c r="F2827" s="48"/>
      <c r="G2827" s="48"/>
      <c r="H2827" s="48"/>
      <c r="I2827" s="48"/>
      <c r="J2827" s="48"/>
      <c r="K2827" s="48"/>
    </row>
    <row r="2828" spans="1:11" x14ac:dyDescent="0.25">
      <c r="A2828" s="48"/>
      <c r="B2828" s="48"/>
      <c r="C2828" s="48"/>
      <c r="D2828" s="48"/>
      <c r="E2828" s="48"/>
      <c r="F2828" s="48"/>
      <c r="G2828" s="48"/>
      <c r="H2828" s="48"/>
      <c r="I2828" s="48"/>
      <c r="J2828" s="48"/>
      <c r="K2828" s="48"/>
    </row>
    <row r="2829" spans="1:11" x14ac:dyDescent="0.25">
      <c r="A2829" s="48"/>
      <c r="B2829" s="48"/>
      <c r="C2829" s="48"/>
      <c r="D2829" s="48"/>
      <c r="E2829" s="48"/>
      <c r="F2829" s="48"/>
      <c r="G2829" s="48"/>
      <c r="H2829" s="48"/>
      <c r="I2829" s="48"/>
      <c r="J2829" s="48"/>
      <c r="K2829" s="48"/>
    </row>
    <row r="2830" spans="1:11" x14ac:dyDescent="0.25">
      <c r="A2830" s="48"/>
      <c r="B2830" s="48"/>
      <c r="C2830" s="48"/>
      <c r="D2830" s="48"/>
      <c r="E2830" s="48"/>
      <c r="F2830" s="48"/>
      <c r="G2830" s="48"/>
      <c r="H2830" s="48"/>
      <c r="I2830" s="48"/>
      <c r="J2830" s="48"/>
      <c r="K2830" s="48"/>
    </row>
    <row r="2831" spans="1:11" x14ac:dyDescent="0.25">
      <c r="A2831" s="48"/>
      <c r="B2831" s="48"/>
      <c r="C2831" s="48"/>
      <c r="D2831" s="48"/>
      <c r="E2831" s="48"/>
      <c r="F2831" s="48"/>
      <c r="G2831" s="48"/>
      <c r="H2831" s="48"/>
      <c r="I2831" s="48"/>
      <c r="J2831" s="48"/>
      <c r="K2831" s="48"/>
    </row>
    <row r="2832" spans="1:11" x14ac:dyDescent="0.25">
      <c r="A2832" s="48"/>
      <c r="B2832" s="48"/>
      <c r="C2832" s="48"/>
      <c r="D2832" s="48"/>
      <c r="E2832" s="48"/>
      <c r="F2832" s="48"/>
      <c r="G2832" s="48"/>
      <c r="H2832" s="48"/>
      <c r="I2832" s="48"/>
      <c r="J2832" s="48"/>
      <c r="K2832" s="48"/>
    </row>
    <row r="2833" spans="1:11" x14ac:dyDescent="0.25">
      <c r="A2833" s="48"/>
      <c r="B2833" s="48"/>
      <c r="C2833" s="48"/>
      <c r="D2833" s="48"/>
      <c r="E2833" s="48"/>
      <c r="F2833" s="48"/>
      <c r="G2833" s="48"/>
      <c r="H2833" s="48"/>
      <c r="I2833" s="48"/>
      <c r="J2833" s="48"/>
      <c r="K2833" s="48"/>
    </row>
    <row r="2834" spans="1:11" x14ac:dyDescent="0.25">
      <c r="A2834" s="48"/>
      <c r="B2834" s="48"/>
      <c r="C2834" s="48"/>
      <c r="D2834" s="48"/>
      <c r="E2834" s="48"/>
      <c r="F2834" s="48"/>
      <c r="G2834" s="48"/>
      <c r="H2834" s="48"/>
      <c r="I2834" s="48"/>
      <c r="J2834" s="48"/>
      <c r="K2834" s="48"/>
    </row>
    <row r="2835" spans="1:11" x14ac:dyDescent="0.25">
      <c r="A2835" s="48"/>
      <c r="B2835" s="48"/>
      <c r="C2835" s="48"/>
      <c r="D2835" s="48"/>
      <c r="E2835" s="48"/>
      <c r="F2835" s="48"/>
      <c r="G2835" s="48"/>
      <c r="H2835" s="48"/>
      <c r="I2835" s="48"/>
      <c r="J2835" s="48"/>
      <c r="K2835" s="48"/>
    </row>
    <row r="2836" spans="1:11" x14ac:dyDescent="0.25">
      <c r="A2836" s="48"/>
      <c r="B2836" s="48"/>
      <c r="C2836" s="48"/>
      <c r="D2836" s="48"/>
      <c r="E2836" s="48"/>
      <c r="F2836" s="48"/>
      <c r="G2836" s="48"/>
      <c r="H2836" s="48"/>
      <c r="I2836" s="48"/>
      <c r="J2836" s="48"/>
      <c r="K2836" s="48"/>
    </row>
    <row r="2837" spans="1:11" x14ac:dyDescent="0.25">
      <c r="A2837" s="48"/>
      <c r="B2837" s="48"/>
      <c r="C2837" s="48"/>
      <c r="D2837" s="48"/>
      <c r="E2837" s="48"/>
      <c r="F2837" s="48"/>
      <c r="G2837" s="48"/>
      <c r="H2837" s="48"/>
      <c r="I2837" s="48"/>
      <c r="J2837" s="48"/>
      <c r="K2837" s="48"/>
    </row>
    <row r="2838" spans="1:11" x14ac:dyDescent="0.25">
      <c r="A2838" s="48"/>
      <c r="B2838" s="48"/>
      <c r="C2838" s="48"/>
      <c r="D2838" s="48"/>
      <c r="E2838" s="48"/>
      <c r="F2838" s="48"/>
      <c r="G2838" s="48"/>
      <c r="H2838" s="48"/>
      <c r="I2838" s="48"/>
      <c r="J2838" s="48"/>
      <c r="K2838" s="48"/>
    </row>
    <row r="2839" spans="1:11" x14ac:dyDescent="0.25">
      <c r="A2839" s="48"/>
      <c r="B2839" s="48"/>
      <c r="C2839" s="48"/>
      <c r="D2839" s="48"/>
      <c r="E2839" s="48"/>
      <c r="F2839" s="48"/>
      <c r="G2839" s="48"/>
      <c r="H2839" s="48"/>
      <c r="I2839" s="48"/>
      <c r="J2839" s="48"/>
      <c r="K2839" s="48"/>
    </row>
    <row r="2840" spans="1:11" x14ac:dyDescent="0.25">
      <c r="A2840" s="48"/>
      <c r="B2840" s="48"/>
      <c r="C2840" s="48"/>
      <c r="D2840" s="48"/>
      <c r="E2840" s="48"/>
      <c r="F2840" s="48"/>
      <c r="G2840" s="48"/>
      <c r="H2840" s="48"/>
      <c r="I2840" s="48"/>
      <c r="J2840" s="48"/>
      <c r="K2840" s="48"/>
    </row>
    <row r="2841" spans="1:11" x14ac:dyDescent="0.25">
      <c r="A2841" s="48"/>
      <c r="B2841" s="48"/>
      <c r="C2841" s="48"/>
      <c r="D2841" s="48"/>
      <c r="E2841" s="48"/>
      <c r="F2841" s="48"/>
      <c r="G2841" s="48"/>
      <c r="H2841" s="48"/>
      <c r="I2841" s="48"/>
      <c r="J2841" s="48"/>
      <c r="K2841" s="48"/>
    </row>
    <row r="2842" spans="1:11" x14ac:dyDescent="0.25">
      <c r="A2842" s="48"/>
      <c r="B2842" s="48"/>
      <c r="C2842" s="48"/>
      <c r="D2842" s="48"/>
      <c r="E2842" s="48"/>
      <c r="F2842" s="48"/>
      <c r="G2842" s="48"/>
      <c r="H2842" s="48"/>
      <c r="I2842" s="48"/>
      <c r="J2842" s="48"/>
      <c r="K2842" s="48"/>
    </row>
    <row r="2843" spans="1:11" x14ac:dyDescent="0.25">
      <c r="A2843" s="48"/>
      <c r="B2843" s="48"/>
      <c r="C2843" s="48"/>
      <c r="D2843" s="48"/>
      <c r="E2843" s="48"/>
      <c r="F2843" s="48"/>
      <c r="G2843" s="48"/>
      <c r="H2843" s="48"/>
      <c r="I2843" s="48"/>
      <c r="J2843" s="48"/>
      <c r="K2843" s="48"/>
    </row>
    <row r="2844" spans="1:11" x14ac:dyDescent="0.25">
      <c r="A2844" s="48"/>
      <c r="B2844" s="48"/>
      <c r="C2844" s="48"/>
      <c r="D2844" s="48"/>
      <c r="E2844" s="48"/>
      <c r="F2844" s="48"/>
      <c r="G2844" s="48"/>
      <c r="H2844" s="48"/>
      <c r="I2844" s="48"/>
      <c r="J2844" s="48"/>
      <c r="K2844" s="48"/>
    </row>
    <row r="2845" spans="1:11" x14ac:dyDescent="0.25">
      <c r="A2845" s="48"/>
      <c r="B2845" s="48"/>
      <c r="C2845" s="48"/>
      <c r="D2845" s="48"/>
      <c r="E2845" s="48"/>
      <c r="F2845" s="48"/>
      <c r="G2845" s="48"/>
      <c r="H2845" s="48"/>
      <c r="I2845" s="48"/>
      <c r="J2845" s="48"/>
      <c r="K2845" s="48"/>
    </row>
    <row r="2846" spans="1:11" x14ac:dyDescent="0.25">
      <c r="A2846" s="48"/>
      <c r="B2846" s="48"/>
      <c r="C2846" s="48"/>
      <c r="D2846" s="48"/>
      <c r="E2846" s="48"/>
      <c r="F2846" s="48"/>
      <c r="G2846" s="48"/>
      <c r="H2846" s="48"/>
      <c r="I2846" s="48"/>
      <c r="J2846" s="48"/>
      <c r="K2846" s="48"/>
    </row>
    <row r="2847" spans="1:11" x14ac:dyDescent="0.25">
      <c r="A2847" s="48"/>
      <c r="B2847" s="48"/>
      <c r="C2847" s="48"/>
      <c r="D2847" s="48"/>
      <c r="E2847" s="48"/>
      <c r="F2847" s="48"/>
      <c r="G2847" s="48"/>
      <c r="H2847" s="48"/>
      <c r="I2847" s="48"/>
      <c r="J2847" s="48"/>
      <c r="K2847" s="48"/>
    </row>
    <row r="2848" spans="1:11" x14ac:dyDescent="0.25">
      <c r="A2848" s="48"/>
      <c r="B2848" s="48"/>
      <c r="C2848" s="48"/>
      <c r="D2848" s="48"/>
      <c r="E2848" s="48"/>
      <c r="F2848" s="48"/>
      <c r="G2848" s="48"/>
      <c r="H2848" s="48"/>
      <c r="I2848" s="48"/>
      <c r="J2848" s="48"/>
      <c r="K2848" s="48"/>
    </row>
    <row r="2849" spans="1:11" x14ac:dyDescent="0.25">
      <c r="A2849" s="48"/>
      <c r="B2849" s="48"/>
      <c r="C2849" s="48"/>
      <c r="D2849" s="48"/>
      <c r="E2849" s="48"/>
      <c r="F2849" s="48"/>
      <c r="G2849" s="48"/>
      <c r="H2849" s="48"/>
      <c r="I2849" s="48"/>
      <c r="J2849" s="48"/>
      <c r="K2849" s="48"/>
    </row>
    <row r="2850" spans="1:11" x14ac:dyDescent="0.25">
      <c r="A2850" s="48"/>
      <c r="B2850" s="48"/>
      <c r="C2850" s="48"/>
      <c r="D2850" s="48"/>
      <c r="E2850" s="48"/>
      <c r="F2850" s="48"/>
      <c r="G2850" s="48"/>
      <c r="H2850" s="48"/>
      <c r="I2850" s="48"/>
      <c r="J2850" s="48"/>
      <c r="K2850" s="48"/>
    </row>
    <row r="2851" spans="1:11" x14ac:dyDescent="0.25">
      <c r="A2851" s="48"/>
      <c r="B2851" s="48"/>
      <c r="C2851" s="48"/>
      <c r="D2851" s="48"/>
      <c r="E2851" s="48"/>
      <c r="F2851" s="48"/>
      <c r="G2851" s="48"/>
      <c r="H2851" s="48"/>
      <c r="I2851" s="48"/>
      <c r="J2851" s="48"/>
      <c r="K2851" s="48"/>
    </row>
    <row r="2852" spans="1:11" x14ac:dyDescent="0.25">
      <c r="A2852" s="48"/>
      <c r="B2852" s="48"/>
      <c r="C2852" s="48"/>
      <c r="D2852" s="48"/>
      <c r="E2852" s="48"/>
      <c r="F2852" s="48"/>
      <c r="G2852" s="48"/>
      <c r="H2852" s="48"/>
      <c r="I2852" s="48"/>
      <c r="J2852" s="48"/>
      <c r="K2852" s="48"/>
    </row>
    <row r="2853" spans="1:11" x14ac:dyDescent="0.25">
      <c r="A2853" s="48"/>
      <c r="B2853" s="48"/>
      <c r="C2853" s="48"/>
      <c r="D2853" s="48"/>
      <c r="E2853" s="48"/>
      <c r="F2853" s="48"/>
      <c r="G2853" s="48"/>
      <c r="H2853" s="48"/>
      <c r="I2853" s="48"/>
      <c r="J2853" s="48"/>
      <c r="K2853" s="48"/>
    </row>
    <row r="2854" spans="1:11" x14ac:dyDescent="0.25">
      <c r="A2854" s="48"/>
      <c r="B2854" s="48"/>
      <c r="C2854" s="48"/>
      <c r="D2854" s="48"/>
      <c r="E2854" s="48"/>
      <c r="F2854" s="48"/>
      <c r="G2854" s="48"/>
      <c r="H2854" s="48"/>
      <c r="I2854" s="48"/>
      <c r="J2854" s="48"/>
      <c r="K2854" s="48"/>
    </row>
    <row r="2855" spans="1:11" x14ac:dyDescent="0.25">
      <c r="A2855" s="48"/>
      <c r="B2855" s="48"/>
      <c r="C2855" s="48"/>
      <c r="D2855" s="48"/>
      <c r="E2855" s="48"/>
      <c r="F2855" s="48"/>
      <c r="G2855" s="48"/>
      <c r="H2855" s="48"/>
      <c r="I2855" s="48"/>
      <c r="J2855" s="48"/>
      <c r="K2855" s="48"/>
    </row>
    <row r="2856" spans="1:11" x14ac:dyDescent="0.25">
      <c r="A2856" s="48"/>
      <c r="B2856" s="48"/>
      <c r="C2856" s="48"/>
      <c r="D2856" s="48"/>
      <c r="E2856" s="48"/>
      <c r="F2856" s="48"/>
      <c r="G2856" s="48"/>
      <c r="H2856" s="48"/>
      <c r="I2856" s="48"/>
      <c r="J2856" s="48"/>
      <c r="K2856" s="48"/>
    </row>
    <row r="2857" spans="1:11" x14ac:dyDescent="0.25">
      <c r="A2857" s="48"/>
      <c r="B2857" s="48"/>
      <c r="C2857" s="48"/>
      <c r="D2857" s="48"/>
      <c r="E2857" s="48"/>
      <c r="F2857" s="48"/>
      <c r="G2857" s="48"/>
      <c r="H2857" s="48"/>
      <c r="I2857" s="48"/>
      <c r="J2857" s="48"/>
      <c r="K2857" s="48"/>
    </row>
    <row r="2858" spans="1:11" x14ac:dyDescent="0.25">
      <c r="A2858" s="48"/>
      <c r="B2858" s="48"/>
      <c r="C2858" s="48"/>
      <c r="D2858" s="48"/>
      <c r="E2858" s="48"/>
      <c r="F2858" s="48"/>
      <c r="G2858" s="48"/>
      <c r="H2858" s="48"/>
      <c r="I2858" s="48"/>
      <c r="J2858" s="48"/>
      <c r="K2858" s="48"/>
    </row>
    <row r="2859" spans="1:11" x14ac:dyDescent="0.25">
      <c r="A2859" s="48"/>
      <c r="B2859" s="48"/>
      <c r="C2859" s="48"/>
      <c r="D2859" s="48"/>
      <c r="E2859" s="48"/>
      <c r="F2859" s="48"/>
      <c r="G2859" s="48"/>
      <c r="H2859" s="48"/>
      <c r="I2859" s="48"/>
      <c r="J2859" s="48"/>
      <c r="K2859" s="48"/>
    </row>
    <row r="2860" spans="1:11" x14ac:dyDescent="0.25">
      <c r="A2860" s="48"/>
      <c r="B2860" s="48"/>
      <c r="C2860" s="48"/>
      <c r="D2860" s="48"/>
      <c r="E2860" s="48"/>
      <c r="F2860" s="48"/>
      <c r="G2860" s="48"/>
      <c r="H2860" s="48"/>
      <c r="I2860" s="48"/>
      <c r="J2860" s="48"/>
      <c r="K2860" s="48"/>
    </row>
    <row r="2861" spans="1:11" x14ac:dyDescent="0.25">
      <c r="A2861" s="48"/>
      <c r="B2861" s="48"/>
      <c r="C2861" s="48"/>
      <c r="D2861" s="48"/>
      <c r="E2861" s="48"/>
      <c r="F2861" s="48"/>
      <c r="G2861" s="48"/>
      <c r="H2861" s="48"/>
      <c r="I2861" s="48"/>
      <c r="J2861" s="48"/>
      <c r="K2861" s="48"/>
    </row>
    <row r="2862" spans="1:11" x14ac:dyDescent="0.25">
      <c r="A2862" s="48"/>
      <c r="B2862" s="48"/>
      <c r="C2862" s="48"/>
      <c r="D2862" s="48"/>
      <c r="E2862" s="48"/>
      <c r="F2862" s="48"/>
      <c r="G2862" s="48"/>
      <c r="H2862" s="48"/>
      <c r="I2862" s="48"/>
      <c r="J2862" s="48"/>
      <c r="K2862" s="48"/>
    </row>
    <row r="2863" spans="1:11" x14ac:dyDescent="0.25">
      <c r="A2863" s="48"/>
      <c r="B2863" s="48"/>
      <c r="C2863" s="48"/>
      <c r="D2863" s="48"/>
      <c r="E2863" s="48"/>
      <c r="F2863" s="48"/>
      <c r="G2863" s="48"/>
      <c r="H2863" s="48"/>
      <c r="I2863" s="48"/>
      <c r="J2863" s="48"/>
      <c r="K2863" s="48"/>
    </row>
    <row r="2864" spans="1:11" x14ac:dyDescent="0.25">
      <c r="A2864" s="48"/>
      <c r="B2864" s="48"/>
      <c r="C2864" s="48"/>
      <c r="D2864" s="48"/>
      <c r="E2864" s="48"/>
      <c r="F2864" s="48"/>
      <c r="G2864" s="48"/>
      <c r="H2864" s="48"/>
      <c r="I2864" s="48"/>
      <c r="J2864" s="48"/>
      <c r="K2864" s="48"/>
    </row>
    <row r="2865" spans="1:11" x14ac:dyDescent="0.25">
      <c r="A2865" s="48"/>
      <c r="B2865" s="48"/>
      <c r="C2865" s="48"/>
      <c r="D2865" s="48"/>
      <c r="E2865" s="48"/>
      <c r="F2865" s="48"/>
      <c r="G2865" s="48"/>
      <c r="H2865" s="48"/>
      <c r="I2865" s="48"/>
      <c r="J2865" s="48"/>
      <c r="K2865" s="48"/>
    </row>
    <row r="2866" spans="1:11" x14ac:dyDescent="0.25">
      <c r="A2866" s="48"/>
      <c r="B2866" s="48"/>
      <c r="C2866" s="48"/>
      <c r="D2866" s="48"/>
      <c r="E2866" s="48"/>
      <c r="F2866" s="48"/>
      <c r="G2866" s="48"/>
      <c r="H2866" s="48"/>
      <c r="I2866" s="48"/>
      <c r="J2866" s="48"/>
      <c r="K2866" s="48"/>
    </row>
    <row r="2867" spans="1:11" x14ac:dyDescent="0.25">
      <c r="A2867" s="48"/>
      <c r="B2867" s="48"/>
      <c r="C2867" s="48"/>
      <c r="D2867" s="48"/>
      <c r="E2867" s="48"/>
      <c r="F2867" s="48"/>
      <c r="G2867" s="48"/>
      <c r="H2867" s="48"/>
      <c r="I2867" s="48"/>
      <c r="J2867" s="48"/>
      <c r="K2867" s="48"/>
    </row>
    <row r="2868" spans="1:11" x14ac:dyDescent="0.25">
      <c r="A2868" s="48"/>
      <c r="B2868" s="48"/>
      <c r="C2868" s="48"/>
      <c r="D2868" s="48"/>
      <c r="E2868" s="48"/>
      <c r="F2868" s="48"/>
      <c r="G2868" s="48"/>
      <c r="H2868" s="48"/>
      <c r="I2868" s="48"/>
      <c r="J2868" s="48"/>
      <c r="K2868" s="48"/>
    </row>
    <row r="2869" spans="1:11" x14ac:dyDescent="0.25">
      <c r="A2869" s="48"/>
      <c r="B2869" s="48"/>
      <c r="C2869" s="48"/>
      <c r="D2869" s="48"/>
      <c r="E2869" s="48"/>
      <c r="F2869" s="48"/>
      <c r="G2869" s="48"/>
      <c r="H2869" s="48"/>
      <c r="I2869" s="48"/>
      <c r="J2869" s="48"/>
      <c r="K2869" s="48"/>
    </row>
    <row r="2870" spans="1:11" x14ac:dyDescent="0.25">
      <c r="A2870" s="48"/>
      <c r="B2870" s="48"/>
      <c r="C2870" s="48"/>
      <c r="D2870" s="48"/>
      <c r="E2870" s="48"/>
      <c r="F2870" s="48"/>
      <c r="G2870" s="48"/>
      <c r="H2870" s="48"/>
      <c r="I2870" s="48"/>
      <c r="J2870" s="48"/>
      <c r="K2870" s="48"/>
    </row>
    <row r="2871" spans="1:11" x14ac:dyDescent="0.25">
      <c r="A2871" s="48"/>
      <c r="B2871" s="48"/>
      <c r="C2871" s="48"/>
      <c r="D2871" s="48"/>
      <c r="E2871" s="48"/>
      <c r="F2871" s="48"/>
      <c r="G2871" s="48"/>
      <c r="H2871" s="48"/>
      <c r="I2871" s="48"/>
      <c r="J2871" s="48"/>
      <c r="K2871" s="48"/>
    </row>
    <row r="2872" spans="1:11" x14ac:dyDescent="0.25">
      <c r="A2872" s="48"/>
      <c r="B2872" s="48"/>
      <c r="C2872" s="48"/>
      <c r="D2872" s="48"/>
      <c r="E2872" s="48"/>
      <c r="F2872" s="48"/>
      <c r="G2872" s="48"/>
      <c r="H2872" s="48"/>
      <c r="I2872" s="48"/>
      <c r="J2872" s="48"/>
      <c r="K2872" s="48"/>
    </row>
    <row r="2873" spans="1:11" x14ac:dyDescent="0.25">
      <c r="A2873" s="48"/>
      <c r="B2873" s="48"/>
      <c r="C2873" s="48"/>
      <c r="D2873" s="48"/>
      <c r="E2873" s="48"/>
      <c r="F2873" s="48"/>
      <c r="G2873" s="48"/>
      <c r="H2873" s="48"/>
      <c r="I2873" s="48"/>
      <c r="J2873" s="48"/>
      <c r="K2873" s="48"/>
    </row>
    <row r="2874" spans="1:11" x14ac:dyDescent="0.25">
      <c r="A2874" s="48"/>
      <c r="B2874" s="48"/>
      <c r="C2874" s="48"/>
      <c r="D2874" s="48"/>
      <c r="E2874" s="48"/>
      <c r="F2874" s="48"/>
      <c r="G2874" s="48"/>
      <c r="H2874" s="48"/>
      <c r="I2874" s="48"/>
      <c r="J2874" s="48"/>
      <c r="K2874" s="48"/>
    </row>
    <row r="2875" spans="1:11" x14ac:dyDescent="0.25">
      <c r="A2875" s="48"/>
      <c r="B2875" s="48"/>
      <c r="C2875" s="48"/>
      <c r="D2875" s="48"/>
      <c r="E2875" s="48"/>
      <c r="F2875" s="48"/>
      <c r="G2875" s="48"/>
      <c r="H2875" s="48"/>
      <c r="I2875" s="48"/>
      <c r="J2875" s="48"/>
      <c r="K2875" s="48"/>
    </row>
    <row r="2876" spans="1:11" x14ac:dyDescent="0.25">
      <c r="A2876" s="48"/>
      <c r="B2876" s="48"/>
      <c r="C2876" s="48"/>
      <c r="D2876" s="48"/>
      <c r="E2876" s="48"/>
      <c r="F2876" s="48"/>
      <c r="G2876" s="48"/>
      <c r="H2876" s="48"/>
      <c r="I2876" s="48"/>
      <c r="J2876" s="48"/>
      <c r="K2876" s="48"/>
    </row>
    <row r="2877" spans="1:11" x14ac:dyDescent="0.25">
      <c r="A2877" s="48"/>
      <c r="B2877" s="48"/>
      <c r="C2877" s="48"/>
      <c r="D2877" s="48"/>
      <c r="E2877" s="48"/>
      <c r="F2877" s="48"/>
      <c r="G2877" s="48"/>
      <c r="H2877" s="48"/>
      <c r="I2877" s="48"/>
      <c r="J2877" s="48"/>
      <c r="K2877" s="48"/>
    </row>
    <row r="2878" spans="1:11" x14ac:dyDescent="0.25">
      <c r="A2878" s="48"/>
      <c r="B2878" s="48"/>
      <c r="C2878" s="48"/>
      <c r="D2878" s="48"/>
      <c r="E2878" s="48"/>
      <c r="F2878" s="48"/>
      <c r="G2878" s="48"/>
      <c r="H2878" s="48"/>
      <c r="I2878" s="48"/>
      <c r="J2878" s="48"/>
      <c r="K2878" s="48"/>
    </row>
    <row r="2879" spans="1:11" x14ac:dyDescent="0.25">
      <c r="A2879" s="48"/>
      <c r="B2879" s="48"/>
      <c r="C2879" s="48"/>
      <c r="D2879" s="48"/>
      <c r="E2879" s="48"/>
      <c r="F2879" s="48"/>
      <c r="G2879" s="48"/>
      <c r="H2879" s="48"/>
      <c r="I2879" s="48"/>
      <c r="J2879" s="48"/>
      <c r="K2879" s="48"/>
    </row>
    <row r="2880" spans="1:11" x14ac:dyDescent="0.25">
      <c r="A2880" s="48"/>
      <c r="B2880" s="48"/>
      <c r="C2880" s="48"/>
      <c r="D2880" s="48"/>
      <c r="E2880" s="48"/>
      <c r="F2880" s="48"/>
      <c r="G2880" s="48"/>
      <c r="H2880" s="48"/>
      <c r="I2880" s="48"/>
      <c r="J2880" s="48"/>
      <c r="K2880" s="48"/>
    </row>
    <row r="2881" spans="1:11" x14ac:dyDescent="0.25">
      <c r="A2881" s="48"/>
      <c r="B2881" s="48"/>
      <c r="C2881" s="48"/>
      <c r="D2881" s="48"/>
      <c r="E2881" s="48"/>
      <c r="F2881" s="48"/>
      <c r="G2881" s="48"/>
      <c r="H2881" s="48"/>
      <c r="I2881" s="48"/>
      <c r="J2881" s="48"/>
      <c r="K2881" s="48"/>
    </row>
    <row r="2882" spans="1:11" x14ac:dyDescent="0.25">
      <c r="A2882" s="48"/>
      <c r="B2882" s="48"/>
      <c r="C2882" s="48"/>
      <c r="D2882" s="48"/>
      <c r="E2882" s="48"/>
      <c r="F2882" s="48"/>
      <c r="G2882" s="48"/>
      <c r="H2882" s="48"/>
      <c r="I2882" s="48"/>
      <c r="J2882" s="48"/>
      <c r="K2882" s="48"/>
    </row>
    <row r="2883" spans="1:11" x14ac:dyDescent="0.25">
      <c r="A2883" s="48"/>
      <c r="B2883" s="48"/>
      <c r="C2883" s="48"/>
      <c r="D2883" s="48"/>
      <c r="E2883" s="48"/>
      <c r="F2883" s="48"/>
      <c r="G2883" s="48"/>
      <c r="H2883" s="48"/>
      <c r="I2883" s="48"/>
      <c r="J2883" s="48"/>
      <c r="K2883" s="48"/>
    </row>
    <row r="2884" spans="1:11" x14ac:dyDescent="0.25">
      <c r="A2884" s="48"/>
      <c r="B2884" s="48"/>
      <c r="C2884" s="48"/>
      <c r="D2884" s="48"/>
      <c r="E2884" s="48"/>
      <c r="F2884" s="48"/>
      <c r="G2884" s="48"/>
      <c r="H2884" s="48"/>
      <c r="I2884" s="48"/>
      <c r="J2884" s="48"/>
      <c r="K2884" s="48"/>
    </row>
    <row r="2885" spans="1:11" x14ac:dyDescent="0.25">
      <c r="A2885" s="48"/>
      <c r="B2885" s="48"/>
      <c r="C2885" s="48"/>
      <c r="D2885" s="48"/>
      <c r="E2885" s="48"/>
      <c r="F2885" s="48"/>
      <c r="G2885" s="48"/>
      <c r="H2885" s="48"/>
      <c r="I2885" s="48"/>
      <c r="J2885" s="48"/>
      <c r="K2885" s="48"/>
    </row>
    <row r="2886" spans="1:11" x14ac:dyDescent="0.25">
      <c r="A2886" s="48"/>
      <c r="B2886" s="48"/>
      <c r="C2886" s="48"/>
      <c r="D2886" s="48"/>
      <c r="E2886" s="48"/>
      <c r="F2886" s="48"/>
      <c r="G2886" s="48"/>
      <c r="H2886" s="48"/>
      <c r="I2886" s="48"/>
      <c r="J2886" s="48"/>
      <c r="K2886" s="48"/>
    </row>
    <row r="2887" spans="1:11" x14ac:dyDescent="0.25">
      <c r="A2887" s="48"/>
      <c r="B2887" s="48"/>
      <c r="C2887" s="48"/>
      <c r="D2887" s="48"/>
      <c r="E2887" s="48"/>
      <c r="F2887" s="48"/>
      <c r="G2887" s="48"/>
      <c r="H2887" s="48"/>
      <c r="I2887" s="48"/>
      <c r="J2887" s="48"/>
      <c r="K2887" s="48"/>
    </row>
    <row r="2888" spans="1:11" x14ac:dyDescent="0.25">
      <c r="A2888" s="48"/>
      <c r="B2888" s="48"/>
      <c r="C2888" s="48"/>
      <c r="D2888" s="48"/>
      <c r="E2888" s="48"/>
      <c r="F2888" s="48"/>
      <c r="G2888" s="48"/>
      <c r="H2888" s="48"/>
      <c r="I2888" s="48"/>
      <c r="J2888" s="48"/>
      <c r="K2888" s="48"/>
    </row>
    <row r="2889" spans="1:11" x14ac:dyDescent="0.25">
      <c r="A2889" s="48"/>
      <c r="B2889" s="48"/>
      <c r="C2889" s="48"/>
      <c r="D2889" s="48"/>
      <c r="E2889" s="48"/>
      <c r="F2889" s="48"/>
      <c r="G2889" s="48"/>
      <c r="H2889" s="48"/>
      <c r="I2889" s="48"/>
      <c r="J2889" s="48"/>
      <c r="K2889" s="48"/>
    </row>
    <row r="2890" spans="1:11" x14ac:dyDescent="0.25">
      <c r="A2890" s="48"/>
      <c r="B2890" s="48"/>
      <c r="C2890" s="48"/>
      <c r="D2890" s="48"/>
      <c r="E2890" s="48"/>
      <c r="F2890" s="48"/>
      <c r="G2890" s="48"/>
      <c r="H2890" s="48"/>
      <c r="I2890" s="48"/>
      <c r="J2890" s="48"/>
      <c r="K2890" s="48"/>
    </row>
    <row r="2891" spans="1:11" x14ac:dyDescent="0.25">
      <c r="A2891" s="48"/>
      <c r="B2891" s="48"/>
      <c r="C2891" s="48"/>
      <c r="D2891" s="48"/>
      <c r="E2891" s="48"/>
      <c r="F2891" s="48"/>
      <c r="G2891" s="48"/>
      <c r="H2891" s="48"/>
      <c r="I2891" s="48"/>
      <c r="J2891" s="48"/>
      <c r="K2891" s="48"/>
    </row>
    <row r="2892" spans="1:11" x14ac:dyDescent="0.25">
      <c r="A2892" s="48"/>
      <c r="B2892" s="48"/>
      <c r="C2892" s="48"/>
      <c r="D2892" s="48"/>
      <c r="E2892" s="48"/>
      <c r="F2892" s="48"/>
      <c r="G2892" s="48"/>
      <c r="H2892" s="48"/>
      <c r="I2892" s="48"/>
      <c r="J2892" s="48"/>
      <c r="K2892" s="48"/>
    </row>
    <row r="2893" spans="1:11" x14ac:dyDescent="0.25">
      <c r="A2893" s="48"/>
      <c r="B2893" s="48"/>
      <c r="C2893" s="48"/>
      <c r="D2893" s="48"/>
      <c r="E2893" s="48"/>
      <c r="F2893" s="48"/>
      <c r="G2893" s="48"/>
      <c r="H2893" s="48"/>
      <c r="I2893" s="48"/>
      <c r="J2893" s="48"/>
      <c r="K2893" s="48"/>
    </row>
    <row r="2894" spans="1:11" x14ac:dyDescent="0.25">
      <c r="A2894" s="48"/>
      <c r="B2894" s="48"/>
      <c r="C2894" s="48"/>
      <c r="D2894" s="48"/>
      <c r="E2894" s="48"/>
      <c r="F2894" s="48"/>
      <c r="G2894" s="48"/>
      <c r="H2894" s="48"/>
      <c r="I2894" s="48"/>
      <c r="J2894" s="48"/>
      <c r="K2894" s="48"/>
    </row>
    <row r="2895" spans="1:11" x14ac:dyDescent="0.25">
      <c r="A2895" s="48"/>
      <c r="B2895" s="48"/>
      <c r="C2895" s="48"/>
      <c r="D2895" s="48"/>
      <c r="E2895" s="48"/>
      <c r="F2895" s="48"/>
      <c r="G2895" s="48"/>
      <c r="H2895" s="48"/>
      <c r="I2895" s="48"/>
      <c r="J2895" s="48"/>
      <c r="K2895" s="48"/>
    </row>
    <row r="2896" spans="1:11" x14ac:dyDescent="0.25">
      <c r="A2896" s="48"/>
      <c r="B2896" s="48"/>
      <c r="C2896" s="48"/>
      <c r="D2896" s="48"/>
      <c r="E2896" s="48"/>
      <c r="F2896" s="48"/>
      <c r="G2896" s="48"/>
      <c r="H2896" s="48"/>
      <c r="I2896" s="48"/>
      <c r="J2896" s="48"/>
      <c r="K2896" s="48"/>
    </row>
    <row r="2897" spans="1:11" x14ac:dyDescent="0.25">
      <c r="A2897" s="48"/>
      <c r="B2897" s="48"/>
      <c r="C2897" s="48"/>
      <c r="D2897" s="48"/>
      <c r="E2897" s="48"/>
      <c r="F2897" s="48"/>
      <c r="G2897" s="48"/>
      <c r="H2897" s="48"/>
      <c r="I2897" s="48"/>
      <c r="J2897" s="48"/>
      <c r="K2897" s="48"/>
    </row>
    <row r="2898" spans="1:11" x14ac:dyDescent="0.25">
      <c r="A2898" s="48"/>
      <c r="B2898" s="48"/>
      <c r="C2898" s="48"/>
      <c r="D2898" s="48"/>
      <c r="E2898" s="48"/>
      <c r="F2898" s="48"/>
      <c r="G2898" s="48"/>
      <c r="H2898" s="48"/>
      <c r="I2898" s="48"/>
      <c r="J2898" s="48"/>
      <c r="K2898" s="48"/>
    </row>
    <row r="2899" spans="1:11" x14ac:dyDescent="0.25">
      <c r="A2899" s="48"/>
      <c r="B2899" s="48"/>
      <c r="C2899" s="48"/>
      <c r="D2899" s="48"/>
      <c r="E2899" s="48"/>
      <c r="F2899" s="48"/>
      <c r="G2899" s="48"/>
      <c r="H2899" s="48"/>
      <c r="I2899" s="48"/>
      <c r="J2899" s="48"/>
      <c r="K2899" s="48"/>
    </row>
    <row r="2900" spans="1:11" x14ac:dyDescent="0.25">
      <c r="A2900" s="48"/>
      <c r="B2900" s="48"/>
      <c r="C2900" s="48"/>
      <c r="D2900" s="48"/>
      <c r="E2900" s="48"/>
      <c r="F2900" s="48"/>
      <c r="G2900" s="48"/>
      <c r="H2900" s="48"/>
      <c r="I2900" s="48"/>
      <c r="J2900" s="48"/>
      <c r="K2900" s="48"/>
    </row>
    <row r="2901" spans="1:11" x14ac:dyDescent="0.25">
      <c r="A2901" s="48"/>
      <c r="B2901" s="48"/>
      <c r="C2901" s="48"/>
      <c r="D2901" s="48"/>
      <c r="E2901" s="48"/>
      <c r="F2901" s="48"/>
      <c r="G2901" s="48"/>
      <c r="H2901" s="48"/>
      <c r="I2901" s="48"/>
      <c r="J2901" s="48"/>
      <c r="K2901" s="48"/>
    </row>
    <row r="2902" spans="1:11" x14ac:dyDescent="0.25">
      <c r="A2902" s="48"/>
      <c r="B2902" s="48"/>
      <c r="C2902" s="48"/>
      <c r="D2902" s="48"/>
      <c r="E2902" s="48"/>
      <c r="F2902" s="48"/>
      <c r="G2902" s="48"/>
      <c r="H2902" s="48"/>
      <c r="I2902" s="48"/>
      <c r="J2902" s="48"/>
      <c r="K2902" s="48"/>
    </row>
    <row r="2903" spans="1:11" x14ac:dyDescent="0.25">
      <c r="A2903" s="48"/>
      <c r="B2903" s="48"/>
      <c r="C2903" s="48"/>
      <c r="D2903" s="48"/>
      <c r="E2903" s="48"/>
      <c r="F2903" s="48"/>
      <c r="G2903" s="48"/>
      <c r="H2903" s="48"/>
      <c r="I2903" s="48"/>
      <c r="J2903" s="48"/>
      <c r="K2903" s="48"/>
    </row>
    <row r="2904" spans="1:11" x14ac:dyDescent="0.25">
      <c r="A2904" s="48"/>
      <c r="B2904" s="48"/>
      <c r="C2904" s="48"/>
      <c r="D2904" s="48"/>
      <c r="E2904" s="48"/>
      <c r="F2904" s="48"/>
      <c r="G2904" s="48"/>
      <c r="H2904" s="48"/>
      <c r="I2904" s="48"/>
      <c r="J2904" s="48"/>
      <c r="K2904" s="48"/>
    </row>
    <row r="2905" spans="1:11" x14ac:dyDescent="0.25">
      <c r="A2905" s="48"/>
      <c r="B2905" s="48"/>
      <c r="C2905" s="48"/>
      <c r="D2905" s="48"/>
      <c r="E2905" s="48"/>
      <c r="F2905" s="48"/>
      <c r="G2905" s="48"/>
      <c r="H2905" s="48"/>
      <c r="I2905" s="48"/>
      <c r="J2905" s="48"/>
      <c r="K2905" s="48"/>
    </row>
    <row r="2906" spans="1:11" x14ac:dyDescent="0.25">
      <c r="A2906" s="48"/>
      <c r="B2906" s="48"/>
      <c r="C2906" s="48"/>
      <c r="D2906" s="48"/>
      <c r="E2906" s="48"/>
      <c r="F2906" s="48"/>
      <c r="G2906" s="48"/>
      <c r="H2906" s="48"/>
      <c r="I2906" s="48"/>
      <c r="J2906" s="48"/>
      <c r="K2906" s="48"/>
    </row>
    <row r="2907" spans="1:11" x14ac:dyDescent="0.25">
      <c r="A2907" s="48"/>
      <c r="B2907" s="48"/>
      <c r="C2907" s="48"/>
      <c r="D2907" s="48"/>
      <c r="E2907" s="48"/>
      <c r="F2907" s="48"/>
      <c r="G2907" s="48"/>
      <c r="H2907" s="48"/>
      <c r="I2907" s="48"/>
      <c r="J2907" s="48"/>
      <c r="K2907" s="48"/>
    </row>
    <row r="2908" spans="1:11" x14ac:dyDescent="0.25">
      <c r="A2908" s="48"/>
      <c r="B2908" s="48"/>
      <c r="C2908" s="48"/>
      <c r="D2908" s="48"/>
      <c r="E2908" s="48"/>
      <c r="F2908" s="48"/>
      <c r="G2908" s="48"/>
      <c r="H2908" s="48"/>
      <c r="I2908" s="48"/>
      <c r="J2908" s="48"/>
      <c r="K2908" s="48"/>
    </row>
    <row r="2909" spans="1:11" x14ac:dyDescent="0.25">
      <c r="A2909" s="48"/>
      <c r="B2909" s="48"/>
      <c r="C2909" s="48"/>
      <c r="D2909" s="48"/>
      <c r="E2909" s="48"/>
      <c r="F2909" s="48"/>
      <c r="G2909" s="48"/>
      <c r="H2909" s="48"/>
      <c r="I2909" s="48"/>
      <c r="J2909" s="48"/>
      <c r="K2909" s="48"/>
    </row>
    <row r="2910" spans="1:11" x14ac:dyDescent="0.25">
      <c r="A2910" s="48"/>
      <c r="B2910" s="48"/>
      <c r="C2910" s="48"/>
      <c r="D2910" s="48"/>
      <c r="E2910" s="48"/>
      <c r="F2910" s="48"/>
      <c r="G2910" s="48"/>
      <c r="H2910" s="48"/>
      <c r="I2910" s="48"/>
      <c r="J2910" s="48"/>
      <c r="K2910" s="48"/>
    </row>
    <row r="2911" spans="1:11" x14ac:dyDescent="0.25">
      <c r="A2911" s="48"/>
      <c r="B2911" s="48"/>
      <c r="C2911" s="48"/>
      <c r="D2911" s="48"/>
      <c r="E2911" s="48"/>
      <c r="F2911" s="48"/>
      <c r="G2911" s="48"/>
      <c r="H2911" s="48"/>
      <c r="I2911" s="48"/>
      <c r="J2911" s="48"/>
      <c r="K2911" s="48"/>
    </row>
    <row r="2912" spans="1:11" x14ac:dyDescent="0.25">
      <c r="A2912" s="48"/>
      <c r="B2912" s="48"/>
      <c r="C2912" s="48"/>
      <c r="D2912" s="48"/>
      <c r="E2912" s="48"/>
      <c r="F2912" s="48"/>
      <c r="G2912" s="48"/>
      <c r="H2912" s="48"/>
      <c r="I2912" s="48"/>
      <c r="J2912" s="48"/>
      <c r="K2912" s="48"/>
    </row>
    <row r="2913" spans="1:11" x14ac:dyDescent="0.25">
      <c r="A2913" s="48"/>
      <c r="B2913" s="48"/>
      <c r="C2913" s="48"/>
      <c r="D2913" s="48"/>
      <c r="E2913" s="48"/>
      <c r="F2913" s="48"/>
      <c r="G2913" s="48"/>
      <c r="H2913" s="48"/>
      <c r="I2913" s="48"/>
      <c r="J2913" s="48"/>
      <c r="K2913" s="48"/>
    </row>
    <row r="2914" spans="1:11" x14ac:dyDescent="0.25">
      <c r="A2914" s="48"/>
      <c r="B2914" s="48"/>
      <c r="C2914" s="48"/>
      <c r="D2914" s="48"/>
      <c r="E2914" s="48"/>
      <c r="F2914" s="48"/>
      <c r="G2914" s="48"/>
      <c r="H2914" s="48"/>
      <c r="I2914" s="48"/>
      <c r="J2914" s="48"/>
      <c r="K2914" s="48"/>
    </row>
    <row r="2915" spans="1:11" x14ac:dyDescent="0.25">
      <c r="A2915" s="48"/>
      <c r="B2915" s="48"/>
      <c r="C2915" s="48"/>
      <c r="D2915" s="48"/>
      <c r="E2915" s="48"/>
      <c r="F2915" s="48"/>
      <c r="G2915" s="48"/>
      <c r="H2915" s="48"/>
      <c r="I2915" s="48"/>
      <c r="J2915" s="48"/>
      <c r="K2915" s="48"/>
    </row>
    <row r="2916" spans="1:11" x14ac:dyDescent="0.25">
      <c r="A2916" s="48"/>
      <c r="B2916" s="48"/>
      <c r="C2916" s="48"/>
      <c r="D2916" s="48"/>
      <c r="E2916" s="48"/>
      <c r="F2916" s="48"/>
      <c r="G2916" s="48"/>
      <c r="H2916" s="48"/>
      <c r="I2916" s="48"/>
      <c r="J2916" s="48"/>
      <c r="K2916" s="48"/>
    </row>
    <row r="2917" spans="1:11" x14ac:dyDescent="0.25">
      <c r="A2917" s="48"/>
      <c r="B2917" s="48"/>
      <c r="C2917" s="48"/>
      <c r="D2917" s="48"/>
      <c r="E2917" s="48"/>
      <c r="F2917" s="48"/>
      <c r="G2917" s="48"/>
      <c r="H2917" s="48"/>
      <c r="I2917" s="48"/>
      <c r="J2917" s="48"/>
      <c r="K2917" s="48"/>
    </row>
    <row r="2918" spans="1:11" x14ac:dyDescent="0.25">
      <c r="A2918" s="48"/>
      <c r="B2918" s="48"/>
      <c r="C2918" s="48"/>
      <c r="D2918" s="48"/>
      <c r="E2918" s="48"/>
      <c r="F2918" s="48"/>
      <c r="G2918" s="48"/>
      <c r="H2918" s="48"/>
      <c r="I2918" s="48"/>
      <c r="J2918" s="48"/>
      <c r="K2918" s="48"/>
    </row>
    <row r="2919" spans="1:11" x14ac:dyDescent="0.25">
      <c r="A2919" s="48"/>
      <c r="B2919" s="48"/>
      <c r="C2919" s="48"/>
      <c r="D2919" s="48"/>
      <c r="E2919" s="48"/>
      <c r="F2919" s="48"/>
      <c r="G2919" s="48"/>
      <c r="H2919" s="48"/>
      <c r="I2919" s="48"/>
      <c r="J2919" s="48"/>
      <c r="K2919" s="48"/>
    </row>
    <row r="2920" spans="1:11" x14ac:dyDescent="0.25">
      <c r="A2920" s="48"/>
      <c r="B2920" s="48"/>
      <c r="C2920" s="48"/>
      <c r="D2920" s="48"/>
      <c r="E2920" s="48"/>
      <c r="F2920" s="48"/>
      <c r="G2920" s="48"/>
      <c r="H2920" s="48"/>
      <c r="I2920" s="48"/>
      <c r="J2920" s="48"/>
      <c r="K2920" s="48"/>
    </row>
    <row r="2921" spans="1:11" x14ac:dyDescent="0.25">
      <c r="A2921" s="48"/>
      <c r="B2921" s="48"/>
      <c r="C2921" s="48"/>
      <c r="D2921" s="48"/>
      <c r="E2921" s="48"/>
      <c r="F2921" s="48"/>
      <c r="G2921" s="48"/>
      <c r="H2921" s="48"/>
      <c r="I2921" s="48"/>
      <c r="J2921" s="48"/>
      <c r="K2921" s="48"/>
    </row>
    <row r="2922" spans="1:11" x14ac:dyDescent="0.25">
      <c r="A2922" s="48"/>
      <c r="B2922" s="48"/>
      <c r="C2922" s="48"/>
      <c r="D2922" s="48"/>
      <c r="E2922" s="48"/>
      <c r="F2922" s="48"/>
      <c r="G2922" s="48"/>
      <c r="H2922" s="48"/>
      <c r="I2922" s="48"/>
      <c r="J2922" s="48"/>
      <c r="K2922" s="48"/>
    </row>
    <row r="2923" spans="1:11" x14ac:dyDescent="0.25">
      <c r="A2923" s="48"/>
      <c r="B2923" s="48"/>
      <c r="C2923" s="48"/>
      <c r="D2923" s="48"/>
      <c r="E2923" s="48"/>
      <c r="F2923" s="48"/>
      <c r="G2923" s="48"/>
      <c r="H2923" s="48"/>
      <c r="I2923" s="48"/>
      <c r="J2923" s="48"/>
      <c r="K2923" s="48"/>
    </row>
    <row r="2924" spans="1:11" x14ac:dyDescent="0.25">
      <c r="A2924" s="48"/>
      <c r="B2924" s="48"/>
      <c r="C2924" s="48"/>
      <c r="D2924" s="48"/>
      <c r="E2924" s="48"/>
      <c r="F2924" s="48"/>
      <c r="G2924" s="48"/>
      <c r="H2924" s="48"/>
      <c r="I2924" s="48"/>
      <c r="J2924" s="48"/>
      <c r="K2924" s="48"/>
    </row>
    <row r="2925" spans="1:11" x14ac:dyDescent="0.25">
      <c r="A2925" s="48"/>
      <c r="B2925" s="48"/>
      <c r="C2925" s="48"/>
      <c r="D2925" s="48"/>
      <c r="E2925" s="48"/>
      <c r="F2925" s="48"/>
      <c r="G2925" s="48"/>
      <c r="H2925" s="48"/>
      <c r="I2925" s="48"/>
      <c r="J2925" s="48"/>
      <c r="K2925" s="48"/>
    </row>
    <row r="2926" spans="1:11" x14ac:dyDescent="0.25">
      <c r="A2926" s="48"/>
      <c r="B2926" s="48"/>
      <c r="C2926" s="48"/>
      <c r="D2926" s="48"/>
      <c r="E2926" s="48"/>
      <c r="F2926" s="48"/>
      <c r="G2926" s="48"/>
      <c r="H2926" s="48"/>
      <c r="I2926" s="48"/>
      <c r="J2926" s="48"/>
      <c r="K2926" s="48"/>
    </row>
    <row r="2927" spans="1:11" x14ac:dyDescent="0.25">
      <c r="A2927" s="48"/>
      <c r="B2927" s="48"/>
      <c r="C2927" s="48"/>
      <c r="D2927" s="48"/>
      <c r="E2927" s="48"/>
      <c r="F2927" s="48"/>
      <c r="G2927" s="48"/>
      <c r="H2927" s="48"/>
      <c r="I2927" s="48"/>
      <c r="J2927" s="48"/>
      <c r="K2927" s="48"/>
    </row>
    <row r="2928" spans="1:11" x14ac:dyDescent="0.25">
      <c r="A2928" s="48"/>
      <c r="B2928" s="48"/>
      <c r="C2928" s="48"/>
      <c r="D2928" s="48"/>
      <c r="E2928" s="48"/>
      <c r="F2928" s="48"/>
      <c r="G2928" s="48"/>
      <c r="H2928" s="48"/>
      <c r="I2928" s="48"/>
      <c r="J2928" s="48"/>
      <c r="K2928" s="48"/>
    </row>
    <row r="2929" spans="1:11" x14ac:dyDescent="0.25">
      <c r="A2929" s="48"/>
      <c r="B2929" s="48"/>
      <c r="C2929" s="48"/>
      <c r="D2929" s="48"/>
      <c r="E2929" s="48"/>
      <c r="F2929" s="48"/>
      <c r="G2929" s="48"/>
      <c r="H2929" s="48"/>
      <c r="I2929" s="48"/>
      <c r="J2929" s="48"/>
      <c r="K2929" s="48"/>
    </row>
    <row r="2930" spans="1:11" x14ac:dyDescent="0.25">
      <c r="A2930" s="48"/>
      <c r="B2930" s="48"/>
      <c r="C2930" s="48"/>
      <c r="D2930" s="48"/>
      <c r="E2930" s="48"/>
      <c r="F2930" s="48"/>
      <c r="G2930" s="48"/>
      <c r="H2930" s="48"/>
      <c r="I2930" s="48"/>
      <c r="J2930" s="48"/>
      <c r="K2930" s="48"/>
    </row>
    <row r="2931" spans="1:11" x14ac:dyDescent="0.25">
      <c r="A2931" s="48"/>
      <c r="B2931" s="48"/>
      <c r="C2931" s="48"/>
      <c r="D2931" s="48"/>
      <c r="E2931" s="48"/>
      <c r="F2931" s="48"/>
      <c r="G2931" s="48"/>
      <c r="H2931" s="48"/>
      <c r="I2931" s="48"/>
      <c r="J2931" s="48"/>
      <c r="K2931" s="48"/>
    </row>
    <row r="2932" spans="1:11" x14ac:dyDescent="0.25">
      <c r="A2932" s="48"/>
      <c r="B2932" s="48"/>
      <c r="C2932" s="48"/>
      <c r="D2932" s="48"/>
      <c r="E2932" s="48"/>
      <c r="F2932" s="48"/>
      <c r="G2932" s="48"/>
      <c r="H2932" s="48"/>
      <c r="I2932" s="48"/>
      <c r="J2932" s="48"/>
      <c r="K2932" s="48"/>
    </row>
    <row r="2933" spans="1:11" x14ac:dyDescent="0.25">
      <c r="A2933" s="48"/>
      <c r="B2933" s="48"/>
      <c r="C2933" s="48"/>
      <c r="D2933" s="48"/>
      <c r="E2933" s="48"/>
      <c r="F2933" s="48"/>
      <c r="G2933" s="48"/>
      <c r="H2933" s="48"/>
      <c r="I2933" s="48"/>
      <c r="J2933" s="48"/>
      <c r="K2933" s="48"/>
    </row>
    <row r="2934" spans="1:11" x14ac:dyDescent="0.25">
      <c r="A2934" s="48"/>
      <c r="B2934" s="48"/>
      <c r="C2934" s="48"/>
      <c r="D2934" s="48"/>
      <c r="E2934" s="48"/>
      <c r="F2934" s="48"/>
      <c r="G2934" s="48"/>
      <c r="H2934" s="48"/>
      <c r="I2934" s="48"/>
      <c r="J2934" s="48"/>
      <c r="K2934" s="48"/>
    </row>
    <row r="2935" spans="1:11" x14ac:dyDescent="0.25">
      <c r="A2935" s="48"/>
      <c r="B2935" s="48"/>
      <c r="C2935" s="48"/>
      <c r="D2935" s="48"/>
      <c r="E2935" s="48"/>
      <c r="F2935" s="48"/>
      <c r="G2935" s="48"/>
      <c r="H2935" s="48"/>
      <c r="I2935" s="48"/>
      <c r="J2935" s="48"/>
      <c r="K2935" s="48"/>
    </row>
    <row r="2936" spans="1:11" x14ac:dyDescent="0.25">
      <c r="A2936" s="48"/>
      <c r="B2936" s="48"/>
      <c r="C2936" s="48"/>
      <c r="D2936" s="48"/>
      <c r="E2936" s="48"/>
      <c r="F2936" s="48"/>
      <c r="G2936" s="48"/>
      <c r="H2936" s="48"/>
      <c r="I2936" s="48"/>
      <c r="J2936" s="48"/>
      <c r="K2936" s="48"/>
    </row>
    <row r="2937" spans="1:11" x14ac:dyDescent="0.25">
      <c r="A2937" s="48"/>
      <c r="B2937" s="48"/>
      <c r="C2937" s="48"/>
      <c r="D2937" s="48"/>
      <c r="E2937" s="48"/>
      <c r="F2937" s="48"/>
      <c r="G2937" s="48"/>
      <c r="H2937" s="48"/>
      <c r="I2937" s="48"/>
      <c r="J2937" s="48"/>
      <c r="K2937" s="48"/>
    </row>
    <row r="2938" spans="1:11" x14ac:dyDescent="0.25">
      <c r="A2938" s="48"/>
      <c r="B2938" s="48"/>
      <c r="C2938" s="48"/>
      <c r="D2938" s="48"/>
      <c r="E2938" s="48"/>
      <c r="F2938" s="48"/>
      <c r="G2938" s="48"/>
      <c r="H2938" s="48"/>
      <c r="I2938" s="48"/>
      <c r="J2938" s="48"/>
      <c r="K2938" s="48"/>
    </row>
    <row r="2939" spans="1:11" x14ac:dyDescent="0.25">
      <c r="A2939" s="48"/>
      <c r="B2939" s="48"/>
      <c r="C2939" s="48"/>
      <c r="D2939" s="48"/>
      <c r="E2939" s="48"/>
      <c r="F2939" s="48"/>
      <c r="G2939" s="48"/>
      <c r="H2939" s="48"/>
      <c r="I2939" s="48"/>
      <c r="J2939" s="48"/>
      <c r="K2939" s="48"/>
    </row>
    <row r="2940" spans="1:11" x14ac:dyDescent="0.25">
      <c r="A2940" s="48"/>
      <c r="B2940" s="48"/>
      <c r="C2940" s="48"/>
      <c r="D2940" s="48"/>
      <c r="E2940" s="48"/>
      <c r="F2940" s="48"/>
      <c r="G2940" s="48"/>
      <c r="H2940" s="48"/>
      <c r="I2940" s="48"/>
      <c r="J2940" s="48"/>
      <c r="K2940" s="48"/>
    </row>
    <row r="2941" spans="1:11" x14ac:dyDescent="0.25">
      <c r="A2941" s="48"/>
      <c r="B2941" s="48"/>
      <c r="C2941" s="48"/>
      <c r="D2941" s="48"/>
      <c r="E2941" s="48"/>
      <c r="F2941" s="48"/>
      <c r="G2941" s="48"/>
      <c r="H2941" s="48"/>
      <c r="I2941" s="48"/>
      <c r="J2941" s="48"/>
      <c r="K2941" s="48"/>
    </row>
    <row r="2942" spans="1:11" x14ac:dyDescent="0.25">
      <c r="A2942" s="48"/>
      <c r="B2942" s="48"/>
      <c r="C2942" s="48"/>
      <c r="D2942" s="48"/>
      <c r="E2942" s="48"/>
      <c r="F2942" s="48"/>
      <c r="G2942" s="48"/>
      <c r="H2942" s="48"/>
      <c r="I2942" s="48"/>
      <c r="J2942" s="48"/>
      <c r="K2942" s="48"/>
    </row>
    <row r="2943" spans="1:11" x14ac:dyDescent="0.25">
      <c r="A2943" s="48"/>
      <c r="B2943" s="48"/>
      <c r="C2943" s="48"/>
      <c r="D2943" s="48"/>
      <c r="E2943" s="48"/>
      <c r="F2943" s="48"/>
      <c r="G2943" s="48"/>
      <c r="H2943" s="48"/>
      <c r="I2943" s="48"/>
      <c r="J2943" s="48"/>
      <c r="K2943" s="48"/>
    </row>
    <row r="2944" spans="1:11" x14ac:dyDescent="0.25">
      <c r="A2944" s="48"/>
      <c r="B2944" s="48"/>
      <c r="C2944" s="48"/>
      <c r="D2944" s="48"/>
      <c r="E2944" s="48"/>
      <c r="F2944" s="48"/>
      <c r="G2944" s="48"/>
      <c r="H2944" s="48"/>
      <c r="I2944" s="48"/>
      <c r="J2944" s="48"/>
      <c r="K2944" s="48"/>
    </row>
    <row r="2945" spans="1:11" x14ac:dyDescent="0.25">
      <c r="A2945" s="48"/>
      <c r="B2945" s="48"/>
      <c r="C2945" s="48"/>
      <c r="D2945" s="48"/>
      <c r="E2945" s="48"/>
      <c r="F2945" s="48"/>
      <c r="G2945" s="48"/>
      <c r="H2945" s="48"/>
      <c r="I2945" s="48"/>
      <c r="J2945" s="48"/>
      <c r="K2945" s="48"/>
    </row>
    <row r="2946" spans="1:11" x14ac:dyDescent="0.25">
      <c r="A2946" s="48"/>
      <c r="B2946" s="48"/>
      <c r="C2946" s="48"/>
      <c r="D2946" s="48"/>
      <c r="E2946" s="48"/>
      <c r="F2946" s="48"/>
      <c r="G2946" s="48"/>
      <c r="H2946" s="48"/>
      <c r="I2946" s="48"/>
      <c r="J2946" s="48"/>
      <c r="K2946" s="48"/>
    </row>
    <row r="2947" spans="1:11" x14ac:dyDescent="0.25">
      <c r="A2947" s="48"/>
      <c r="B2947" s="48"/>
      <c r="C2947" s="48"/>
      <c r="D2947" s="48"/>
      <c r="E2947" s="48"/>
      <c r="F2947" s="48"/>
      <c r="G2947" s="48"/>
      <c r="H2947" s="48"/>
      <c r="I2947" s="48"/>
      <c r="J2947" s="48"/>
      <c r="K2947" s="48"/>
    </row>
    <row r="2948" spans="1:11" x14ac:dyDescent="0.25">
      <c r="A2948" s="48"/>
      <c r="B2948" s="48"/>
      <c r="C2948" s="48"/>
      <c r="D2948" s="48"/>
      <c r="E2948" s="48"/>
      <c r="F2948" s="48"/>
      <c r="G2948" s="48"/>
      <c r="H2948" s="48"/>
      <c r="I2948" s="48"/>
      <c r="J2948" s="48"/>
      <c r="K2948" s="48"/>
    </row>
    <row r="2949" spans="1:11" x14ac:dyDescent="0.25">
      <c r="A2949" s="48"/>
      <c r="B2949" s="48"/>
      <c r="C2949" s="48"/>
      <c r="D2949" s="48"/>
      <c r="E2949" s="48"/>
      <c r="F2949" s="48"/>
      <c r="G2949" s="48"/>
      <c r="H2949" s="48"/>
      <c r="I2949" s="48"/>
      <c r="J2949" s="48"/>
      <c r="K2949" s="48"/>
    </row>
    <row r="2950" spans="1:11" x14ac:dyDescent="0.25">
      <c r="A2950" s="48"/>
      <c r="B2950" s="48"/>
      <c r="C2950" s="48"/>
      <c r="D2950" s="48"/>
      <c r="E2950" s="48"/>
      <c r="F2950" s="48"/>
      <c r="G2950" s="48"/>
      <c r="H2950" s="48"/>
      <c r="I2950" s="48"/>
      <c r="J2950" s="48"/>
      <c r="K2950" s="48"/>
    </row>
    <row r="2951" spans="1:11" x14ac:dyDescent="0.25">
      <c r="A2951" s="48"/>
      <c r="B2951" s="48"/>
      <c r="C2951" s="48"/>
      <c r="D2951" s="48"/>
      <c r="E2951" s="48"/>
      <c r="F2951" s="48"/>
      <c r="G2951" s="48"/>
      <c r="H2951" s="48"/>
      <c r="I2951" s="48"/>
      <c r="J2951" s="48"/>
      <c r="K2951" s="48"/>
    </row>
    <row r="2952" spans="1:11" x14ac:dyDescent="0.25">
      <c r="A2952" s="48"/>
      <c r="B2952" s="48"/>
      <c r="C2952" s="48"/>
      <c r="D2952" s="48"/>
      <c r="E2952" s="48"/>
      <c r="F2952" s="48"/>
      <c r="G2952" s="48"/>
      <c r="H2952" s="48"/>
      <c r="I2952" s="48"/>
      <c r="J2952" s="48"/>
      <c r="K2952" s="48"/>
    </row>
    <row r="2953" spans="1:11" x14ac:dyDescent="0.25">
      <c r="A2953" s="48"/>
      <c r="B2953" s="48"/>
      <c r="C2953" s="48"/>
      <c r="D2953" s="48"/>
      <c r="E2953" s="48"/>
      <c r="F2953" s="48"/>
      <c r="G2953" s="48"/>
      <c r="H2953" s="48"/>
      <c r="I2953" s="48"/>
      <c r="J2953" s="48"/>
      <c r="K2953" s="48"/>
    </row>
    <row r="2954" spans="1:11" x14ac:dyDescent="0.25">
      <c r="A2954" s="48"/>
      <c r="B2954" s="48"/>
      <c r="C2954" s="48"/>
      <c r="D2954" s="48"/>
      <c r="E2954" s="48"/>
      <c r="F2954" s="48"/>
      <c r="G2954" s="48"/>
      <c r="H2954" s="48"/>
      <c r="I2954" s="48"/>
      <c r="J2954" s="48"/>
      <c r="K2954" s="48"/>
    </row>
    <row r="2955" spans="1:11" x14ac:dyDescent="0.25">
      <c r="A2955" s="48"/>
      <c r="B2955" s="48"/>
      <c r="C2955" s="48"/>
      <c r="D2955" s="48"/>
      <c r="E2955" s="48"/>
      <c r="F2955" s="48"/>
      <c r="G2955" s="48"/>
      <c r="H2955" s="48"/>
      <c r="I2955" s="48"/>
      <c r="J2955" s="48"/>
      <c r="K2955" s="48"/>
    </row>
    <row r="2956" spans="1:11" x14ac:dyDescent="0.25">
      <c r="A2956" s="48"/>
      <c r="B2956" s="48"/>
      <c r="C2956" s="48"/>
      <c r="D2956" s="48"/>
      <c r="E2956" s="48"/>
      <c r="F2956" s="48"/>
      <c r="G2956" s="48"/>
      <c r="H2956" s="48"/>
      <c r="I2956" s="48"/>
      <c r="J2956" s="48"/>
      <c r="K2956" s="48"/>
    </row>
    <row r="2957" spans="1:11" x14ac:dyDescent="0.25">
      <c r="A2957" s="48"/>
      <c r="B2957" s="48"/>
      <c r="C2957" s="48"/>
      <c r="D2957" s="48"/>
      <c r="E2957" s="48"/>
      <c r="F2957" s="48"/>
      <c r="G2957" s="48"/>
      <c r="H2957" s="48"/>
      <c r="I2957" s="48"/>
      <c r="J2957" s="48"/>
      <c r="K2957" s="48"/>
    </row>
    <row r="2958" spans="1:11" x14ac:dyDescent="0.25">
      <c r="A2958" s="48"/>
      <c r="B2958" s="48"/>
      <c r="C2958" s="48"/>
      <c r="D2958" s="48"/>
      <c r="E2958" s="48"/>
      <c r="F2958" s="48"/>
      <c r="G2958" s="48"/>
      <c r="H2958" s="48"/>
      <c r="I2958" s="48"/>
      <c r="J2958" s="48"/>
      <c r="K2958" s="48"/>
    </row>
    <row r="2959" spans="1:11" x14ac:dyDescent="0.25">
      <c r="A2959" s="48"/>
      <c r="B2959" s="48"/>
      <c r="C2959" s="48"/>
      <c r="D2959" s="48"/>
      <c r="E2959" s="48"/>
      <c r="F2959" s="48"/>
      <c r="G2959" s="48"/>
      <c r="H2959" s="48"/>
      <c r="I2959" s="48"/>
      <c r="J2959" s="48"/>
      <c r="K2959" s="48"/>
    </row>
    <row r="2960" spans="1:11" x14ac:dyDescent="0.25">
      <c r="A2960" s="48"/>
      <c r="B2960" s="48"/>
      <c r="C2960" s="48"/>
      <c r="D2960" s="48"/>
      <c r="E2960" s="48"/>
      <c r="F2960" s="48"/>
      <c r="G2960" s="48"/>
      <c r="H2960" s="48"/>
      <c r="I2960" s="48"/>
      <c r="J2960" s="48"/>
      <c r="K2960" s="48"/>
    </row>
    <row r="2961" spans="1:11" x14ac:dyDescent="0.25">
      <c r="A2961" s="48"/>
      <c r="B2961" s="48"/>
      <c r="C2961" s="48"/>
      <c r="D2961" s="48"/>
      <c r="E2961" s="48"/>
      <c r="F2961" s="48"/>
      <c r="G2961" s="48"/>
      <c r="H2961" s="48"/>
      <c r="I2961" s="48"/>
      <c r="J2961" s="48"/>
      <c r="K2961" s="48"/>
    </row>
    <row r="2962" spans="1:11" x14ac:dyDescent="0.25">
      <c r="A2962" s="48"/>
      <c r="B2962" s="48"/>
      <c r="C2962" s="48"/>
      <c r="D2962" s="48"/>
      <c r="E2962" s="48"/>
      <c r="F2962" s="48"/>
      <c r="G2962" s="48"/>
      <c r="H2962" s="48"/>
      <c r="I2962" s="48"/>
      <c r="J2962" s="48"/>
      <c r="K2962" s="48"/>
    </row>
    <row r="2963" spans="1:11" x14ac:dyDescent="0.25">
      <c r="A2963" s="48"/>
      <c r="B2963" s="48"/>
      <c r="C2963" s="48"/>
      <c r="D2963" s="48"/>
      <c r="E2963" s="48"/>
      <c r="F2963" s="48"/>
      <c r="G2963" s="48"/>
      <c r="H2963" s="48"/>
      <c r="I2963" s="48"/>
      <c r="J2963" s="48"/>
      <c r="K2963" s="48"/>
    </row>
    <row r="2964" spans="1:11" x14ac:dyDescent="0.25">
      <c r="A2964" s="48"/>
      <c r="B2964" s="48"/>
      <c r="C2964" s="48"/>
      <c r="D2964" s="48"/>
      <c r="E2964" s="48"/>
      <c r="F2964" s="48"/>
      <c r="G2964" s="48"/>
      <c r="H2964" s="48"/>
      <c r="I2964" s="48"/>
      <c r="J2964" s="48"/>
      <c r="K2964" s="48"/>
    </row>
    <row r="2965" spans="1:11" x14ac:dyDescent="0.25">
      <c r="A2965" s="48"/>
      <c r="B2965" s="48"/>
      <c r="C2965" s="48"/>
      <c r="D2965" s="48"/>
      <c r="E2965" s="48"/>
      <c r="F2965" s="48"/>
      <c r="G2965" s="48"/>
      <c r="H2965" s="48"/>
      <c r="I2965" s="48"/>
      <c r="J2965" s="48"/>
      <c r="K2965" s="48"/>
    </row>
    <row r="2966" spans="1:11" x14ac:dyDescent="0.25">
      <c r="A2966" s="48"/>
      <c r="B2966" s="48"/>
      <c r="C2966" s="48"/>
      <c r="D2966" s="48"/>
      <c r="E2966" s="48"/>
      <c r="F2966" s="48"/>
      <c r="G2966" s="48"/>
      <c r="H2966" s="48"/>
      <c r="I2966" s="48"/>
      <c r="J2966" s="48"/>
      <c r="K2966" s="48"/>
    </row>
    <row r="2967" spans="1:11" x14ac:dyDescent="0.25">
      <c r="A2967" s="48"/>
      <c r="B2967" s="48"/>
      <c r="C2967" s="48"/>
      <c r="D2967" s="48"/>
      <c r="E2967" s="48"/>
      <c r="F2967" s="48"/>
      <c r="G2967" s="48"/>
      <c r="H2967" s="48"/>
      <c r="I2967" s="48"/>
      <c r="J2967" s="48"/>
      <c r="K2967" s="48"/>
    </row>
    <row r="2968" spans="1:11" x14ac:dyDescent="0.25">
      <c r="A2968" s="48"/>
      <c r="B2968" s="48"/>
      <c r="C2968" s="48"/>
      <c r="D2968" s="48"/>
      <c r="E2968" s="48"/>
      <c r="F2968" s="48"/>
      <c r="G2968" s="48"/>
      <c r="H2968" s="48"/>
      <c r="I2968" s="48"/>
      <c r="J2968" s="48"/>
      <c r="K2968" s="48"/>
    </row>
    <row r="2969" spans="1:11" x14ac:dyDescent="0.25">
      <c r="A2969" s="48"/>
      <c r="B2969" s="48"/>
      <c r="C2969" s="48"/>
      <c r="D2969" s="48"/>
      <c r="E2969" s="48"/>
      <c r="F2969" s="48"/>
      <c r="G2969" s="48"/>
      <c r="H2969" s="48"/>
      <c r="I2969" s="48"/>
      <c r="J2969" s="48"/>
      <c r="K2969" s="48"/>
    </row>
    <row r="2970" spans="1:11" x14ac:dyDescent="0.25">
      <c r="A2970" s="48"/>
      <c r="B2970" s="48"/>
      <c r="C2970" s="48"/>
      <c r="D2970" s="48"/>
      <c r="E2970" s="48"/>
      <c r="F2970" s="48"/>
      <c r="G2970" s="48"/>
      <c r="H2970" s="48"/>
      <c r="I2970" s="48"/>
      <c r="J2970" s="48"/>
      <c r="K2970" s="48"/>
    </row>
    <row r="2971" spans="1:11" x14ac:dyDescent="0.25">
      <c r="A2971" s="48"/>
      <c r="B2971" s="48"/>
      <c r="C2971" s="48"/>
      <c r="D2971" s="48"/>
      <c r="E2971" s="48"/>
      <c r="F2971" s="48"/>
      <c r="G2971" s="48"/>
      <c r="H2971" s="48"/>
      <c r="I2971" s="48"/>
      <c r="J2971" s="48"/>
      <c r="K2971" s="48"/>
    </row>
    <row r="2972" spans="1:11" x14ac:dyDescent="0.25">
      <c r="A2972" s="48"/>
      <c r="B2972" s="48"/>
      <c r="C2972" s="48"/>
      <c r="D2972" s="48"/>
      <c r="E2972" s="48"/>
      <c r="F2972" s="48"/>
      <c r="G2972" s="48"/>
      <c r="H2972" s="48"/>
      <c r="I2972" s="48"/>
      <c r="J2972" s="48"/>
      <c r="K2972" s="48"/>
    </row>
    <row r="2973" spans="1:11" x14ac:dyDescent="0.25">
      <c r="A2973" s="48"/>
      <c r="B2973" s="48"/>
      <c r="C2973" s="48"/>
      <c r="D2973" s="48"/>
      <c r="E2973" s="48"/>
      <c r="F2973" s="48"/>
      <c r="G2973" s="48"/>
      <c r="H2973" s="48"/>
      <c r="I2973" s="48"/>
      <c r="J2973" s="48"/>
      <c r="K2973" s="48"/>
    </row>
    <row r="2974" spans="1:11" x14ac:dyDescent="0.25">
      <c r="A2974" s="48"/>
      <c r="B2974" s="48"/>
      <c r="C2974" s="48"/>
      <c r="D2974" s="48"/>
      <c r="E2974" s="48"/>
      <c r="F2974" s="48"/>
      <c r="G2974" s="48"/>
      <c r="H2974" s="48"/>
      <c r="I2974" s="48"/>
      <c r="J2974" s="48"/>
      <c r="K2974" s="48"/>
    </row>
    <row r="2975" spans="1:11" x14ac:dyDescent="0.25">
      <c r="A2975" s="48"/>
      <c r="B2975" s="48"/>
      <c r="C2975" s="48"/>
      <c r="D2975" s="48"/>
      <c r="E2975" s="48"/>
      <c r="F2975" s="48"/>
      <c r="G2975" s="48"/>
      <c r="H2975" s="48"/>
      <c r="I2975" s="48"/>
      <c r="J2975" s="48"/>
      <c r="K2975" s="48"/>
    </row>
    <row r="2976" spans="1:11" x14ac:dyDescent="0.25">
      <c r="A2976" s="48"/>
      <c r="B2976" s="48"/>
      <c r="C2976" s="48"/>
      <c r="D2976" s="48"/>
      <c r="E2976" s="48"/>
      <c r="F2976" s="48"/>
      <c r="G2976" s="48"/>
      <c r="H2976" s="48"/>
      <c r="I2976" s="48"/>
      <c r="J2976" s="48"/>
      <c r="K2976" s="48"/>
    </row>
    <row r="2977" spans="1:11" x14ac:dyDescent="0.25">
      <c r="A2977" s="48"/>
      <c r="B2977" s="48"/>
      <c r="C2977" s="48"/>
      <c r="D2977" s="48"/>
      <c r="E2977" s="48"/>
      <c r="F2977" s="48"/>
      <c r="G2977" s="48"/>
      <c r="H2977" s="48"/>
      <c r="I2977" s="48"/>
      <c r="J2977" s="48"/>
      <c r="K2977" s="48"/>
    </row>
    <row r="2978" spans="1:11" x14ac:dyDescent="0.25">
      <c r="A2978" s="48"/>
      <c r="B2978" s="48"/>
      <c r="C2978" s="48"/>
      <c r="D2978" s="48"/>
      <c r="E2978" s="48"/>
      <c r="F2978" s="48"/>
      <c r="G2978" s="48"/>
      <c r="H2978" s="48"/>
      <c r="I2978" s="48"/>
      <c r="J2978" s="48"/>
      <c r="K2978" s="48"/>
    </row>
    <row r="2979" spans="1:11" x14ac:dyDescent="0.25">
      <c r="A2979" s="48"/>
      <c r="B2979" s="48"/>
      <c r="C2979" s="48"/>
      <c r="D2979" s="48"/>
      <c r="E2979" s="48"/>
      <c r="F2979" s="48"/>
      <c r="G2979" s="48"/>
      <c r="H2979" s="48"/>
      <c r="I2979" s="48"/>
      <c r="J2979" s="48"/>
      <c r="K2979" s="48"/>
    </row>
    <row r="2980" spans="1:11" x14ac:dyDescent="0.25">
      <c r="A2980" s="48"/>
      <c r="B2980" s="48"/>
      <c r="C2980" s="48"/>
      <c r="D2980" s="48"/>
      <c r="E2980" s="48"/>
      <c r="F2980" s="48"/>
      <c r="G2980" s="48"/>
      <c r="H2980" s="48"/>
      <c r="I2980" s="48"/>
      <c r="J2980" s="48"/>
      <c r="K2980" s="48"/>
    </row>
    <row r="2981" spans="1:11" x14ac:dyDescent="0.25">
      <c r="A2981" s="48"/>
      <c r="B2981" s="48"/>
      <c r="C2981" s="48"/>
      <c r="D2981" s="48"/>
      <c r="E2981" s="48"/>
      <c r="F2981" s="48"/>
      <c r="G2981" s="48"/>
      <c r="H2981" s="48"/>
      <c r="I2981" s="48"/>
      <c r="J2981" s="48"/>
      <c r="K2981" s="48"/>
    </row>
    <row r="2982" spans="1:11" x14ac:dyDescent="0.25">
      <c r="A2982" s="48"/>
      <c r="B2982" s="48"/>
      <c r="C2982" s="48"/>
      <c r="D2982" s="48"/>
      <c r="E2982" s="48"/>
      <c r="F2982" s="48"/>
      <c r="G2982" s="48"/>
      <c r="H2982" s="48"/>
      <c r="I2982" s="48"/>
      <c r="J2982" s="48"/>
      <c r="K2982" s="48"/>
    </row>
    <row r="2983" spans="1:11" x14ac:dyDescent="0.25">
      <c r="A2983" s="48"/>
      <c r="B2983" s="48"/>
      <c r="C2983" s="48"/>
      <c r="D2983" s="48"/>
      <c r="E2983" s="48"/>
      <c r="F2983" s="48"/>
      <c r="G2983" s="48"/>
      <c r="H2983" s="48"/>
      <c r="I2983" s="48"/>
      <c r="J2983" s="48"/>
      <c r="K2983" s="48"/>
    </row>
    <row r="2984" spans="1:11" x14ac:dyDescent="0.25">
      <c r="A2984" s="48"/>
      <c r="B2984" s="48"/>
      <c r="C2984" s="48"/>
      <c r="D2984" s="48"/>
      <c r="E2984" s="48"/>
      <c r="F2984" s="48"/>
      <c r="G2984" s="48"/>
      <c r="H2984" s="48"/>
      <c r="I2984" s="48"/>
      <c r="J2984" s="48"/>
      <c r="K2984" s="48"/>
    </row>
    <row r="2985" spans="1:11" x14ac:dyDescent="0.25">
      <c r="A2985" s="48"/>
      <c r="B2985" s="48"/>
      <c r="C2985" s="48"/>
      <c r="D2985" s="48"/>
      <c r="E2985" s="48"/>
      <c r="F2985" s="48"/>
      <c r="G2985" s="48"/>
      <c r="H2985" s="48"/>
      <c r="I2985" s="48"/>
      <c r="J2985" s="48"/>
      <c r="K2985" s="48"/>
    </row>
    <row r="2986" spans="1:11" x14ac:dyDescent="0.25">
      <c r="A2986" s="48"/>
      <c r="B2986" s="48"/>
      <c r="C2986" s="48"/>
      <c r="D2986" s="48"/>
      <c r="E2986" s="48"/>
      <c r="F2986" s="48"/>
      <c r="G2986" s="48"/>
      <c r="H2986" s="48"/>
      <c r="I2986" s="48"/>
      <c r="J2986" s="48"/>
      <c r="K2986" s="48"/>
    </row>
    <row r="2987" spans="1:11" x14ac:dyDescent="0.25">
      <c r="A2987" s="48"/>
      <c r="B2987" s="48"/>
      <c r="C2987" s="48"/>
      <c r="D2987" s="48"/>
      <c r="E2987" s="48"/>
      <c r="F2987" s="48"/>
      <c r="G2987" s="48"/>
      <c r="H2987" s="48"/>
      <c r="I2987" s="48"/>
      <c r="J2987" s="48"/>
      <c r="K2987" s="48"/>
    </row>
    <row r="2988" spans="1:11" x14ac:dyDescent="0.25">
      <c r="A2988" s="48"/>
      <c r="B2988" s="48"/>
      <c r="C2988" s="48"/>
      <c r="D2988" s="48"/>
      <c r="E2988" s="48"/>
      <c r="F2988" s="48"/>
      <c r="G2988" s="48"/>
      <c r="H2988" s="48"/>
      <c r="I2988" s="48"/>
      <c r="J2988" s="48"/>
      <c r="K2988" s="48"/>
    </row>
    <row r="2989" spans="1:11" x14ac:dyDescent="0.25">
      <c r="A2989" s="48"/>
      <c r="B2989" s="48"/>
      <c r="C2989" s="48"/>
      <c r="D2989" s="48"/>
      <c r="E2989" s="48"/>
      <c r="F2989" s="48"/>
      <c r="G2989" s="48"/>
      <c r="H2989" s="48"/>
      <c r="I2989" s="48"/>
      <c r="J2989" s="48"/>
      <c r="K2989" s="48"/>
    </row>
    <row r="2990" spans="1:11" x14ac:dyDescent="0.25">
      <c r="A2990" s="48"/>
      <c r="B2990" s="48"/>
      <c r="C2990" s="48"/>
      <c r="D2990" s="48"/>
      <c r="E2990" s="48"/>
      <c r="F2990" s="48"/>
      <c r="G2990" s="48"/>
      <c r="H2990" s="48"/>
      <c r="I2990" s="48"/>
      <c r="J2990" s="48"/>
      <c r="K2990" s="48"/>
    </row>
    <row r="2991" spans="1:11" x14ac:dyDescent="0.25">
      <c r="A2991" s="48"/>
      <c r="B2991" s="48"/>
      <c r="C2991" s="48"/>
      <c r="D2991" s="48"/>
      <c r="E2991" s="48"/>
      <c r="F2991" s="48"/>
      <c r="G2991" s="48"/>
      <c r="H2991" s="48"/>
      <c r="I2991" s="48"/>
      <c r="J2991" s="48"/>
      <c r="K2991" s="48"/>
    </row>
    <row r="2992" spans="1:11" x14ac:dyDescent="0.25">
      <c r="A2992" s="48"/>
      <c r="B2992" s="48"/>
      <c r="C2992" s="48"/>
      <c r="D2992" s="48"/>
      <c r="E2992" s="48"/>
      <c r="F2992" s="48"/>
      <c r="G2992" s="48"/>
      <c r="H2992" s="48"/>
      <c r="I2992" s="48"/>
      <c r="J2992" s="48"/>
      <c r="K2992" s="48"/>
    </row>
    <row r="2993" spans="1:11" x14ac:dyDescent="0.25">
      <c r="A2993" s="48"/>
      <c r="B2993" s="48"/>
      <c r="C2993" s="48"/>
      <c r="D2993" s="48"/>
      <c r="E2993" s="48"/>
      <c r="F2993" s="48"/>
      <c r="G2993" s="48"/>
      <c r="H2993" s="48"/>
      <c r="I2993" s="48"/>
      <c r="J2993" s="48"/>
      <c r="K2993" s="48"/>
    </row>
    <row r="2994" spans="1:11" x14ac:dyDescent="0.25">
      <c r="A2994" s="48"/>
      <c r="B2994" s="48"/>
      <c r="C2994" s="48"/>
      <c r="D2994" s="48"/>
      <c r="E2994" s="48"/>
      <c r="F2994" s="48"/>
      <c r="G2994" s="48"/>
      <c r="H2994" s="48"/>
      <c r="I2994" s="48"/>
      <c r="J2994" s="48"/>
      <c r="K2994" s="48"/>
    </row>
    <row r="2995" spans="1:11" x14ac:dyDescent="0.25">
      <c r="A2995" s="48"/>
      <c r="B2995" s="48"/>
      <c r="C2995" s="48"/>
      <c r="D2995" s="48"/>
      <c r="E2995" s="48"/>
      <c r="F2995" s="48"/>
      <c r="G2995" s="48"/>
      <c r="H2995" s="48"/>
      <c r="I2995" s="48"/>
      <c r="J2995" s="48"/>
      <c r="K2995" s="48"/>
    </row>
    <row r="2996" spans="1:11" x14ac:dyDescent="0.25">
      <c r="A2996" s="48"/>
      <c r="B2996" s="48"/>
      <c r="C2996" s="48"/>
      <c r="D2996" s="48"/>
      <c r="E2996" s="48"/>
      <c r="F2996" s="48"/>
      <c r="G2996" s="48"/>
      <c r="H2996" s="48"/>
      <c r="I2996" s="48"/>
      <c r="J2996" s="48"/>
      <c r="K2996" s="48"/>
    </row>
    <row r="2997" spans="1:11" x14ac:dyDescent="0.25">
      <c r="A2997" s="48"/>
      <c r="B2997" s="48"/>
      <c r="C2997" s="48"/>
      <c r="D2997" s="48"/>
      <c r="E2997" s="48"/>
      <c r="F2997" s="48"/>
      <c r="G2997" s="48"/>
      <c r="H2997" s="48"/>
      <c r="I2997" s="48"/>
      <c r="J2997" s="48"/>
      <c r="K2997" s="48"/>
    </row>
    <row r="2998" spans="1:11" x14ac:dyDescent="0.25">
      <c r="A2998" s="48"/>
      <c r="B2998" s="48"/>
      <c r="C2998" s="48"/>
      <c r="D2998" s="48"/>
      <c r="E2998" s="48"/>
      <c r="F2998" s="48"/>
      <c r="G2998" s="48"/>
      <c r="H2998" s="48"/>
      <c r="I2998" s="48"/>
      <c r="J2998" s="48"/>
      <c r="K2998" s="48"/>
    </row>
    <row r="2999" spans="1:11" x14ac:dyDescent="0.25">
      <c r="A2999" s="48"/>
      <c r="B2999" s="48"/>
      <c r="C2999" s="48"/>
      <c r="D2999" s="48"/>
      <c r="E2999" s="48"/>
      <c r="F2999" s="48"/>
      <c r="G2999" s="48"/>
      <c r="H2999" s="48"/>
      <c r="I2999" s="48"/>
      <c r="J2999" s="48"/>
      <c r="K2999" s="48"/>
    </row>
    <row r="3000" spans="1:11" x14ac:dyDescent="0.25">
      <c r="A3000" s="48"/>
      <c r="B3000" s="48"/>
      <c r="C3000" s="48"/>
      <c r="D3000" s="48"/>
      <c r="E3000" s="48"/>
      <c r="F3000" s="48"/>
      <c r="G3000" s="48"/>
      <c r="H3000" s="48"/>
      <c r="I3000" s="48"/>
      <c r="J3000" s="48"/>
      <c r="K3000" s="48"/>
    </row>
    <row r="3001" spans="1:11" x14ac:dyDescent="0.25">
      <c r="A3001" s="48"/>
      <c r="B3001" s="48"/>
      <c r="C3001" s="48"/>
      <c r="D3001" s="48"/>
      <c r="E3001" s="48"/>
      <c r="F3001" s="48"/>
      <c r="G3001" s="48"/>
      <c r="H3001" s="48"/>
      <c r="I3001" s="48"/>
      <c r="J3001" s="48"/>
      <c r="K3001" s="48"/>
    </row>
    <row r="3002" spans="1:11" x14ac:dyDescent="0.25">
      <c r="A3002" s="48"/>
      <c r="B3002" s="48"/>
      <c r="C3002" s="48"/>
      <c r="D3002" s="48"/>
      <c r="E3002" s="48"/>
      <c r="F3002" s="48"/>
      <c r="G3002" s="48"/>
      <c r="H3002" s="48"/>
      <c r="I3002" s="48"/>
      <c r="J3002" s="48"/>
      <c r="K3002" s="48"/>
    </row>
    <row r="3003" spans="1:11" x14ac:dyDescent="0.25">
      <c r="A3003" s="48"/>
      <c r="B3003" s="48"/>
      <c r="C3003" s="48"/>
      <c r="D3003" s="48"/>
      <c r="E3003" s="48"/>
      <c r="F3003" s="48"/>
      <c r="G3003" s="48"/>
      <c r="H3003" s="48"/>
      <c r="I3003" s="48"/>
      <c r="J3003" s="48"/>
      <c r="K3003" s="48"/>
    </row>
    <row r="3004" spans="1:11" x14ac:dyDescent="0.25">
      <c r="A3004" s="48"/>
      <c r="B3004" s="48"/>
      <c r="C3004" s="48"/>
      <c r="D3004" s="48"/>
      <c r="E3004" s="48"/>
      <c r="F3004" s="48"/>
      <c r="G3004" s="48"/>
      <c r="H3004" s="48"/>
      <c r="I3004" s="48"/>
      <c r="J3004" s="48"/>
      <c r="K3004" s="48"/>
    </row>
    <row r="3005" spans="1:11" x14ac:dyDescent="0.25">
      <c r="A3005" s="48"/>
      <c r="B3005" s="48"/>
      <c r="C3005" s="48"/>
      <c r="D3005" s="48"/>
      <c r="E3005" s="48"/>
      <c r="F3005" s="48"/>
      <c r="G3005" s="48"/>
      <c r="H3005" s="48"/>
      <c r="I3005" s="48"/>
      <c r="J3005" s="48"/>
      <c r="K3005" s="48"/>
    </row>
    <row r="3006" spans="1:11" x14ac:dyDescent="0.25">
      <c r="A3006" s="48"/>
      <c r="B3006" s="48"/>
      <c r="C3006" s="48"/>
      <c r="D3006" s="48"/>
      <c r="E3006" s="48"/>
      <c r="F3006" s="48"/>
      <c r="G3006" s="48"/>
      <c r="H3006" s="48"/>
      <c r="I3006" s="48"/>
      <c r="J3006" s="48"/>
      <c r="K3006" s="48"/>
    </row>
    <row r="3007" spans="1:11" x14ac:dyDescent="0.25">
      <c r="A3007" s="48"/>
      <c r="B3007" s="48"/>
      <c r="C3007" s="48"/>
      <c r="D3007" s="48"/>
      <c r="E3007" s="48"/>
      <c r="F3007" s="48"/>
      <c r="G3007" s="48"/>
      <c r="H3007" s="48"/>
      <c r="I3007" s="48"/>
      <c r="J3007" s="48"/>
      <c r="K3007" s="48"/>
    </row>
    <row r="3008" spans="1:11" x14ac:dyDescent="0.25">
      <c r="A3008" s="48"/>
      <c r="B3008" s="48"/>
      <c r="C3008" s="48"/>
      <c r="D3008" s="48"/>
      <c r="E3008" s="48"/>
      <c r="F3008" s="48"/>
      <c r="G3008" s="48"/>
      <c r="H3008" s="48"/>
      <c r="I3008" s="48"/>
      <c r="J3008" s="48"/>
      <c r="K3008" s="48"/>
    </row>
    <row r="3009" spans="1:11" x14ac:dyDescent="0.25">
      <c r="A3009" s="48"/>
      <c r="B3009" s="48"/>
      <c r="C3009" s="48"/>
      <c r="D3009" s="48"/>
      <c r="E3009" s="48"/>
      <c r="F3009" s="48"/>
      <c r="G3009" s="48"/>
      <c r="H3009" s="48"/>
      <c r="I3009" s="48"/>
      <c r="J3009" s="48"/>
      <c r="K3009" s="48"/>
    </row>
    <row r="3010" spans="1:11" x14ac:dyDescent="0.25">
      <c r="A3010" s="48"/>
      <c r="B3010" s="48"/>
      <c r="C3010" s="48"/>
      <c r="D3010" s="48"/>
      <c r="E3010" s="48"/>
      <c r="F3010" s="48"/>
      <c r="G3010" s="48"/>
      <c r="H3010" s="48"/>
      <c r="I3010" s="48"/>
      <c r="J3010" s="48"/>
      <c r="K3010" s="48"/>
    </row>
    <row r="3011" spans="1:11" x14ac:dyDescent="0.25">
      <c r="A3011" s="48"/>
      <c r="B3011" s="48"/>
      <c r="C3011" s="48"/>
      <c r="D3011" s="48"/>
      <c r="E3011" s="48"/>
      <c r="F3011" s="48"/>
      <c r="G3011" s="48"/>
      <c r="H3011" s="48"/>
      <c r="I3011" s="48"/>
      <c r="J3011" s="48"/>
      <c r="K3011" s="48"/>
    </row>
    <row r="3012" spans="1:11" x14ac:dyDescent="0.25">
      <c r="A3012" s="48"/>
      <c r="B3012" s="48"/>
      <c r="C3012" s="48"/>
      <c r="D3012" s="48"/>
      <c r="E3012" s="48"/>
      <c r="F3012" s="48"/>
      <c r="G3012" s="48"/>
      <c r="H3012" s="48"/>
      <c r="I3012" s="48"/>
      <c r="J3012" s="48"/>
      <c r="K3012" s="48"/>
    </row>
    <row r="3013" spans="1:11" x14ac:dyDescent="0.25">
      <c r="A3013" s="48"/>
      <c r="B3013" s="48"/>
      <c r="C3013" s="48"/>
      <c r="D3013" s="48"/>
      <c r="E3013" s="48"/>
      <c r="F3013" s="48"/>
      <c r="G3013" s="48"/>
      <c r="H3013" s="48"/>
      <c r="I3013" s="48"/>
      <c r="J3013" s="48"/>
      <c r="K3013" s="48"/>
    </row>
    <row r="3014" spans="1:11" x14ac:dyDescent="0.25">
      <c r="A3014" s="48"/>
      <c r="B3014" s="48"/>
      <c r="C3014" s="48"/>
      <c r="D3014" s="48"/>
      <c r="E3014" s="48"/>
      <c r="F3014" s="48"/>
      <c r="G3014" s="48"/>
      <c r="H3014" s="48"/>
      <c r="I3014" s="48"/>
      <c r="J3014" s="48"/>
      <c r="K3014" s="48"/>
    </row>
    <row r="3015" spans="1:11" x14ac:dyDescent="0.25">
      <c r="A3015" s="48"/>
      <c r="B3015" s="48"/>
      <c r="C3015" s="48"/>
      <c r="D3015" s="48"/>
      <c r="E3015" s="48"/>
      <c r="F3015" s="48"/>
      <c r="G3015" s="48"/>
      <c r="H3015" s="48"/>
      <c r="I3015" s="48"/>
      <c r="J3015" s="48"/>
      <c r="K3015" s="48"/>
    </row>
    <row r="3016" spans="1:11" x14ac:dyDescent="0.25">
      <c r="A3016" s="48"/>
      <c r="B3016" s="48"/>
      <c r="C3016" s="48"/>
      <c r="D3016" s="48"/>
      <c r="E3016" s="48"/>
      <c r="F3016" s="48"/>
      <c r="G3016" s="48"/>
      <c r="H3016" s="48"/>
      <c r="I3016" s="48"/>
      <c r="J3016" s="48"/>
      <c r="K3016" s="48"/>
    </row>
    <row r="3017" spans="1:11" x14ac:dyDescent="0.25">
      <c r="A3017" s="48"/>
      <c r="B3017" s="48"/>
      <c r="C3017" s="48"/>
      <c r="D3017" s="48"/>
      <c r="E3017" s="48"/>
      <c r="F3017" s="48"/>
      <c r="G3017" s="48"/>
      <c r="H3017" s="48"/>
      <c r="I3017" s="48"/>
      <c r="J3017" s="48"/>
      <c r="K3017" s="48"/>
    </row>
    <row r="3018" spans="1:11" x14ac:dyDescent="0.25">
      <c r="A3018" s="48"/>
      <c r="B3018" s="48"/>
      <c r="C3018" s="48"/>
      <c r="D3018" s="48"/>
      <c r="E3018" s="48"/>
      <c r="F3018" s="48"/>
      <c r="G3018" s="48"/>
      <c r="H3018" s="48"/>
      <c r="I3018" s="48"/>
      <c r="J3018" s="48"/>
      <c r="K3018" s="48"/>
    </row>
    <row r="3019" spans="1:11" x14ac:dyDescent="0.25">
      <c r="A3019" s="48"/>
      <c r="B3019" s="48"/>
      <c r="C3019" s="48"/>
      <c r="D3019" s="48"/>
      <c r="E3019" s="48"/>
      <c r="F3019" s="48"/>
      <c r="G3019" s="48"/>
      <c r="H3019" s="48"/>
      <c r="I3019" s="48"/>
      <c r="J3019" s="48"/>
      <c r="K3019" s="48"/>
    </row>
    <row r="3020" spans="1:11" x14ac:dyDescent="0.25">
      <c r="A3020" s="48"/>
      <c r="B3020" s="48"/>
      <c r="C3020" s="48"/>
      <c r="D3020" s="48"/>
      <c r="E3020" s="48"/>
      <c r="F3020" s="48"/>
      <c r="G3020" s="48"/>
      <c r="H3020" s="48"/>
      <c r="I3020" s="48"/>
      <c r="J3020" s="48"/>
      <c r="K3020" s="48"/>
    </row>
    <row r="3021" spans="1:11" x14ac:dyDescent="0.25">
      <c r="A3021" s="48"/>
      <c r="B3021" s="48"/>
      <c r="C3021" s="48"/>
      <c r="D3021" s="48"/>
      <c r="E3021" s="48"/>
      <c r="F3021" s="48"/>
      <c r="G3021" s="48"/>
      <c r="H3021" s="48"/>
      <c r="I3021" s="48"/>
      <c r="J3021" s="48"/>
      <c r="K3021" s="48"/>
    </row>
    <row r="3022" spans="1:11" x14ac:dyDescent="0.25">
      <c r="A3022" s="48"/>
      <c r="B3022" s="48"/>
      <c r="C3022" s="48"/>
      <c r="D3022" s="48"/>
      <c r="E3022" s="48"/>
      <c r="F3022" s="48"/>
      <c r="G3022" s="48"/>
      <c r="H3022" s="48"/>
      <c r="I3022" s="48"/>
      <c r="J3022" s="48"/>
      <c r="K3022" s="48"/>
    </row>
    <row r="3023" spans="1:11" x14ac:dyDescent="0.25">
      <c r="A3023" s="48"/>
      <c r="B3023" s="48"/>
      <c r="C3023" s="48"/>
      <c r="D3023" s="48"/>
      <c r="E3023" s="48"/>
      <c r="F3023" s="48"/>
      <c r="G3023" s="48"/>
      <c r="H3023" s="48"/>
      <c r="I3023" s="48"/>
      <c r="J3023" s="48"/>
      <c r="K3023" s="48"/>
    </row>
    <row r="3024" spans="1:11" x14ac:dyDescent="0.25">
      <c r="A3024" s="48"/>
      <c r="B3024" s="48"/>
      <c r="C3024" s="48"/>
      <c r="D3024" s="48"/>
      <c r="E3024" s="48"/>
      <c r="F3024" s="48"/>
      <c r="G3024" s="48"/>
      <c r="H3024" s="48"/>
      <c r="I3024" s="48"/>
      <c r="J3024" s="48"/>
      <c r="K3024" s="48"/>
    </row>
    <row r="3025" spans="1:11" x14ac:dyDescent="0.25">
      <c r="A3025" s="48"/>
      <c r="B3025" s="48"/>
      <c r="C3025" s="48"/>
      <c r="D3025" s="48"/>
      <c r="E3025" s="48"/>
      <c r="F3025" s="48"/>
      <c r="G3025" s="48"/>
      <c r="H3025" s="48"/>
      <c r="I3025" s="48"/>
      <c r="J3025" s="48"/>
      <c r="K3025" s="48"/>
    </row>
    <row r="3026" spans="1:11" x14ac:dyDescent="0.25">
      <c r="A3026" s="48"/>
      <c r="B3026" s="48"/>
      <c r="C3026" s="48"/>
      <c r="D3026" s="48"/>
      <c r="E3026" s="48"/>
      <c r="F3026" s="48"/>
      <c r="G3026" s="48"/>
      <c r="H3026" s="48"/>
      <c r="I3026" s="48"/>
      <c r="J3026" s="48"/>
      <c r="K3026" s="48"/>
    </row>
    <row r="3027" spans="1:11" x14ac:dyDescent="0.25">
      <c r="A3027" s="48"/>
      <c r="B3027" s="48"/>
      <c r="C3027" s="48"/>
      <c r="D3027" s="48"/>
      <c r="E3027" s="48"/>
      <c r="F3027" s="48"/>
      <c r="G3027" s="48"/>
      <c r="H3027" s="48"/>
      <c r="I3027" s="48"/>
      <c r="J3027" s="48"/>
      <c r="K3027" s="48"/>
    </row>
    <row r="3028" spans="1:11" x14ac:dyDescent="0.25">
      <c r="A3028" s="48"/>
      <c r="B3028" s="48"/>
      <c r="C3028" s="48"/>
      <c r="D3028" s="48"/>
      <c r="E3028" s="48"/>
      <c r="F3028" s="48"/>
      <c r="G3028" s="48"/>
      <c r="H3028" s="48"/>
      <c r="I3028" s="48"/>
      <c r="J3028" s="48"/>
      <c r="K3028" s="48"/>
    </row>
    <row r="3029" spans="1:11" x14ac:dyDescent="0.25">
      <c r="A3029" s="48"/>
      <c r="B3029" s="48"/>
      <c r="C3029" s="48"/>
      <c r="D3029" s="48"/>
      <c r="E3029" s="48"/>
      <c r="F3029" s="48"/>
      <c r="G3029" s="48"/>
      <c r="H3029" s="48"/>
      <c r="I3029" s="48"/>
      <c r="J3029" s="48"/>
      <c r="K3029" s="48"/>
    </row>
    <row r="3030" spans="1:11" x14ac:dyDescent="0.25">
      <c r="A3030" s="48"/>
      <c r="B3030" s="48"/>
      <c r="C3030" s="48"/>
      <c r="D3030" s="48"/>
      <c r="E3030" s="48"/>
      <c r="F3030" s="48"/>
      <c r="G3030" s="48"/>
      <c r="H3030" s="48"/>
      <c r="I3030" s="48"/>
      <c r="J3030" s="48"/>
      <c r="K3030" s="48"/>
    </row>
    <row r="3031" spans="1:11" x14ac:dyDescent="0.25">
      <c r="A3031" s="48"/>
      <c r="B3031" s="48"/>
      <c r="C3031" s="48"/>
      <c r="D3031" s="48"/>
      <c r="E3031" s="48"/>
      <c r="F3031" s="48"/>
      <c r="G3031" s="48"/>
      <c r="H3031" s="48"/>
      <c r="I3031" s="48"/>
      <c r="J3031" s="48"/>
      <c r="K3031" s="48"/>
    </row>
    <row r="3032" spans="1:11" x14ac:dyDescent="0.25">
      <c r="A3032" s="48"/>
      <c r="B3032" s="48"/>
      <c r="C3032" s="48"/>
      <c r="D3032" s="48"/>
      <c r="E3032" s="48"/>
      <c r="F3032" s="48"/>
      <c r="G3032" s="48"/>
      <c r="H3032" s="48"/>
      <c r="I3032" s="48"/>
      <c r="J3032" s="48"/>
      <c r="K3032" s="48"/>
    </row>
    <row r="3033" spans="1:11" x14ac:dyDescent="0.25">
      <c r="A3033" s="48"/>
      <c r="B3033" s="48"/>
      <c r="C3033" s="48"/>
      <c r="D3033" s="48"/>
      <c r="E3033" s="48"/>
      <c r="F3033" s="48"/>
      <c r="G3033" s="48"/>
      <c r="H3033" s="48"/>
      <c r="I3033" s="48"/>
      <c r="J3033" s="48"/>
      <c r="K3033" s="48"/>
    </row>
    <row r="3034" spans="1:11" x14ac:dyDescent="0.25">
      <c r="A3034" s="48"/>
      <c r="B3034" s="48"/>
      <c r="C3034" s="48"/>
      <c r="D3034" s="48"/>
      <c r="E3034" s="48"/>
      <c r="F3034" s="48"/>
      <c r="G3034" s="48"/>
      <c r="H3034" s="48"/>
      <c r="I3034" s="48"/>
      <c r="J3034" s="48"/>
      <c r="K3034" s="48"/>
    </row>
    <row r="3035" spans="1:11" x14ac:dyDescent="0.25">
      <c r="A3035" s="48"/>
      <c r="B3035" s="48"/>
      <c r="C3035" s="48"/>
      <c r="D3035" s="48"/>
      <c r="E3035" s="48"/>
      <c r="F3035" s="48"/>
      <c r="G3035" s="48"/>
      <c r="H3035" s="48"/>
      <c r="I3035" s="48"/>
      <c r="J3035" s="48"/>
      <c r="K3035" s="48"/>
    </row>
    <row r="3036" spans="1:11" x14ac:dyDescent="0.25">
      <c r="A3036" s="48"/>
      <c r="B3036" s="48"/>
      <c r="C3036" s="48"/>
      <c r="D3036" s="48"/>
      <c r="E3036" s="48"/>
      <c r="F3036" s="48"/>
      <c r="G3036" s="48"/>
      <c r="H3036" s="48"/>
      <c r="I3036" s="48"/>
      <c r="J3036" s="48"/>
      <c r="K3036" s="48"/>
    </row>
    <row r="3037" spans="1:11" x14ac:dyDescent="0.25">
      <c r="A3037" s="48"/>
      <c r="B3037" s="48"/>
      <c r="C3037" s="48"/>
      <c r="D3037" s="48"/>
      <c r="E3037" s="48"/>
      <c r="F3037" s="48"/>
      <c r="G3037" s="48"/>
      <c r="H3037" s="48"/>
      <c r="I3037" s="48"/>
      <c r="J3037" s="48"/>
      <c r="K3037" s="48"/>
    </row>
    <row r="3038" spans="1:11" x14ac:dyDescent="0.25">
      <c r="A3038" s="48"/>
      <c r="B3038" s="48"/>
      <c r="C3038" s="48"/>
      <c r="D3038" s="48"/>
      <c r="E3038" s="48"/>
      <c r="F3038" s="48"/>
      <c r="G3038" s="48"/>
      <c r="H3038" s="48"/>
      <c r="I3038" s="48"/>
      <c r="J3038" s="48"/>
      <c r="K3038" s="48"/>
    </row>
    <row r="3039" spans="1:11" x14ac:dyDescent="0.25">
      <c r="A3039" s="48"/>
      <c r="B3039" s="48"/>
      <c r="C3039" s="48"/>
      <c r="D3039" s="48"/>
      <c r="E3039" s="48"/>
      <c r="F3039" s="48"/>
      <c r="G3039" s="48"/>
      <c r="H3039" s="48"/>
      <c r="I3039" s="48"/>
      <c r="J3039" s="48"/>
      <c r="K3039" s="48"/>
    </row>
    <row r="3040" spans="1:11" x14ac:dyDescent="0.25">
      <c r="A3040" s="48"/>
      <c r="B3040" s="48"/>
      <c r="C3040" s="48"/>
      <c r="D3040" s="48"/>
      <c r="E3040" s="48"/>
      <c r="F3040" s="48"/>
      <c r="G3040" s="48"/>
      <c r="H3040" s="48"/>
      <c r="I3040" s="48"/>
      <c r="J3040" s="48"/>
      <c r="K3040" s="48"/>
    </row>
    <row r="3041" spans="1:11" x14ac:dyDescent="0.25">
      <c r="A3041" s="48"/>
      <c r="B3041" s="48"/>
      <c r="C3041" s="48"/>
      <c r="D3041" s="48"/>
      <c r="E3041" s="48"/>
      <c r="F3041" s="48"/>
      <c r="G3041" s="48"/>
      <c r="H3041" s="48"/>
      <c r="I3041" s="48"/>
      <c r="J3041" s="48"/>
      <c r="K3041" s="48"/>
    </row>
    <row r="3042" spans="1:11" x14ac:dyDescent="0.25">
      <c r="A3042" s="48"/>
      <c r="B3042" s="48"/>
      <c r="C3042" s="48"/>
      <c r="D3042" s="48"/>
      <c r="E3042" s="48"/>
      <c r="F3042" s="48"/>
      <c r="G3042" s="48"/>
      <c r="H3042" s="48"/>
      <c r="I3042" s="48"/>
      <c r="J3042" s="48"/>
      <c r="K3042" s="48"/>
    </row>
    <row r="3043" spans="1:11" x14ac:dyDescent="0.25">
      <c r="A3043" s="48"/>
      <c r="B3043" s="48"/>
      <c r="C3043" s="48"/>
      <c r="D3043" s="48"/>
      <c r="E3043" s="48"/>
      <c r="F3043" s="48"/>
      <c r="G3043" s="48"/>
      <c r="H3043" s="48"/>
      <c r="I3043" s="48"/>
      <c r="J3043" s="48"/>
      <c r="K3043" s="48"/>
    </row>
    <row r="3044" spans="1:11" x14ac:dyDescent="0.25">
      <c r="A3044" s="48"/>
      <c r="B3044" s="48"/>
      <c r="C3044" s="48"/>
      <c r="D3044" s="48"/>
      <c r="E3044" s="48"/>
      <c r="F3044" s="48"/>
      <c r="G3044" s="48"/>
      <c r="H3044" s="48"/>
      <c r="I3044" s="48"/>
      <c r="J3044" s="48"/>
      <c r="K3044" s="48"/>
    </row>
    <row r="3045" spans="1:11" x14ac:dyDescent="0.25">
      <c r="A3045" s="48"/>
      <c r="B3045" s="48"/>
      <c r="C3045" s="48"/>
      <c r="D3045" s="48"/>
      <c r="E3045" s="48"/>
      <c r="F3045" s="48"/>
      <c r="G3045" s="48"/>
      <c r="H3045" s="48"/>
      <c r="I3045" s="48"/>
      <c r="J3045" s="48"/>
      <c r="K3045" s="48"/>
    </row>
    <row r="3046" spans="1:11" x14ac:dyDescent="0.25">
      <c r="A3046" s="48"/>
      <c r="B3046" s="48"/>
      <c r="C3046" s="48"/>
      <c r="D3046" s="48"/>
      <c r="E3046" s="48"/>
      <c r="F3046" s="48"/>
      <c r="G3046" s="48"/>
      <c r="H3046" s="48"/>
      <c r="I3046" s="48"/>
      <c r="J3046" s="48"/>
      <c r="K3046" s="48"/>
    </row>
    <row r="3047" spans="1:11" x14ac:dyDescent="0.25">
      <c r="A3047" s="48"/>
      <c r="B3047" s="48"/>
      <c r="C3047" s="48"/>
      <c r="D3047" s="48"/>
      <c r="E3047" s="48"/>
      <c r="F3047" s="48"/>
      <c r="G3047" s="48"/>
      <c r="H3047" s="48"/>
      <c r="I3047" s="48"/>
      <c r="J3047" s="48"/>
      <c r="K3047" s="48"/>
    </row>
    <row r="3048" spans="1:11" x14ac:dyDescent="0.25">
      <c r="A3048" s="48"/>
      <c r="B3048" s="48"/>
      <c r="C3048" s="48"/>
      <c r="D3048" s="48"/>
      <c r="E3048" s="48"/>
      <c r="F3048" s="48"/>
      <c r="G3048" s="48"/>
      <c r="H3048" s="48"/>
      <c r="I3048" s="48"/>
      <c r="J3048" s="48"/>
      <c r="K3048" s="48"/>
    </row>
    <row r="3049" spans="1:11" x14ac:dyDescent="0.25">
      <c r="A3049" s="48"/>
      <c r="B3049" s="48"/>
      <c r="C3049" s="48"/>
      <c r="D3049" s="48"/>
      <c r="E3049" s="48"/>
      <c r="F3049" s="48"/>
      <c r="G3049" s="48"/>
      <c r="H3049" s="48"/>
      <c r="I3049" s="48"/>
      <c r="J3049" s="48"/>
      <c r="K3049" s="48"/>
    </row>
    <row r="3050" spans="1:11" x14ac:dyDescent="0.25">
      <c r="A3050" s="48"/>
      <c r="B3050" s="48"/>
      <c r="C3050" s="48"/>
      <c r="D3050" s="48"/>
      <c r="E3050" s="48"/>
      <c r="F3050" s="48"/>
      <c r="G3050" s="48"/>
      <c r="H3050" s="48"/>
      <c r="I3050" s="48"/>
      <c r="J3050" s="48"/>
      <c r="K3050" s="48"/>
    </row>
    <row r="3051" spans="1:11" x14ac:dyDescent="0.25">
      <c r="A3051" s="48"/>
      <c r="B3051" s="48"/>
      <c r="C3051" s="48"/>
      <c r="D3051" s="48"/>
      <c r="E3051" s="48"/>
      <c r="F3051" s="48"/>
      <c r="G3051" s="48"/>
      <c r="H3051" s="48"/>
      <c r="I3051" s="48"/>
      <c r="J3051" s="48"/>
      <c r="K3051" s="48"/>
    </row>
    <row r="3052" spans="1:11" x14ac:dyDescent="0.25">
      <c r="A3052" s="48"/>
      <c r="B3052" s="48"/>
      <c r="C3052" s="48"/>
      <c r="D3052" s="48"/>
      <c r="E3052" s="48"/>
      <c r="F3052" s="48"/>
      <c r="G3052" s="48"/>
      <c r="H3052" s="48"/>
      <c r="I3052" s="48"/>
      <c r="J3052" s="48"/>
      <c r="K3052" s="48"/>
    </row>
    <row r="3053" spans="1:11" x14ac:dyDescent="0.25">
      <c r="A3053" s="48"/>
      <c r="B3053" s="48"/>
      <c r="C3053" s="48"/>
      <c r="D3053" s="48"/>
      <c r="E3053" s="48"/>
      <c r="F3053" s="48"/>
      <c r="G3053" s="48"/>
      <c r="H3053" s="48"/>
      <c r="I3053" s="48"/>
      <c r="J3053" s="48"/>
      <c r="K3053" s="48"/>
    </row>
    <row r="3054" spans="1:11" x14ac:dyDescent="0.25">
      <c r="A3054" s="48"/>
      <c r="B3054" s="48"/>
      <c r="C3054" s="48"/>
      <c r="D3054" s="48"/>
      <c r="E3054" s="48"/>
      <c r="F3054" s="48"/>
      <c r="G3054" s="48"/>
      <c r="H3054" s="48"/>
      <c r="I3054" s="48"/>
      <c r="J3054" s="48"/>
      <c r="K3054" s="48"/>
    </row>
    <row r="3055" spans="1:11" x14ac:dyDescent="0.25">
      <c r="A3055" s="48"/>
      <c r="B3055" s="48"/>
      <c r="C3055" s="48"/>
      <c r="D3055" s="48"/>
      <c r="E3055" s="48"/>
      <c r="F3055" s="48"/>
      <c r="G3055" s="48"/>
      <c r="H3055" s="48"/>
      <c r="I3055" s="48"/>
      <c r="J3055" s="48"/>
      <c r="K3055" s="48"/>
    </row>
    <row r="3056" spans="1:11" x14ac:dyDescent="0.25">
      <c r="A3056" s="48"/>
      <c r="B3056" s="48"/>
      <c r="C3056" s="48"/>
      <c r="D3056" s="48"/>
      <c r="E3056" s="48"/>
      <c r="F3056" s="48"/>
      <c r="G3056" s="48"/>
      <c r="H3056" s="48"/>
      <c r="I3056" s="48"/>
      <c r="J3056" s="48"/>
      <c r="K3056" s="48"/>
    </row>
    <row r="3057" spans="1:11" x14ac:dyDescent="0.25">
      <c r="A3057" s="48"/>
      <c r="B3057" s="48"/>
      <c r="C3057" s="48"/>
      <c r="D3057" s="48"/>
      <c r="E3057" s="48"/>
      <c r="F3057" s="48"/>
      <c r="G3057" s="48"/>
      <c r="H3057" s="48"/>
      <c r="I3057" s="48"/>
      <c r="J3057" s="48"/>
      <c r="K3057" s="48"/>
    </row>
    <row r="3058" spans="1:11" x14ac:dyDescent="0.25">
      <c r="A3058" s="48"/>
      <c r="B3058" s="48"/>
      <c r="C3058" s="48"/>
      <c r="D3058" s="48"/>
      <c r="E3058" s="48"/>
      <c r="F3058" s="48"/>
      <c r="G3058" s="48"/>
      <c r="H3058" s="48"/>
      <c r="I3058" s="48"/>
      <c r="J3058" s="48"/>
      <c r="K3058" s="48"/>
    </row>
    <row r="3059" spans="1:11" x14ac:dyDescent="0.25">
      <c r="A3059" s="48"/>
      <c r="B3059" s="48"/>
      <c r="C3059" s="48"/>
      <c r="D3059" s="48"/>
      <c r="E3059" s="48"/>
      <c r="F3059" s="48"/>
      <c r="G3059" s="48"/>
      <c r="H3059" s="48"/>
      <c r="I3059" s="48"/>
      <c r="J3059" s="48"/>
      <c r="K3059" s="48"/>
    </row>
    <row r="3060" spans="1:11" x14ac:dyDescent="0.25">
      <c r="A3060" s="48"/>
      <c r="B3060" s="48"/>
      <c r="C3060" s="48"/>
      <c r="D3060" s="48"/>
      <c r="E3060" s="48"/>
      <c r="F3060" s="48"/>
      <c r="G3060" s="48"/>
      <c r="H3060" s="48"/>
      <c r="I3060" s="48"/>
      <c r="J3060" s="48"/>
      <c r="K3060" s="48"/>
    </row>
    <row r="3061" spans="1:11" x14ac:dyDescent="0.25">
      <c r="A3061" s="48"/>
      <c r="B3061" s="48"/>
      <c r="C3061" s="48"/>
      <c r="D3061" s="48"/>
      <c r="E3061" s="48"/>
      <c r="F3061" s="48"/>
      <c r="G3061" s="48"/>
      <c r="H3061" s="48"/>
      <c r="I3061" s="48"/>
      <c r="J3061" s="48"/>
      <c r="K3061" s="48"/>
    </row>
    <row r="3062" spans="1:11" x14ac:dyDescent="0.25">
      <c r="A3062" s="48"/>
      <c r="B3062" s="48"/>
      <c r="C3062" s="48"/>
      <c r="D3062" s="48"/>
      <c r="E3062" s="48"/>
      <c r="F3062" s="48"/>
      <c r="G3062" s="48"/>
      <c r="H3062" s="48"/>
      <c r="I3062" s="48"/>
      <c r="J3062" s="48"/>
      <c r="K3062" s="48"/>
    </row>
    <row r="3063" spans="1:11" x14ac:dyDescent="0.25">
      <c r="A3063" s="48"/>
      <c r="B3063" s="48"/>
      <c r="C3063" s="48"/>
      <c r="D3063" s="48"/>
      <c r="E3063" s="48"/>
      <c r="F3063" s="48"/>
      <c r="G3063" s="48"/>
      <c r="H3063" s="48"/>
      <c r="I3063" s="48"/>
      <c r="J3063" s="48"/>
      <c r="K3063" s="48"/>
    </row>
    <row r="3064" spans="1:11" x14ac:dyDescent="0.25">
      <c r="A3064" s="48"/>
      <c r="B3064" s="48"/>
      <c r="C3064" s="48"/>
      <c r="D3064" s="48"/>
      <c r="E3064" s="48"/>
      <c r="F3064" s="48"/>
      <c r="G3064" s="48"/>
      <c r="H3064" s="48"/>
      <c r="I3064" s="48"/>
      <c r="J3064" s="48"/>
      <c r="K3064" s="48"/>
    </row>
    <row r="3065" spans="1:11" x14ac:dyDescent="0.25">
      <c r="A3065" s="48"/>
      <c r="B3065" s="48"/>
      <c r="C3065" s="48"/>
      <c r="D3065" s="48"/>
      <c r="E3065" s="48"/>
      <c r="F3065" s="48"/>
      <c r="G3065" s="48"/>
      <c r="H3065" s="48"/>
      <c r="I3065" s="48"/>
      <c r="J3065" s="48"/>
      <c r="K3065" s="48"/>
    </row>
    <row r="3066" spans="1:11" x14ac:dyDescent="0.25">
      <c r="A3066" s="48"/>
      <c r="B3066" s="48"/>
      <c r="C3066" s="48"/>
      <c r="D3066" s="48"/>
      <c r="E3066" s="48"/>
      <c r="F3066" s="48"/>
      <c r="G3066" s="48"/>
      <c r="H3066" s="48"/>
      <c r="I3066" s="48"/>
      <c r="J3066" s="48"/>
      <c r="K3066" s="48"/>
    </row>
    <row r="3067" spans="1:11" x14ac:dyDescent="0.25">
      <c r="A3067" s="48"/>
      <c r="B3067" s="48"/>
      <c r="C3067" s="48"/>
      <c r="D3067" s="48"/>
      <c r="E3067" s="48"/>
      <c r="F3067" s="48"/>
      <c r="G3067" s="48"/>
      <c r="H3067" s="48"/>
      <c r="I3067" s="48"/>
      <c r="J3067" s="48"/>
      <c r="K3067" s="48"/>
    </row>
    <row r="3068" spans="1:11" x14ac:dyDescent="0.25">
      <c r="A3068" s="48"/>
      <c r="B3068" s="48"/>
      <c r="C3068" s="48"/>
      <c r="D3068" s="48"/>
      <c r="E3068" s="48"/>
      <c r="F3068" s="48"/>
      <c r="G3068" s="48"/>
      <c r="H3068" s="48"/>
      <c r="I3068" s="48"/>
      <c r="J3068" s="48"/>
      <c r="K3068" s="48"/>
    </row>
    <row r="3069" spans="1:11" x14ac:dyDescent="0.25">
      <c r="A3069" s="48"/>
      <c r="B3069" s="48"/>
      <c r="C3069" s="48"/>
      <c r="D3069" s="48"/>
      <c r="E3069" s="48"/>
      <c r="F3069" s="48"/>
      <c r="G3069" s="48"/>
      <c r="H3069" s="48"/>
      <c r="I3069" s="48"/>
      <c r="J3069" s="48"/>
      <c r="K3069" s="48"/>
    </row>
    <row r="3070" spans="1:11" x14ac:dyDescent="0.25">
      <c r="A3070" s="48"/>
      <c r="B3070" s="48"/>
      <c r="C3070" s="48"/>
      <c r="D3070" s="48"/>
      <c r="E3070" s="48"/>
      <c r="F3070" s="48"/>
      <c r="G3070" s="48"/>
      <c r="H3070" s="48"/>
      <c r="I3070" s="48"/>
      <c r="J3070" s="48"/>
      <c r="K3070" s="48"/>
    </row>
    <row r="3071" spans="1:11" x14ac:dyDescent="0.25">
      <c r="A3071" s="48"/>
      <c r="B3071" s="48"/>
      <c r="C3071" s="48"/>
      <c r="D3071" s="48"/>
      <c r="E3071" s="48"/>
      <c r="F3071" s="48"/>
      <c r="G3071" s="48"/>
      <c r="H3071" s="48"/>
      <c r="I3071" s="48"/>
      <c r="J3071" s="48"/>
      <c r="K3071" s="48"/>
    </row>
    <row r="3072" spans="1:11" x14ac:dyDescent="0.25">
      <c r="A3072" s="48"/>
      <c r="B3072" s="48"/>
      <c r="C3072" s="48"/>
      <c r="D3072" s="48"/>
      <c r="E3072" s="48"/>
      <c r="F3072" s="48"/>
      <c r="G3072" s="48"/>
      <c r="H3072" s="48"/>
      <c r="I3072" s="48"/>
      <c r="J3072" s="48"/>
      <c r="K3072" s="48"/>
    </row>
    <row r="3073" spans="1:11" x14ac:dyDescent="0.25">
      <c r="A3073" s="48"/>
      <c r="B3073" s="48"/>
      <c r="C3073" s="48"/>
      <c r="D3073" s="48"/>
      <c r="E3073" s="48"/>
      <c r="F3073" s="48"/>
      <c r="G3073" s="48"/>
      <c r="H3073" s="48"/>
      <c r="I3073" s="48"/>
      <c r="J3073" s="48"/>
      <c r="K3073" s="48"/>
    </row>
    <row r="3074" spans="1:11" x14ac:dyDescent="0.25">
      <c r="A3074" s="48"/>
      <c r="B3074" s="48"/>
      <c r="C3074" s="48"/>
      <c r="D3074" s="48"/>
      <c r="E3074" s="48"/>
      <c r="F3074" s="48"/>
      <c r="G3074" s="48"/>
      <c r="H3074" s="48"/>
      <c r="I3074" s="48"/>
      <c r="J3074" s="48"/>
      <c r="K3074" s="48"/>
    </row>
    <row r="3075" spans="1:11" x14ac:dyDescent="0.25">
      <c r="A3075" s="48"/>
      <c r="B3075" s="48"/>
      <c r="C3075" s="48"/>
      <c r="D3075" s="48"/>
      <c r="E3075" s="48"/>
      <c r="F3075" s="48"/>
      <c r="G3075" s="48"/>
      <c r="H3075" s="48"/>
      <c r="I3075" s="48"/>
      <c r="J3075" s="48"/>
      <c r="K3075" s="48"/>
    </row>
    <row r="3076" spans="1:11" x14ac:dyDescent="0.25">
      <c r="A3076" s="48"/>
      <c r="B3076" s="48"/>
      <c r="C3076" s="48"/>
      <c r="D3076" s="48"/>
      <c r="E3076" s="48"/>
      <c r="F3076" s="48"/>
      <c r="G3076" s="48"/>
      <c r="H3076" s="48"/>
      <c r="I3076" s="48"/>
      <c r="J3076" s="48"/>
      <c r="K3076" s="48"/>
    </row>
    <row r="3077" spans="1:11" x14ac:dyDescent="0.25">
      <c r="A3077" s="48"/>
      <c r="B3077" s="48"/>
      <c r="C3077" s="48"/>
      <c r="D3077" s="48"/>
      <c r="E3077" s="48"/>
      <c r="F3077" s="48"/>
      <c r="G3077" s="48"/>
      <c r="H3077" s="48"/>
      <c r="I3077" s="48"/>
      <c r="J3077" s="48"/>
      <c r="K3077" s="48"/>
    </row>
    <row r="3078" spans="1:11" x14ac:dyDescent="0.25">
      <c r="A3078" s="48"/>
      <c r="B3078" s="48"/>
      <c r="C3078" s="48"/>
      <c r="D3078" s="48"/>
      <c r="E3078" s="48"/>
      <c r="F3078" s="48"/>
      <c r="G3078" s="48"/>
      <c r="H3078" s="48"/>
      <c r="I3078" s="48"/>
      <c r="J3078" s="48"/>
      <c r="K3078" s="48"/>
    </row>
    <row r="3079" spans="1:11" x14ac:dyDescent="0.25">
      <c r="A3079" s="48"/>
      <c r="B3079" s="48"/>
      <c r="C3079" s="48"/>
      <c r="D3079" s="48"/>
      <c r="E3079" s="48"/>
      <c r="F3079" s="48"/>
      <c r="G3079" s="48"/>
      <c r="H3079" s="48"/>
      <c r="I3079" s="48"/>
      <c r="J3079" s="48"/>
      <c r="K3079" s="48"/>
    </row>
    <row r="3080" spans="1:11" x14ac:dyDescent="0.25">
      <c r="A3080" s="48"/>
      <c r="B3080" s="48"/>
      <c r="C3080" s="48"/>
      <c r="D3080" s="48"/>
      <c r="E3080" s="48"/>
      <c r="F3080" s="48"/>
      <c r="G3080" s="48"/>
      <c r="H3080" s="48"/>
      <c r="I3080" s="48"/>
      <c r="J3080" s="48"/>
      <c r="K3080" s="48"/>
    </row>
    <row r="3081" spans="1:11" x14ac:dyDescent="0.25">
      <c r="A3081" s="48"/>
      <c r="B3081" s="48"/>
      <c r="C3081" s="48"/>
      <c r="D3081" s="48"/>
      <c r="E3081" s="48"/>
      <c r="F3081" s="48"/>
      <c r="G3081" s="48"/>
      <c r="H3081" s="48"/>
      <c r="I3081" s="48"/>
      <c r="J3081" s="48"/>
      <c r="K3081" s="48"/>
    </row>
    <row r="3082" spans="1:11" x14ac:dyDescent="0.25">
      <c r="A3082" s="48"/>
      <c r="B3082" s="48"/>
      <c r="C3082" s="48"/>
      <c r="D3082" s="48"/>
      <c r="E3082" s="48"/>
      <c r="F3082" s="48"/>
      <c r="G3082" s="48"/>
      <c r="H3082" s="48"/>
      <c r="I3082" s="48"/>
      <c r="J3082" s="48"/>
      <c r="K3082" s="48"/>
    </row>
    <row r="3083" spans="1:11" x14ac:dyDescent="0.25">
      <c r="A3083" s="48"/>
      <c r="B3083" s="48"/>
      <c r="C3083" s="48"/>
      <c r="D3083" s="48"/>
      <c r="E3083" s="48"/>
      <c r="F3083" s="48"/>
      <c r="G3083" s="48"/>
      <c r="H3083" s="48"/>
      <c r="I3083" s="48"/>
      <c r="J3083" s="48"/>
      <c r="K3083" s="48"/>
    </row>
    <row r="3084" spans="1:11" x14ac:dyDescent="0.25">
      <c r="A3084" s="48"/>
      <c r="B3084" s="48"/>
      <c r="C3084" s="48"/>
      <c r="D3084" s="48"/>
      <c r="E3084" s="48"/>
      <c r="F3084" s="48"/>
      <c r="G3084" s="48"/>
      <c r="H3084" s="48"/>
      <c r="I3084" s="48"/>
      <c r="J3084" s="48"/>
      <c r="K3084" s="48"/>
    </row>
    <row r="3085" spans="1:11" x14ac:dyDescent="0.25">
      <c r="A3085" s="48"/>
      <c r="B3085" s="48"/>
      <c r="C3085" s="48"/>
      <c r="D3085" s="48"/>
      <c r="E3085" s="48"/>
      <c r="F3085" s="48"/>
      <c r="G3085" s="48"/>
      <c r="H3085" s="48"/>
      <c r="I3085" s="48"/>
      <c r="J3085" s="48"/>
      <c r="K3085" s="48"/>
    </row>
    <row r="3086" spans="1:11" x14ac:dyDescent="0.25">
      <c r="A3086" s="48"/>
      <c r="B3086" s="48"/>
      <c r="C3086" s="48"/>
      <c r="D3086" s="48"/>
      <c r="E3086" s="48"/>
      <c r="F3086" s="48"/>
      <c r="G3086" s="48"/>
      <c r="H3086" s="48"/>
      <c r="I3086" s="48"/>
      <c r="J3086" s="48"/>
      <c r="K3086" s="48"/>
    </row>
    <row r="3087" spans="1:11" x14ac:dyDescent="0.25">
      <c r="A3087" s="48"/>
      <c r="B3087" s="48"/>
      <c r="C3087" s="48"/>
      <c r="D3087" s="48"/>
      <c r="E3087" s="48"/>
      <c r="F3087" s="48"/>
      <c r="G3087" s="48"/>
      <c r="H3087" s="48"/>
      <c r="I3087" s="48"/>
      <c r="J3087" s="48"/>
      <c r="K3087" s="48"/>
    </row>
    <row r="3088" spans="1:11" x14ac:dyDescent="0.25">
      <c r="A3088" s="48"/>
      <c r="B3088" s="48"/>
      <c r="C3088" s="48"/>
      <c r="D3088" s="48"/>
      <c r="E3088" s="48"/>
      <c r="F3088" s="48"/>
      <c r="G3088" s="48"/>
      <c r="H3088" s="48"/>
      <c r="I3088" s="48"/>
      <c r="J3088" s="48"/>
      <c r="K3088" s="48"/>
    </row>
    <row r="3089" spans="1:11" x14ac:dyDescent="0.25">
      <c r="A3089" s="48"/>
      <c r="B3089" s="48"/>
      <c r="C3089" s="48"/>
      <c r="D3089" s="48"/>
      <c r="E3089" s="48"/>
      <c r="F3089" s="48"/>
      <c r="G3089" s="48"/>
      <c r="H3089" s="48"/>
      <c r="I3089" s="48"/>
      <c r="J3089" s="48"/>
      <c r="K3089" s="48"/>
    </row>
    <row r="3090" spans="1:11" x14ac:dyDescent="0.25">
      <c r="A3090" s="48"/>
      <c r="B3090" s="48"/>
      <c r="C3090" s="48"/>
      <c r="D3090" s="48"/>
      <c r="E3090" s="48"/>
      <c r="F3090" s="48"/>
      <c r="G3090" s="48"/>
      <c r="H3090" s="48"/>
      <c r="I3090" s="48"/>
      <c r="J3090" s="48"/>
      <c r="K3090" s="48"/>
    </row>
    <row r="3091" spans="1:11" x14ac:dyDescent="0.25">
      <c r="A3091" s="48"/>
      <c r="B3091" s="48"/>
      <c r="C3091" s="48"/>
      <c r="D3091" s="48"/>
      <c r="E3091" s="48"/>
      <c r="F3091" s="48"/>
      <c r="G3091" s="48"/>
      <c r="H3091" s="48"/>
      <c r="I3091" s="48"/>
      <c r="J3091" s="48"/>
      <c r="K3091" s="48"/>
    </row>
    <row r="3092" spans="1:11" x14ac:dyDescent="0.25">
      <c r="A3092" s="48"/>
      <c r="B3092" s="48"/>
      <c r="C3092" s="48"/>
      <c r="D3092" s="48"/>
      <c r="E3092" s="48"/>
      <c r="F3092" s="48"/>
      <c r="G3092" s="48"/>
      <c r="H3092" s="48"/>
      <c r="I3092" s="48"/>
      <c r="J3092" s="48"/>
      <c r="K3092" s="48"/>
    </row>
    <row r="3093" spans="1:11" x14ac:dyDescent="0.25">
      <c r="A3093" s="48"/>
      <c r="B3093" s="48"/>
      <c r="C3093" s="48"/>
      <c r="D3093" s="48"/>
      <c r="E3093" s="48"/>
      <c r="F3093" s="48"/>
      <c r="G3093" s="48"/>
      <c r="H3093" s="48"/>
      <c r="I3093" s="48"/>
      <c r="J3093" s="48"/>
      <c r="K3093" s="48"/>
    </row>
    <row r="3094" spans="1:11" x14ac:dyDescent="0.25">
      <c r="A3094" s="48"/>
      <c r="B3094" s="48"/>
      <c r="C3094" s="48"/>
      <c r="D3094" s="48"/>
      <c r="E3094" s="48"/>
      <c r="F3094" s="48"/>
      <c r="G3094" s="48"/>
      <c r="H3094" s="48"/>
      <c r="I3094" s="48"/>
      <c r="J3094" s="48"/>
      <c r="K3094" s="48"/>
    </row>
    <row r="3095" spans="1:11" x14ac:dyDescent="0.25">
      <c r="A3095" s="48"/>
      <c r="B3095" s="48"/>
      <c r="C3095" s="48"/>
      <c r="D3095" s="48"/>
      <c r="E3095" s="48"/>
      <c r="F3095" s="48"/>
      <c r="G3095" s="48"/>
      <c r="H3095" s="48"/>
      <c r="I3095" s="48"/>
      <c r="J3095" s="48"/>
      <c r="K3095" s="48"/>
    </row>
    <row r="3096" spans="1:11" x14ac:dyDescent="0.25">
      <c r="A3096" s="48"/>
      <c r="B3096" s="48"/>
      <c r="C3096" s="48"/>
      <c r="D3096" s="48"/>
      <c r="E3096" s="48"/>
      <c r="F3096" s="48"/>
      <c r="G3096" s="48"/>
      <c r="H3096" s="48"/>
      <c r="I3096" s="48"/>
      <c r="J3096" s="48"/>
      <c r="K3096" s="48"/>
    </row>
    <row r="3097" spans="1:11" x14ac:dyDescent="0.25">
      <c r="A3097" s="48"/>
      <c r="B3097" s="48"/>
      <c r="C3097" s="48"/>
      <c r="D3097" s="48"/>
      <c r="E3097" s="48"/>
      <c r="F3097" s="48"/>
      <c r="G3097" s="48"/>
      <c r="H3097" s="48"/>
      <c r="I3097" s="48"/>
      <c r="J3097" s="48"/>
      <c r="K3097" s="48"/>
    </row>
    <row r="3098" spans="1:11" x14ac:dyDescent="0.25">
      <c r="A3098" s="48"/>
      <c r="B3098" s="48"/>
      <c r="C3098" s="48"/>
      <c r="D3098" s="48"/>
      <c r="E3098" s="48"/>
      <c r="F3098" s="48"/>
      <c r="G3098" s="48"/>
      <c r="H3098" s="48"/>
      <c r="I3098" s="48"/>
      <c r="J3098" s="48"/>
      <c r="K3098" s="48"/>
    </row>
    <row r="3099" spans="1:11" x14ac:dyDescent="0.25">
      <c r="A3099" s="48"/>
      <c r="B3099" s="48"/>
      <c r="C3099" s="48"/>
      <c r="D3099" s="48"/>
      <c r="E3099" s="48"/>
      <c r="F3099" s="48"/>
      <c r="G3099" s="48"/>
      <c r="H3099" s="48"/>
      <c r="I3099" s="48"/>
      <c r="J3099" s="48"/>
      <c r="K3099" s="48"/>
    </row>
    <row r="3100" spans="1:11" x14ac:dyDescent="0.25">
      <c r="A3100" s="48"/>
      <c r="B3100" s="48"/>
      <c r="C3100" s="48"/>
      <c r="D3100" s="48"/>
      <c r="E3100" s="48"/>
      <c r="F3100" s="48"/>
      <c r="G3100" s="48"/>
      <c r="H3100" s="48"/>
      <c r="I3100" s="48"/>
      <c r="J3100" s="48"/>
      <c r="K3100" s="48"/>
    </row>
    <row r="3101" spans="1:11" x14ac:dyDescent="0.25">
      <c r="A3101" s="48"/>
      <c r="B3101" s="48"/>
      <c r="C3101" s="48"/>
      <c r="D3101" s="48"/>
      <c r="E3101" s="48"/>
      <c r="F3101" s="48"/>
      <c r="G3101" s="48"/>
      <c r="H3101" s="48"/>
      <c r="I3101" s="48"/>
      <c r="J3101" s="48"/>
      <c r="K3101" s="48"/>
    </row>
    <row r="3102" spans="1:11" x14ac:dyDescent="0.25">
      <c r="A3102" s="48"/>
      <c r="B3102" s="48"/>
      <c r="C3102" s="48"/>
      <c r="D3102" s="48"/>
      <c r="E3102" s="48"/>
      <c r="F3102" s="48"/>
      <c r="G3102" s="48"/>
      <c r="H3102" s="48"/>
      <c r="I3102" s="48"/>
      <c r="J3102" s="48"/>
      <c r="K3102" s="48"/>
    </row>
    <row r="3103" spans="1:11" x14ac:dyDescent="0.25">
      <c r="A3103" s="48"/>
      <c r="B3103" s="48"/>
      <c r="C3103" s="48"/>
      <c r="D3103" s="48"/>
      <c r="E3103" s="48"/>
      <c r="F3103" s="48"/>
      <c r="G3103" s="48"/>
      <c r="H3103" s="48"/>
      <c r="I3103" s="48"/>
      <c r="J3103" s="48"/>
      <c r="K3103" s="48"/>
    </row>
    <row r="3104" spans="1:11" x14ac:dyDescent="0.25">
      <c r="A3104" s="48"/>
      <c r="B3104" s="48"/>
      <c r="C3104" s="48"/>
      <c r="D3104" s="48"/>
      <c r="E3104" s="48"/>
      <c r="F3104" s="48"/>
      <c r="G3104" s="48"/>
      <c r="H3104" s="48"/>
      <c r="I3104" s="48"/>
      <c r="J3104" s="48"/>
      <c r="K3104" s="48"/>
    </row>
    <row r="3105" spans="1:11" x14ac:dyDescent="0.25">
      <c r="A3105" s="48"/>
      <c r="B3105" s="48"/>
      <c r="C3105" s="48"/>
      <c r="D3105" s="48"/>
      <c r="E3105" s="48"/>
      <c r="F3105" s="48"/>
      <c r="G3105" s="48"/>
      <c r="H3105" s="48"/>
      <c r="I3105" s="48"/>
      <c r="J3105" s="48"/>
      <c r="K3105" s="48"/>
    </row>
    <row r="3106" spans="1:11" x14ac:dyDescent="0.25">
      <c r="A3106" s="48"/>
      <c r="B3106" s="48"/>
      <c r="C3106" s="48"/>
      <c r="D3106" s="48"/>
      <c r="E3106" s="48"/>
      <c r="F3106" s="48"/>
      <c r="G3106" s="48"/>
      <c r="H3106" s="48"/>
      <c r="I3106" s="48"/>
      <c r="J3106" s="48"/>
      <c r="K3106" s="48"/>
    </row>
    <row r="3107" spans="1:11" x14ac:dyDescent="0.25">
      <c r="A3107" s="48"/>
      <c r="B3107" s="48"/>
      <c r="C3107" s="48"/>
      <c r="D3107" s="48"/>
      <c r="E3107" s="48"/>
      <c r="F3107" s="48"/>
      <c r="G3107" s="48"/>
      <c r="H3107" s="48"/>
      <c r="I3107" s="48"/>
      <c r="J3107" s="48"/>
      <c r="K3107" s="48"/>
    </row>
    <row r="3108" spans="1:11" x14ac:dyDescent="0.25">
      <c r="A3108" s="48"/>
      <c r="B3108" s="48"/>
      <c r="C3108" s="48"/>
      <c r="D3108" s="48"/>
      <c r="E3108" s="48"/>
      <c r="F3108" s="48"/>
      <c r="G3108" s="48"/>
      <c r="H3108" s="48"/>
      <c r="I3108" s="48"/>
      <c r="J3108" s="48"/>
      <c r="K3108" s="48"/>
    </row>
    <row r="3109" spans="1:11" x14ac:dyDescent="0.25">
      <c r="A3109" s="48"/>
      <c r="B3109" s="48"/>
      <c r="C3109" s="48"/>
      <c r="D3109" s="48"/>
      <c r="E3109" s="48"/>
      <c r="F3109" s="48"/>
      <c r="G3109" s="48"/>
      <c r="H3109" s="48"/>
      <c r="I3109" s="48"/>
      <c r="J3109" s="48"/>
      <c r="K3109" s="48"/>
    </row>
    <row r="3110" spans="1:11" x14ac:dyDescent="0.25">
      <c r="A3110" s="48"/>
      <c r="B3110" s="48"/>
      <c r="C3110" s="48"/>
      <c r="D3110" s="48"/>
      <c r="E3110" s="48"/>
      <c r="F3110" s="48"/>
      <c r="G3110" s="48"/>
      <c r="H3110" s="48"/>
      <c r="I3110" s="48"/>
      <c r="J3110" s="48"/>
      <c r="K3110" s="48"/>
    </row>
    <row r="3111" spans="1:11" x14ac:dyDescent="0.25">
      <c r="A3111" s="48"/>
      <c r="B3111" s="48"/>
      <c r="C3111" s="48"/>
      <c r="D3111" s="48"/>
      <c r="E3111" s="48"/>
      <c r="F3111" s="48"/>
      <c r="G3111" s="48"/>
      <c r="H3111" s="48"/>
      <c r="I3111" s="48"/>
      <c r="J3111" s="48"/>
      <c r="K3111" s="48"/>
    </row>
    <row r="3112" spans="1:11" x14ac:dyDescent="0.25">
      <c r="A3112" s="48"/>
      <c r="B3112" s="48"/>
      <c r="C3112" s="48"/>
      <c r="D3112" s="48"/>
      <c r="E3112" s="48"/>
      <c r="F3112" s="48"/>
      <c r="G3112" s="48"/>
      <c r="H3112" s="48"/>
      <c r="I3112" s="48"/>
      <c r="J3112" s="48"/>
      <c r="K3112" s="48"/>
    </row>
    <row r="3113" spans="1:11" x14ac:dyDescent="0.25">
      <c r="A3113" s="48"/>
      <c r="B3113" s="48"/>
      <c r="C3113" s="48"/>
      <c r="D3113" s="48"/>
      <c r="E3113" s="48"/>
      <c r="F3113" s="48"/>
      <c r="G3113" s="48"/>
      <c r="H3113" s="48"/>
      <c r="I3113" s="48"/>
      <c r="J3113" s="48"/>
      <c r="K3113" s="48"/>
    </row>
    <row r="3114" spans="1:11" x14ac:dyDescent="0.25">
      <c r="A3114" s="48"/>
      <c r="B3114" s="48"/>
      <c r="C3114" s="48"/>
      <c r="D3114" s="48"/>
      <c r="E3114" s="48"/>
      <c r="F3114" s="48"/>
      <c r="G3114" s="48"/>
      <c r="H3114" s="48"/>
      <c r="I3114" s="48"/>
      <c r="J3114" s="48"/>
      <c r="K3114" s="48"/>
    </row>
    <row r="3115" spans="1:11" x14ac:dyDescent="0.25">
      <c r="A3115" s="48"/>
      <c r="B3115" s="48"/>
      <c r="C3115" s="48"/>
      <c r="D3115" s="48"/>
      <c r="E3115" s="48"/>
      <c r="F3115" s="48"/>
      <c r="G3115" s="48"/>
      <c r="H3115" s="48"/>
      <c r="I3115" s="48"/>
      <c r="J3115" s="48"/>
      <c r="K3115" s="48"/>
    </row>
    <row r="3116" spans="1:11" x14ac:dyDescent="0.25">
      <c r="A3116" s="48"/>
      <c r="B3116" s="48"/>
      <c r="C3116" s="48"/>
      <c r="D3116" s="48"/>
      <c r="E3116" s="48"/>
      <c r="F3116" s="48"/>
      <c r="G3116" s="48"/>
      <c r="H3116" s="48"/>
      <c r="I3116" s="48"/>
      <c r="J3116" s="48"/>
      <c r="K3116" s="48"/>
    </row>
    <row r="3117" spans="1:11" x14ac:dyDescent="0.25">
      <c r="A3117" s="48"/>
      <c r="B3117" s="48"/>
      <c r="C3117" s="48"/>
      <c r="D3117" s="48"/>
      <c r="E3117" s="48"/>
      <c r="F3117" s="48"/>
      <c r="G3117" s="48"/>
      <c r="H3117" s="48"/>
      <c r="I3117" s="48"/>
      <c r="J3117" s="48"/>
      <c r="K3117" s="48"/>
    </row>
    <row r="3118" spans="1:11" x14ac:dyDescent="0.25">
      <c r="A3118" s="48"/>
      <c r="B3118" s="48"/>
      <c r="C3118" s="48"/>
      <c r="D3118" s="48"/>
      <c r="E3118" s="48"/>
      <c r="F3118" s="48"/>
      <c r="G3118" s="48"/>
      <c r="H3118" s="48"/>
      <c r="I3118" s="48"/>
      <c r="J3118" s="48"/>
      <c r="K3118" s="48"/>
    </row>
    <row r="3119" spans="1:11" x14ac:dyDescent="0.25">
      <c r="A3119" s="48"/>
      <c r="B3119" s="48"/>
      <c r="C3119" s="48"/>
      <c r="D3119" s="48"/>
      <c r="E3119" s="48"/>
      <c r="F3119" s="48"/>
      <c r="G3119" s="48"/>
      <c r="H3119" s="48"/>
      <c r="I3119" s="48"/>
      <c r="J3119" s="48"/>
      <c r="K3119" s="48"/>
    </row>
    <row r="3120" spans="1:11" x14ac:dyDescent="0.25">
      <c r="A3120" s="48"/>
      <c r="B3120" s="48"/>
      <c r="C3120" s="48"/>
      <c r="D3120" s="48"/>
      <c r="E3120" s="48"/>
      <c r="F3120" s="48"/>
      <c r="G3120" s="48"/>
      <c r="H3120" s="48"/>
      <c r="I3120" s="48"/>
      <c r="J3120" s="48"/>
      <c r="K3120" s="48"/>
    </row>
    <row r="3121" spans="1:11" x14ac:dyDescent="0.25">
      <c r="A3121" s="48"/>
      <c r="B3121" s="48"/>
      <c r="C3121" s="48"/>
      <c r="D3121" s="48"/>
      <c r="E3121" s="48"/>
      <c r="F3121" s="48"/>
      <c r="G3121" s="48"/>
      <c r="H3121" s="48"/>
      <c r="I3121" s="48"/>
      <c r="J3121" s="48"/>
      <c r="K3121" s="48"/>
    </row>
    <row r="3122" spans="1:11" x14ac:dyDescent="0.25">
      <c r="A3122" s="48"/>
      <c r="B3122" s="48"/>
      <c r="C3122" s="48"/>
      <c r="D3122" s="48"/>
      <c r="E3122" s="48"/>
      <c r="F3122" s="48"/>
      <c r="G3122" s="48"/>
      <c r="H3122" s="48"/>
      <c r="I3122" s="48"/>
      <c r="J3122" s="48"/>
      <c r="K3122" s="48"/>
    </row>
    <row r="3123" spans="1:11" x14ac:dyDescent="0.25">
      <c r="A3123" s="48"/>
      <c r="B3123" s="48"/>
      <c r="C3123" s="48"/>
      <c r="D3123" s="48"/>
      <c r="E3123" s="48"/>
      <c r="F3123" s="48"/>
      <c r="G3123" s="48"/>
      <c r="H3123" s="48"/>
      <c r="I3123" s="48"/>
      <c r="J3123" s="48"/>
      <c r="K3123" s="48"/>
    </row>
    <row r="3124" spans="1:11" x14ac:dyDescent="0.25">
      <c r="A3124" s="48"/>
      <c r="B3124" s="48"/>
      <c r="C3124" s="48"/>
      <c r="D3124" s="48"/>
      <c r="E3124" s="48"/>
      <c r="F3124" s="48"/>
      <c r="G3124" s="48"/>
      <c r="H3124" s="48"/>
      <c r="I3124" s="48"/>
      <c r="J3124" s="48"/>
      <c r="K3124" s="48"/>
    </row>
    <row r="3125" spans="1:11" x14ac:dyDescent="0.25">
      <c r="A3125" s="48"/>
      <c r="B3125" s="48"/>
      <c r="C3125" s="48"/>
      <c r="D3125" s="48"/>
      <c r="E3125" s="48"/>
      <c r="F3125" s="48"/>
      <c r="G3125" s="48"/>
      <c r="H3125" s="48"/>
      <c r="I3125" s="48"/>
      <c r="J3125" s="48"/>
      <c r="K3125" s="48"/>
    </row>
    <row r="3126" spans="1:11" x14ac:dyDescent="0.25">
      <c r="A3126" s="48"/>
      <c r="B3126" s="48"/>
      <c r="C3126" s="48"/>
      <c r="D3126" s="48"/>
      <c r="E3126" s="48"/>
      <c r="F3126" s="48"/>
      <c r="G3126" s="48"/>
      <c r="H3126" s="48"/>
      <c r="I3126" s="48"/>
      <c r="J3126" s="48"/>
      <c r="K3126" s="48"/>
    </row>
    <row r="3127" spans="1:11" x14ac:dyDescent="0.25">
      <c r="A3127" s="48"/>
      <c r="B3127" s="48"/>
      <c r="C3127" s="48"/>
      <c r="D3127" s="48"/>
      <c r="E3127" s="48"/>
      <c r="F3127" s="48"/>
      <c r="G3127" s="48"/>
      <c r="H3127" s="48"/>
      <c r="I3127" s="48"/>
      <c r="J3127" s="48"/>
      <c r="K3127" s="48"/>
    </row>
    <row r="3128" spans="1:11" x14ac:dyDescent="0.25">
      <c r="A3128" s="48"/>
      <c r="B3128" s="48"/>
      <c r="C3128" s="48"/>
      <c r="D3128" s="48"/>
      <c r="E3128" s="48"/>
      <c r="F3128" s="48"/>
      <c r="G3128" s="48"/>
      <c r="H3128" s="48"/>
      <c r="I3128" s="48"/>
      <c r="J3128" s="48"/>
      <c r="K3128" s="48"/>
    </row>
    <row r="3129" spans="1:11" x14ac:dyDescent="0.25">
      <c r="A3129" s="48"/>
      <c r="B3129" s="48"/>
      <c r="C3129" s="48"/>
      <c r="D3129" s="48"/>
      <c r="E3129" s="48"/>
      <c r="F3129" s="48"/>
      <c r="G3129" s="48"/>
      <c r="H3129" s="48"/>
      <c r="I3129" s="48"/>
      <c r="J3129" s="48"/>
      <c r="K3129" s="48"/>
    </row>
    <row r="3130" spans="1:11" x14ac:dyDescent="0.25">
      <c r="A3130" s="48"/>
      <c r="B3130" s="48"/>
      <c r="C3130" s="48"/>
      <c r="D3130" s="48"/>
      <c r="E3130" s="48"/>
      <c r="F3130" s="48"/>
      <c r="G3130" s="48"/>
      <c r="H3130" s="48"/>
      <c r="I3130" s="48"/>
      <c r="J3130" s="48"/>
      <c r="K3130" s="48"/>
    </row>
    <row r="3131" spans="1:11" x14ac:dyDescent="0.25">
      <c r="A3131" s="48"/>
      <c r="B3131" s="48"/>
      <c r="C3131" s="48"/>
      <c r="D3131" s="48"/>
      <c r="E3131" s="48"/>
      <c r="F3131" s="48"/>
      <c r="G3131" s="48"/>
      <c r="H3131" s="48"/>
      <c r="I3131" s="48"/>
      <c r="J3131" s="48"/>
      <c r="K3131" s="48"/>
    </row>
    <row r="3132" spans="1:11" x14ac:dyDescent="0.25">
      <c r="A3132" s="48"/>
      <c r="B3132" s="48"/>
      <c r="C3132" s="48"/>
      <c r="D3132" s="48"/>
      <c r="E3132" s="48"/>
      <c r="F3132" s="48"/>
      <c r="G3132" s="48"/>
      <c r="H3132" s="48"/>
      <c r="I3132" s="48"/>
      <c r="J3132" s="48"/>
      <c r="K3132" s="48"/>
    </row>
    <row r="3133" spans="1:11" x14ac:dyDescent="0.25">
      <c r="A3133" s="48"/>
      <c r="B3133" s="48"/>
      <c r="C3133" s="48"/>
      <c r="D3133" s="48"/>
      <c r="E3133" s="48"/>
      <c r="F3133" s="48"/>
      <c r="G3133" s="48"/>
      <c r="H3133" s="48"/>
      <c r="I3133" s="48"/>
      <c r="J3133" s="48"/>
      <c r="K3133" s="48"/>
    </row>
    <row r="3134" spans="1:11" x14ac:dyDescent="0.25">
      <c r="A3134" s="48"/>
      <c r="B3134" s="48"/>
      <c r="C3134" s="48"/>
      <c r="D3134" s="48"/>
      <c r="E3134" s="48"/>
      <c r="F3134" s="48"/>
      <c r="G3134" s="48"/>
      <c r="H3134" s="48"/>
      <c r="I3134" s="48"/>
      <c r="J3134" s="48"/>
      <c r="K3134" s="48"/>
    </row>
    <row r="3135" spans="1:11" x14ac:dyDescent="0.25">
      <c r="A3135" s="48"/>
      <c r="B3135" s="48"/>
      <c r="C3135" s="48"/>
      <c r="D3135" s="48"/>
      <c r="E3135" s="48"/>
      <c r="F3135" s="48"/>
      <c r="G3135" s="48"/>
      <c r="H3135" s="48"/>
      <c r="I3135" s="48"/>
      <c r="J3135" s="48"/>
      <c r="K3135" s="48"/>
    </row>
    <row r="3136" spans="1:11" x14ac:dyDescent="0.25">
      <c r="A3136" s="48"/>
      <c r="B3136" s="48"/>
      <c r="C3136" s="48"/>
      <c r="D3136" s="48"/>
      <c r="E3136" s="48"/>
      <c r="F3136" s="48"/>
      <c r="G3136" s="48"/>
      <c r="H3136" s="48"/>
      <c r="I3136" s="48"/>
      <c r="J3136" s="48"/>
      <c r="K3136" s="48"/>
    </row>
    <row r="3137" spans="1:11" x14ac:dyDescent="0.25">
      <c r="A3137" s="48"/>
      <c r="B3137" s="48"/>
      <c r="C3137" s="48"/>
      <c r="D3137" s="48"/>
      <c r="E3137" s="48"/>
      <c r="F3137" s="48"/>
      <c r="G3137" s="48"/>
      <c r="H3137" s="48"/>
      <c r="I3137" s="48"/>
      <c r="J3137" s="48"/>
      <c r="K3137" s="48"/>
    </row>
    <row r="3138" spans="1:11" x14ac:dyDescent="0.25">
      <c r="A3138" s="48"/>
      <c r="B3138" s="48"/>
      <c r="C3138" s="48"/>
      <c r="D3138" s="48"/>
      <c r="E3138" s="48"/>
      <c r="F3138" s="48"/>
      <c r="G3138" s="48"/>
      <c r="H3138" s="48"/>
      <c r="I3138" s="48"/>
      <c r="J3138" s="48"/>
      <c r="K3138" s="48"/>
    </row>
    <row r="3139" spans="1:11" x14ac:dyDescent="0.25">
      <c r="A3139" s="48"/>
      <c r="B3139" s="48"/>
      <c r="C3139" s="48"/>
      <c r="D3139" s="48"/>
      <c r="E3139" s="48"/>
      <c r="F3139" s="48"/>
      <c r="G3139" s="48"/>
      <c r="H3139" s="48"/>
      <c r="I3139" s="48"/>
      <c r="J3139" s="48"/>
      <c r="K3139" s="48"/>
    </row>
    <row r="3140" spans="1:11" x14ac:dyDescent="0.25">
      <c r="A3140" s="48"/>
      <c r="B3140" s="48"/>
      <c r="C3140" s="48"/>
      <c r="D3140" s="48"/>
      <c r="E3140" s="48"/>
      <c r="F3140" s="48"/>
      <c r="G3140" s="48"/>
      <c r="H3140" s="48"/>
      <c r="I3140" s="48"/>
      <c r="J3140" s="48"/>
      <c r="K3140" s="48"/>
    </row>
    <row r="3141" spans="1:11" x14ac:dyDescent="0.25">
      <c r="A3141" s="48"/>
      <c r="B3141" s="48"/>
      <c r="C3141" s="48"/>
      <c r="D3141" s="48"/>
      <c r="E3141" s="48"/>
      <c r="F3141" s="48"/>
      <c r="G3141" s="48"/>
      <c r="H3141" s="48"/>
      <c r="I3141" s="48"/>
      <c r="J3141" s="48"/>
      <c r="K3141" s="48"/>
    </row>
    <row r="3142" spans="1:11" x14ac:dyDescent="0.25">
      <c r="A3142" s="48"/>
      <c r="B3142" s="48"/>
      <c r="C3142" s="48"/>
      <c r="D3142" s="48"/>
      <c r="E3142" s="48"/>
      <c r="F3142" s="48"/>
      <c r="G3142" s="48"/>
      <c r="H3142" s="48"/>
      <c r="I3142" s="48"/>
      <c r="J3142" s="48"/>
      <c r="K3142" s="48"/>
    </row>
    <row r="3143" spans="1:11" x14ac:dyDescent="0.25">
      <c r="A3143" s="48"/>
      <c r="B3143" s="48"/>
      <c r="C3143" s="48"/>
      <c r="D3143" s="48"/>
      <c r="E3143" s="48"/>
      <c r="F3143" s="48"/>
      <c r="G3143" s="48"/>
      <c r="H3143" s="48"/>
      <c r="I3143" s="48"/>
      <c r="J3143" s="48"/>
      <c r="K3143" s="48"/>
    </row>
    <row r="3144" spans="1:11" x14ac:dyDescent="0.25">
      <c r="A3144" s="48"/>
      <c r="B3144" s="48"/>
      <c r="C3144" s="48"/>
      <c r="D3144" s="48"/>
      <c r="E3144" s="48"/>
      <c r="F3144" s="48"/>
      <c r="G3144" s="48"/>
      <c r="H3144" s="48"/>
      <c r="I3144" s="48"/>
      <c r="J3144" s="48"/>
      <c r="K3144" s="48"/>
    </row>
    <row r="3145" spans="1:11" x14ac:dyDescent="0.25">
      <c r="A3145" s="48"/>
      <c r="B3145" s="48"/>
      <c r="C3145" s="48"/>
      <c r="D3145" s="48"/>
      <c r="E3145" s="48"/>
      <c r="F3145" s="48"/>
      <c r="G3145" s="48"/>
      <c r="H3145" s="48"/>
      <c r="I3145" s="48"/>
      <c r="J3145" s="48"/>
      <c r="K3145" s="48"/>
    </row>
    <row r="3146" spans="1:11" x14ac:dyDescent="0.25">
      <c r="A3146" s="48"/>
      <c r="B3146" s="48"/>
      <c r="C3146" s="48"/>
      <c r="D3146" s="48"/>
      <c r="E3146" s="48"/>
      <c r="F3146" s="48"/>
      <c r="G3146" s="48"/>
      <c r="H3146" s="48"/>
      <c r="I3146" s="48"/>
      <c r="J3146" s="48"/>
      <c r="K3146" s="48"/>
    </row>
    <row r="3147" spans="1:11" x14ac:dyDescent="0.25">
      <c r="A3147" s="48"/>
      <c r="B3147" s="48"/>
      <c r="C3147" s="48"/>
      <c r="D3147" s="48"/>
      <c r="E3147" s="48"/>
      <c r="F3147" s="48"/>
      <c r="G3147" s="48"/>
      <c r="H3147" s="48"/>
      <c r="I3147" s="48"/>
      <c r="J3147" s="48"/>
      <c r="K3147" s="48"/>
    </row>
    <row r="3148" spans="1:11" x14ac:dyDescent="0.25">
      <c r="A3148" s="48"/>
      <c r="B3148" s="48"/>
      <c r="C3148" s="48"/>
      <c r="D3148" s="48"/>
      <c r="E3148" s="48"/>
      <c r="F3148" s="48"/>
      <c r="G3148" s="48"/>
      <c r="H3148" s="48"/>
      <c r="I3148" s="48"/>
      <c r="J3148" s="48"/>
      <c r="K3148" s="48"/>
    </row>
    <row r="3149" spans="1:11" x14ac:dyDescent="0.25">
      <c r="A3149" s="48"/>
      <c r="B3149" s="48"/>
      <c r="C3149" s="48"/>
      <c r="D3149" s="48"/>
      <c r="E3149" s="48"/>
      <c r="F3149" s="48"/>
      <c r="G3149" s="48"/>
      <c r="H3149" s="48"/>
      <c r="I3149" s="48"/>
      <c r="J3149" s="48"/>
      <c r="K3149" s="48"/>
    </row>
    <row r="3150" spans="1:11" x14ac:dyDescent="0.25">
      <c r="A3150" s="48"/>
      <c r="B3150" s="48"/>
      <c r="C3150" s="48"/>
      <c r="D3150" s="48"/>
      <c r="E3150" s="48"/>
      <c r="F3150" s="48"/>
      <c r="G3150" s="48"/>
      <c r="H3150" s="48"/>
      <c r="I3150" s="48"/>
      <c r="J3150" s="48"/>
      <c r="K3150" s="48"/>
    </row>
    <row r="3151" spans="1:11" x14ac:dyDescent="0.25">
      <c r="A3151" s="48"/>
      <c r="B3151" s="48"/>
      <c r="C3151" s="48"/>
      <c r="D3151" s="48"/>
      <c r="E3151" s="48"/>
      <c r="F3151" s="48"/>
      <c r="G3151" s="48"/>
      <c r="H3151" s="48"/>
      <c r="I3151" s="48"/>
      <c r="J3151" s="48"/>
      <c r="K3151" s="48"/>
    </row>
    <row r="3152" spans="1:11" x14ac:dyDescent="0.25">
      <c r="A3152" s="48"/>
      <c r="B3152" s="48"/>
      <c r="C3152" s="48"/>
      <c r="D3152" s="48"/>
      <c r="E3152" s="48"/>
      <c r="F3152" s="48"/>
      <c r="G3152" s="48"/>
      <c r="H3152" s="48"/>
      <c r="I3152" s="48"/>
      <c r="J3152" s="48"/>
      <c r="K3152" s="48"/>
    </row>
    <row r="3153" spans="1:11" x14ac:dyDescent="0.25">
      <c r="A3153" s="48"/>
      <c r="B3153" s="48"/>
      <c r="C3153" s="48"/>
      <c r="D3153" s="48"/>
      <c r="E3153" s="48"/>
      <c r="F3153" s="48"/>
      <c r="G3153" s="48"/>
      <c r="H3153" s="48"/>
      <c r="I3153" s="48"/>
      <c r="J3153" s="48"/>
      <c r="K3153" s="48"/>
    </row>
    <row r="3154" spans="1:11" x14ac:dyDescent="0.25">
      <c r="A3154" s="48"/>
      <c r="B3154" s="48"/>
      <c r="C3154" s="48"/>
      <c r="D3154" s="48"/>
      <c r="E3154" s="48"/>
      <c r="F3154" s="48"/>
      <c r="G3154" s="48"/>
      <c r="H3154" s="48"/>
      <c r="I3154" s="48"/>
      <c r="J3154" s="48"/>
      <c r="K3154" s="48"/>
    </row>
    <row r="3155" spans="1:11" x14ac:dyDescent="0.25">
      <c r="A3155" s="48"/>
      <c r="B3155" s="48"/>
      <c r="C3155" s="48"/>
      <c r="D3155" s="48"/>
      <c r="E3155" s="48"/>
      <c r="F3155" s="48"/>
      <c r="G3155" s="48"/>
      <c r="H3155" s="48"/>
      <c r="I3155" s="48"/>
      <c r="J3155" s="48"/>
      <c r="K3155" s="48"/>
    </row>
    <row r="3156" spans="1:11" x14ac:dyDescent="0.25">
      <c r="A3156" s="48"/>
      <c r="B3156" s="48"/>
      <c r="C3156" s="48"/>
      <c r="D3156" s="48"/>
      <c r="E3156" s="48"/>
      <c r="F3156" s="48"/>
      <c r="G3156" s="48"/>
      <c r="H3156" s="48"/>
      <c r="I3156" s="48"/>
      <c r="J3156" s="48"/>
      <c r="K3156" s="48"/>
    </row>
    <row r="3157" spans="1:11" x14ac:dyDescent="0.25">
      <c r="A3157" s="48"/>
      <c r="B3157" s="48"/>
      <c r="C3157" s="48"/>
      <c r="D3157" s="48"/>
      <c r="E3157" s="48"/>
      <c r="F3157" s="48"/>
      <c r="G3157" s="48"/>
      <c r="H3157" s="48"/>
      <c r="I3157" s="48"/>
      <c r="J3157" s="48"/>
      <c r="K3157" s="48"/>
    </row>
    <row r="3158" spans="1:11" x14ac:dyDescent="0.25">
      <c r="A3158" s="48"/>
      <c r="B3158" s="48"/>
      <c r="C3158" s="48"/>
      <c r="D3158" s="48"/>
      <c r="E3158" s="48"/>
      <c r="F3158" s="48"/>
      <c r="G3158" s="48"/>
      <c r="H3158" s="48"/>
      <c r="I3158" s="48"/>
      <c r="J3158" s="48"/>
      <c r="K3158" s="48"/>
    </row>
    <row r="3159" spans="1:11" x14ac:dyDescent="0.25">
      <c r="A3159" s="48"/>
      <c r="B3159" s="48"/>
      <c r="C3159" s="48"/>
      <c r="D3159" s="48"/>
      <c r="E3159" s="48"/>
      <c r="F3159" s="48"/>
      <c r="G3159" s="48"/>
      <c r="H3159" s="48"/>
      <c r="I3159" s="48"/>
      <c r="J3159" s="48"/>
      <c r="K3159" s="48"/>
    </row>
    <row r="3160" spans="1:11" x14ac:dyDescent="0.25">
      <c r="A3160" s="48"/>
      <c r="B3160" s="48"/>
      <c r="C3160" s="48"/>
      <c r="D3160" s="48"/>
      <c r="E3160" s="48"/>
      <c r="F3160" s="48"/>
      <c r="G3160" s="48"/>
      <c r="H3160" s="48"/>
      <c r="I3160" s="48"/>
      <c r="J3160" s="48"/>
      <c r="K3160" s="48"/>
    </row>
    <row r="3161" spans="1:11" x14ac:dyDescent="0.25">
      <c r="A3161" s="48"/>
      <c r="B3161" s="48"/>
      <c r="C3161" s="48"/>
      <c r="D3161" s="48"/>
      <c r="E3161" s="48"/>
      <c r="F3161" s="48"/>
      <c r="G3161" s="48"/>
      <c r="H3161" s="48"/>
      <c r="I3161" s="48"/>
      <c r="J3161" s="48"/>
      <c r="K3161" s="48"/>
    </row>
    <row r="3162" spans="1:11" x14ac:dyDescent="0.25">
      <c r="A3162" s="48"/>
      <c r="B3162" s="48"/>
      <c r="C3162" s="48"/>
      <c r="D3162" s="48"/>
      <c r="E3162" s="48"/>
      <c r="F3162" s="48"/>
      <c r="G3162" s="48"/>
      <c r="H3162" s="48"/>
      <c r="I3162" s="48"/>
      <c r="J3162" s="48"/>
      <c r="K3162" s="48"/>
    </row>
    <row r="3163" spans="1:11" x14ac:dyDescent="0.25">
      <c r="A3163" s="48"/>
      <c r="B3163" s="48"/>
      <c r="C3163" s="48"/>
      <c r="D3163" s="48"/>
      <c r="E3163" s="48"/>
      <c r="F3163" s="48"/>
      <c r="G3163" s="48"/>
      <c r="H3163" s="48"/>
      <c r="I3163" s="48"/>
      <c r="J3163" s="48"/>
      <c r="K3163" s="48"/>
    </row>
    <row r="3164" spans="1:11" x14ac:dyDescent="0.25">
      <c r="A3164" s="48"/>
      <c r="B3164" s="48"/>
      <c r="C3164" s="48"/>
      <c r="D3164" s="48"/>
      <c r="E3164" s="48"/>
      <c r="F3164" s="48"/>
      <c r="G3164" s="48"/>
      <c r="H3164" s="48"/>
      <c r="I3164" s="48"/>
      <c r="J3164" s="48"/>
      <c r="K3164" s="48"/>
    </row>
    <row r="3165" spans="1:11" x14ac:dyDescent="0.25">
      <c r="A3165" s="48"/>
      <c r="B3165" s="48"/>
      <c r="C3165" s="48"/>
      <c r="D3165" s="48"/>
      <c r="E3165" s="48"/>
      <c r="F3165" s="48"/>
      <c r="G3165" s="48"/>
      <c r="H3165" s="48"/>
      <c r="I3165" s="48"/>
      <c r="J3165" s="48"/>
      <c r="K3165" s="48"/>
    </row>
    <row r="3166" spans="1:11" x14ac:dyDescent="0.25">
      <c r="A3166" s="48"/>
      <c r="B3166" s="48"/>
      <c r="C3166" s="48"/>
      <c r="D3166" s="48"/>
      <c r="E3166" s="48"/>
      <c r="F3166" s="48"/>
      <c r="G3166" s="48"/>
      <c r="H3166" s="48"/>
      <c r="I3166" s="48"/>
      <c r="J3166" s="48"/>
      <c r="K3166" s="48"/>
    </row>
    <row r="3167" spans="1:11" x14ac:dyDescent="0.25">
      <c r="A3167" s="48"/>
      <c r="B3167" s="48"/>
      <c r="C3167" s="48"/>
      <c r="D3167" s="48"/>
      <c r="E3167" s="48"/>
      <c r="F3167" s="48"/>
      <c r="G3167" s="48"/>
      <c r="H3167" s="48"/>
      <c r="I3167" s="48"/>
      <c r="J3167" s="48"/>
      <c r="K3167" s="48"/>
    </row>
    <row r="3168" spans="1:11" x14ac:dyDescent="0.25">
      <c r="A3168" s="48"/>
      <c r="B3168" s="48"/>
      <c r="C3168" s="48"/>
      <c r="D3168" s="48"/>
      <c r="E3168" s="48"/>
      <c r="F3168" s="48"/>
      <c r="G3168" s="48"/>
      <c r="H3168" s="48"/>
      <c r="I3168" s="48"/>
      <c r="J3168" s="48"/>
      <c r="K3168" s="48"/>
    </row>
    <row r="3169" spans="1:11" x14ac:dyDescent="0.25">
      <c r="A3169" s="48"/>
      <c r="B3169" s="48"/>
      <c r="C3169" s="48"/>
      <c r="D3169" s="48"/>
      <c r="E3169" s="48"/>
      <c r="F3169" s="48"/>
      <c r="G3169" s="48"/>
      <c r="H3169" s="48"/>
      <c r="I3169" s="48"/>
      <c r="J3169" s="48"/>
      <c r="K3169" s="48"/>
    </row>
    <row r="3170" spans="1:11" x14ac:dyDescent="0.25">
      <c r="A3170" s="48"/>
      <c r="B3170" s="48"/>
      <c r="C3170" s="48"/>
      <c r="D3170" s="48"/>
      <c r="E3170" s="48"/>
      <c r="F3170" s="48"/>
      <c r="G3170" s="48"/>
      <c r="H3170" s="48"/>
      <c r="I3170" s="48"/>
      <c r="J3170" s="48"/>
      <c r="K3170" s="48"/>
    </row>
    <row r="3171" spans="1:11" x14ac:dyDescent="0.25">
      <c r="A3171" s="48"/>
      <c r="B3171" s="48"/>
      <c r="C3171" s="48"/>
      <c r="D3171" s="48"/>
      <c r="E3171" s="48"/>
      <c r="F3171" s="48"/>
      <c r="G3171" s="48"/>
      <c r="H3171" s="48"/>
      <c r="I3171" s="48"/>
      <c r="J3171" s="48"/>
      <c r="K3171" s="48"/>
    </row>
    <row r="3172" spans="1:11" x14ac:dyDescent="0.25">
      <c r="A3172" s="48"/>
      <c r="B3172" s="48"/>
      <c r="C3172" s="48"/>
      <c r="D3172" s="48"/>
      <c r="E3172" s="48"/>
      <c r="F3172" s="48"/>
      <c r="G3172" s="48"/>
      <c r="H3172" s="48"/>
      <c r="I3172" s="48"/>
      <c r="J3172" s="48"/>
      <c r="K3172" s="48"/>
    </row>
    <row r="3173" spans="1:11" x14ac:dyDescent="0.25">
      <c r="A3173" s="48"/>
      <c r="B3173" s="48"/>
      <c r="C3173" s="48"/>
      <c r="D3173" s="48"/>
      <c r="E3173" s="48"/>
      <c r="F3173" s="48"/>
      <c r="G3173" s="48"/>
      <c r="H3173" s="48"/>
      <c r="I3173" s="48"/>
      <c r="J3173" s="48"/>
      <c r="K3173" s="48"/>
    </row>
    <row r="3174" spans="1:11" x14ac:dyDescent="0.25">
      <c r="A3174" s="48"/>
      <c r="B3174" s="48"/>
      <c r="C3174" s="48"/>
      <c r="D3174" s="48"/>
      <c r="E3174" s="48"/>
      <c r="F3174" s="48"/>
      <c r="G3174" s="48"/>
      <c r="H3174" s="48"/>
      <c r="I3174" s="48"/>
      <c r="J3174" s="48"/>
      <c r="K3174" s="48"/>
    </row>
    <row r="3175" spans="1:11" x14ac:dyDescent="0.25">
      <c r="A3175" s="48"/>
      <c r="B3175" s="48"/>
      <c r="C3175" s="48"/>
      <c r="D3175" s="48"/>
      <c r="E3175" s="48"/>
      <c r="F3175" s="48"/>
      <c r="G3175" s="48"/>
      <c r="H3175" s="48"/>
      <c r="I3175" s="48"/>
      <c r="J3175" s="48"/>
      <c r="K3175" s="48"/>
    </row>
    <row r="3176" spans="1:11" x14ac:dyDescent="0.25">
      <c r="A3176" s="48"/>
      <c r="B3176" s="48"/>
      <c r="C3176" s="48"/>
      <c r="D3176" s="48"/>
      <c r="E3176" s="48"/>
      <c r="F3176" s="48"/>
      <c r="G3176" s="48"/>
      <c r="H3176" s="48"/>
      <c r="I3176" s="48"/>
      <c r="J3176" s="48"/>
      <c r="K3176" s="48"/>
    </row>
    <row r="3177" spans="1:11" x14ac:dyDescent="0.25">
      <c r="A3177" s="48"/>
      <c r="B3177" s="48"/>
      <c r="C3177" s="48"/>
      <c r="D3177" s="48"/>
      <c r="E3177" s="48"/>
      <c r="F3177" s="48"/>
      <c r="G3177" s="48"/>
      <c r="H3177" s="48"/>
      <c r="I3177" s="48"/>
      <c r="J3177" s="48"/>
      <c r="K3177" s="48"/>
    </row>
    <row r="3178" spans="1:11" x14ac:dyDescent="0.25">
      <c r="A3178" s="48"/>
      <c r="B3178" s="48"/>
      <c r="C3178" s="48"/>
      <c r="D3178" s="48"/>
      <c r="E3178" s="48"/>
      <c r="F3178" s="48"/>
      <c r="G3178" s="48"/>
      <c r="H3178" s="48"/>
      <c r="I3178" s="48"/>
      <c r="J3178" s="48"/>
      <c r="K3178" s="48"/>
    </row>
    <row r="3179" spans="1:11" x14ac:dyDescent="0.25">
      <c r="A3179" s="48"/>
      <c r="B3179" s="48"/>
      <c r="C3179" s="48"/>
      <c r="D3179" s="48"/>
      <c r="E3179" s="48"/>
      <c r="F3179" s="48"/>
      <c r="G3179" s="48"/>
      <c r="H3179" s="48"/>
      <c r="I3179" s="48"/>
      <c r="J3179" s="48"/>
      <c r="K3179" s="48"/>
    </row>
    <row r="3180" spans="1:11" x14ac:dyDescent="0.25">
      <c r="A3180" s="48"/>
      <c r="B3180" s="48"/>
      <c r="C3180" s="48"/>
      <c r="D3180" s="48"/>
      <c r="E3180" s="48"/>
      <c r="F3180" s="48"/>
      <c r="G3180" s="48"/>
      <c r="H3180" s="48"/>
      <c r="I3180" s="48"/>
      <c r="J3180" s="48"/>
      <c r="K3180" s="48"/>
    </row>
    <row r="3181" spans="1:11" x14ac:dyDescent="0.25">
      <c r="A3181" s="48"/>
      <c r="B3181" s="48"/>
      <c r="C3181" s="48"/>
      <c r="D3181" s="48"/>
      <c r="E3181" s="48"/>
      <c r="F3181" s="48"/>
      <c r="G3181" s="48"/>
      <c r="H3181" s="48"/>
      <c r="I3181" s="48"/>
      <c r="J3181" s="48"/>
      <c r="K3181" s="48"/>
    </row>
    <row r="3182" spans="1:11" x14ac:dyDescent="0.25">
      <c r="A3182" s="48"/>
      <c r="B3182" s="48"/>
      <c r="C3182" s="48"/>
      <c r="D3182" s="48"/>
      <c r="E3182" s="48"/>
      <c r="F3182" s="48"/>
      <c r="G3182" s="48"/>
      <c r="H3182" s="48"/>
      <c r="I3182" s="48"/>
      <c r="J3182" s="48"/>
      <c r="K3182" s="48"/>
    </row>
    <row r="3183" spans="1:11" x14ac:dyDescent="0.25">
      <c r="A3183" s="48"/>
      <c r="B3183" s="48"/>
      <c r="C3183" s="48"/>
      <c r="D3183" s="48"/>
      <c r="E3183" s="48"/>
      <c r="F3183" s="48"/>
      <c r="G3183" s="48"/>
      <c r="H3183" s="48"/>
      <c r="I3183" s="48"/>
      <c r="J3183" s="48"/>
      <c r="K3183" s="48"/>
    </row>
    <row r="3184" spans="1:11" x14ac:dyDescent="0.25">
      <c r="A3184" s="48"/>
      <c r="B3184" s="48"/>
      <c r="C3184" s="48"/>
      <c r="D3184" s="48"/>
      <c r="E3184" s="48"/>
      <c r="F3184" s="48"/>
      <c r="G3184" s="48"/>
      <c r="H3184" s="48"/>
      <c r="I3184" s="48"/>
      <c r="J3184" s="48"/>
      <c r="K3184" s="48"/>
    </row>
    <row r="3185" spans="1:11" x14ac:dyDescent="0.25">
      <c r="A3185" s="48"/>
      <c r="B3185" s="48"/>
      <c r="C3185" s="48"/>
      <c r="D3185" s="48"/>
      <c r="E3185" s="48"/>
      <c r="F3185" s="48"/>
      <c r="G3185" s="48"/>
      <c r="H3185" s="48"/>
      <c r="I3185" s="48"/>
      <c r="J3185" s="48"/>
      <c r="K3185" s="48"/>
    </row>
    <row r="3186" spans="1:11" x14ac:dyDescent="0.25">
      <c r="A3186" s="48"/>
      <c r="B3186" s="48"/>
      <c r="C3186" s="48"/>
      <c r="D3186" s="48"/>
      <c r="E3186" s="48"/>
      <c r="F3186" s="48"/>
      <c r="G3186" s="48"/>
      <c r="H3186" s="48"/>
      <c r="I3186" s="48"/>
      <c r="J3186" s="48"/>
      <c r="K3186" s="48"/>
    </row>
    <row r="3187" spans="1:11" x14ac:dyDescent="0.25">
      <c r="A3187" s="48"/>
      <c r="B3187" s="48"/>
      <c r="C3187" s="48"/>
      <c r="D3187" s="48"/>
      <c r="E3187" s="48"/>
      <c r="F3187" s="48"/>
      <c r="G3187" s="48"/>
      <c r="H3187" s="48"/>
      <c r="I3187" s="48"/>
      <c r="J3187" s="48"/>
      <c r="K3187" s="48"/>
    </row>
    <row r="3188" spans="1:11" x14ac:dyDescent="0.25">
      <c r="A3188" s="48"/>
      <c r="B3188" s="48"/>
      <c r="C3188" s="48"/>
      <c r="D3188" s="48"/>
      <c r="E3188" s="48"/>
      <c r="F3188" s="48"/>
      <c r="G3188" s="48"/>
      <c r="H3188" s="48"/>
      <c r="I3188" s="48"/>
      <c r="J3188" s="48"/>
      <c r="K3188" s="48"/>
    </row>
    <row r="3189" spans="1:11" x14ac:dyDescent="0.25">
      <c r="A3189" s="48"/>
      <c r="B3189" s="48"/>
      <c r="C3189" s="48"/>
      <c r="D3189" s="48"/>
      <c r="E3189" s="48"/>
      <c r="F3189" s="48"/>
      <c r="G3189" s="48"/>
      <c r="H3189" s="48"/>
      <c r="I3189" s="48"/>
      <c r="J3189" s="48"/>
      <c r="K3189" s="48"/>
    </row>
    <row r="3190" spans="1:11" x14ac:dyDescent="0.25">
      <c r="A3190" s="48"/>
      <c r="B3190" s="48"/>
      <c r="C3190" s="48"/>
      <c r="D3190" s="48"/>
      <c r="E3190" s="48"/>
      <c r="F3190" s="48"/>
      <c r="G3190" s="48"/>
      <c r="H3190" s="48"/>
      <c r="I3190" s="48"/>
      <c r="J3190" s="48"/>
      <c r="K3190" s="48"/>
    </row>
    <row r="3191" spans="1:11" x14ac:dyDescent="0.25">
      <c r="A3191" s="48"/>
      <c r="B3191" s="48"/>
      <c r="C3191" s="48"/>
      <c r="D3191" s="48"/>
      <c r="E3191" s="48"/>
      <c r="F3191" s="48"/>
      <c r="G3191" s="48"/>
      <c r="H3191" s="48"/>
      <c r="I3191" s="48"/>
      <c r="J3191" s="48"/>
      <c r="K3191" s="48"/>
    </row>
    <row r="3192" spans="1:11" x14ac:dyDescent="0.25">
      <c r="A3192" s="48"/>
      <c r="B3192" s="48"/>
      <c r="C3192" s="48"/>
      <c r="D3192" s="48"/>
      <c r="E3192" s="48"/>
      <c r="F3192" s="48"/>
      <c r="G3192" s="48"/>
      <c r="H3192" s="48"/>
      <c r="I3192" s="48"/>
      <c r="J3192" s="48"/>
      <c r="K3192" s="48"/>
    </row>
    <row r="3193" spans="1:11" x14ac:dyDescent="0.25">
      <c r="A3193" s="48"/>
      <c r="B3193" s="48"/>
      <c r="C3193" s="48"/>
      <c r="D3193" s="48"/>
      <c r="E3193" s="48"/>
      <c r="F3193" s="48"/>
      <c r="G3193" s="48"/>
      <c r="H3193" s="48"/>
      <c r="I3193" s="48"/>
      <c r="J3193" s="48"/>
      <c r="K3193" s="48"/>
    </row>
    <row r="3194" spans="1:11" x14ac:dyDescent="0.25">
      <c r="A3194" s="48"/>
      <c r="B3194" s="48"/>
      <c r="C3194" s="48"/>
      <c r="D3194" s="48"/>
      <c r="E3194" s="48"/>
      <c r="F3194" s="48"/>
      <c r="G3194" s="48"/>
      <c r="H3194" s="48"/>
      <c r="I3194" s="48"/>
      <c r="J3194" s="48"/>
      <c r="K3194" s="48"/>
    </row>
    <row r="3195" spans="1:11" x14ac:dyDescent="0.25">
      <c r="A3195" s="48"/>
      <c r="B3195" s="48"/>
      <c r="C3195" s="48"/>
      <c r="D3195" s="48"/>
      <c r="E3195" s="48"/>
      <c r="F3195" s="48"/>
      <c r="G3195" s="48"/>
      <c r="H3195" s="48"/>
      <c r="I3195" s="48"/>
      <c r="J3195" s="48"/>
      <c r="K3195" s="48"/>
    </row>
    <row r="3196" spans="1:11" x14ac:dyDescent="0.25">
      <c r="A3196" s="48"/>
      <c r="B3196" s="48"/>
      <c r="C3196" s="48"/>
      <c r="D3196" s="48"/>
      <c r="E3196" s="48"/>
      <c r="F3196" s="48"/>
      <c r="G3196" s="48"/>
      <c r="H3196" s="48"/>
      <c r="I3196" s="48"/>
      <c r="J3196" s="48"/>
      <c r="K3196" s="48"/>
    </row>
    <row r="3197" spans="1:11" x14ac:dyDescent="0.25">
      <c r="A3197" s="48"/>
      <c r="B3197" s="48"/>
      <c r="C3197" s="48"/>
      <c r="D3197" s="48"/>
      <c r="E3197" s="48"/>
      <c r="F3197" s="48"/>
      <c r="G3197" s="48"/>
      <c r="H3197" s="48"/>
      <c r="I3197" s="48"/>
      <c r="J3197" s="48"/>
      <c r="K3197" s="48"/>
    </row>
    <row r="3198" spans="1:11" x14ac:dyDescent="0.25">
      <c r="A3198" s="48"/>
      <c r="B3198" s="48"/>
      <c r="C3198" s="48"/>
      <c r="D3198" s="48"/>
      <c r="E3198" s="48"/>
      <c r="F3198" s="48"/>
      <c r="G3198" s="48"/>
      <c r="H3198" s="48"/>
      <c r="I3198" s="48"/>
      <c r="J3198" s="48"/>
      <c r="K3198" s="48"/>
    </row>
    <row r="3199" spans="1:11" x14ac:dyDescent="0.25">
      <c r="A3199" s="48"/>
      <c r="B3199" s="48"/>
      <c r="C3199" s="48"/>
      <c r="D3199" s="48"/>
      <c r="E3199" s="48"/>
      <c r="F3199" s="48"/>
      <c r="G3199" s="48"/>
      <c r="H3199" s="48"/>
      <c r="I3199" s="48"/>
      <c r="J3199" s="48"/>
      <c r="K3199" s="48"/>
    </row>
  </sheetData>
  <pageMargins left="0.75" right="0.75" top="1" bottom="1" header="0.5" footer="0.5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8"/>
  <sheetViews>
    <sheetView zoomScale="70" zoomScaleNormal="70" workbookViewId="0">
      <selection activeCell="F3" sqref="F3:G28"/>
    </sheetView>
  </sheetViews>
  <sheetFormatPr defaultRowHeight="15" x14ac:dyDescent="0.25"/>
  <cols>
    <col min="1" max="2" width="9.140625" style="40"/>
    <col min="3" max="3" width="19.140625" style="40" bestFit="1" customWidth="1"/>
    <col min="4" max="4" width="19.28515625" style="40" bestFit="1" customWidth="1"/>
    <col min="5" max="5" width="9.140625" style="40"/>
    <col min="6" max="6" width="10" style="40" bestFit="1" customWidth="1"/>
    <col min="7" max="7" width="18.5703125" style="40" bestFit="1" customWidth="1"/>
    <col min="8" max="8" width="9.140625" style="40"/>
    <col min="9" max="10" width="10.140625" style="40" bestFit="1" customWidth="1"/>
    <col min="11" max="11" width="9.28515625" style="40" bestFit="1" customWidth="1"/>
    <col min="12" max="17" width="9.140625" style="40"/>
    <col min="18" max="18" width="11.140625" style="40" bestFit="1" customWidth="1"/>
    <col min="19" max="20" width="13.140625" style="40" bestFit="1" customWidth="1"/>
    <col min="21" max="21" width="11.7109375" style="40" bestFit="1" customWidth="1"/>
    <col min="22" max="23" width="11" style="40" bestFit="1" customWidth="1"/>
    <col min="24" max="24" width="9.140625" style="40"/>
    <col min="25" max="25" width="18.28515625" style="40" bestFit="1" customWidth="1"/>
    <col min="26" max="27" width="9.140625" style="40"/>
    <col min="28" max="28" width="6.28515625" style="40" bestFit="1" customWidth="1"/>
    <col min="29" max="40" width="18.7109375" style="40" customWidth="1"/>
    <col min="41" max="16384" width="9.140625" style="40"/>
  </cols>
  <sheetData>
    <row r="1" spans="2:28" ht="19.5" thickBot="1" x14ac:dyDescent="0.35">
      <c r="H1" s="55" t="s">
        <v>0</v>
      </c>
      <c r="I1" s="56"/>
      <c r="J1" s="56"/>
      <c r="K1" s="56"/>
      <c r="L1" s="56"/>
      <c r="M1" s="56"/>
      <c r="N1" s="56"/>
      <c r="Q1" s="55" t="s">
        <v>1</v>
      </c>
      <c r="R1" s="56"/>
      <c r="S1" s="56"/>
      <c r="T1" s="56"/>
      <c r="U1" s="56"/>
      <c r="V1" s="56"/>
      <c r="W1" s="56"/>
      <c r="X1" s="41"/>
    </row>
    <row r="2" spans="2:28" x14ac:dyDescent="0.25">
      <c r="B2" s="41" t="s">
        <v>2</v>
      </c>
      <c r="C2" s="42" t="s">
        <v>3840</v>
      </c>
      <c r="D2" s="41" t="s">
        <v>3</v>
      </c>
      <c r="F2" s="41" t="s">
        <v>4</v>
      </c>
      <c r="G2" s="41" t="s">
        <v>5</v>
      </c>
      <c r="I2" s="41" t="s">
        <v>2</v>
      </c>
      <c r="J2" s="41" t="s">
        <v>6</v>
      </c>
      <c r="K2" s="41" t="s">
        <v>7</v>
      </c>
      <c r="L2" s="41" t="s">
        <v>8</v>
      </c>
      <c r="M2" s="41" t="s">
        <v>6</v>
      </c>
      <c r="N2" s="41" t="s">
        <v>7</v>
      </c>
      <c r="O2" s="41" t="s">
        <v>8</v>
      </c>
      <c r="R2" s="41" t="s">
        <v>2</v>
      </c>
      <c r="S2" s="41" t="s">
        <v>6</v>
      </c>
      <c r="T2" s="41" t="s">
        <v>7</v>
      </c>
      <c r="U2" s="41" t="s">
        <v>8</v>
      </c>
      <c r="V2" s="30" t="s">
        <v>6</v>
      </c>
      <c r="W2" s="31" t="s">
        <v>7</v>
      </c>
      <c r="X2" s="32" t="s">
        <v>8</v>
      </c>
      <c r="AB2" s="40">
        <f>SUM(J3:L3)</f>
        <v>4865</v>
      </c>
    </row>
    <row r="3" spans="2:28" x14ac:dyDescent="0.25">
      <c r="B3" s="40">
        <v>2020</v>
      </c>
      <c r="C3" s="46"/>
      <c r="D3" s="1">
        <f>SUMIF(Steady_CV19[Year],B3,Steady_CV19[Cost])</f>
        <v>63625970</v>
      </c>
      <c r="F3" s="42">
        <v>2019</v>
      </c>
      <c r="G3" s="2">
        <v>83.566630000000004</v>
      </c>
      <c r="I3" s="42">
        <v>2020</v>
      </c>
      <c r="J3" s="42">
        <v>3644</v>
      </c>
      <c r="K3" s="42">
        <v>1182</v>
      </c>
      <c r="L3" s="42">
        <v>39</v>
      </c>
      <c r="M3" s="3">
        <f t="shared" ref="M3:M27" si="0">J3/SUM($J3:$L3)</f>
        <v>0.74902363823227136</v>
      </c>
      <c r="N3" s="3">
        <f t="shared" ref="N3:N27" si="1">K3/SUM($J3:$L3)</f>
        <v>0.24295991778006165</v>
      </c>
      <c r="O3" s="3">
        <f t="shared" ref="O3:O27" si="2">L3/SUM($J3:$L3)</f>
        <v>8.0164439876670088E-3</v>
      </c>
      <c r="R3" s="42">
        <v>2020</v>
      </c>
      <c r="S3" s="42">
        <v>28083840</v>
      </c>
      <c r="T3" s="42">
        <v>15836141</v>
      </c>
      <c r="U3" s="42">
        <v>424734</v>
      </c>
      <c r="V3" s="33">
        <f t="shared" ref="V3:V27" si="3">S3/SUM($S3:$U3)</f>
        <v>0.63330748658549274</v>
      </c>
      <c r="W3" s="28">
        <f t="shared" ref="W3:W27" si="4">T3/SUM($S3:$U3)</f>
        <v>0.35711450620440338</v>
      </c>
      <c r="X3" s="34">
        <f t="shared" ref="X3:X27" si="5">U3/SUM($S3:$U3)</f>
        <v>9.5780072101038418E-3</v>
      </c>
    </row>
    <row r="4" spans="2:28" x14ac:dyDescent="0.25">
      <c r="B4" s="40">
        <v>2021</v>
      </c>
      <c r="C4" s="46"/>
      <c r="D4" s="1">
        <f>SUMIF(Steady_CV19[Year],B4,Steady_CV19[Cost])</f>
        <v>110794904</v>
      </c>
      <c r="F4" s="42">
        <v>2020</v>
      </c>
      <c r="G4" s="2">
        <v>83.874467999999993</v>
      </c>
      <c r="I4" s="42">
        <v>2021</v>
      </c>
      <c r="J4" s="42">
        <v>3688</v>
      </c>
      <c r="K4" s="42">
        <v>1146</v>
      </c>
      <c r="L4" s="42">
        <v>31</v>
      </c>
      <c r="M4" s="3">
        <f t="shared" si="0"/>
        <v>0.75806783144912637</v>
      </c>
      <c r="N4" s="3">
        <f t="shared" si="1"/>
        <v>0.2355601233299075</v>
      </c>
      <c r="O4" s="3">
        <f t="shared" si="2"/>
        <v>6.3720452209660846E-3</v>
      </c>
      <c r="R4" s="42">
        <v>2021</v>
      </c>
      <c r="S4" s="42">
        <v>28231640</v>
      </c>
      <c r="T4" s="42">
        <v>15743398</v>
      </c>
      <c r="U4" s="42">
        <v>369677</v>
      </c>
      <c r="V4" s="33">
        <f t="shared" si="3"/>
        <v>0.63664046549853803</v>
      </c>
      <c r="W4" s="28">
        <f t="shared" si="4"/>
        <v>0.3550230957623699</v>
      </c>
      <c r="X4" s="34">
        <f t="shared" si="5"/>
        <v>8.3364387390921328E-3</v>
      </c>
    </row>
    <row r="5" spans="2:28" x14ac:dyDescent="0.25">
      <c r="B5" s="40">
        <v>2022</v>
      </c>
      <c r="C5" s="46"/>
      <c r="D5" s="1">
        <f>SUMIF(Steady_CV19[Year],B5,Steady_CV19[Cost])</f>
        <v>131762384</v>
      </c>
      <c r="F5" s="42">
        <v>2021</v>
      </c>
      <c r="G5" s="2">
        <v>83.735596000000001</v>
      </c>
      <c r="I5" s="42">
        <v>2022</v>
      </c>
      <c r="J5" s="42">
        <v>3754</v>
      </c>
      <c r="K5" s="42">
        <v>1084</v>
      </c>
      <c r="L5" s="42">
        <v>27</v>
      </c>
      <c r="M5" s="3">
        <f t="shared" si="0"/>
        <v>0.771634121274409</v>
      </c>
      <c r="N5" s="3">
        <f t="shared" si="1"/>
        <v>0.22281603288797533</v>
      </c>
      <c r="O5" s="3">
        <f t="shared" si="2"/>
        <v>5.5498458376156221E-3</v>
      </c>
      <c r="R5" s="42">
        <v>2022</v>
      </c>
      <c r="S5" s="42">
        <v>28460744</v>
      </c>
      <c r="T5" s="42">
        <v>15548875</v>
      </c>
      <c r="U5" s="42">
        <v>335096</v>
      </c>
      <c r="V5" s="33">
        <f t="shared" si="3"/>
        <v>0.6418068985221802</v>
      </c>
      <c r="W5" s="28">
        <f t="shared" si="4"/>
        <v>0.35063648509185369</v>
      </c>
      <c r="X5" s="34">
        <f t="shared" si="5"/>
        <v>7.5566163859661743E-3</v>
      </c>
    </row>
    <row r="6" spans="2:28" x14ac:dyDescent="0.25">
      <c r="B6" s="40">
        <v>2023</v>
      </c>
      <c r="C6" s="46"/>
      <c r="D6" s="1">
        <f>SUMIF(Steady_CV19[Year],B6,Steady_CV19[Cost])</f>
        <v>44600000</v>
      </c>
      <c r="F6" s="42">
        <v>2022</v>
      </c>
      <c r="G6" s="2">
        <v>83.705021000000002</v>
      </c>
      <c r="I6" s="42">
        <v>2023</v>
      </c>
      <c r="J6" s="42">
        <v>3706</v>
      </c>
      <c r="K6" s="42">
        <v>1129</v>
      </c>
      <c r="L6" s="42">
        <v>30</v>
      </c>
      <c r="M6" s="3">
        <f t="shared" si="0"/>
        <v>0.7617677286742035</v>
      </c>
      <c r="N6" s="3">
        <f t="shared" si="1"/>
        <v>0.23206577595066805</v>
      </c>
      <c r="O6" s="3">
        <f t="shared" si="2"/>
        <v>6.1664953751284684E-3</v>
      </c>
      <c r="R6" s="42">
        <v>2023</v>
      </c>
      <c r="S6" s="42">
        <v>28124828</v>
      </c>
      <c r="T6" s="42">
        <v>15818664</v>
      </c>
      <c r="U6" s="42">
        <v>401223</v>
      </c>
      <c r="V6" s="33">
        <f t="shared" si="3"/>
        <v>0.63423179064292101</v>
      </c>
      <c r="W6" s="28">
        <f t="shared" si="4"/>
        <v>0.35672038934064632</v>
      </c>
      <c r="X6" s="34">
        <f t="shared" si="5"/>
        <v>9.0478200164326242E-3</v>
      </c>
    </row>
    <row r="7" spans="2:28" x14ac:dyDescent="0.25">
      <c r="B7" s="40">
        <v>2024</v>
      </c>
      <c r="C7" s="46"/>
      <c r="D7" s="1">
        <f>SUMIF(Steady_CV19[Year],B7,Steady_CV19[Cost])</f>
        <v>46874773</v>
      </c>
      <c r="F7" s="42">
        <v>2023</v>
      </c>
      <c r="G7" s="2">
        <v>83.272869999999998</v>
      </c>
      <c r="I7" s="42">
        <v>2024</v>
      </c>
      <c r="J7" s="42">
        <v>3729</v>
      </c>
      <c r="K7" s="42">
        <v>1104</v>
      </c>
      <c r="L7" s="42">
        <v>32</v>
      </c>
      <c r="M7" s="3">
        <f t="shared" si="0"/>
        <v>0.76649537512846866</v>
      </c>
      <c r="N7" s="3">
        <f t="shared" si="1"/>
        <v>0.22692702980472765</v>
      </c>
      <c r="O7" s="3">
        <f t="shared" si="2"/>
        <v>6.5775950668037E-3</v>
      </c>
      <c r="R7" s="42">
        <v>2024</v>
      </c>
      <c r="S7" s="42">
        <v>28251253</v>
      </c>
      <c r="T7" s="42">
        <v>15671184</v>
      </c>
      <c r="U7" s="42">
        <v>422278</v>
      </c>
      <c r="V7" s="33">
        <f t="shared" si="3"/>
        <v>0.63708275044726304</v>
      </c>
      <c r="W7" s="28">
        <f t="shared" si="4"/>
        <v>0.35339462662010568</v>
      </c>
      <c r="X7" s="34">
        <f t="shared" si="5"/>
        <v>9.5226229326313173E-3</v>
      </c>
    </row>
    <row r="8" spans="2:28" x14ac:dyDescent="0.25">
      <c r="B8" s="40">
        <v>2025</v>
      </c>
      <c r="C8" s="46"/>
      <c r="D8" s="1">
        <f>SUMIF(Steady_CV19[Year],B8,Steady_CV19[Cost])</f>
        <v>46773618</v>
      </c>
      <c r="F8" s="42">
        <v>2024</v>
      </c>
      <c r="G8" s="2">
        <v>83.104506999999998</v>
      </c>
      <c r="I8" s="42">
        <v>2025</v>
      </c>
      <c r="J8" s="42">
        <v>3720</v>
      </c>
      <c r="K8" s="42">
        <v>1112</v>
      </c>
      <c r="L8" s="42">
        <v>33</v>
      </c>
      <c r="M8" s="3">
        <f t="shared" si="0"/>
        <v>0.76464542651593015</v>
      </c>
      <c r="N8" s="3">
        <f t="shared" si="1"/>
        <v>0.22857142857142856</v>
      </c>
      <c r="O8" s="3">
        <f t="shared" si="2"/>
        <v>6.7831449126413155E-3</v>
      </c>
      <c r="R8" s="42">
        <v>2025</v>
      </c>
      <c r="S8" s="42">
        <v>28302741</v>
      </c>
      <c r="T8" s="42">
        <v>15586490</v>
      </c>
      <c r="U8" s="42">
        <v>455484</v>
      </c>
      <c r="V8" s="33">
        <f t="shared" si="3"/>
        <v>0.63824383582124722</v>
      </c>
      <c r="W8" s="28">
        <f t="shared" si="4"/>
        <v>0.3514847259701635</v>
      </c>
      <c r="X8" s="34">
        <f t="shared" si="5"/>
        <v>1.0271438208589232E-2</v>
      </c>
    </row>
    <row r="9" spans="2:28" x14ac:dyDescent="0.25">
      <c r="B9" s="40">
        <v>2026</v>
      </c>
      <c r="C9" s="46"/>
      <c r="D9" s="1">
        <f>SUMIF(Steady_CV19[Year],B9,Steady_CV19[Cost])</f>
        <v>46791595</v>
      </c>
      <c r="F9" s="42">
        <v>2025</v>
      </c>
      <c r="G9" s="2">
        <v>82.856578999999996</v>
      </c>
      <c r="I9" s="42">
        <v>2026</v>
      </c>
      <c r="J9" s="42">
        <v>3698</v>
      </c>
      <c r="K9" s="42">
        <v>1134</v>
      </c>
      <c r="L9" s="42">
        <v>33</v>
      </c>
      <c r="M9" s="3">
        <f t="shared" si="0"/>
        <v>0.76012332990750253</v>
      </c>
      <c r="N9" s="3">
        <f t="shared" si="1"/>
        <v>0.23309352517985613</v>
      </c>
      <c r="O9" s="3">
        <f t="shared" si="2"/>
        <v>6.7831449126413155E-3</v>
      </c>
      <c r="R9" s="42">
        <v>2026</v>
      </c>
      <c r="S9" s="42">
        <v>28197753</v>
      </c>
      <c r="T9" s="42">
        <v>15691478</v>
      </c>
      <c r="U9" s="42">
        <v>455484</v>
      </c>
      <c r="V9" s="33">
        <f t="shared" si="3"/>
        <v>0.63587629326290629</v>
      </c>
      <c r="W9" s="28">
        <f t="shared" si="4"/>
        <v>0.35385226852850449</v>
      </c>
      <c r="X9" s="34">
        <f t="shared" si="5"/>
        <v>1.0271438208589232E-2</v>
      </c>
    </row>
    <row r="10" spans="2:28" x14ac:dyDescent="0.25">
      <c r="B10" s="40">
        <v>2027</v>
      </c>
      <c r="C10" s="46"/>
      <c r="D10" s="1">
        <f>SUMIF(Steady_CV19[Year],B10,Steady_CV19[Cost])</f>
        <v>46654389</v>
      </c>
      <c r="F10" s="42">
        <v>2026</v>
      </c>
      <c r="G10" s="2">
        <v>82.583696000000003</v>
      </c>
      <c r="I10" s="42">
        <v>2027</v>
      </c>
      <c r="J10" s="42">
        <v>3678</v>
      </c>
      <c r="K10" s="42">
        <v>1153</v>
      </c>
      <c r="L10" s="42">
        <v>34</v>
      </c>
      <c r="M10" s="3">
        <f t="shared" si="0"/>
        <v>0.75601233299075021</v>
      </c>
      <c r="N10" s="3">
        <f t="shared" si="1"/>
        <v>0.23699897225077082</v>
      </c>
      <c r="O10" s="3">
        <f t="shared" si="2"/>
        <v>6.9886947584789309E-3</v>
      </c>
      <c r="R10" s="42">
        <v>2027</v>
      </c>
      <c r="S10" s="42">
        <v>27739695</v>
      </c>
      <c r="T10" s="42">
        <v>16132436</v>
      </c>
      <c r="U10" s="42">
        <v>472584</v>
      </c>
      <c r="V10" s="33">
        <f t="shared" si="3"/>
        <v>0.62554680980585853</v>
      </c>
      <c r="W10" s="28">
        <f t="shared" si="4"/>
        <v>0.36379613669858968</v>
      </c>
      <c r="X10" s="34">
        <f t="shared" si="5"/>
        <v>1.0657053495551837E-2</v>
      </c>
    </row>
    <row r="11" spans="2:28" x14ac:dyDescent="0.25">
      <c r="B11" s="40">
        <v>2028</v>
      </c>
      <c r="C11" s="46"/>
      <c r="D11" s="1">
        <f>SUMIF(Steady_CV19[Year],B11,Steady_CV19[Cost])</f>
        <v>49838934</v>
      </c>
      <c r="F11" s="42">
        <v>2027</v>
      </c>
      <c r="G11" s="2">
        <v>82.283792000000005</v>
      </c>
      <c r="I11" s="42">
        <v>2028</v>
      </c>
      <c r="J11" s="42">
        <v>3608</v>
      </c>
      <c r="K11" s="42">
        <v>1222</v>
      </c>
      <c r="L11" s="42">
        <v>35</v>
      </c>
      <c r="M11" s="3">
        <f t="shared" si="0"/>
        <v>0.74162384378211721</v>
      </c>
      <c r="N11" s="3">
        <f t="shared" si="1"/>
        <v>0.25118191161356629</v>
      </c>
      <c r="O11" s="3">
        <f t="shared" si="2"/>
        <v>7.1942446043165471E-3</v>
      </c>
      <c r="R11" s="42">
        <v>2028</v>
      </c>
      <c r="S11" s="42">
        <v>27117862</v>
      </c>
      <c r="T11" s="42">
        <v>16752309</v>
      </c>
      <c r="U11" s="42">
        <v>474544</v>
      </c>
      <c r="V11" s="33">
        <f t="shared" si="3"/>
        <v>0.61152410157557668</v>
      </c>
      <c r="W11" s="28">
        <f t="shared" si="4"/>
        <v>0.37777464574978098</v>
      </c>
      <c r="X11" s="34">
        <f t="shared" si="5"/>
        <v>1.0701252674642288E-2</v>
      </c>
    </row>
    <row r="12" spans="2:28" x14ac:dyDescent="0.25">
      <c r="B12" s="40">
        <v>2029</v>
      </c>
      <c r="C12" s="46"/>
      <c r="D12" s="1">
        <f>SUMIF(Steady_CV19[Year],B12,Steady_CV19[Cost])</f>
        <v>49111420</v>
      </c>
      <c r="F12" s="42">
        <v>2028</v>
      </c>
      <c r="G12" s="2">
        <v>81.943664999999996</v>
      </c>
      <c r="I12" s="27">
        <v>2029</v>
      </c>
      <c r="J12" s="27">
        <v>3562</v>
      </c>
      <c r="K12" s="27">
        <v>1267</v>
      </c>
      <c r="L12" s="27">
        <v>36</v>
      </c>
      <c r="M12" s="45">
        <f t="shared" si="0"/>
        <v>0.7321685508735869</v>
      </c>
      <c r="N12" s="45">
        <f t="shared" si="1"/>
        <v>0.26043165467625901</v>
      </c>
      <c r="O12" s="45">
        <f t="shared" si="2"/>
        <v>7.3997944501541625E-3</v>
      </c>
      <c r="R12" s="27">
        <v>2029</v>
      </c>
      <c r="S12" s="27">
        <v>26403249</v>
      </c>
      <c r="T12" s="27">
        <v>17412043</v>
      </c>
      <c r="U12" s="27">
        <v>529423</v>
      </c>
      <c r="V12" s="35">
        <f t="shared" si="3"/>
        <v>0.59540914853100313</v>
      </c>
      <c r="W12" s="29">
        <f t="shared" si="4"/>
        <v>0.39265204433042361</v>
      </c>
      <c r="X12" s="36">
        <f t="shared" si="5"/>
        <v>1.1938807138573334E-2</v>
      </c>
      <c r="Y12" s="26">
        <f>SUM(S12:U12)</f>
        <v>44344715</v>
      </c>
    </row>
    <row r="13" spans="2:28" x14ac:dyDescent="0.25">
      <c r="B13" s="40">
        <v>2030</v>
      </c>
      <c r="C13" s="46"/>
      <c r="D13" s="1">
        <f>SUMIF(Steady_CV19[Year],B13,Steady_CV19[Cost])</f>
        <v>124424620</v>
      </c>
      <c r="F13" s="42">
        <v>2029</v>
      </c>
      <c r="G13" s="2">
        <v>81.606316000000007</v>
      </c>
      <c r="I13" s="42">
        <v>2030</v>
      </c>
      <c r="J13" s="42">
        <v>3554</v>
      </c>
      <c r="K13" s="42">
        <v>1272</v>
      </c>
      <c r="L13" s="42">
        <v>39</v>
      </c>
      <c r="M13" s="3">
        <f t="shared" si="0"/>
        <v>0.73052415210688593</v>
      </c>
      <c r="N13" s="3">
        <f t="shared" si="1"/>
        <v>0.26145940390544709</v>
      </c>
      <c r="O13" s="3">
        <f t="shared" si="2"/>
        <v>8.0164439876670088E-3</v>
      </c>
      <c r="R13" s="42">
        <v>2030</v>
      </c>
      <c r="S13" s="42">
        <v>26302008</v>
      </c>
      <c r="T13" s="42">
        <v>17485075</v>
      </c>
      <c r="U13" s="42">
        <v>557632</v>
      </c>
      <c r="V13" s="33">
        <f t="shared" si="3"/>
        <v>0.59312610307677027</v>
      </c>
      <c r="W13" s="28">
        <f t="shared" si="4"/>
        <v>0.39429895986477759</v>
      </c>
      <c r="X13" s="34">
        <f t="shared" si="5"/>
        <v>1.2574937058452173E-2</v>
      </c>
    </row>
    <row r="14" spans="2:28" x14ac:dyDescent="0.25">
      <c r="B14" s="40">
        <v>2031</v>
      </c>
      <c r="C14" s="46"/>
      <c r="D14" s="1">
        <f>SUMIF(Steady_CV19[Year],B14,Steady_CV19[Cost])</f>
        <v>124581282</v>
      </c>
      <c r="F14" s="42">
        <v>2030</v>
      </c>
      <c r="G14" s="2">
        <v>81.421955999999994</v>
      </c>
      <c r="I14" s="42">
        <v>2031</v>
      </c>
      <c r="J14" s="42">
        <v>3505</v>
      </c>
      <c r="K14" s="42">
        <v>1321</v>
      </c>
      <c r="L14" s="42">
        <v>39</v>
      </c>
      <c r="M14" s="3">
        <f t="shared" si="0"/>
        <v>0.72045220966084278</v>
      </c>
      <c r="N14" s="3">
        <f t="shared" si="1"/>
        <v>0.27153134635149023</v>
      </c>
      <c r="O14" s="3">
        <f t="shared" si="2"/>
        <v>8.0164439876670088E-3</v>
      </c>
      <c r="R14" s="42">
        <v>2031</v>
      </c>
      <c r="S14" s="42">
        <v>25539584</v>
      </c>
      <c r="T14" s="42">
        <v>18247499</v>
      </c>
      <c r="U14" s="42">
        <v>557632</v>
      </c>
      <c r="V14" s="33">
        <f t="shared" si="3"/>
        <v>0.57593298322021014</v>
      </c>
      <c r="W14" s="28">
        <f t="shared" si="4"/>
        <v>0.41149207972133772</v>
      </c>
      <c r="X14" s="34">
        <f t="shared" si="5"/>
        <v>1.2574937058452173E-2</v>
      </c>
    </row>
    <row r="15" spans="2:28" x14ac:dyDescent="0.25">
      <c r="B15" s="40">
        <v>2032</v>
      </c>
      <c r="C15" s="46"/>
      <c r="D15" s="1">
        <f>SUMIF(Steady_CV19[Year],B15,Steady_CV19[Cost])</f>
        <v>123493821</v>
      </c>
      <c r="F15" s="42">
        <v>2031</v>
      </c>
      <c r="G15" s="2">
        <v>81.190470000000005</v>
      </c>
      <c r="I15" s="42">
        <v>2032</v>
      </c>
      <c r="J15" s="42">
        <v>3437</v>
      </c>
      <c r="K15" s="42">
        <v>1390</v>
      </c>
      <c r="L15" s="42">
        <v>38</v>
      </c>
      <c r="M15" s="3">
        <f t="shared" si="0"/>
        <v>0.70647482014388485</v>
      </c>
      <c r="N15" s="3">
        <f t="shared" si="1"/>
        <v>0.2857142857142857</v>
      </c>
      <c r="O15" s="3">
        <f t="shared" si="2"/>
        <v>7.8108941418293934E-3</v>
      </c>
      <c r="R15" s="42">
        <v>2032</v>
      </c>
      <c r="S15" s="42">
        <v>24986607</v>
      </c>
      <c r="T15" s="42">
        <v>18765727</v>
      </c>
      <c r="U15" s="42">
        <v>592381</v>
      </c>
      <c r="V15" s="33">
        <f t="shared" si="3"/>
        <v>0.56346301921209774</v>
      </c>
      <c r="W15" s="28">
        <f t="shared" si="4"/>
        <v>0.42317843287525919</v>
      </c>
      <c r="X15" s="34">
        <f t="shared" si="5"/>
        <v>1.3358547912643029E-2</v>
      </c>
    </row>
    <row r="16" spans="2:28" x14ac:dyDescent="0.25">
      <c r="B16" s="40">
        <v>2033</v>
      </c>
      <c r="C16" s="46"/>
      <c r="D16" s="1">
        <f>SUMIF(Steady_CV19[Year],B16,Steady_CV19[Cost])</f>
        <v>124050494</v>
      </c>
      <c r="F16" s="42">
        <v>2032</v>
      </c>
      <c r="G16" s="2">
        <v>80.865821999999994</v>
      </c>
      <c r="I16" s="42">
        <v>2033</v>
      </c>
      <c r="J16" s="42">
        <v>3316</v>
      </c>
      <c r="K16" s="42">
        <v>1509</v>
      </c>
      <c r="L16" s="42">
        <v>40</v>
      </c>
      <c r="M16" s="3">
        <f t="shared" si="0"/>
        <v>0.6816032887975334</v>
      </c>
      <c r="N16" s="3">
        <f t="shared" si="1"/>
        <v>0.31017471736896196</v>
      </c>
      <c r="O16" s="3">
        <f t="shared" si="2"/>
        <v>8.2219938335046251E-3</v>
      </c>
      <c r="R16" s="42">
        <v>2033</v>
      </c>
      <c r="S16" s="42">
        <v>24261119</v>
      </c>
      <c r="T16" s="42">
        <v>19484057</v>
      </c>
      <c r="U16" s="42">
        <v>599539</v>
      </c>
      <c r="V16" s="33">
        <f t="shared" si="3"/>
        <v>0.54710282837537683</v>
      </c>
      <c r="W16" s="28">
        <f t="shared" si="4"/>
        <v>0.43937720650589368</v>
      </c>
      <c r="X16" s="34">
        <f t="shared" si="5"/>
        <v>1.3519965118729481E-2</v>
      </c>
    </row>
    <row r="17" spans="2:24" x14ac:dyDescent="0.25">
      <c r="B17" s="40">
        <v>2034</v>
      </c>
      <c r="C17" s="46"/>
      <c r="D17" s="1">
        <f>SUMIF(Steady_CV19[Year],B17,Steady_CV19[Cost])</f>
        <v>124567386</v>
      </c>
      <c r="F17" s="42">
        <v>2033</v>
      </c>
      <c r="G17" s="2">
        <v>80.514080000000007</v>
      </c>
      <c r="I17" s="42">
        <v>2034</v>
      </c>
      <c r="J17" s="42">
        <v>3128</v>
      </c>
      <c r="K17" s="42">
        <v>1697</v>
      </c>
      <c r="L17" s="42">
        <v>40</v>
      </c>
      <c r="M17" s="3">
        <f t="shared" si="0"/>
        <v>0.64295991778006167</v>
      </c>
      <c r="N17" s="3">
        <f t="shared" si="1"/>
        <v>0.34881808838643369</v>
      </c>
      <c r="O17" s="3">
        <f t="shared" si="2"/>
        <v>8.2219938335046251E-3</v>
      </c>
      <c r="R17" s="42">
        <v>2034</v>
      </c>
      <c r="S17" s="42">
        <v>23134284</v>
      </c>
      <c r="T17" s="42">
        <v>20610892</v>
      </c>
      <c r="U17" s="42">
        <v>599539</v>
      </c>
      <c r="V17" s="33">
        <f t="shared" si="3"/>
        <v>0.52169202124762781</v>
      </c>
      <c r="W17" s="28">
        <f t="shared" si="4"/>
        <v>0.46478801363364269</v>
      </c>
      <c r="X17" s="34">
        <f t="shared" si="5"/>
        <v>1.3519965118729481E-2</v>
      </c>
    </row>
    <row r="18" spans="2:24" x14ac:dyDescent="0.25">
      <c r="B18" s="40">
        <v>2035</v>
      </c>
      <c r="C18" s="46"/>
      <c r="D18" s="1">
        <f>SUMIF(Steady_CV19[Year],B18,Steady_CV19[Cost])</f>
        <v>124205542</v>
      </c>
      <c r="F18" s="42">
        <v>2034</v>
      </c>
      <c r="G18" s="2">
        <v>80.083949000000004</v>
      </c>
      <c r="I18" s="42">
        <v>2035</v>
      </c>
      <c r="J18" s="42">
        <v>2957</v>
      </c>
      <c r="K18" s="42">
        <v>1866</v>
      </c>
      <c r="L18" s="42">
        <v>42</v>
      </c>
      <c r="M18" s="3">
        <f t="shared" si="0"/>
        <v>0.60781089414182943</v>
      </c>
      <c r="N18" s="3">
        <f t="shared" si="1"/>
        <v>0.38355601233299075</v>
      </c>
      <c r="O18" s="3">
        <f t="shared" si="2"/>
        <v>8.6330935251798559E-3</v>
      </c>
      <c r="R18" s="42">
        <v>2035</v>
      </c>
      <c r="S18" s="42">
        <v>21428932</v>
      </c>
      <c r="T18" s="42">
        <v>22306639</v>
      </c>
      <c r="U18" s="42">
        <v>609144</v>
      </c>
      <c r="V18" s="33">
        <f t="shared" si="3"/>
        <v>0.48323530774749596</v>
      </c>
      <c r="W18" s="28">
        <f t="shared" si="4"/>
        <v>0.50302812860562973</v>
      </c>
      <c r="X18" s="34">
        <f t="shared" si="5"/>
        <v>1.3736563646874266E-2</v>
      </c>
    </row>
    <row r="19" spans="2:24" x14ac:dyDescent="0.25">
      <c r="B19" s="40">
        <v>2036</v>
      </c>
      <c r="C19" s="46"/>
      <c r="D19" s="1">
        <f>SUMIF(Steady_CV19[Year],B19,Steady_CV19[Cost])</f>
        <v>124342442</v>
      </c>
      <c r="F19" s="42">
        <v>2035</v>
      </c>
      <c r="G19" s="2">
        <v>79.640181999999996</v>
      </c>
      <c r="I19" s="42">
        <v>2036</v>
      </c>
      <c r="J19" s="42">
        <v>2860</v>
      </c>
      <c r="K19" s="42">
        <v>1961</v>
      </c>
      <c r="L19" s="42">
        <v>44</v>
      </c>
      <c r="M19" s="3">
        <f t="shared" si="0"/>
        <v>0.58787255909558067</v>
      </c>
      <c r="N19" s="3">
        <f t="shared" si="1"/>
        <v>0.40308324768756426</v>
      </c>
      <c r="O19" s="3">
        <f t="shared" si="2"/>
        <v>9.0441932168550867E-3</v>
      </c>
      <c r="R19" s="42">
        <v>2036</v>
      </c>
      <c r="S19" s="42">
        <v>21135474</v>
      </c>
      <c r="T19" s="42">
        <v>22596907</v>
      </c>
      <c r="U19" s="42">
        <v>612334</v>
      </c>
      <c r="V19" s="33">
        <f t="shared" si="3"/>
        <v>0.47661765330998296</v>
      </c>
      <c r="W19" s="28">
        <f t="shared" si="4"/>
        <v>0.50957384662411298</v>
      </c>
      <c r="X19" s="34">
        <f t="shared" si="5"/>
        <v>1.3808500065904132E-2</v>
      </c>
    </row>
    <row r="20" spans="2:24" x14ac:dyDescent="0.25">
      <c r="B20" s="40">
        <v>2037</v>
      </c>
      <c r="C20" s="46"/>
      <c r="D20" s="1">
        <f>SUMIF(Steady_CV19[Year],B20,Steady_CV19[Cost])</f>
        <v>124358438</v>
      </c>
      <c r="F20" s="42">
        <v>2036</v>
      </c>
      <c r="G20" s="2">
        <v>79.247061000000002</v>
      </c>
      <c r="I20" s="42">
        <v>2037</v>
      </c>
      <c r="J20" s="42">
        <v>2763</v>
      </c>
      <c r="K20" s="42">
        <v>2058</v>
      </c>
      <c r="L20" s="42">
        <v>44</v>
      </c>
      <c r="M20" s="3">
        <f t="shared" si="0"/>
        <v>0.56793422404933191</v>
      </c>
      <c r="N20" s="3">
        <f t="shared" si="1"/>
        <v>0.42302158273381296</v>
      </c>
      <c r="O20" s="3">
        <f t="shared" si="2"/>
        <v>9.0441932168550867E-3</v>
      </c>
      <c r="R20" s="42">
        <v>2037</v>
      </c>
      <c r="S20" s="42">
        <v>21210694</v>
      </c>
      <c r="T20" s="42">
        <v>22535139</v>
      </c>
      <c r="U20" s="42">
        <v>598882</v>
      </c>
      <c r="V20" s="33">
        <f t="shared" si="3"/>
        <v>0.47831390956058689</v>
      </c>
      <c r="W20" s="28">
        <f t="shared" si="4"/>
        <v>0.5081809410659196</v>
      </c>
      <c r="X20" s="34">
        <f t="shared" si="5"/>
        <v>1.350514937349355E-2</v>
      </c>
    </row>
    <row r="21" spans="2:24" x14ac:dyDescent="0.25">
      <c r="B21" s="40">
        <v>2038</v>
      </c>
      <c r="C21" s="46"/>
      <c r="D21" s="1">
        <f>SUMIF(Steady_CV19[Year],B21,Steady_CV19[Cost])</f>
        <v>123893960</v>
      </c>
      <c r="F21" s="42">
        <v>2037</v>
      </c>
      <c r="G21" s="2">
        <v>78.841408999999999</v>
      </c>
      <c r="I21" s="42">
        <v>2038</v>
      </c>
      <c r="J21" s="42">
        <v>2674</v>
      </c>
      <c r="K21" s="42">
        <v>2143</v>
      </c>
      <c r="L21" s="42">
        <v>48</v>
      </c>
      <c r="M21" s="3">
        <f t="shared" si="0"/>
        <v>0.54964028776978413</v>
      </c>
      <c r="N21" s="3">
        <f t="shared" si="1"/>
        <v>0.44049331963001026</v>
      </c>
      <c r="O21" s="3">
        <f t="shared" si="2"/>
        <v>9.8663926002055501E-3</v>
      </c>
      <c r="R21" s="42">
        <v>2038</v>
      </c>
      <c r="S21" s="42">
        <v>21454852</v>
      </c>
      <c r="T21" s="42">
        <v>22280683</v>
      </c>
      <c r="U21" s="42">
        <v>609180</v>
      </c>
      <c r="V21" s="33">
        <f t="shared" si="3"/>
        <v>0.48381981934036561</v>
      </c>
      <c r="W21" s="28">
        <f t="shared" si="4"/>
        <v>0.5024428051911034</v>
      </c>
      <c r="X21" s="34">
        <f t="shared" si="5"/>
        <v>1.373737546853103E-2</v>
      </c>
    </row>
    <row r="22" spans="2:24" x14ac:dyDescent="0.25">
      <c r="B22" s="40">
        <v>2039</v>
      </c>
      <c r="C22" s="46"/>
      <c r="D22" s="1">
        <f>SUMIF(Steady_CV19[Year],B22,Steady_CV19[Cost])</f>
        <v>124744777</v>
      </c>
      <c r="F22" s="42">
        <v>2038</v>
      </c>
      <c r="G22" s="2">
        <v>78.451734000000002</v>
      </c>
      <c r="I22" s="42">
        <v>2039</v>
      </c>
      <c r="J22" s="42">
        <v>2556</v>
      </c>
      <c r="K22" s="42">
        <v>2253</v>
      </c>
      <c r="L22" s="42">
        <v>56</v>
      </c>
      <c r="M22" s="3">
        <f t="shared" si="0"/>
        <v>0.52538540596094552</v>
      </c>
      <c r="N22" s="3">
        <f t="shared" si="1"/>
        <v>0.46310380267214801</v>
      </c>
      <c r="O22" s="3">
        <f t="shared" si="2"/>
        <v>1.1510791366906475E-2</v>
      </c>
      <c r="R22" s="42">
        <v>2039</v>
      </c>
      <c r="S22" s="42">
        <v>21102474</v>
      </c>
      <c r="T22" s="42">
        <v>22374932</v>
      </c>
      <c r="U22" s="42">
        <v>867309</v>
      </c>
      <c r="V22" s="33">
        <f t="shared" si="3"/>
        <v>0.47587348345794983</v>
      </c>
      <c r="W22" s="28">
        <f t="shared" si="4"/>
        <v>0.50456817683911148</v>
      </c>
      <c r="X22" s="34">
        <f t="shared" si="5"/>
        <v>1.955833970293867E-2</v>
      </c>
    </row>
    <row r="23" spans="2:24" x14ac:dyDescent="0.25">
      <c r="B23" s="40">
        <v>2040</v>
      </c>
      <c r="C23" s="46"/>
      <c r="D23" s="1">
        <f>SUMIF(Steady_CV19[Year],B23,Steady_CV19[Cost])</f>
        <v>124036636</v>
      </c>
      <c r="F23" s="42">
        <v>2039</v>
      </c>
      <c r="G23" s="2">
        <v>78.059674999999999</v>
      </c>
      <c r="I23" s="42">
        <v>2040</v>
      </c>
      <c r="J23" s="42">
        <v>2400</v>
      </c>
      <c r="K23" s="42">
        <v>2399</v>
      </c>
      <c r="L23" s="42">
        <v>66</v>
      </c>
      <c r="M23" s="3">
        <f t="shared" si="0"/>
        <v>0.49331963001027751</v>
      </c>
      <c r="N23" s="3">
        <f t="shared" si="1"/>
        <v>0.49311408016443986</v>
      </c>
      <c r="O23" s="3">
        <f t="shared" si="2"/>
        <v>1.3566289825282631E-2</v>
      </c>
      <c r="R23" s="42">
        <v>2040</v>
      </c>
      <c r="S23" s="42">
        <v>18546956</v>
      </c>
      <c r="T23" s="42">
        <v>24814766</v>
      </c>
      <c r="U23" s="42">
        <v>982993</v>
      </c>
      <c r="V23" s="33">
        <f t="shared" si="3"/>
        <v>0.41824501521770968</v>
      </c>
      <c r="W23" s="28">
        <f t="shared" si="4"/>
        <v>0.55958790128654567</v>
      </c>
      <c r="X23" s="34">
        <f t="shared" si="5"/>
        <v>2.2167083495744644E-2</v>
      </c>
    </row>
    <row r="24" spans="2:24" x14ac:dyDescent="0.25">
      <c r="B24" s="40">
        <v>2041</v>
      </c>
      <c r="C24" s="46"/>
      <c r="D24" s="1">
        <f>SUMIF(Steady_CV19[Year],B24,Steady_CV19[Cost])</f>
        <v>123425922</v>
      </c>
      <c r="F24" s="42">
        <v>2040</v>
      </c>
      <c r="G24" s="2">
        <v>77.633170000000007</v>
      </c>
      <c r="I24" s="42">
        <v>2041</v>
      </c>
      <c r="J24" s="42">
        <v>2267</v>
      </c>
      <c r="K24" s="42">
        <v>2529</v>
      </c>
      <c r="L24" s="42">
        <v>69</v>
      </c>
      <c r="M24" s="3">
        <f t="shared" si="0"/>
        <v>0.4659815005138746</v>
      </c>
      <c r="N24" s="3">
        <f t="shared" si="1"/>
        <v>0.51983556012332988</v>
      </c>
      <c r="O24" s="3">
        <f t="shared" si="2"/>
        <v>1.4182939362795478E-2</v>
      </c>
      <c r="R24" s="42">
        <v>2041</v>
      </c>
      <c r="S24" s="42">
        <v>18625612</v>
      </c>
      <c r="T24" s="42">
        <v>24750775</v>
      </c>
      <c r="U24" s="42">
        <v>968328</v>
      </c>
      <c r="V24" s="33">
        <f t="shared" si="3"/>
        <v>0.4200187553353314</v>
      </c>
      <c r="W24" s="28">
        <f t="shared" si="4"/>
        <v>0.55814486574104716</v>
      </c>
      <c r="X24" s="34">
        <f t="shared" si="5"/>
        <v>2.183637892362145E-2</v>
      </c>
    </row>
    <row r="25" spans="2:24" x14ac:dyDescent="0.25">
      <c r="B25" s="40">
        <v>2042</v>
      </c>
      <c r="C25" s="46"/>
      <c r="D25" s="1">
        <f>SUMIF(Steady_CV19[Year],B25,Steady_CV19[Cost])</f>
        <v>123241618</v>
      </c>
      <c r="F25" s="42">
        <v>2041</v>
      </c>
      <c r="G25" s="2">
        <v>77.211247</v>
      </c>
      <c r="I25" s="42">
        <v>2042</v>
      </c>
      <c r="J25" s="42">
        <v>2126</v>
      </c>
      <c r="K25" s="42">
        <v>2664</v>
      </c>
      <c r="L25" s="42">
        <v>75</v>
      </c>
      <c r="M25" s="3">
        <f t="shared" si="0"/>
        <v>0.43699897225077083</v>
      </c>
      <c r="N25" s="3">
        <f t="shared" si="1"/>
        <v>0.54758478931140797</v>
      </c>
      <c r="O25" s="3">
        <f t="shared" si="2"/>
        <v>1.5416238437821172E-2</v>
      </c>
      <c r="R25" s="42">
        <v>2042</v>
      </c>
      <c r="S25" s="42">
        <v>18460354</v>
      </c>
      <c r="T25" s="42">
        <v>24865160</v>
      </c>
      <c r="U25" s="42">
        <v>1019201</v>
      </c>
      <c r="V25" s="33">
        <f t="shared" si="3"/>
        <v>0.41629208801995909</v>
      </c>
      <c r="W25" s="28">
        <f t="shared" si="4"/>
        <v>0.56072431630240493</v>
      </c>
      <c r="X25" s="34">
        <f t="shared" si="5"/>
        <v>2.2983595677635995E-2</v>
      </c>
    </row>
    <row r="26" spans="2:24" x14ac:dyDescent="0.25">
      <c r="B26" s="40">
        <v>2043</v>
      </c>
      <c r="C26" s="46"/>
      <c r="D26" s="1">
        <f>SUMIF(Steady_CV19[Year],B26,Steady_CV19[Cost])</f>
        <v>123954244</v>
      </c>
      <c r="F26" s="42">
        <v>2042</v>
      </c>
      <c r="G26" s="2">
        <v>76.777249999999995</v>
      </c>
      <c r="I26" s="42">
        <v>2043</v>
      </c>
      <c r="J26" s="42">
        <v>1987</v>
      </c>
      <c r="K26" s="42">
        <v>2800</v>
      </c>
      <c r="L26" s="42">
        <v>78</v>
      </c>
      <c r="M26" s="3">
        <f t="shared" si="0"/>
        <v>0.40842754367934225</v>
      </c>
      <c r="N26" s="3">
        <f t="shared" si="1"/>
        <v>0.57553956834532372</v>
      </c>
      <c r="O26" s="3">
        <f t="shared" si="2"/>
        <v>1.6032887975334018E-2</v>
      </c>
      <c r="R26" s="42">
        <v>2043</v>
      </c>
      <c r="S26" s="42">
        <v>17811305</v>
      </c>
      <c r="T26" s="42">
        <v>25502975</v>
      </c>
      <c r="U26" s="42">
        <v>1030435</v>
      </c>
      <c r="V26" s="33">
        <f t="shared" si="3"/>
        <v>0.40165564261716419</v>
      </c>
      <c r="W26" s="28">
        <f t="shared" si="4"/>
        <v>0.57510742824708649</v>
      </c>
      <c r="X26" s="34">
        <f t="shared" si="5"/>
        <v>2.3236929135749321E-2</v>
      </c>
    </row>
    <row r="27" spans="2:24" ht="15.75" thickBot="1" x14ac:dyDescent="0.3">
      <c r="B27" s="40">
        <v>2044</v>
      </c>
      <c r="C27" s="46"/>
      <c r="D27" s="1">
        <f>SUMIF(Steady_CV19[Year],B27,Steady_CV19[Cost])</f>
        <v>123209173</v>
      </c>
      <c r="F27" s="42">
        <v>2043</v>
      </c>
      <c r="G27" s="2">
        <v>76.330696000000003</v>
      </c>
      <c r="I27" s="42">
        <v>2044</v>
      </c>
      <c r="J27" s="42">
        <v>1853</v>
      </c>
      <c r="K27" s="42">
        <v>2926</v>
      </c>
      <c r="L27" s="42">
        <v>86</v>
      </c>
      <c r="M27" s="3">
        <f t="shared" si="0"/>
        <v>0.38088386433710175</v>
      </c>
      <c r="N27" s="3">
        <f t="shared" si="1"/>
        <v>0.6014388489208633</v>
      </c>
      <c r="O27" s="3">
        <f t="shared" si="2"/>
        <v>1.7677286742034944E-2</v>
      </c>
      <c r="R27" s="27">
        <v>2044</v>
      </c>
      <c r="S27" s="27">
        <v>17271358</v>
      </c>
      <c r="T27" s="27">
        <v>25866747</v>
      </c>
      <c r="U27" s="27">
        <v>1206610</v>
      </c>
      <c r="V27" s="37">
        <f t="shared" si="3"/>
        <v>0.38947951294759703</v>
      </c>
      <c r="W27" s="38">
        <f t="shared" si="4"/>
        <v>0.58331070568386789</v>
      </c>
      <c r="X27" s="39">
        <f t="shared" si="5"/>
        <v>2.7209781368535121E-2</v>
      </c>
    </row>
    <row r="28" spans="2:24" x14ac:dyDescent="0.25">
      <c r="C28" s="4">
        <f>SUM(C3:C12)</f>
        <v>0</v>
      </c>
      <c r="D28" s="4">
        <f>SUM(D3:D12)</f>
        <v>636827987</v>
      </c>
      <c r="F28" s="42">
        <v>2044</v>
      </c>
      <c r="G28" s="2">
        <v>75.900953000000001</v>
      </c>
    </row>
    <row r="55" spans="2:40" s="5" customFormat="1" ht="152.25" x14ac:dyDescent="0.25">
      <c r="C55" s="6" t="s">
        <v>3605</v>
      </c>
      <c r="D55" s="6" t="s">
        <v>10</v>
      </c>
      <c r="E55" s="6" t="s">
        <v>11</v>
      </c>
      <c r="F55" s="6" t="s">
        <v>12</v>
      </c>
      <c r="G55" s="6" t="s">
        <v>13</v>
      </c>
      <c r="H55" s="6" t="s">
        <v>14</v>
      </c>
      <c r="I55" s="6" t="s">
        <v>15</v>
      </c>
      <c r="J55" s="6" t="s">
        <v>2207</v>
      </c>
      <c r="K55" s="6" t="s">
        <v>2208</v>
      </c>
      <c r="L55" s="6" t="s">
        <v>16</v>
      </c>
      <c r="M55" s="6" t="s">
        <v>17</v>
      </c>
      <c r="N55" s="25" t="s">
        <v>18</v>
      </c>
      <c r="O55" s="6"/>
      <c r="P55" s="6"/>
      <c r="Q55" s="6"/>
      <c r="R55" s="6"/>
      <c r="S55" s="6"/>
      <c r="T55" s="6"/>
      <c r="U55" s="6"/>
      <c r="AC55" s="6" t="s">
        <v>9</v>
      </c>
      <c r="AD55" s="6" t="s">
        <v>10</v>
      </c>
      <c r="AE55" s="6" t="s">
        <v>11</v>
      </c>
      <c r="AF55" s="6" t="s">
        <v>12</v>
      </c>
      <c r="AG55" s="6" t="s">
        <v>13</v>
      </c>
      <c r="AH55" s="6" t="s">
        <v>14</v>
      </c>
      <c r="AI55" s="6" t="s">
        <v>15</v>
      </c>
      <c r="AJ55" s="6" t="s">
        <v>2207</v>
      </c>
      <c r="AK55" s="6" t="s">
        <v>2208</v>
      </c>
      <c r="AL55" s="6" t="s">
        <v>16</v>
      </c>
      <c r="AM55" s="6" t="s">
        <v>17</v>
      </c>
      <c r="AN55" s="6" t="s">
        <v>18</v>
      </c>
    </row>
    <row r="56" spans="2:40" x14ac:dyDescent="0.25">
      <c r="B56" s="40">
        <v>2020</v>
      </c>
      <c r="C56" s="40">
        <f>COUNTIFS(Steady_CV19[Project Name],"*AZ Deck - Epoxy Overlay*",Steady_CV19[Year],$B56)</f>
        <v>80</v>
      </c>
      <c r="D56" s="40">
        <f>COUNTIFS(Steady_CV19[Project Name],"*AZ Deck - Polyester Overlay*",Steady_CV19[Year],$B56)</f>
        <v>5</v>
      </c>
      <c r="E56" s="40">
        <f>COUNTIFS(Steady_CV19[Project Name],"*Az Deck - Replace*",Steady_CV19[Year],$B56)</f>
        <v>0</v>
      </c>
      <c r="F56" s="40">
        <f>COUNTIFS(Steady_CV19[Year],$B56,Steady_CV19[Project Name],"*AZ Super - FRP Wrap*")</f>
        <v>3</v>
      </c>
      <c r="G56" s="40">
        <f>COUNTIFS(Steady_CV19[Project Name],"*AZ Super - Conc Maj Repair*",Steady_CV19[Year],$B56)</f>
        <v>2</v>
      </c>
      <c r="H56" s="40">
        <f>COUNTIFS(Steady_CV19[Project Name],"*AZ Super - Stl*",Steady_CV19[Year],$B56)</f>
        <v>0</v>
      </c>
      <c r="I56" s="40">
        <f>COUNTIFS(Steady_CV19[Project Name],"*AZ Sub - FRP Wrap*",Steady_CV19[Year],$B56)</f>
        <v>10</v>
      </c>
      <c r="J56" s="40">
        <f>COUNTIFS(Steady_CV19[Project Name],"*AZ Sub - Conc Maj Repair*",Steady_CV19[Year],$B56)</f>
        <v>15</v>
      </c>
      <c r="K56" s="40">
        <f>COUNTIFS(Steady_CV19[Project Name],"*AZ Sub - Steel Maj Repair*",Steady_CV19[Year],$B56)</f>
        <v>0</v>
      </c>
      <c r="L56" s="40">
        <f>COUNTIFS(Steady_CV19[Project Name],"*AZ Bridge Replace - Conc*",Steady_CV19[Year],$B56)</f>
        <v>0</v>
      </c>
      <c r="M56" s="40">
        <f>COUNTIFS(Steady_CV19[Project Name],"*AZ Bridge Replace - Steel*",Steady_CV19[Year],$B56)</f>
        <v>0</v>
      </c>
      <c r="N56" s="40">
        <f>COUNTIFS(Steady_CV19[Project Name],"*AZ Culv*",Steady_CV19[Year],$B56)</f>
        <v>0</v>
      </c>
    </row>
    <row r="57" spans="2:40" x14ac:dyDescent="0.25">
      <c r="B57" s="40">
        <v>2021</v>
      </c>
      <c r="C57" s="40">
        <f>COUNTIFS(Steady_CV19[Project Name],"*AZ Deck - Epoxy Overlay*",Steady_CV19[Year],$B57)</f>
        <v>102</v>
      </c>
      <c r="D57" s="40">
        <f>COUNTIFS(Steady_CV19[Project Name],"*AZ Deck - Polyester Overlay*",Steady_CV19[Year],$B57)</f>
        <v>6</v>
      </c>
      <c r="E57" s="40">
        <f>COUNTIFS(Steady_CV19[Project Name],"*Az Deck - Replace*",Steady_CV19[Year],$B57)</f>
        <v>0</v>
      </c>
      <c r="F57" s="40">
        <f>COUNTIFS(Steady_CV19[Year],$B57,Steady_CV19[Project Name],"*AZ Super - FRP Wrap*")</f>
        <v>0</v>
      </c>
      <c r="G57" s="40">
        <f>COUNTIFS(Steady_CV19[Project Name],"*AZ Super - Conc Maj Repair*",Steady_CV19[Year],$B57)</f>
        <v>4</v>
      </c>
      <c r="H57" s="40">
        <f>COUNTIFS(Steady_CV19[Project Name],"*AZ Super - Stl*",Steady_CV19[Year],$B57)</f>
        <v>3</v>
      </c>
      <c r="I57" s="40">
        <f>COUNTIFS(Steady_CV19[Project Name],"*AZ Sub - FRP Wrap*",Steady_CV19[Year],$B57)</f>
        <v>14</v>
      </c>
      <c r="J57" s="40">
        <f>COUNTIFS(Steady_CV19[Project Name],"*AZ Sub - Conc Maj Repair*",Steady_CV19[Year],$B57)</f>
        <v>9</v>
      </c>
      <c r="K57" s="40">
        <f>COUNTIFS(Steady_CV19[Project Name],"*AZ Sub - Steel Maj Repair*",Steady_CV19[Year],$B57)</f>
        <v>0</v>
      </c>
      <c r="L57" s="40">
        <f>COUNTIFS(Steady_CV19[Project Name],"*AZ Bridge Replace - Conc*",Steady_CV19[Year],$B57)</f>
        <v>0</v>
      </c>
      <c r="M57" s="40">
        <f>COUNTIFS(Steady_CV19[Project Name],"*AZ Bridge Replace - Steel*",Steady_CV19[Year],$B57)</f>
        <v>0</v>
      </c>
      <c r="N57" s="40">
        <f>COUNTIFS(Steady_CV19[Project Name],"*AZ Culv*",Steady_CV19[Year],$B57)</f>
        <v>0</v>
      </c>
      <c r="AB57" s="41"/>
      <c r="AC57" s="41"/>
    </row>
    <row r="58" spans="2:40" x14ac:dyDescent="0.25">
      <c r="B58" s="40">
        <v>2022</v>
      </c>
      <c r="C58" s="40">
        <f>COUNTIFS(Steady_CV19[Project Name],"*AZ Deck - Epoxy Overlay*",Steady_CV19[Year],$B58)</f>
        <v>131</v>
      </c>
      <c r="D58" s="40">
        <f>COUNTIFS(Steady_CV19[Project Name],"*AZ Deck - Polyester Overlay*",Steady_CV19[Year],$B58)</f>
        <v>4</v>
      </c>
      <c r="E58" s="40">
        <f>COUNTIFS(Steady_CV19[Project Name],"*Az Deck - Replace*",Steady_CV19[Year],$B58)</f>
        <v>1</v>
      </c>
      <c r="F58" s="40">
        <f>COUNTIFS(Steady_CV19[Year],$B58,Steady_CV19[Project Name],"*AZ Super - FRP Wrap*")</f>
        <v>3</v>
      </c>
      <c r="G58" s="40">
        <f>COUNTIFS(Steady_CV19[Project Name],"*AZ Super - Conc Maj Repair*",Steady_CV19[Year],$B58)</f>
        <v>10</v>
      </c>
      <c r="H58" s="40">
        <f>COUNTIFS(Steady_CV19[Project Name],"*AZ Super - Stl*",Steady_CV19[Year],$B58)</f>
        <v>7</v>
      </c>
      <c r="I58" s="40">
        <f>COUNTIFS(Steady_CV19[Project Name],"*AZ Sub - FRP Wrap*",Steady_CV19[Year],$B58)</f>
        <v>22</v>
      </c>
      <c r="J58" s="40">
        <f>COUNTIFS(Steady_CV19[Project Name],"*AZ Sub - Conc Maj Repair*",Steady_CV19[Year],$B58)</f>
        <v>29</v>
      </c>
      <c r="K58" s="40">
        <f>COUNTIFS(Steady_CV19[Project Name],"*AZ Sub - Steel Maj Repair*",Steady_CV19[Year],$B58)</f>
        <v>0</v>
      </c>
      <c r="L58" s="40">
        <f>COUNTIFS(Steady_CV19[Project Name],"*AZ Bridge Replace - Conc*",Steady_CV19[Year],$B58)</f>
        <v>0</v>
      </c>
      <c r="M58" s="40">
        <f>COUNTIFS(Steady_CV19[Project Name],"*AZ Bridge Replace - Steel*",Steady_CV19[Year],$B58)</f>
        <v>0</v>
      </c>
      <c r="N58" s="40">
        <f>COUNTIFS(Steady_CV19[Project Name],"*AZ Culv*",Steady_CV19[Year],$B58)</f>
        <v>0</v>
      </c>
      <c r="AB58" s="40">
        <v>2020</v>
      </c>
      <c r="AC58" s="1">
        <f>SUMIFS(Steady_CV19[Cost],Steady_CV19[Project Name],"*AZ Deck - Epoxy Overlay*",Steady_CV19[Year],$B56)</f>
        <v>9669885</v>
      </c>
      <c r="AD58" s="1">
        <f>SUMIFS(Steady_CV19[Cost],Steady_CV19[Project Name],"*AZ Deck - Polyester Overlay*",Steady_CV19[Year],$B56)</f>
        <v>704300</v>
      </c>
      <c r="AE58" s="1">
        <f>SUMIFS(Steady_CV19[Cost],Steady_CV19[Project Name],"*Az Deck - Replace*",Steady_CV19[Year],$B56)</f>
        <v>0</v>
      </c>
      <c r="AF58" s="1">
        <f>SUMIFS(Steady_CV19[Cost],Steady_CV19[Project Name],"*AZ Super - FRP Wrap*",Steady_CV19[Year],$B56)</f>
        <v>291280</v>
      </c>
      <c r="AG58" s="1">
        <f>SUMIFS(Steady_CV19[Cost],Steady_CV19[Project Name],"*AZ Super - Conc Maj Repair*",Steady_CV19[Year],$B56)</f>
        <v>224440</v>
      </c>
      <c r="AH58" s="1">
        <f>SUMIFS(Steady_CV19[Cost],Steady_CV19[Project Name],"*AZ Super - Stl*",Steady_CV19[Year],$B56)</f>
        <v>0</v>
      </c>
      <c r="AI58" s="1">
        <f>SUMIFS(Steady_CV19[Cost],Steady_CV19[Project Name],"*AZ Sub - FRP Wrap*",Steady_CV19[Year],$B56)</f>
        <v>1234620</v>
      </c>
      <c r="AJ58" s="1">
        <f>SUMIFS(Steady_CV19[Cost],Steady_CV19[Project Name],"*AZ Sub - Conc Maj Repair*",Steady_CV19[Year],$B56)</f>
        <v>1803900</v>
      </c>
      <c r="AK58" s="1">
        <f>SUMIFS(Steady_CV19[Cost],Steady_CV19[Project Name],"*AZ Sub - Steel Maj Repair*",Steady_CV19[Year],$B56)</f>
        <v>0</v>
      </c>
      <c r="AL58" s="1">
        <f>SUMIFS(Steady_CV19[Cost],Steady_CV19[Project Name],"*AZ Bridge Replace - Conc*",Steady_CV19[Year],$B56)</f>
        <v>0</v>
      </c>
      <c r="AM58" s="1">
        <f>SUMIFS(Steady_CV19[Cost],Steady_CV19[Project Name],"*AZ Bridge Replace - Steel*",Steady_CV19[Year],$B56)</f>
        <v>0</v>
      </c>
      <c r="AN58" s="1">
        <f>SUMIFS(Steady_CV19[Cost],Steady_CV19[Project Name],"*AZ Culv*",Steady_CV19[Year],$B56)</f>
        <v>0</v>
      </c>
    </row>
    <row r="59" spans="2:40" x14ac:dyDescent="0.25">
      <c r="B59" s="40">
        <v>2023</v>
      </c>
      <c r="C59" s="40">
        <f>COUNTIFS(Steady_CV19[Project Name],"*AZ Deck - Epoxy Overlay*",Steady_CV19[Year],$B59)</f>
        <v>0</v>
      </c>
      <c r="D59" s="40">
        <f>COUNTIFS(Steady_CV19[Project Name],"*AZ Deck - Polyester Overlay*",Steady_CV19[Year],$B59)</f>
        <v>0</v>
      </c>
      <c r="E59" s="40">
        <f>COUNTIFS(Steady_CV19[Project Name],"*Az Deck - Replace*",Steady_CV19[Year],$B59)</f>
        <v>0</v>
      </c>
      <c r="F59" s="40">
        <f>COUNTIFS(Steady_CV19[Year],$B59,Steady_CV19[Project Name],"*AZ Super - FRP Wrap*")</f>
        <v>0</v>
      </c>
      <c r="G59" s="40">
        <f>COUNTIFS(Steady_CV19[Project Name],"*AZ Super - Conc Maj Repair*",Steady_CV19[Year],$B59)</f>
        <v>0</v>
      </c>
      <c r="H59" s="40">
        <f>COUNTIFS(Steady_CV19[Project Name],"*AZ Super - Stl*",Steady_CV19[Year],$B59)</f>
        <v>0</v>
      </c>
      <c r="I59" s="40">
        <f>COUNTIFS(Steady_CV19[Project Name],"*AZ Sub - FRP Wrap*",Steady_CV19[Year],$B59)</f>
        <v>0</v>
      </c>
      <c r="J59" s="40">
        <f>COUNTIFS(Steady_CV19[Project Name],"*AZ Sub - Conc Maj Repair*",Steady_CV19[Year],$B59)</f>
        <v>0</v>
      </c>
      <c r="K59" s="40">
        <f>COUNTIFS(Steady_CV19[Project Name],"*AZ Sub - Steel Maj Repair*",Steady_CV19[Year],$B59)</f>
        <v>0</v>
      </c>
      <c r="L59" s="40">
        <f>COUNTIFS(Steady_CV19[Project Name],"*AZ Bridge Replace - Conc*",Steady_CV19[Year],$B59)</f>
        <v>0</v>
      </c>
      <c r="M59" s="40">
        <f>COUNTIFS(Steady_CV19[Project Name],"*AZ Bridge Replace - Steel*",Steady_CV19[Year],$B59)</f>
        <v>0</v>
      </c>
      <c r="N59" s="40">
        <f>COUNTIFS(Steady_CV19[Project Name],"*AZ Culv*",Steady_CV19[Year],$B59)</f>
        <v>0</v>
      </c>
      <c r="AB59" s="40">
        <v>2021</v>
      </c>
      <c r="AC59" s="1">
        <f>SUMIFS(Steady_CV19[Cost],Steady_CV19[Project Name],"*AZ Deck - Epoxy Overlay*",Steady_CV19[Year],$B57)</f>
        <v>15529855</v>
      </c>
      <c r="AD59" s="1">
        <f>SUMIFS(Steady_CV19[Cost],Steady_CV19[Project Name],"*AZ Deck - Polyester Overlay*",Steady_CV19[Year],$B57)</f>
        <v>1896942</v>
      </c>
      <c r="AE59" s="1">
        <f>SUMIFS(Steady_CV19[Cost],Steady_CV19[Project Name],"*Az Deck - Replace*",Steady_CV19[Year],$B57)</f>
        <v>0</v>
      </c>
      <c r="AF59" s="1">
        <f>SUMIFS(Steady_CV19[Cost],Steady_CV19[Project Name],"*AZ Super - FRP Wrap*",Steady_CV19[Year],$B57)</f>
        <v>0</v>
      </c>
      <c r="AG59" s="1">
        <f>SUMIFS(Steady_CV19[Cost],Steady_CV19[Project Name],"*AZ Super - Conc Maj Repair*",Steady_CV19[Year],$B57)</f>
        <v>689976</v>
      </c>
      <c r="AH59" s="1">
        <f>SUMIFS(Steady_CV19[Cost],Steady_CV19[Project Name],"*AZ Super - Stl*",Steady_CV19[Year],$B57)</f>
        <v>593533</v>
      </c>
      <c r="AI59" s="1">
        <f>SUMIFS(Steady_CV19[Cost],Steady_CV19[Project Name],"*AZ Sub - FRP Wrap*",Steady_CV19[Year],$B57)</f>
        <v>2093290</v>
      </c>
      <c r="AJ59" s="1">
        <f>SUMIFS(Steady_CV19[Cost],Steady_CV19[Project Name],"*AZ Sub - Conc Maj Repair*",Steady_CV19[Year],$B57)</f>
        <v>2114690</v>
      </c>
      <c r="AK59" s="1">
        <f>SUMIFS(Steady_CV19[Cost],Steady_CV19[Project Name],"*AZ Sub - Steel Maj Repair*",Steady_CV19[Year],$B57)</f>
        <v>0</v>
      </c>
      <c r="AL59" s="1">
        <f>SUMIFS(Steady_CV19[Cost],Steady_CV19[Project Name],"*AZ Bridge Replace - Conc*",Steady_CV19[Year],$B57)</f>
        <v>0</v>
      </c>
      <c r="AM59" s="1">
        <f>SUMIFS(Steady_CV19[Cost],Steady_CV19[Project Name],"*AZ Bridge Replace - Steel*",Steady_CV19[Year],$B57)</f>
        <v>0</v>
      </c>
      <c r="AN59" s="1">
        <f>SUMIFS(Steady_CV19[Cost],Steady_CV19[Project Name],"*AZ Culv*",Steady_CV19[Year],$B57)</f>
        <v>0</v>
      </c>
    </row>
    <row r="60" spans="2:40" x14ac:dyDescent="0.25">
      <c r="B60" s="40">
        <v>2024</v>
      </c>
      <c r="C60" s="40">
        <f>COUNTIFS(Steady_CV19[Project Name],"*AZ Deck - Epoxy Overlay*",Steady_CV19[Year],$B60)</f>
        <v>171</v>
      </c>
      <c r="D60" s="40">
        <f>COUNTIFS(Steady_CV19[Project Name],"*AZ Deck - Polyester Overlay*",Steady_CV19[Year],$B60)</f>
        <v>0</v>
      </c>
      <c r="E60" s="40">
        <f>COUNTIFS(Steady_CV19[Project Name],"*Az Deck - Replace*",Steady_CV19[Year],$B60)</f>
        <v>0</v>
      </c>
      <c r="F60" s="40">
        <f>COUNTIFS(Steady_CV19[Year],$B60,Steady_CV19[Project Name],"*AZ Super - FRP Wrap*")</f>
        <v>5</v>
      </c>
      <c r="G60" s="40">
        <f>COUNTIFS(Steady_CV19[Project Name],"*AZ Super - Conc Maj Repair*",Steady_CV19[Year],$B60)</f>
        <v>2</v>
      </c>
      <c r="H60" s="40">
        <f>COUNTIFS(Steady_CV19[Project Name],"*AZ Super - Stl*",Steady_CV19[Year],$B60)</f>
        <v>10</v>
      </c>
      <c r="I60" s="40">
        <f>COUNTIFS(Steady_CV19[Project Name],"*AZ Sub - FRP Wrap*",Steady_CV19[Year],$B60)</f>
        <v>27</v>
      </c>
      <c r="J60" s="40">
        <f>COUNTIFS(Steady_CV19[Project Name],"*AZ Sub - Conc Maj Repair*",Steady_CV19[Year],$B60)</f>
        <v>18</v>
      </c>
      <c r="K60" s="40">
        <f>COUNTIFS(Steady_CV19[Project Name],"*AZ Sub - Steel Maj Repair*",Steady_CV19[Year],$B60)</f>
        <v>0</v>
      </c>
      <c r="L60" s="40">
        <f>COUNTIFS(Steady_CV19[Project Name],"*AZ Bridge Replace - Conc*",Steady_CV19[Year],$B60)</f>
        <v>0</v>
      </c>
      <c r="M60" s="40">
        <f>COUNTIFS(Steady_CV19[Project Name],"*AZ Bridge Replace - Steel*",Steady_CV19[Year],$B60)</f>
        <v>0</v>
      </c>
      <c r="N60" s="40">
        <f>COUNTIFS(Steady_CV19[Project Name],"*AZ Culv*",Steady_CV19[Year],$B60)</f>
        <v>0</v>
      </c>
      <c r="AB60" s="40">
        <v>2022</v>
      </c>
      <c r="AC60" s="1">
        <f>SUMIFS(Steady_CV19[Cost],Steady_CV19[Project Name],"*AZ Deck - Epoxy Overlay*",Steady_CV19[Year],$B58)</f>
        <v>25241051</v>
      </c>
      <c r="AD60" s="1">
        <f>SUMIFS(Steady_CV19[Cost],Steady_CV19[Project Name],"*AZ Deck - Polyester Overlay*",Steady_CV19[Year],$B58)</f>
        <v>2307490</v>
      </c>
      <c r="AE60" s="1">
        <f>SUMIFS(Steady_CV19[Cost],Steady_CV19[Project Name],"*Az Deck - Replace*",Steady_CV19[Year],$B58)</f>
        <v>566521</v>
      </c>
      <c r="AF60" s="1">
        <f>SUMIFS(Steady_CV19[Cost],Steady_CV19[Project Name],"*AZ Super - FRP Wrap*",Steady_CV19[Year],$B58)</f>
        <v>665270</v>
      </c>
      <c r="AG60" s="1">
        <f>SUMIFS(Steady_CV19[Cost],Steady_CV19[Project Name],"*AZ Super - Conc Maj Repair*",Steady_CV19[Year],$B58)</f>
        <v>2174123</v>
      </c>
      <c r="AH60" s="1">
        <f>SUMIFS(Steady_CV19[Cost],Steady_CV19[Project Name],"*AZ Super - Stl*",Steady_CV19[Year],$B58)</f>
        <v>2566105</v>
      </c>
      <c r="AI60" s="1">
        <f>SUMIFS(Steady_CV19[Cost],Steady_CV19[Project Name],"*AZ Sub - FRP Wrap*",Steady_CV19[Year],$B58)</f>
        <v>4687165</v>
      </c>
      <c r="AJ60" s="1">
        <f>SUMIFS(Steady_CV19[Cost],Steady_CV19[Project Name],"*AZ Sub - Conc Maj Repair*",Steady_CV19[Year],$B58)</f>
        <v>8734428</v>
      </c>
      <c r="AK60" s="1">
        <f>SUMIFS(Steady_CV19[Cost],Steady_CV19[Project Name],"*AZ Sub - Steel Maj Repair*",Steady_CV19[Year],$B58)</f>
        <v>0</v>
      </c>
      <c r="AL60" s="1">
        <f>SUMIFS(Steady_CV19[Cost],Steady_CV19[Project Name],"*AZ Bridge Replace - Conc*",Steady_CV19[Year],$B58)</f>
        <v>0</v>
      </c>
      <c r="AM60" s="1">
        <f>SUMIFS(Steady_CV19[Cost],Steady_CV19[Project Name],"*AZ Bridge Replace - Steel*",Steady_CV19[Year],$B58)</f>
        <v>0</v>
      </c>
      <c r="AN60" s="1">
        <f>SUMIFS(Steady_CV19[Cost],Steady_CV19[Project Name],"*AZ Culv*",Steady_CV19[Year],$B58)</f>
        <v>0</v>
      </c>
    </row>
    <row r="61" spans="2:40" x14ac:dyDescent="0.25">
      <c r="B61" s="40">
        <v>2025</v>
      </c>
      <c r="C61" s="40">
        <f>COUNTIFS(Steady_CV19[Project Name],"*AZ Deck - Epoxy Overlay*",Steady_CV19[Year],$B61)</f>
        <v>133</v>
      </c>
      <c r="D61" s="40">
        <f>COUNTIFS(Steady_CV19[Project Name],"*AZ Deck - Polyester Overlay*",Steady_CV19[Year],$B61)</f>
        <v>0</v>
      </c>
      <c r="E61" s="40">
        <f>COUNTIFS(Steady_CV19[Project Name],"*Az Deck - Replace*",Steady_CV19[Year],$B61)</f>
        <v>0</v>
      </c>
      <c r="F61" s="40">
        <f>COUNTIFS(Steady_CV19[Year],$B61,Steady_CV19[Project Name],"*AZ Super - FRP Wrap*")</f>
        <v>4</v>
      </c>
      <c r="G61" s="40">
        <f>COUNTIFS(Steady_CV19[Project Name],"*AZ Super - Conc Maj Repair*",Steady_CV19[Year],$B61)</f>
        <v>9</v>
      </c>
      <c r="H61" s="40">
        <f>COUNTIFS(Steady_CV19[Project Name],"*AZ Super - Stl*",Steady_CV19[Year],$B61)</f>
        <v>3</v>
      </c>
      <c r="I61" s="40">
        <f>COUNTIFS(Steady_CV19[Project Name],"*AZ Sub - FRP Wrap*",Steady_CV19[Year],$B61)</f>
        <v>28</v>
      </c>
      <c r="J61" s="40">
        <f>COUNTIFS(Steady_CV19[Project Name],"*AZ Sub - Conc Maj Repair*",Steady_CV19[Year],$B61)</f>
        <v>10</v>
      </c>
      <c r="K61" s="40">
        <f>COUNTIFS(Steady_CV19[Project Name],"*AZ Sub - Steel Maj Repair*",Steady_CV19[Year],$B61)</f>
        <v>1</v>
      </c>
      <c r="L61" s="40">
        <f>COUNTIFS(Steady_CV19[Project Name],"*AZ Bridge Replace - Conc*",Steady_CV19[Year],$B61)</f>
        <v>0</v>
      </c>
      <c r="M61" s="40">
        <f>COUNTIFS(Steady_CV19[Project Name],"*AZ Bridge Replace - Steel*",Steady_CV19[Year],$B61)</f>
        <v>0</v>
      </c>
      <c r="N61" s="40">
        <f>COUNTIFS(Steady_CV19[Project Name],"*AZ Culv*",Steady_CV19[Year],$B61)</f>
        <v>0</v>
      </c>
      <c r="AB61" s="40">
        <v>2023</v>
      </c>
      <c r="AC61" s="1">
        <f>SUMIFS(Steady_CV19[Cost],Steady_CV19[Project Name],"*AZ Deck - Epoxy Overlay*",Steady_CV19[Year],$B59)</f>
        <v>0</v>
      </c>
      <c r="AD61" s="1">
        <f>SUMIFS(Steady_CV19[Cost],Steady_CV19[Project Name],"*AZ Deck - Polyester Overlay*",Steady_CV19[Year],$B59)</f>
        <v>0</v>
      </c>
      <c r="AE61" s="1">
        <f>SUMIFS(Steady_CV19[Cost],Steady_CV19[Project Name],"*Az Deck - Replace*",Steady_CV19[Year],$B59)</f>
        <v>0</v>
      </c>
      <c r="AF61" s="1">
        <f>SUMIFS(Steady_CV19[Cost],Steady_CV19[Project Name],"*AZ Super - FRP Wrap*",Steady_CV19[Year],$B59)</f>
        <v>0</v>
      </c>
      <c r="AG61" s="1">
        <f>SUMIFS(Steady_CV19[Cost],Steady_CV19[Project Name],"*AZ Super - Conc Maj Repair*",Steady_CV19[Year],$B59)</f>
        <v>0</v>
      </c>
      <c r="AH61" s="1">
        <f>SUMIFS(Steady_CV19[Cost],Steady_CV19[Project Name],"*AZ Super - Stl*",Steady_CV19[Year],$B59)</f>
        <v>0</v>
      </c>
      <c r="AI61" s="1">
        <f>SUMIFS(Steady_CV19[Cost],Steady_CV19[Project Name],"*AZ Sub - FRP Wrap*",Steady_CV19[Year],$B59)</f>
        <v>0</v>
      </c>
      <c r="AJ61" s="1">
        <f>SUMIFS(Steady_CV19[Cost],Steady_CV19[Project Name],"*AZ Sub - Conc Maj Repair*",Steady_CV19[Year],$B59)</f>
        <v>0</v>
      </c>
      <c r="AK61" s="1">
        <f>SUMIFS(Steady_CV19[Cost],Steady_CV19[Project Name],"*AZ Sub - Steel Maj Repair*",Steady_CV19[Year],$B59)</f>
        <v>0</v>
      </c>
      <c r="AL61" s="1">
        <f>SUMIFS(Steady_CV19[Cost],Steady_CV19[Project Name],"*AZ Bridge Replace - Conc*",Steady_CV19[Year],$B59)</f>
        <v>0</v>
      </c>
      <c r="AM61" s="1">
        <f>SUMIFS(Steady_CV19[Cost],Steady_CV19[Project Name],"*AZ Bridge Replace - Steel*",Steady_CV19[Year],$B59)</f>
        <v>0</v>
      </c>
      <c r="AN61" s="1">
        <f>SUMIFS(Steady_CV19[Cost],Steady_CV19[Project Name],"*AZ Culv*",Steady_CV19[Year],$B59)</f>
        <v>0</v>
      </c>
    </row>
    <row r="62" spans="2:40" x14ac:dyDescent="0.25">
      <c r="B62" s="40">
        <v>2026</v>
      </c>
      <c r="C62" s="40">
        <f>COUNTIFS(Steady_CV19[Project Name],"*AZ Deck - Epoxy Overlay*",Steady_CV19[Year],$B62)</f>
        <v>121</v>
      </c>
      <c r="D62" s="40">
        <f>COUNTIFS(Steady_CV19[Project Name],"*AZ Deck - Polyester Overlay*",Steady_CV19[Year],$B62)</f>
        <v>0</v>
      </c>
      <c r="E62" s="40">
        <f>COUNTIFS(Steady_CV19[Project Name],"*Az Deck - Replace*",Steady_CV19[Year],$B62)</f>
        <v>0</v>
      </c>
      <c r="F62" s="40">
        <f>COUNTIFS(Steady_CV19[Year],$B62,Steady_CV19[Project Name],"*AZ Super - FRP Wrap*")</f>
        <v>3</v>
      </c>
      <c r="G62" s="40">
        <f>COUNTIFS(Steady_CV19[Project Name],"*AZ Super - Conc Maj Repair*",Steady_CV19[Year],$B62)</f>
        <v>5</v>
      </c>
      <c r="H62" s="40">
        <f>COUNTIFS(Steady_CV19[Project Name],"*AZ Super - Stl*",Steady_CV19[Year],$B62)</f>
        <v>3</v>
      </c>
      <c r="I62" s="40">
        <f>COUNTIFS(Steady_CV19[Project Name],"*AZ Sub - FRP Wrap*",Steady_CV19[Year],$B62)</f>
        <v>23</v>
      </c>
      <c r="J62" s="40">
        <f>COUNTIFS(Steady_CV19[Project Name],"*AZ Sub - Conc Maj Repair*",Steady_CV19[Year],$B62)</f>
        <v>9</v>
      </c>
      <c r="K62" s="40">
        <f>COUNTIFS(Steady_CV19[Project Name],"*AZ Sub - Steel Maj Repair*",Steady_CV19[Year],$B62)</f>
        <v>2</v>
      </c>
      <c r="L62" s="40">
        <f>COUNTIFS(Steady_CV19[Project Name],"*AZ Bridge Replace - Conc*",Steady_CV19[Year],$B62)</f>
        <v>0</v>
      </c>
      <c r="M62" s="40">
        <f>COUNTIFS(Steady_CV19[Project Name],"*AZ Bridge Replace - Steel*",Steady_CV19[Year],$B62)</f>
        <v>0</v>
      </c>
      <c r="N62" s="40">
        <f>COUNTIFS(Steady_CV19[Project Name],"*AZ Culv*",Steady_CV19[Year],$B62)</f>
        <v>0</v>
      </c>
      <c r="AB62" s="40">
        <v>2024</v>
      </c>
      <c r="AC62" s="1">
        <f>SUMIFS(Steady_CV19[Cost],Steady_CV19[Project Name],"*AZ Deck - Epoxy Overlay*",Steady_CV19[Year],$B60)</f>
        <v>35698796</v>
      </c>
      <c r="AD62" s="1">
        <f>SUMIFS(Steady_CV19[Cost],Steady_CV19[Project Name],"*AZ Deck - Polyester Overlay*",Steady_CV19[Year],$B60)</f>
        <v>0</v>
      </c>
      <c r="AE62" s="1">
        <f>SUMIFS(Steady_CV19[Cost],Steady_CV19[Project Name],"*Az Deck - Replace*",Steady_CV19[Year],$B60)</f>
        <v>0</v>
      </c>
      <c r="AF62" s="1">
        <f>SUMIFS(Steady_CV19[Cost],Steady_CV19[Project Name],"*AZ Super - FRP Wrap*",Steady_CV19[Year],$B60)</f>
        <v>708048</v>
      </c>
      <c r="AG62" s="1">
        <f>SUMIFS(Steady_CV19[Cost],Steady_CV19[Project Name],"*AZ Super - Conc Maj Repair*",Steady_CV19[Year],$B60)</f>
        <v>739369</v>
      </c>
      <c r="AH62" s="1">
        <f>SUMIFS(Steady_CV19[Cost],Steady_CV19[Project Name],"*AZ Super - Stl*",Steady_CV19[Year],$B60)</f>
        <v>4378257</v>
      </c>
      <c r="AI62" s="1">
        <f>SUMIFS(Steady_CV19[Cost],Steady_CV19[Project Name],"*AZ Sub - FRP Wrap*",Steady_CV19[Year],$B60)</f>
        <v>7609184</v>
      </c>
      <c r="AJ62" s="1">
        <f>SUMIFS(Steady_CV19[Cost],Steady_CV19[Project Name],"*AZ Sub - Conc Maj Repair*",Steady_CV19[Year],$B60)</f>
        <v>7655295</v>
      </c>
      <c r="AK62" s="1">
        <f>SUMIFS(Steady_CV19[Cost],Steady_CV19[Project Name],"*AZ Sub - Steel Maj Repair*",Steady_CV19[Year],$B60)</f>
        <v>0</v>
      </c>
      <c r="AL62" s="1">
        <f>SUMIFS(Steady_CV19[Cost],Steady_CV19[Project Name],"*AZ Bridge Replace - Conc*",Steady_CV19[Year],$B60)</f>
        <v>0</v>
      </c>
      <c r="AM62" s="1">
        <f>SUMIFS(Steady_CV19[Cost],Steady_CV19[Project Name],"*AZ Bridge Replace - Steel*",Steady_CV19[Year],$B60)</f>
        <v>0</v>
      </c>
      <c r="AN62" s="1">
        <f>SUMIFS(Steady_CV19[Cost],Steady_CV19[Project Name],"*AZ Culv*",Steady_CV19[Year],$B60)</f>
        <v>0</v>
      </c>
    </row>
    <row r="63" spans="2:40" x14ac:dyDescent="0.25">
      <c r="B63" s="40">
        <v>2027</v>
      </c>
      <c r="C63" s="40">
        <f>COUNTIFS(Steady_CV19[Project Name],"*AZ Deck - Epoxy Overlay*",Steady_CV19[Year],$B63)</f>
        <v>116</v>
      </c>
      <c r="D63" s="40">
        <f>COUNTIFS(Steady_CV19[Project Name],"*AZ Deck - Polyester Overlay*",Steady_CV19[Year],$B63)</f>
        <v>0</v>
      </c>
      <c r="E63" s="40">
        <f>COUNTIFS(Steady_CV19[Project Name],"*Az Deck - Replace*",Steady_CV19[Year],$B63)</f>
        <v>0</v>
      </c>
      <c r="F63" s="40">
        <f>COUNTIFS(Steady_CV19[Year],$B63,Steady_CV19[Project Name],"*AZ Super - FRP Wrap*")</f>
        <v>9</v>
      </c>
      <c r="G63" s="40">
        <f>COUNTIFS(Steady_CV19[Project Name],"*AZ Super - Conc Maj Repair*",Steady_CV19[Year],$B63)</f>
        <v>4</v>
      </c>
      <c r="H63" s="40">
        <f>COUNTIFS(Steady_CV19[Project Name],"*AZ Super - Stl*",Steady_CV19[Year],$B63)</f>
        <v>8</v>
      </c>
      <c r="I63" s="40">
        <f>COUNTIFS(Steady_CV19[Project Name],"*AZ Sub - FRP Wrap*",Steady_CV19[Year],$B63)</f>
        <v>15</v>
      </c>
      <c r="J63" s="40">
        <f>COUNTIFS(Steady_CV19[Project Name],"*AZ Sub - Conc Maj Repair*",Steady_CV19[Year],$B63)</f>
        <v>7</v>
      </c>
      <c r="K63" s="40">
        <f>COUNTIFS(Steady_CV19[Project Name],"*AZ Sub - Steel Maj Repair*",Steady_CV19[Year],$B63)</f>
        <v>2</v>
      </c>
      <c r="L63" s="40">
        <f>COUNTIFS(Steady_CV19[Project Name],"*AZ Bridge Replace - Conc*",Steady_CV19[Year],$B63)</f>
        <v>0</v>
      </c>
      <c r="M63" s="40">
        <f>COUNTIFS(Steady_CV19[Project Name],"*AZ Bridge Replace - Steel*",Steady_CV19[Year],$B63)</f>
        <v>0</v>
      </c>
      <c r="N63" s="40">
        <f>COUNTIFS(Steady_CV19[Project Name],"*AZ Culv*",Steady_CV19[Year],$B63)</f>
        <v>0</v>
      </c>
      <c r="AB63" s="40">
        <v>2025</v>
      </c>
      <c r="AC63" s="1">
        <f>SUMIFS(Steady_CV19[Cost],Steady_CV19[Project Name],"*AZ Deck - Epoxy Overlay*",Steady_CV19[Year],$B61)</f>
        <v>31482043</v>
      </c>
      <c r="AD63" s="1">
        <f>SUMIFS(Steady_CV19[Cost],Steady_CV19[Project Name],"*AZ Deck - Polyester Overlay*",Steady_CV19[Year],$B61)</f>
        <v>0</v>
      </c>
      <c r="AE63" s="1">
        <f>SUMIFS(Steady_CV19[Cost],Steady_CV19[Project Name],"*Az Deck - Replace*",Steady_CV19[Year],$B61)</f>
        <v>0</v>
      </c>
      <c r="AF63" s="1">
        <f>SUMIFS(Steady_CV19[Cost],Steady_CV19[Project Name],"*AZ Super - FRP Wrap*",Steady_CV19[Year],$B61)</f>
        <v>773920</v>
      </c>
      <c r="AG63" s="1">
        <f>SUMIFS(Steady_CV19[Cost],Steady_CV19[Project Name],"*AZ Super - Conc Maj Repair*",Steady_CV19[Year],$B61)</f>
        <v>3997965</v>
      </c>
      <c r="AH63" s="1">
        <f>SUMIFS(Steady_CV19[Cost],Steady_CV19[Project Name],"*AZ Super - Stl*",Steady_CV19[Year],$B61)</f>
        <v>1191676</v>
      </c>
      <c r="AI63" s="1">
        <f>SUMIFS(Steady_CV19[Cost],Steady_CV19[Project Name],"*AZ Sub - FRP Wrap*",Steady_CV19[Year],$B61)</f>
        <v>7083027</v>
      </c>
      <c r="AJ63" s="1">
        <f>SUMIFS(Steady_CV19[Cost],Steady_CV19[Project Name],"*AZ Sub - Conc Maj Repair*",Steady_CV19[Year],$B61)</f>
        <v>5421595</v>
      </c>
      <c r="AK63" s="1">
        <f>SUMIFS(Steady_CV19[Cost],Steady_CV19[Project Name],"*AZ Sub - Steel Maj Repair*",Steady_CV19[Year],$B61)</f>
        <v>483696</v>
      </c>
      <c r="AL63" s="1">
        <f>SUMIFS(Steady_CV19[Cost],Steady_CV19[Project Name],"*AZ Bridge Replace - Conc*",Steady_CV19[Year],$B61)</f>
        <v>0</v>
      </c>
      <c r="AM63" s="1">
        <f>SUMIFS(Steady_CV19[Cost],Steady_CV19[Project Name],"*AZ Bridge Replace - Steel*",Steady_CV19[Year],$B61)</f>
        <v>0</v>
      </c>
      <c r="AN63" s="1">
        <f>SUMIFS(Steady_CV19[Cost],Steady_CV19[Project Name],"*AZ Culv*",Steady_CV19[Year],$B61)</f>
        <v>0</v>
      </c>
    </row>
    <row r="64" spans="2:40" x14ac:dyDescent="0.25">
      <c r="B64" s="40">
        <v>2028</v>
      </c>
      <c r="C64" s="40">
        <f>COUNTIFS(Steady_CV19[Project Name],"*AZ Deck - Epoxy Overlay*",Steady_CV19[Year],$B64)</f>
        <v>100</v>
      </c>
      <c r="D64" s="40">
        <f>COUNTIFS(Steady_CV19[Project Name],"*AZ Deck - Polyester Overlay*",Steady_CV19[Year],$B64)</f>
        <v>0</v>
      </c>
      <c r="E64" s="40">
        <f>COUNTIFS(Steady_CV19[Project Name],"*Az Deck - Replace*",Steady_CV19[Year],$B64)</f>
        <v>0</v>
      </c>
      <c r="F64" s="40">
        <f>COUNTIFS(Steady_CV19[Year],$B64,Steady_CV19[Project Name],"*AZ Super - FRP Wrap*")</f>
        <v>1</v>
      </c>
      <c r="G64" s="40">
        <f>COUNTIFS(Steady_CV19[Project Name],"*AZ Super - Conc Maj Repair*",Steady_CV19[Year],$B64)</f>
        <v>3</v>
      </c>
      <c r="H64" s="40">
        <f>COUNTIFS(Steady_CV19[Project Name],"*AZ Super - Stl*",Steady_CV19[Year],$B64)</f>
        <v>5</v>
      </c>
      <c r="I64" s="40">
        <f>COUNTIFS(Steady_CV19[Project Name],"*AZ Sub - FRP Wrap*",Steady_CV19[Year],$B64)</f>
        <v>29</v>
      </c>
      <c r="J64" s="40">
        <f>COUNTIFS(Steady_CV19[Project Name],"*AZ Sub - Conc Maj Repair*",Steady_CV19[Year],$B64)</f>
        <v>6</v>
      </c>
      <c r="K64" s="40">
        <f>COUNTIFS(Steady_CV19[Project Name],"*AZ Sub - Steel Maj Repair*",Steady_CV19[Year],$B64)</f>
        <v>4</v>
      </c>
      <c r="L64" s="40">
        <f>COUNTIFS(Steady_CV19[Project Name],"*AZ Bridge Replace - Conc*",Steady_CV19[Year],$B64)</f>
        <v>0</v>
      </c>
      <c r="M64" s="40">
        <f>COUNTIFS(Steady_CV19[Project Name],"*AZ Bridge Replace - Steel*",Steady_CV19[Year],$B64)</f>
        <v>0</v>
      </c>
      <c r="N64" s="40">
        <f>COUNTIFS(Steady_CV19[Project Name],"*AZ Culv*",Steady_CV19[Year],$B64)</f>
        <v>0</v>
      </c>
      <c r="AB64" s="40">
        <v>2026</v>
      </c>
      <c r="AC64" s="1">
        <f>SUMIFS(Steady_CV19[Cost],Steady_CV19[Project Name],"*AZ Deck - Epoxy Overlay*",Steady_CV19[Year],$B62)</f>
        <v>33211359</v>
      </c>
      <c r="AD64" s="1">
        <f>SUMIFS(Steady_CV19[Cost],Steady_CV19[Project Name],"*AZ Deck - Polyester Overlay*",Steady_CV19[Year],$B62)</f>
        <v>0</v>
      </c>
      <c r="AE64" s="1">
        <f>SUMIFS(Steady_CV19[Cost],Steady_CV19[Project Name],"*Az Deck - Replace*",Steady_CV19[Year],$B62)</f>
        <v>0</v>
      </c>
      <c r="AF64" s="1">
        <f>SUMIFS(Steady_CV19[Cost],Steady_CV19[Project Name],"*AZ Super - FRP Wrap*",Steady_CV19[Year],$B62)</f>
        <v>1556662</v>
      </c>
      <c r="AG64" s="1">
        <f>SUMIFS(Steady_CV19[Cost],Steady_CV19[Project Name],"*AZ Super - Conc Maj Repair*",Steady_CV19[Year],$B62)</f>
        <v>2576860</v>
      </c>
      <c r="AH64" s="1">
        <f>SUMIFS(Steady_CV19[Cost],Steady_CV19[Project Name],"*AZ Super - Stl*",Steady_CV19[Year],$B62)</f>
        <v>722772</v>
      </c>
      <c r="AI64" s="1">
        <f>SUMIFS(Steady_CV19[Cost],Steady_CV19[Project Name],"*AZ Sub - FRP Wrap*",Steady_CV19[Year],$B62)</f>
        <v>6660709</v>
      </c>
      <c r="AJ64" s="1">
        <f>SUMIFS(Steady_CV19[Cost],Steady_CV19[Project Name],"*AZ Sub - Conc Maj Repair*",Steady_CV19[Year],$B62)</f>
        <v>6025492</v>
      </c>
      <c r="AK64" s="1">
        <f>SUMIFS(Steady_CV19[Cost],Steady_CV19[Project Name],"*AZ Sub - Steel Maj Repair*",Steady_CV19[Year],$B62)</f>
        <v>904638</v>
      </c>
      <c r="AL64" s="1">
        <f>SUMIFS(Steady_CV19[Cost],Steady_CV19[Project Name],"*AZ Bridge Replace - Conc*",Steady_CV19[Year],$B62)</f>
        <v>0</v>
      </c>
      <c r="AM64" s="1">
        <f>SUMIFS(Steady_CV19[Cost],Steady_CV19[Project Name],"*AZ Bridge Replace - Steel*",Steady_CV19[Year],$B62)</f>
        <v>0</v>
      </c>
      <c r="AN64" s="1">
        <f>SUMIFS(Steady_CV19[Cost],Steady_CV19[Project Name],"*AZ Culv*",Steady_CV19[Year],$B62)</f>
        <v>0</v>
      </c>
    </row>
    <row r="65" spans="2:40" x14ac:dyDescent="0.25">
      <c r="B65" s="40">
        <v>2029</v>
      </c>
      <c r="C65" s="40">
        <f>COUNTIFS(Steady_CV19[Project Name],"*AZ Deck - Epoxy Overlay*",Steady_CV19[Year],$B65)</f>
        <v>95</v>
      </c>
      <c r="D65" s="40">
        <f>COUNTIFS(Steady_CV19[Project Name],"*AZ Deck - Polyester Overlay*",Steady_CV19[Year],$B65)</f>
        <v>0</v>
      </c>
      <c r="E65" s="40">
        <f>COUNTIFS(Steady_CV19[Project Name],"*Az Deck - Replace*",Steady_CV19[Year],$B65)</f>
        <v>0</v>
      </c>
      <c r="F65" s="40">
        <f>COUNTIFS(Steady_CV19[Year],$B65,Steady_CV19[Project Name],"*AZ Super - FRP Wrap*")</f>
        <v>3</v>
      </c>
      <c r="G65" s="40">
        <f>COUNTIFS(Steady_CV19[Project Name],"*AZ Super - Conc Maj Repair*",Steady_CV19[Year],$B65)</f>
        <v>1</v>
      </c>
      <c r="H65" s="40">
        <f>COUNTIFS(Steady_CV19[Project Name],"*AZ Super - Stl*",Steady_CV19[Year],$B65)</f>
        <v>2</v>
      </c>
      <c r="I65" s="40">
        <f>COUNTIFS(Steady_CV19[Project Name],"*AZ Sub - FRP Wrap*",Steady_CV19[Year],$B65)</f>
        <v>22</v>
      </c>
      <c r="J65" s="40">
        <f>COUNTIFS(Steady_CV19[Project Name],"*AZ Sub - Conc Maj Repair*",Steady_CV19[Year],$B65)</f>
        <v>2</v>
      </c>
      <c r="K65" s="40">
        <f>COUNTIFS(Steady_CV19[Project Name],"*AZ Sub - Steel Maj Repair*",Steady_CV19[Year],$B65)</f>
        <v>0</v>
      </c>
      <c r="L65" s="40">
        <f>COUNTIFS(Steady_CV19[Project Name],"*AZ Bridge Replace - Conc*",Steady_CV19[Year],$B65)</f>
        <v>0</v>
      </c>
      <c r="M65" s="40">
        <f>COUNTIFS(Steady_CV19[Project Name],"*AZ Bridge Replace - Steel*",Steady_CV19[Year],$B65)</f>
        <v>1</v>
      </c>
      <c r="N65" s="40">
        <f>COUNTIFS(Steady_CV19[Project Name],"*AZ Culv*",Steady_CV19[Year],$B65)</f>
        <v>0</v>
      </c>
      <c r="AB65" s="40">
        <v>2027</v>
      </c>
      <c r="AC65" s="1">
        <f>SUMIFS(Steady_CV19[Cost],Steady_CV19[Project Name],"*AZ Deck - Epoxy Overlay*",Steady_CV19[Year],$B63)</f>
        <v>34719144</v>
      </c>
      <c r="AD65" s="1">
        <f>SUMIFS(Steady_CV19[Cost],Steady_CV19[Project Name],"*AZ Deck - Polyester Overlay*",Steady_CV19[Year],$B63)</f>
        <v>0</v>
      </c>
      <c r="AE65" s="1">
        <f>SUMIFS(Steady_CV19[Cost],Steady_CV19[Project Name],"*Az Deck - Replace*",Steady_CV19[Year],$B63)</f>
        <v>0</v>
      </c>
      <c r="AF65" s="1">
        <f>SUMIFS(Steady_CV19[Cost],Steady_CV19[Project Name],"*AZ Super - FRP Wrap*",Steady_CV19[Year],$B63)</f>
        <v>4044304</v>
      </c>
      <c r="AG65" s="1">
        <f>SUMIFS(Steady_CV19[Cost],Steady_CV19[Project Name],"*AZ Super - Conc Maj Repair*",Steady_CV19[Year],$B63)</f>
        <v>1700719</v>
      </c>
      <c r="AH65" s="1">
        <f>SUMIFS(Steady_CV19[Cost],Steady_CV19[Project Name],"*AZ Super - Stl*",Steady_CV19[Year],$B63)</f>
        <v>2738130</v>
      </c>
      <c r="AI65" s="1">
        <f>SUMIFS(Steady_CV19[Cost],Steady_CV19[Project Name],"*AZ Sub - FRP Wrap*",Steady_CV19[Year],$B63)</f>
        <v>6018805</v>
      </c>
      <c r="AJ65" s="1">
        <f>SUMIFS(Steady_CV19[Cost],Steady_CV19[Project Name],"*AZ Sub - Conc Maj Repair*",Steady_CV19[Year],$B63)</f>
        <v>3603857</v>
      </c>
      <c r="AK65" s="1">
        <f>SUMIFS(Steady_CV19[Cost],Steady_CV19[Project Name],"*AZ Sub - Steel Maj Repair*",Steady_CV19[Year],$B63)</f>
        <v>1200419</v>
      </c>
      <c r="AL65" s="1">
        <f>SUMIFS(Steady_CV19[Cost],Steady_CV19[Project Name],"*AZ Bridge Replace - Conc*",Steady_CV19[Year],$B63)</f>
        <v>0</v>
      </c>
      <c r="AM65" s="1">
        <f>SUMIFS(Steady_CV19[Cost],Steady_CV19[Project Name],"*AZ Bridge Replace - Steel*",Steady_CV19[Year],$B63)</f>
        <v>0</v>
      </c>
      <c r="AN65" s="1">
        <f>SUMIFS(Steady_CV19[Cost],Steady_CV19[Project Name],"*AZ Culv*",Steady_CV19[Year],$B63)</f>
        <v>0</v>
      </c>
    </row>
    <row r="66" spans="2:40" x14ac:dyDescent="0.25">
      <c r="B66" s="40">
        <v>2030</v>
      </c>
      <c r="C66" s="40">
        <f>COUNTIFS(Steady_CV19[Project Name],"*AZ Deck - Epoxy Overlay*",Steady_CV19[Year],$B66)</f>
        <v>147</v>
      </c>
      <c r="D66" s="40">
        <f>COUNTIFS(Steady_CV19[Project Name],"*AZ Deck - Polyester Overlay*",Steady_CV19[Year],$B66)</f>
        <v>1</v>
      </c>
      <c r="E66" s="40">
        <f>COUNTIFS(Steady_CV19[Project Name],"*Az Deck - Replace*",Steady_CV19[Year],$B66)</f>
        <v>0</v>
      </c>
      <c r="F66" s="40">
        <f>COUNTIFS(Steady_CV19[Year],$B66,Steady_CV19[Project Name],"*AZ Super - FRP Wrap*")</f>
        <v>5</v>
      </c>
      <c r="G66" s="40">
        <f>COUNTIFS(Steady_CV19[Project Name],"*AZ Super - Conc Maj Repair*",Steady_CV19[Year],$B66)</f>
        <v>11</v>
      </c>
      <c r="H66" s="40">
        <f>COUNTIFS(Steady_CV19[Project Name],"*AZ Super - Stl*",Steady_CV19[Year],$B66)</f>
        <v>11</v>
      </c>
      <c r="I66" s="40">
        <f>COUNTIFS(Steady_CV19[Project Name],"*AZ Sub - FRP Wrap*",Steady_CV19[Year],$B66)</f>
        <v>41</v>
      </c>
      <c r="J66" s="40">
        <f>COUNTIFS(Steady_CV19[Project Name],"*AZ Sub - Conc Maj Repair*",Steady_CV19[Year],$B66)</f>
        <v>23</v>
      </c>
      <c r="K66" s="40">
        <f>COUNTIFS(Steady_CV19[Project Name],"*AZ Sub - Steel Maj Repair*",Steady_CV19[Year],$B66)</f>
        <v>4</v>
      </c>
      <c r="L66" s="40">
        <f>COUNTIFS(Steady_CV19[Project Name],"*AZ Bridge Replace - Conc*",Steady_CV19[Year],$B66)</f>
        <v>0</v>
      </c>
      <c r="M66" s="40">
        <f>COUNTIFS(Steady_CV19[Project Name],"*AZ Bridge Replace - Steel*",Steady_CV19[Year],$B66)</f>
        <v>1</v>
      </c>
      <c r="N66" s="40">
        <f>COUNTIFS(Steady_CV19[Project Name],"*AZ Culv*",Steady_CV19[Year],$B66)</f>
        <v>0</v>
      </c>
      <c r="AB66" s="40">
        <v>2028</v>
      </c>
      <c r="AC66" s="1">
        <f>SUMIFS(Steady_CV19[Cost],Steady_CV19[Project Name],"*AZ Deck - Epoxy Overlay*",Steady_CV19[Year],$B64)</f>
        <v>30264944</v>
      </c>
      <c r="AD66" s="1">
        <f>SUMIFS(Steady_CV19[Cost],Steady_CV19[Project Name],"*AZ Deck - Polyester Overlay*",Steady_CV19[Year],$B64)</f>
        <v>0</v>
      </c>
      <c r="AE66" s="1">
        <f>SUMIFS(Steady_CV19[Cost],Steady_CV19[Project Name],"*Az Deck - Replace*",Steady_CV19[Year],$B64)</f>
        <v>0</v>
      </c>
      <c r="AF66" s="1">
        <f>SUMIFS(Steady_CV19[Cost],Steady_CV19[Project Name],"*AZ Super - FRP Wrap*",Steady_CV19[Year],$B64)</f>
        <v>950888</v>
      </c>
      <c r="AG66" s="1">
        <f>SUMIFS(Steady_CV19[Cost],Steady_CV19[Project Name],"*AZ Super - Conc Maj Repair*",Steady_CV19[Year],$B64)</f>
        <v>2338254</v>
      </c>
      <c r="AH66" s="1">
        <f>SUMIFS(Steady_CV19[Cost],Steady_CV19[Project Name],"*AZ Super - Stl*",Steady_CV19[Year],$B64)</f>
        <v>1741607</v>
      </c>
      <c r="AI66" s="1">
        <f>SUMIFS(Steady_CV19[Cost],Steady_CV19[Project Name],"*AZ Sub - FRP Wrap*",Steady_CV19[Year],$B64)</f>
        <v>10458557</v>
      </c>
      <c r="AJ66" s="1">
        <f>SUMIFS(Steady_CV19[Cost],Steady_CV19[Project Name],"*AZ Sub - Conc Maj Repair*",Steady_CV19[Year],$B64)</f>
        <v>4255094</v>
      </c>
      <c r="AK66" s="1">
        <f>SUMIFS(Steady_CV19[Cost],Steady_CV19[Project Name],"*AZ Sub - Steel Maj Repair*",Steady_CV19[Year],$B64)</f>
        <v>2623584</v>
      </c>
      <c r="AL66" s="1">
        <f>SUMIFS(Steady_CV19[Cost],Steady_CV19[Project Name],"*AZ Bridge Replace - Conc*",Steady_CV19[Year],$B64)</f>
        <v>0</v>
      </c>
      <c r="AM66" s="1">
        <f>SUMIFS(Steady_CV19[Cost],Steady_CV19[Project Name],"*AZ Bridge Replace - Steel*",Steady_CV19[Year],$B64)</f>
        <v>0</v>
      </c>
      <c r="AN66" s="1">
        <f>SUMIFS(Steady_CV19[Cost],Steady_CV19[Project Name],"*AZ Culv*",Steady_CV19[Year],$B64)</f>
        <v>0</v>
      </c>
    </row>
    <row r="67" spans="2:40" x14ac:dyDescent="0.25">
      <c r="B67" s="40">
        <v>2031</v>
      </c>
      <c r="C67" s="40">
        <f>COUNTIFS(Steady_CV19[Project Name],"*AZ Deck - Epoxy Overlay*",Steady_CV19[Year],$B67)</f>
        <v>151</v>
      </c>
      <c r="D67" s="40">
        <f>COUNTIFS(Steady_CV19[Project Name],"*AZ Deck - Polyester Overlay*",Steady_CV19[Year],$B67)</f>
        <v>0</v>
      </c>
      <c r="E67" s="40">
        <f>COUNTIFS(Steady_CV19[Project Name],"*Az Deck - Replace*",Steady_CV19[Year],$B67)</f>
        <v>0</v>
      </c>
      <c r="F67" s="40">
        <f>COUNTIFS(Steady_CV19[Year],$B67,Steady_CV19[Project Name],"*AZ Super - FRP Wrap*")</f>
        <v>3</v>
      </c>
      <c r="G67" s="40">
        <f>COUNTIFS(Steady_CV19[Project Name],"*AZ Super - Conc Maj Repair*",Steady_CV19[Year],$B67)</f>
        <v>11</v>
      </c>
      <c r="H67" s="40">
        <f>COUNTIFS(Steady_CV19[Project Name],"*AZ Super - Stl*",Steady_CV19[Year],$B67)</f>
        <v>8</v>
      </c>
      <c r="I67" s="40">
        <f>COUNTIFS(Steady_CV19[Project Name],"*AZ Sub - FRP Wrap*",Steady_CV19[Year],$B67)</f>
        <v>32</v>
      </c>
      <c r="J67" s="40">
        <f>COUNTIFS(Steady_CV19[Project Name],"*AZ Sub - Conc Maj Repair*",Steady_CV19[Year],$B67)</f>
        <v>11</v>
      </c>
      <c r="K67" s="40">
        <f>COUNTIFS(Steady_CV19[Project Name],"*AZ Sub - Steel Maj Repair*",Steady_CV19[Year],$B67)</f>
        <v>2</v>
      </c>
      <c r="L67" s="40">
        <f>COUNTIFS(Steady_CV19[Project Name],"*AZ Bridge Replace - Conc*",Steady_CV19[Year],$B67)</f>
        <v>0</v>
      </c>
      <c r="M67" s="40">
        <f>COUNTIFS(Steady_CV19[Project Name],"*AZ Bridge Replace - Steel*",Steady_CV19[Year],$B67)</f>
        <v>0</v>
      </c>
      <c r="N67" s="40">
        <f>COUNTIFS(Steady_CV19[Project Name],"*AZ Culv*",Steady_CV19[Year],$B67)</f>
        <v>0</v>
      </c>
      <c r="AB67" s="40">
        <v>2029</v>
      </c>
      <c r="AC67" s="1">
        <f>SUMIFS(Steady_CV19[Cost],Steady_CV19[Project Name],"*AZ Deck - Epoxy Overlay*",Steady_CV19[Year],$B65)</f>
        <v>35572768</v>
      </c>
      <c r="AD67" s="1">
        <f>SUMIFS(Steady_CV19[Cost],Steady_CV19[Project Name],"*AZ Deck - Polyester Overlay*",Steady_CV19[Year],$B65)</f>
        <v>0</v>
      </c>
      <c r="AE67" s="1">
        <f>SUMIFS(Steady_CV19[Cost],Steady_CV19[Project Name],"*Az Deck - Replace*",Steady_CV19[Year],$B65)</f>
        <v>0</v>
      </c>
      <c r="AF67" s="1">
        <f>SUMIFS(Steady_CV19[Cost],Steady_CV19[Project Name],"*AZ Super - FRP Wrap*",Steady_CV19[Year],$B65)</f>
        <v>1675199</v>
      </c>
      <c r="AG67" s="1">
        <f>SUMIFS(Steady_CV19[Cost],Steady_CV19[Project Name],"*AZ Super - Conc Maj Repair*",Steady_CV19[Year],$B65)</f>
        <v>377654</v>
      </c>
      <c r="AH67" s="1">
        <f>SUMIFS(Steady_CV19[Cost],Steady_CV19[Project Name],"*AZ Super - Stl*",Steady_CV19[Year],$B65)</f>
        <v>748026</v>
      </c>
      <c r="AI67" s="1">
        <f>SUMIFS(Steady_CV19[Cost],Steady_CV19[Project Name],"*AZ Sub - FRP Wrap*",Steady_CV19[Year],$B65)</f>
        <v>8260962</v>
      </c>
      <c r="AJ67" s="1">
        <f>SUMIFS(Steady_CV19[Cost],Steady_CV19[Project Name],"*AZ Sub - Conc Maj Repair*",Steady_CV19[Year],$B65)</f>
        <v>1577667</v>
      </c>
      <c r="AK67" s="1">
        <f>SUMIFS(Steady_CV19[Cost],Steady_CV19[Project Name],"*AZ Sub - Steel Maj Repair*",Steady_CV19[Year],$B65)</f>
        <v>0</v>
      </c>
      <c r="AL67" s="1">
        <f>SUMIFS(Steady_CV19[Cost],Steady_CV19[Project Name],"*AZ Bridge Replace - Conc*",Steady_CV19[Year],$B65)</f>
        <v>0</v>
      </c>
      <c r="AM67" s="1">
        <f>SUMIFS(Steady_CV19[Cost],Steady_CV19[Project Name],"*AZ Bridge Replace - Steel*",Steady_CV19[Year],$B65)</f>
        <v>2494204</v>
      </c>
      <c r="AN67" s="1">
        <f>SUMIFS(Steady_CV19[Cost],Steady_CV19[Project Name],"*AZ Culv*",Steady_CV19[Year],$B65)</f>
        <v>0</v>
      </c>
    </row>
    <row r="68" spans="2:40" x14ac:dyDescent="0.25">
      <c r="B68" s="40">
        <v>2032</v>
      </c>
      <c r="C68" s="40">
        <f>COUNTIFS(Steady_CV19[Project Name],"*AZ Deck - Epoxy Overlay*",Steady_CV19[Year],$B68)</f>
        <v>107</v>
      </c>
      <c r="D68" s="40">
        <f>COUNTIFS(Steady_CV19[Project Name],"*AZ Deck - Polyester Overlay*",Steady_CV19[Year],$B68)</f>
        <v>1</v>
      </c>
      <c r="E68" s="40">
        <f>COUNTIFS(Steady_CV19[Project Name],"*Az Deck - Replace*",Steady_CV19[Year],$B68)</f>
        <v>2</v>
      </c>
      <c r="F68" s="40">
        <f>COUNTIFS(Steady_CV19[Year],$B68,Steady_CV19[Project Name],"*AZ Super - FRP Wrap*")</f>
        <v>2</v>
      </c>
      <c r="G68" s="40">
        <f>COUNTIFS(Steady_CV19[Project Name],"*AZ Super - Conc Maj Repair*",Steady_CV19[Year],$B68)</f>
        <v>8</v>
      </c>
      <c r="H68" s="40">
        <f>COUNTIFS(Steady_CV19[Project Name],"*AZ Super - Stl*",Steady_CV19[Year],$B68)</f>
        <v>9</v>
      </c>
      <c r="I68" s="40">
        <f>COUNTIFS(Steady_CV19[Project Name],"*AZ Sub - FRP Wrap*",Steady_CV19[Year],$B68)</f>
        <v>35</v>
      </c>
      <c r="J68" s="40">
        <f>COUNTIFS(Steady_CV19[Project Name],"*AZ Sub - Conc Maj Repair*",Steady_CV19[Year],$B68)</f>
        <v>9</v>
      </c>
      <c r="K68" s="40">
        <f>COUNTIFS(Steady_CV19[Project Name],"*AZ Sub - Steel Maj Repair*",Steady_CV19[Year],$B68)</f>
        <v>0</v>
      </c>
      <c r="L68" s="40">
        <f>COUNTIFS(Steady_CV19[Project Name],"*AZ Bridge Replace - Conc*",Steady_CV19[Year],$B68)</f>
        <v>0</v>
      </c>
      <c r="M68" s="40">
        <f>COUNTIFS(Steady_CV19[Project Name],"*AZ Bridge Replace - Steel*",Steady_CV19[Year],$B68)</f>
        <v>0</v>
      </c>
      <c r="N68" s="40">
        <f>COUNTIFS(Steady_CV19[Project Name],"*AZ Culv*",Steady_CV19[Year],$B68)</f>
        <v>0</v>
      </c>
      <c r="AB68" s="40">
        <v>2030</v>
      </c>
      <c r="AC68" s="1">
        <f>SUMIFS(Steady_CV19[Cost],Steady_CV19[Project Name],"*AZ Deck - Epoxy Overlay*",Steady_CV19[Year],$B66)</f>
        <v>76304191</v>
      </c>
      <c r="AD68" s="1">
        <f>SUMIFS(Steady_CV19[Cost],Steady_CV19[Project Name],"*AZ Deck - Polyester Overlay*",Steady_CV19[Year],$B66)</f>
        <v>111384</v>
      </c>
      <c r="AE68" s="1">
        <f>SUMIFS(Steady_CV19[Cost],Steady_CV19[Project Name],"*Az Deck - Replace*",Steady_CV19[Year],$B66)</f>
        <v>0</v>
      </c>
      <c r="AF68" s="1">
        <f>SUMIFS(Steady_CV19[Cost],Steady_CV19[Project Name],"*AZ Super - FRP Wrap*",Steady_CV19[Year],$B66)</f>
        <v>3616640</v>
      </c>
      <c r="AG68" s="1">
        <f>SUMIFS(Steady_CV19[Cost],Steady_CV19[Project Name],"*AZ Super - Conc Maj Repair*",Steady_CV19[Year],$B66)</f>
        <v>7078999</v>
      </c>
      <c r="AH68" s="1">
        <f>SUMIFS(Steady_CV19[Cost],Steady_CV19[Project Name],"*AZ Super - Stl*",Steady_CV19[Year],$B66)</f>
        <v>7253103</v>
      </c>
      <c r="AI68" s="1">
        <f>SUMIFS(Steady_CV19[Cost],Steady_CV19[Project Name],"*AZ Sub - FRP Wrap*",Steady_CV19[Year],$B66)</f>
        <v>19973470</v>
      </c>
      <c r="AJ68" s="1">
        <f>SUMIFS(Steady_CV19[Cost],Steady_CV19[Project Name],"*AZ Sub - Conc Maj Repair*",Steady_CV19[Year],$B66)</f>
        <v>21091068</v>
      </c>
      <c r="AK68" s="1">
        <f>SUMIFS(Steady_CV19[Cost],Steady_CV19[Project Name],"*AZ Sub - Steel Maj Repair*",Steady_CV19[Year],$B66)</f>
        <v>3111624</v>
      </c>
      <c r="AL68" s="1">
        <f>SUMIFS(Steady_CV19[Cost],Steady_CV19[Project Name],"*AZ Bridge Replace - Conc*",Steady_CV19[Year],$B66)</f>
        <v>0</v>
      </c>
      <c r="AM68" s="1">
        <f>SUMIFS(Steady_CV19[Cost],Steady_CV19[Project Name],"*AZ Bridge Replace - Steel*",Steady_CV19[Year],$B66)</f>
        <v>3396345</v>
      </c>
      <c r="AN68" s="1">
        <f>SUMIFS(Steady_CV19[Cost],Steady_CV19[Project Name],"*AZ Culv*",Steady_CV19[Year],$B66)</f>
        <v>0</v>
      </c>
    </row>
    <row r="69" spans="2:40" x14ac:dyDescent="0.25">
      <c r="B69" s="40">
        <v>2033</v>
      </c>
      <c r="C69" s="40">
        <f>COUNTIFS(Steady_CV19[Project Name],"*AZ Deck - Epoxy Overlay*",Steady_CV19[Year],$B69)</f>
        <v>107</v>
      </c>
      <c r="D69" s="40">
        <f>COUNTIFS(Steady_CV19[Project Name],"*AZ Deck - Polyester Overlay*",Steady_CV19[Year],$B69)</f>
        <v>0</v>
      </c>
      <c r="E69" s="40">
        <f>COUNTIFS(Steady_CV19[Project Name],"*Az Deck - Replace*",Steady_CV19[Year],$B69)</f>
        <v>0</v>
      </c>
      <c r="F69" s="40">
        <f>COUNTIFS(Steady_CV19[Year],$B69,Steady_CV19[Project Name],"*AZ Super - FRP Wrap*")</f>
        <v>2</v>
      </c>
      <c r="G69" s="40">
        <f>COUNTIFS(Steady_CV19[Project Name],"*AZ Super - Conc Maj Repair*",Steady_CV19[Year],$B69)</f>
        <v>8</v>
      </c>
      <c r="H69" s="40">
        <f>COUNTIFS(Steady_CV19[Project Name],"*AZ Super - Stl*",Steady_CV19[Year],$B69)</f>
        <v>9</v>
      </c>
      <c r="I69" s="40">
        <f>COUNTIFS(Steady_CV19[Project Name],"*AZ Sub - FRP Wrap*",Steady_CV19[Year],$B69)</f>
        <v>37</v>
      </c>
      <c r="J69" s="40">
        <f>COUNTIFS(Steady_CV19[Project Name],"*AZ Sub - Conc Maj Repair*",Steady_CV19[Year],$B69)</f>
        <v>7</v>
      </c>
      <c r="K69" s="40">
        <f>COUNTIFS(Steady_CV19[Project Name],"*AZ Sub - Steel Maj Repair*",Steady_CV19[Year],$B69)</f>
        <v>0</v>
      </c>
      <c r="L69" s="40">
        <f>COUNTIFS(Steady_CV19[Project Name],"*AZ Bridge Replace - Conc*",Steady_CV19[Year],$B69)</f>
        <v>0</v>
      </c>
      <c r="M69" s="40">
        <f>COUNTIFS(Steady_CV19[Project Name],"*AZ Bridge Replace - Steel*",Steady_CV19[Year],$B69)</f>
        <v>0</v>
      </c>
      <c r="N69" s="40">
        <f>COUNTIFS(Steady_CV19[Project Name],"*AZ Culv*",Steady_CV19[Year],$B69)</f>
        <v>0</v>
      </c>
      <c r="AB69" s="40">
        <v>2031</v>
      </c>
      <c r="AC69" s="1">
        <f>SUMIFS(Steady_CV19[Cost],Steady_CV19[Project Name],"*AZ Deck - Epoxy Overlay*",Steady_CV19[Year],$B67)</f>
        <v>86175163</v>
      </c>
      <c r="AD69" s="1">
        <f>SUMIFS(Steady_CV19[Cost],Steady_CV19[Project Name],"*AZ Deck - Polyester Overlay*",Steady_CV19[Year],$B67)</f>
        <v>0</v>
      </c>
      <c r="AE69" s="1">
        <f>SUMIFS(Steady_CV19[Cost],Steady_CV19[Project Name],"*Az Deck - Replace*",Steady_CV19[Year],$B67)</f>
        <v>0</v>
      </c>
      <c r="AF69" s="1">
        <f>SUMIFS(Steady_CV19[Cost],Steady_CV19[Project Name],"*AZ Super - FRP Wrap*",Steady_CV19[Year],$B67)</f>
        <v>4007966</v>
      </c>
      <c r="AG69" s="1">
        <f>SUMIFS(Steady_CV19[Cost],Steady_CV19[Project Name],"*AZ Super - Conc Maj Repair*",Steady_CV19[Year],$B67)</f>
        <v>7855859</v>
      </c>
      <c r="AH69" s="1">
        <f>SUMIFS(Steady_CV19[Cost],Steady_CV19[Project Name],"*AZ Super - Stl*",Steady_CV19[Year],$B67)</f>
        <v>3017103</v>
      </c>
      <c r="AI69" s="1">
        <f>SUMIFS(Steady_CV19[Cost],Steady_CV19[Project Name],"*AZ Sub - FRP Wrap*",Steady_CV19[Year],$B67)</f>
        <v>16490431</v>
      </c>
      <c r="AJ69" s="1">
        <f>SUMIFS(Steady_CV19[Cost],Steady_CV19[Project Name],"*AZ Sub - Conc Maj Repair*",Steady_CV19[Year],$B67)</f>
        <v>12035360</v>
      </c>
      <c r="AK69" s="1">
        <f>SUMIFS(Steady_CV19[Cost],Steady_CV19[Project Name],"*AZ Sub - Steel Maj Repair*",Steady_CV19[Year],$B67)</f>
        <v>1548418</v>
      </c>
      <c r="AL69" s="1">
        <f>SUMIFS(Steady_CV19[Cost],Steady_CV19[Project Name],"*AZ Bridge Replace - Conc*",Steady_CV19[Year],$B67)</f>
        <v>0</v>
      </c>
      <c r="AM69" s="1">
        <f>SUMIFS(Steady_CV19[Cost],Steady_CV19[Project Name],"*AZ Bridge Replace - Steel*",Steady_CV19[Year],$B67)</f>
        <v>0</v>
      </c>
      <c r="AN69" s="1">
        <f>SUMIFS(Steady_CV19[Cost],Steady_CV19[Project Name],"*AZ Culv*",Steady_CV19[Year],$B67)</f>
        <v>0</v>
      </c>
    </row>
    <row r="70" spans="2:40" x14ac:dyDescent="0.25">
      <c r="B70" s="40">
        <v>2034</v>
      </c>
      <c r="C70" s="40">
        <f>COUNTIFS(Steady_CV19[Project Name],"*AZ Deck - Epoxy Overlay*",Steady_CV19[Year],$B70)</f>
        <v>77</v>
      </c>
      <c r="D70" s="40">
        <f>COUNTIFS(Steady_CV19[Project Name],"*AZ Deck - Polyester Overlay*",Steady_CV19[Year],$B70)</f>
        <v>1</v>
      </c>
      <c r="E70" s="40">
        <f>COUNTIFS(Steady_CV19[Project Name],"*Az Deck - Replace*",Steady_CV19[Year],$B70)</f>
        <v>0</v>
      </c>
      <c r="F70" s="40">
        <f>COUNTIFS(Steady_CV19[Year],$B70,Steady_CV19[Project Name],"*AZ Super - FRP Wrap*")</f>
        <v>3</v>
      </c>
      <c r="G70" s="40">
        <f>COUNTIFS(Steady_CV19[Project Name],"*AZ Super - Conc Maj Repair*",Steady_CV19[Year],$B70)</f>
        <v>7</v>
      </c>
      <c r="H70" s="40">
        <f>COUNTIFS(Steady_CV19[Project Name],"*AZ Super - Stl*",Steady_CV19[Year],$B70)</f>
        <v>14</v>
      </c>
      <c r="I70" s="40">
        <f>COUNTIFS(Steady_CV19[Project Name],"*AZ Sub - FRP Wrap*",Steady_CV19[Year],$B70)</f>
        <v>19</v>
      </c>
      <c r="J70" s="40">
        <f>COUNTIFS(Steady_CV19[Project Name],"*AZ Sub - Conc Maj Repair*",Steady_CV19[Year],$B70)</f>
        <v>11</v>
      </c>
      <c r="K70" s="40">
        <f>COUNTIFS(Steady_CV19[Project Name],"*AZ Sub - Steel Maj Repair*",Steady_CV19[Year],$B70)</f>
        <v>0</v>
      </c>
      <c r="L70" s="40">
        <f>COUNTIFS(Steady_CV19[Project Name],"*AZ Bridge Replace - Conc*",Steady_CV19[Year],$B70)</f>
        <v>0</v>
      </c>
      <c r="M70" s="40">
        <f>COUNTIFS(Steady_CV19[Project Name],"*AZ Bridge Replace - Steel*",Steady_CV19[Year],$B70)</f>
        <v>0</v>
      </c>
      <c r="N70" s="40">
        <f>COUNTIFS(Steady_CV19[Project Name],"*AZ Culv*",Steady_CV19[Year],$B70)</f>
        <v>0</v>
      </c>
      <c r="AB70" s="40">
        <v>2032</v>
      </c>
      <c r="AC70" s="1">
        <f>SUMIFS(Steady_CV19[Cost],Steady_CV19[Project Name],"*AZ Deck - Epoxy Overlay*",Steady_CV19[Year],$B68)</f>
        <v>81963587</v>
      </c>
      <c r="AD70" s="1">
        <f>SUMIFS(Steady_CV19[Cost],Steady_CV19[Project Name],"*AZ Deck - Polyester Overlay*",Steady_CV19[Year],$B68)</f>
        <v>2098364</v>
      </c>
      <c r="AE70" s="1">
        <f>SUMIFS(Steady_CV19[Cost],Steady_CV19[Project Name],"*Az Deck - Replace*",Steady_CV19[Year],$B68)</f>
        <v>4824775</v>
      </c>
      <c r="AF70" s="1">
        <f>SUMIFS(Steady_CV19[Cost],Steady_CV19[Project Name],"*AZ Super - FRP Wrap*",Steady_CV19[Year],$B68)</f>
        <v>2442185</v>
      </c>
      <c r="AG70" s="1">
        <f>SUMIFS(Steady_CV19[Cost],Steady_CV19[Project Name],"*AZ Super - Conc Maj Repair*",Steady_CV19[Year],$B68)</f>
        <v>6652201</v>
      </c>
      <c r="AH70" s="1">
        <f>SUMIFS(Steady_CV19[Cost],Steady_CV19[Project Name],"*AZ Super - Stl*",Steady_CV19[Year],$B68)</f>
        <v>5562863</v>
      </c>
      <c r="AI70" s="1">
        <f>SUMIFS(Steady_CV19[Cost],Steady_CV19[Project Name],"*AZ Sub - FRP Wrap*",Steady_CV19[Year],$B68)</f>
        <v>18556849</v>
      </c>
      <c r="AJ70" s="1">
        <f>SUMIFS(Steady_CV19[Cost],Steady_CV19[Project Name],"*AZ Sub - Conc Maj Repair*",Steady_CV19[Year],$B68)</f>
        <v>11589895</v>
      </c>
      <c r="AK70" s="1">
        <f>SUMIFS(Steady_CV19[Cost],Steady_CV19[Project Name],"*AZ Sub - Steel Maj Repair*",Steady_CV19[Year],$B68)</f>
        <v>0</v>
      </c>
      <c r="AL70" s="1">
        <f>SUMIFS(Steady_CV19[Cost],Steady_CV19[Project Name],"*AZ Bridge Replace - Conc*",Steady_CV19[Year],$B68)</f>
        <v>0</v>
      </c>
      <c r="AM70" s="1">
        <f>SUMIFS(Steady_CV19[Cost],Steady_CV19[Project Name],"*AZ Bridge Replace - Steel*",Steady_CV19[Year],$B68)</f>
        <v>0</v>
      </c>
      <c r="AN70" s="1">
        <f>SUMIFS(Steady_CV19[Cost],Steady_CV19[Project Name],"*AZ Culv*",Steady_CV19[Year],$B68)</f>
        <v>0</v>
      </c>
    </row>
    <row r="71" spans="2:40" x14ac:dyDescent="0.25">
      <c r="B71" s="40">
        <v>2035</v>
      </c>
      <c r="C71" s="40">
        <f>COUNTIFS(Steady_CV19[Project Name],"*AZ Deck - Epoxy Overlay*",Steady_CV19[Year],$B71)</f>
        <v>43</v>
      </c>
      <c r="D71" s="40">
        <f>COUNTIFS(Steady_CV19[Project Name],"*AZ Deck - Polyester Overlay*",Steady_CV19[Year],$B71)</f>
        <v>0</v>
      </c>
      <c r="E71" s="40">
        <f>COUNTIFS(Steady_CV19[Project Name],"*Az Deck - Replace*",Steady_CV19[Year],$B71)</f>
        <v>0</v>
      </c>
      <c r="F71" s="40">
        <f>COUNTIFS(Steady_CV19[Year],$B71,Steady_CV19[Project Name],"*AZ Super - FRP Wrap*")</f>
        <v>1</v>
      </c>
      <c r="G71" s="40">
        <f>COUNTIFS(Steady_CV19[Project Name],"*AZ Super - Conc Maj Repair*",Steady_CV19[Year],$B71)</f>
        <v>17</v>
      </c>
      <c r="H71" s="40">
        <f>COUNTIFS(Steady_CV19[Project Name],"*AZ Super - Stl*",Steady_CV19[Year],$B71)</f>
        <v>9</v>
      </c>
      <c r="I71" s="40">
        <f>COUNTIFS(Steady_CV19[Project Name],"*AZ Sub - FRP Wrap*",Steady_CV19[Year],$B71)</f>
        <v>20</v>
      </c>
      <c r="J71" s="40">
        <f>COUNTIFS(Steady_CV19[Project Name],"*AZ Sub - Conc Maj Repair*",Steady_CV19[Year],$B71)</f>
        <v>7</v>
      </c>
      <c r="K71" s="40">
        <f>COUNTIFS(Steady_CV19[Project Name],"*AZ Sub - Steel Maj Repair*",Steady_CV19[Year],$B71)</f>
        <v>0</v>
      </c>
      <c r="L71" s="40">
        <f>COUNTIFS(Steady_CV19[Project Name],"*AZ Bridge Replace - Conc*",Steady_CV19[Year],$B71)</f>
        <v>2</v>
      </c>
      <c r="M71" s="40">
        <f>COUNTIFS(Steady_CV19[Project Name],"*AZ Bridge Replace - Steel*",Steady_CV19[Year],$B71)</f>
        <v>2</v>
      </c>
      <c r="N71" s="40">
        <f>COUNTIFS(Steady_CV19[Project Name],"*AZ Culv*",Steady_CV19[Year],$B71)</f>
        <v>0</v>
      </c>
      <c r="AB71" s="40">
        <v>2033</v>
      </c>
      <c r="AC71" s="1">
        <f>SUMIFS(Steady_CV19[Cost],Steady_CV19[Project Name],"*AZ Deck - Epoxy Overlay*",Steady_CV19[Year],$B69)</f>
        <v>85143411</v>
      </c>
      <c r="AD71" s="1">
        <f>SUMIFS(Steady_CV19[Cost],Steady_CV19[Project Name],"*AZ Deck - Polyester Overlay*",Steady_CV19[Year],$B69)</f>
        <v>0</v>
      </c>
      <c r="AE71" s="1">
        <f>SUMIFS(Steady_CV19[Cost],Steady_CV19[Project Name],"*Az Deck - Replace*",Steady_CV19[Year],$B69)</f>
        <v>0</v>
      </c>
      <c r="AF71" s="1">
        <f>SUMIFS(Steady_CV19[Cost],Steady_CV19[Project Name],"*AZ Super - FRP Wrap*",Steady_CV19[Year],$B69)</f>
        <v>418356</v>
      </c>
      <c r="AG71" s="1">
        <f>SUMIFS(Steady_CV19[Cost],Steady_CV19[Project Name],"*AZ Super - Conc Maj Repair*",Steady_CV19[Year],$B69)</f>
        <v>9519798</v>
      </c>
      <c r="AH71" s="1">
        <f>SUMIFS(Steady_CV19[Cost],Steady_CV19[Project Name],"*AZ Super - Stl*",Steady_CV19[Year],$B69)</f>
        <v>5697720</v>
      </c>
      <c r="AI71" s="1">
        <f>SUMIFS(Steady_CV19[Cost],Steady_CV19[Project Name],"*AZ Sub - FRP Wrap*",Steady_CV19[Year],$B69)</f>
        <v>24126305</v>
      </c>
      <c r="AJ71" s="1">
        <f>SUMIFS(Steady_CV19[Cost],Steady_CV19[Project Name],"*AZ Sub - Conc Maj Repair*",Steady_CV19[Year],$B69)</f>
        <v>11608716</v>
      </c>
      <c r="AK71" s="1">
        <f>SUMIFS(Steady_CV19[Cost],Steady_CV19[Project Name],"*AZ Sub - Steel Maj Repair*",Steady_CV19[Year],$B69)</f>
        <v>0</v>
      </c>
      <c r="AL71" s="1">
        <f>SUMIFS(Steady_CV19[Cost],Steady_CV19[Project Name],"*AZ Bridge Replace - Conc*",Steady_CV19[Year],$B69)</f>
        <v>0</v>
      </c>
      <c r="AM71" s="1">
        <f>SUMIFS(Steady_CV19[Cost],Steady_CV19[Project Name],"*AZ Bridge Replace - Steel*",Steady_CV19[Year],$B69)</f>
        <v>0</v>
      </c>
      <c r="AN71" s="1">
        <f>SUMIFS(Steady_CV19[Cost],Steady_CV19[Project Name],"*AZ Culv*",Steady_CV19[Year],$B69)</f>
        <v>0</v>
      </c>
    </row>
    <row r="72" spans="2:40" x14ac:dyDescent="0.25">
      <c r="B72" s="40">
        <v>2036</v>
      </c>
      <c r="C72" s="40">
        <f>COUNTIFS(Steady_CV19[Project Name],"*AZ Deck - Epoxy Overlay*",Steady_CV19[Year],$B72)</f>
        <v>36</v>
      </c>
      <c r="D72" s="40">
        <f>COUNTIFS(Steady_CV19[Project Name],"*AZ Deck - Polyester Overlay*",Steady_CV19[Year],$B72)</f>
        <v>0</v>
      </c>
      <c r="E72" s="40">
        <f>COUNTIFS(Steady_CV19[Project Name],"*Az Deck - Replace*",Steady_CV19[Year],$B72)</f>
        <v>0</v>
      </c>
      <c r="F72" s="40">
        <f>COUNTIFS(Steady_CV19[Year],$B72,Steady_CV19[Project Name],"*AZ Super - FRP Wrap*")</f>
        <v>1</v>
      </c>
      <c r="G72" s="40">
        <f>COUNTIFS(Steady_CV19[Project Name],"*AZ Super - Conc Maj Repair*",Steady_CV19[Year],$B72)</f>
        <v>6</v>
      </c>
      <c r="H72" s="40">
        <f>COUNTIFS(Steady_CV19[Project Name],"*AZ Super - Stl*",Steady_CV19[Year],$B72)</f>
        <v>6</v>
      </c>
      <c r="I72" s="40">
        <f>COUNTIFS(Steady_CV19[Project Name],"*AZ Sub - FRP Wrap*",Steady_CV19[Year],$B72)</f>
        <v>34</v>
      </c>
      <c r="J72" s="40">
        <f>COUNTIFS(Steady_CV19[Project Name],"*AZ Sub - Conc Maj Repair*",Steady_CV19[Year],$B72)</f>
        <v>16</v>
      </c>
      <c r="K72" s="40">
        <f>COUNTIFS(Steady_CV19[Project Name],"*AZ Sub - Steel Maj Repair*",Steady_CV19[Year],$B72)</f>
        <v>0</v>
      </c>
      <c r="L72" s="40">
        <f>COUNTIFS(Steady_CV19[Project Name],"*AZ Bridge Replace - Conc*",Steady_CV19[Year],$B72)</f>
        <v>0</v>
      </c>
      <c r="M72" s="40">
        <f>COUNTIFS(Steady_CV19[Project Name],"*AZ Bridge Replace - Steel*",Steady_CV19[Year],$B72)</f>
        <v>1</v>
      </c>
      <c r="N72" s="40">
        <f>COUNTIFS(Steady_CV19[Project Name],"*AZ Culv*",Steady_CV19[Year],$B72)</f>
        <v>0</v>
      </c>
      <c r="AB72" s="40">
        <v>2034</v>
      </c>
      <c r="AC72" s="1">
        <f>SUMIFS(Steady_CV19[Cost],Steady_CV19[Project Name],"*AZ Deck - Epoxy Overlay*",Steady_CV19[Year],$B70)</f>
        <v>81411808</v>
      </c>
      <c r="AD72" s="1">
        <f>SUMIFS(Steady_CV19[Cost],Steady_CV19[Project Name],"*AZ Deck - Polyester Overlay*",Steady_CV19[Year],$B70)</f>
        <v>96987</v>
      </c>
      <c r="AE72" s="1">
        <f>SUMIFS(Steady_CV19[Cost],Steady_CV19[Project Name],"*Az Deck - Replace*",Steady_CV19[Year],$B70)</f>
        <v>0</v>
      </c>
      <c r="AF72" s="1">
        <f>SUMIFS(Steady_CV19[Cost],Steady_CV19[Project Name],"*AZ Super - FRP Wrap*",Steady_CV19[Year],$B70)</f>
        <v>2603893</v>
      </c>
      <c r="AG72" s="1">
        <f>SUMIFS(Steady_CV19[Cost],Steady_CV19[Project Name],"*AZ Super - Conc Maj Repair*",Steady_CV19[Year],$B70)</f>
        <v>7570874</v>
      </c>
      <c r="AH72" s="1">
        <f>SUMIFS(Steady_CV19[Cost],Steady_CV19[Project Name],"*AZ Super - Stl*",Steady_CV19[Year],$B70)</f>
        <v>11898257</v>
      </c>
      <c r="AI72" s="1">
        <f>SUMIFS(Steady_CV19[Cost],Steady_CV19[Project Name],"*AZ Sub - FRP Wrap*",Steady_CV19[Year],$B70)</f>
        <v>12323675</v>
      </c>
      <c r="AJ72" s="1">
        <f>SUMIFS(Steady_CV19[Cost],Steady_CV19[Project Name],"*AZ Sub - Conc Maj Repair*",Steady_CV19[Year],$B70)</f>
        <v>23553814</v>
      </c>
      <c r="AK72" s="1">
        <f>SUMIFS(Steady_CV19[Cost],Steady_CV19[Project Name],"*AZ Sub - Steel Maj Repair*",Steady_CV19[Year],$B70)</f>
        <v>0</v>
      </c>
      <c r="AL72" s="1">
        <f>SUMIFS(Steady_CV19[Cost],Steady_CV19[Project Name],"*AZ Bridge Replace - Conc*",Steady_CV19[Year],$B70)</f>
        <v>0</v>
      </c>
      <c r="AM72" s="1">
        <f>SUMIFS(Steady_CV19[Cost],Steady_CV19[Project Name],"*AZ Bridge Replace - Steel*",Steady_CV19[Year],$B70)</f>
        <v>0</v>
      </c>
      <c r="AN72" s="1">
        <f>SUMIFS(Steady_CV19[Cost],Steady_CV19[Project Name],"*AZ Culv*",Steady_CV19[Year],$B70)</f>
        <v>0</v>
      </c>
    </row>
    <row r="73" spans="2:40" x14ac:dyDescent="0.25">
      <c r="B73" s="40">
        <v>2037</v>
      </c>
      <c r="C73" s="40">
        <f>COUNTIFS(Steady_CV19[Project Name],"*AZ Deck - Epoxy Overlay*",Steady_CV19[Year],$B73)</f>
        <v>34</v>
      </c>
      <c r="D73" s="40">
        <f>COUNTIFS(Steady_CV19[Project Name],"*AZ Deck - Polyester Overlay*",Steady_CV19[Year],$B73)</f>
        <v>0</v>
      </c>
      <c r="E73" s="40">
        <f>COUNTIFS(Steady_CV19[Project Name],"*Az Deck - Replace*",Steady_CV19[Year],$B73)</f>
        <v>2</v>
      </c>
      <c r="F73" s="40">
        <f>COUNTIFS(Steady_CV19[Year],$B73,Steady_CV19[Project Name],"*AZ Super - FRP Wrap*")</f>
        <v>0</v>
      </c>
      <c r="G73" s="40">
        <f>COUNTIFS(Steady_CV19[Project Name],"*AZ Super - Conc Maj Repair*",Steady_CV19[Year],$B73)</f>
        <v>2</v>
      </c>
      <c r="H73" s="40">
        <f>COUNTIFS(Steady_CV19[Project Name],"*AZ Super - Stl*",Steady_CV19[Year],$B73)</f>
        <v>14</v>
      </c>
      <c r="I73" s="40">
        <f>COUNTIFS(Steady_CV19[Project Name],"*AZ Sub - FRP Wrap*",Steady_CV19[Year],$B73)</f>
        <v>39</v>
      </c>
      <c r="J73" s="40">
        <f>COUNTIFS(Steady_CV19[Project Name],"*AZ Sub - Conc Maj Repair*",Steady_CV19[Year],$B73)</f>
        <v>9</v>
      </c>
      <c r="K73" s="40">
        <f>COUNTIFS(Steady_CV19[Project Name],"*AZ Sub - Steel Maj Repair*",Steady_CV19[Year],$B73)</f>
        <v>0</v>
      </c>
      <c r="L73" s="40">
        <f>COUNTIFS(Steady_CV19[Project Name],"*AZ Bridge Replace - Conc*",Steady_CV19[Year],$B73)</f>
        <v>1</v>
      </c>
      <c r="M73" s="40">
        <f>COUNTIFS(Steady_CV19[Project Name],"*AZ Bridge Replace - Steel*",Steady_CV19[Year],$B73)</f>
        <v>0</v>
      </c>
      <c r="N73" s="40">
        <f>COUNTIFS(Steady_CV19[Project Name],"*AZ Culv*",Steady_CV19[Year],$B73)</f>
        <v>0</v>
      </c>
      <c r="AB73" s="40">
        <v>2035</v>
      </c>
      <c r="AC73" s="1">
        <f>SUMIFS(Steady_CV19[Cost],Steady_CV19[Project Name],"*AZ Deck - Epoxy Overlay*",Steady_CV19[Year],$B71)</f>
        <v>48257589</v>
      </c>
      <c r="AD73" s="1">
        <f>SUMIFS(Steady_CV19[Cost],Steady_CV19[Project Name],"*AZ Deck - Polyester Overlay*",Steady_CV19[Year],$B71)</f>
        <v>0</v>
      </c>
      <c r="AE73" s="1">
        <f>SUMIFS(Steady_CV19[Cost],Steady_CV19[Project Name],"*Az Deck - Replace*",Steady_CV19[Year],$B71)</f>
        <v>0</v>
      </c>
      <c r="AF73" s="1">
        <f>SUMIFS(Steady_CV19[Cost],Steady_CV19[Project Name],"*AZ Super - FRP Wrap*",Steady_CV19[Year],$B71)</f>
        <v>117782</v>
      </c>
      <c r="AG73" s="1">
        <f>SUMIFS(Steady_CV19[Cost],Steady_CV19[Project Name],"*AZ Super - Conc Maj Repair*",Steady_CV19[Year],$B71)</f>
        <v>23670636</v>
      </c>
      <c r="AH73" s="1">
        <f>SUMIFS(Steady_CV19[Cost],Steady_CV19[Project Name],"*AZ Super - Stl*",Steady_CV19[Year],$B71)</f>
        <v>5644578</v>
      </c>
      <c r="AI73" s="1">
        <f>SUMIFS(Steady_CV19[Cost],Steady_CV19[Project Name],"*AZ Sub - FRP Wrap*",Steady_CV19[Year],$B71)</f>
        <v>14156985</v>
      </c>
      <c r="AJ73" s="1">
        <f>SUMIFS(Steady_CV19[Cost],Steady_CV19[Project Name],"*AZ Sub - Conc Maj Repair*",Steady_CV19[Year],$B71)</f>
        <v>13980483</v>
      </c>
      <c r="AK73" s="1">
        <f>SUMIFS(Steady_CV19[Cost],Steady_CV19[Project Name],"*AZ Sub - Steel Maj Repair*",Steady_CV19[Year],$B71)</f>
        <v>0</v>
      </c>
      <c r="AL73" s="1">
        <f>SUMIFS(Steady_CV19[Cost],Steady_CV19[Project Name],"*AZ Bridge Replace - Conc*",Steady_CV19[Year],$B71)</f>
        <v>13000927</v>
      </c>
      <c r="AM73" s="1">
        <f>SUMIFS(Steady_CV19[Cost],Steady_CV19[Project Name],"*AZ Bridge Replace - Steel*",Steady_CV19[Year],$B71)</f>
        <v>11354778</v>
      </c>
      <c r="AN73" s="1">
        <f>SUMIFS(Steady_CV19[Cost],Steady_CV19[Project Name],"*AZ Culv*",Steady_CV19[Year],$B71)</f>
        <v>0</v>
      </c>
    </row>
    <row r="74" spans="2:40" x14ac:dyDescent="0.25">
      <c r="B74" s="40">
        <v>2038</v>
      </c>
      <c r="C74" s="40">
        <f>COUNTIFS(Steady_CV19[Project Name],"*AZ Deck - Epoxy Overlay*",Steady_CV19[Year],$B74)</f>
        <v>45</v>
      </c>
      <c r="D74" s="40">
        <f>COUNTIFS(Steady_CV19[Project Name],"*AZ Deck - Polyester Overlay*",Steady_CV19[Year],$B74)</f>
        <v>1</v>
      </c>
      <c r="E74" s="40">
        <f>COUNTIFS(Steady_CV19[Project Name],"*Az Deck - Replace*",Steady_CV19[Year],$B74)</f>
        <v>1</v>
      </c>
      <c r="F74" s="40">
        <f>COUNTIFS(Steady_CV19[Year],$B74,Steady_CV19[Project Name],"*AZ Super - FRP Wrap*")</f>
        <v>0</v>
      </c>
      <c r="G74" s="40">
        <f>COUNTIFS(Steady_CV19[Project Name],"*AZ Super - Conc Maj Repair*",Steady_CV19[Year],$B74)</f>
        <v>6</v>
      </c>
      <c r="H74" s="40">
        <f>COUNTIFS(Steady_CV19[Project Name],"*AZ Super - Stl*",Steady_CV19[Year],$B74)</f>
        <v>15</v>
      </c>
      <c r="I74" s="40">
        <f>COUNTIFS(Steady_CV19[Project Name],"*AZ Sub - FRP Wrap*",Steady_CV19[Year],$B74)</f>
        <v>24</v>
      </c>
      <c r="J74" s="40">
        <f>COUNTIFS(Steady_CV19[Project Name],"*AZ Sub - Conc Maj Repair*",Steady_CV19[Year],$B74)</f>
        <v>3</v>
      </c>
      <c r="K74" s="40">
        <f>COUNTIFS(Steady_CV19[Project Name],"*AZ Sub - Steel Maj Repair*",Steady_CV19[Year],$B74)</f>
        <v>0</v>
      </c>
      <c r="L74" s="40">
        <f>COUNTIFS(Steady_CV19[Project Name],"*AZ Bridge Replace - Conc*",Steady_CV19[Year],$B74)</f>
        <v>0</v>
      </c>
      <c r="M74" s="40">
        <f>COUNTIFS(Steady_CV19[Project Name],"*AZ Bridge Replace - Steel*",Steady_CV19[Year],$B74)</f>
        <v>0</v>
      </c>
      <c r="N74" s="40">
        <f>COUNTIFS(Steady_CV19[Project Name],"*AZ Culv*",Steady_CV19[Year],$B74)</f>
        <v>0</v>
      </c>
      <c r="AB74" s="40">
        <v>2036</v>
      </c>
      <c r="AC74" s="1">
        <f>SUMIFS(Steady_CV19[Cost],Steady_CV19[Project Name],"*AZ Deck - Epoxy Overlay*",Steady_CV19[Year],$B72)</f>
        <v>52628473</v>
      </c>
      <c r="AD74" s="1">
        <f>SUMIFS(Steady_CV19[Cost],Steady_CV19[Project Name],"*AZ Deck - Polyester Overlay*",Steady_CV19[Year],$B72)</f>
        <v>0</v>
      </c>
      <c r="AE74" s="1">
        <f>SUMIFS(Steady_CV19[Cost],Steady_CV19[Project Name],"*Az Deck - Replace*",Steady_CV19[Year],$B72)</f>
        <v>0</v>
      </c>
      <c r="AF74" s="1">
        <f>SUMIFS(Steady_CV19[Cost],Steady_CV19[Project Name],"*AZ Super - FRP Wrap*",Steady_CV19[Year],$B72)</f>
        <v>1684380</v>
      </c>
      <c r="AG74" s="1">
        <f>SUMIFS(Steady_CV19[Cost],Steady_CV19[Project Name],"*AZ Super - Conc Maj Repair*",Steady_CV19[Year],$B72)</f>
        <v>10975871</v>
      </c>
      <c r="AH74" s="1">
        <f>SUMIFS(Steady_CV19[Cost],Steady_CV19[Project Name],"*AZ Super - Stl*",Steady_CV19[Year],$B72)</f>
        <v>2891745</v>
      </c>
      <c r="AI74" s="1">
        <f>SUMIFS(Steady_CV19[Cost],Steady_CV19[Project Name],"*AZ Sub - FRP Wrap*",Steady_CV19[Year],$B72)</f>
        <v>19814786</v>
      </c>
      <c r="AJ74" s="1">
        <f>SUMIFS(Steady_CV19[Cost],Steady_CV19[Project Name],"*AZ Sub - Conc Maj Repair*",Steady_CV19[Year],$B72)</f>
        <v>35388496</v>
      </c>
      <c r="AK74" s="1">
        <f>SUMIFS(Steady_CV19[Cost],Steady_CV19[Project Name],"*AZ Sub - Steel Maj Repair*",Steady_CV19[Year],$B72)</f>
        <v>0</v>
      </c>
      <c r="AL74" s="1">
        <f>SUMIFS(Steady_CV19[Cost],Steady_CV19[Project Name],"*AZ Bridge Replace - Conc*",Steady_CV19[Year],$B72)</f>
        <v>0</v>
      </c>
      <c r="AM74" s="1">
        <f>SUMIFS(Steady_CV19[Cost],Steady_CV19[Project Name],"*AZ Bridge Replace - Steel*",Steady_CV19[Year],$B72)</f>
        <v>11591436</v>
      </c>
      <c r="AN74" s="1">
        <f>SUMIFS(Steady_CV19[Cost],Steady_CV19[Project Name],"*AZ Culv*",Steady_CV19[Year],$B72)</f>
        <v>0</v>
      </c>
    </row>
    <row r="75" spans="2:40" x14ac:dyDescent="0.25">
      <c r="B75" s="40">
        <v>2039</v>
      </c>
      <c r="C75" s="40">
        <f>COUNTIFS(Steady_CV19[Project Name],"*AZ Deck - Epoxy Overlay*",Steady_CV19[Year],$B75)</f>
        <v>53</v>
      </c>
      <c r="D75" s="40">
        <f>COUNTIFS(Steady_CV19[Project Name],"*AZ Deck - Polyester Overlay*",Steady_CV19[Year],$B75)</f>
        <v>0</v>
      </c>
      <c r="E75" s="40">
        <f>COUNTIFS(Steady_CV19[Project Name],"*Az Deck - Replace*",Steady_CV19[Year],$B75)</f>
        <v>1</v>
      </c>
      <c r="F75" s="40">
        <f>COUNTIFS(Steady_CV19[Year],$B75,Steady_CV19[Project Name],"*AZ Super - FRP Wrap*")</f>
        <v>1</v>
      </c>
      <c r="G75" s="40">
        <f>COUNTIFS(Steady_CV19[Project Name],"*AZ Super - Conc Maj Repair*",Steady_CV19[Year],$B75)</f>
        <v>2</v>
      </c>
      <c r="H75" s="40">
        <f>COUNTIFS(Steady_CV19[Project Name],"*AZ Super - Stl*",Steady_CV19[Year],$B75)</f>
        <v>13</v>
      </c>
      <c r="I75" s="40">
        <f>COUNTIFS(Steady_CV19[Project Name],"*AZ Sub - FRP Wrap*",Steady_CV19[Year],$B75)</f>
        <v>34</v>
      </c>
      <c r="J75" s="40">
        <f>COUNTIFS(Steady_CV19[Project Name],"*AZ Sub - Conc Maj Repair*",Steady_CV19[Year],$B75)</f>
        <v>2</v>
      </c>
      <c r="K75" s="40">
        <f>COUNTIFS(Steady_CV19[Project Name],"*AZ Sub - Steel Maj Repair*",Steady_CV19[Year],$B75)</f>
        <v>0</v>
      </c>
      <c r="L75" s="40">
        <f>COUNTIFS(Steady_CV19[Project Name],"*AZ Bridge Replace - Conc*",Steady_CV19[Year],$B75)</f>
        <v>0</v>
      </c>
      <c r="M75" s="40">
        <f>COUNTIFS(Steady_CV19[Project Name],"*AZ Bridge Replace - Steel*",Steady_CV19[Year],$B75)</f>
        <v>0</v>
      </c>
      <c r="N75" s="40">
        <f>COUNTIFS(Steady_CV19[Project Name],"*AZ Culv*",Steady_CV19[Year],$B75)</f>
        <v>0</v>
      </c>
      <c r="AB75" s="40">
        <v>2037</v>
      </c>
      <c r="AC75" s="1">
        <f>SUMIFS(Steady_CV19[Cost],Steady_CV19[Project Name],"*AZ Deck - Epoxy Overlay*",Steady_CV19[Year],$B73)</f>
        <v>53969874</v>
      </c>
      <c r="AD75" s="1">
        <f>SUMIFS(Steady_CV19[Cost],Steady_CV19[Project Name],"*AZ Deck - Polyester Overlay*",Steady_CV19[Year],$B73)</f>
        <v>0</v>
      </c>
      <c r="AE75" s="1">
        <f>SUMIFS(Steady_CV19[Cost],Steady_CV19[Project Name],"*Az Deck - Replace*",Steady_CV19[Year],$B73)</f>
        <v>10791112</v>
      </c>
      <c r="AF75" s="1">
        <f>SUMIFS(Steady_CV19[Cost],Steady_CV19[Project Name],"*AZ Super - FRP Wrap*",Steady_CV19[Year],$B73)</f>
        <v>0</v>
      </c>
      <c r="AG75" s="1">
        <f>SUMIFS(Steady_CV19[Cost],Steady_CV19[Project Name],"*AZ Super - Conc Maj Repair*",Steady_CV19[Year],$B73)</f>
        <v>3640298</v>
      </c>
      <c r="AH75" s="1">
        <f>SUMIFS(Steady_CV19[Cost],Steady_CV19[Project Name],"*AZ Super - Stl*",Steady_CV19[Year],$B73)</f>
        <v>7136879</v>
      </c>
      <c r="AI75" s="1">
        <f>SUMIFS(Steady_CV19[Cost],Steady_CV19[Project Name],"*AZ Sub - FRP Wrap*",Steady_CV19[Year],$B73)</f>
        <v>24216331</v>
      </c>
      <c r="AJ75" s="1">
        <f>SUMIFS(Steady_CV19[Cost],Steady_CV19[Project Name],"*AZ Sub - Conc Maj Repair*",Steady_CV19[Year],$B73)</f>
        <v>21579729</v>
      </c>
      <c r="AK75" s="1">
        <f>SUMIFS(Steady_CV19[Cost],Steady_CV19[Project Name],"*AZ Sub - Steel Maj Repair*",Steady_CV19[Year],$B73)</f>
        <v>0</v>
      </c>
      <c r="AL75" s="1">
        <f>SUMIFS(Steady_CV19[Cost],Steady_CV19[Project Name],"*AZ Bridge Replace - Conc*",Steady_CV19[Year],$B73)</f>
        <v>10797723</v>
      </c>
      <c r="AM75" s="1">
        <f>SUMIFS(Steady_CV19[Cost],Steady_CV19[Project Name],"*AZ Bridge Replace - Steel*",Steady_CV19[Year],$B73)</f>
        <v>0</v>
      </c>
      <c r="AN75" s="1">
        <f>SUMIFS(Steady_CV19[Cost],Steady_CV19[Project Name],"*AZ Culv*",Steady_CV19[Year],$B73)</f>
        <v>0</v>
      </c>
    </row>
    <row r="76" spans="2:40" x14ac:dyDescent="0.25">
      <c r="B76" s="40">
        <v>2040</v>
      </c>
      <c r="C76" s="40">
        <f>COUNTIFS(Steady_CV19[Project Name],"*AZ Deck - Epoxy Overlay*",Steady_CV19[Year],$B76)</f>
        <v>36</v>
      </c>
      <c r="D76" s="40">
        <f>COUNTIFS(Steady_CV19[Project Name],"*AZ Deck - Polyester Overlay*",Steady_CV19[Year],$B76)</f>
        <v>0</v>
      </c>
      <c r="E76" s="40">
        <f>COUNTIFS(Steady_CV19[Project Name],"*Az Deck - Replace*",Steady_CV19[Year],$B76)</f>
        <v>0</v>
      </c>
      <c r="F76" s="40">
        <f>COUNTIFS(Steady_CV19[Year],$B76,Steady_CV19[Project Name],"*AZ Super - FRP Wrap*")</f>
        <v>0</v>
      </c>
      <c r="G76" s="40">
        <f>COUNTIFS(Steady_CV19[Project Name],"*AZ Super - Conc Maj Repair*",Steady_CV19[Year],$B76)</f>
        <v>4</v>
      </c>
      <c r="H76" s="40">
        <f>COUNTIFS(Steady_CV19[Project Name],"*AZ Super - Stl*",Steady_CV19[Year],$B76)</f>
        <v>24</v>
      </c>
      <c r="I76" s="40">
        <f>COUNTIFS(Steady_CV19[Project Name],"*AZ Sub - FRP Wrap*",Steady_CV19[Year],$B76)</f>
        <v>26</v>
      </c>
      <c r="J76" s="40">
        <f>COUNTIFS(Steady_CV19[Project Name],"*AZ Sub - Conc Maj Repair*",Steady_CV19[Year],$B76)</f>
        <v>6</v>
      </c>
      <c r="K76" s="40">
        <f>COUNTIFS(Steady_CV19[Project Name],"*AZ Sub - Steel Maj Repair*",Steady_CV19[Year],$B76)</f>
        <v>0</v>
      </c>
      <c r="L76" s="40">
        <f>COUNTIFS(Steady_CV19[Project Name],"*AZ Bridge Replace - Conc*",Steady_CV19[Year],$B76)</f>
        <v>1</v>
      </c>
      <c r="M76" s="40">
        <f>COUNTIFS(Steady_CV19[Project Name],"*AZ Bridge Replace - Steel*",Steady_CV19[Year],$B76)</f>
        <v>1</v>
      </c>
      <c r="N76" s="40">
        <f>COUNTIFS(Steady_CV19[Project Name],"*AZ Culv*",Steady_CV19[Year],$B76)</f>
        <v>0</v>
      </c>
      <c r="AB76" s="40">
        <v>2038</v>
      </c>
      <c r="AC76" s="1">
        <f>SUMIFS(Steady_CV19[Cost],Steady_CV19[Project Name],"*AZ Deck - Epoxy Overlay*",Steady_CV19[Year],$B74)</f>
        <v>75128830</v>
      </c>
      <c r="AD76" s="1">
        <f>SUMIFS(Steady_CV19[Cost],Steady_CV19[Project Name],"*AZ Deck - Polyester Overlay*",Steady_CV19[Year],$B74)</f>
        <v>931095</v>
      </c>
      <c r="AE76" s="1">
        <f>SUMIFS(Steady_CV19[Cost],Steady_CV19[Project Name],"*Az Deck - Replace*",Steady_CV19[Year],$B74)</f>
        <v>2699718</v>
      </c>
      <c r="AF76" s="1">
        <f>SUMIFS(Steady_CV19[Cost],Steady_CV19[Project Name],"*AZ Super - FRP Wrap*",Steady_CV19[Year],$B74)</f>
        <v>0</v>
      </c>
      <c r="AG76" s="1">
        <f>SUMIFS(Steady_CV19[Cost],Steady_CV19[Project Name],"*AZ Super - Conc Maj Repair*",Steady_CV19[Year],$B74)</f>
        <v>11814136</v>
      </c>
      <c r="AH76" s="1">
        <f>SUMIFS(Steady_CV19[Cost],Steady_CV19[Project Name],"*AZ Super - Stl*",Steady_CV19[Year],$B74)</f>
        <v>7774330</v>
      </c>
      <c r="AI76" s="1">
        <f>SUMIFS(Steady_CV19[Cost],Steady_CV19[Project Name],"*AZ Sub - FRP Wrap*",Steady_CV19[Year],$B74)</f>
        <v>20071550</v>
      </c>
      <c r="AJ76" s="1">
        <f>SUMIFS(Steady_CV19[Cost],Steady_CV19[Project Name],"*AZ Sub - Conc Maj Repair*",Steady_CV19[Year],$B74)</f>
        <v>6405396</v>
      </c>
      <c r="AK76" s="1">
        <f>SUMIFS(Steady_CV19[Cost],Steady_CV19[Project Name],"*AZ Sub - Steel Maj Repair*",Steady_CV19[Year],$B74)</f>
        <v>0</v>
      </c>
      <c r="AL76" s="1">
        <f>SUMIFS(Steady_CV19[Cost],Steady_CV19[Project Name],"*AZ Bridge Replace - Conc*",Steady_CV19[Year],$B74)</f>
        <v>0</v>
      </c>
      <c r="AM76" s="1">
        <f>SUMIFS(Steady_CV19[Cost],Steady_CV19[Project Name],"*AZ Bridge Replace - Steel*",Steady_CV19[Year],$B74)</f>
        <v>0</v>
      </c>
      <c r="AN76" s="1">
        <f>SUMIFS(Steady_CV19[Cost],Steady_CV19[Project Name],"*AZ Culv*",Steady_CV19[Year],$B74)</f>
        <v>0</v>
      </c>
    </row>
    <row r="77" spans="2:40" x14ac:dyDescent="0.25">
      <c r="B77" s="40">
        <v>2041</v>
      </c>
      <c r="C77" s="40">
        <f>COUNTIFS(Steady_CV19[Project Name],"*AZ Deck - Epoxy Overlay*",Steady_CV19[Year],$B77)</f>
        <v>33</v>
      </c>
      <c r="D77" s="40">
        <f>COUNTIFS(Steady_CV19[Project Name],"*AZ Deck - Polyester Overlay*",Steady_CV19[Year],$B77)</f>
        <v>1</v>
      </c>
      <c r="E77" s="40">
        <f>COUNTIFS(Steady_CV19[Project Name],"*Az Deck - Replace*",Steady_CV19[Year],$B77)</f>
        <v>2</v>
      </c>
      <c r="F77" s="40">
        <f>COUNTIFS(Steady_CV19[Year],$B77,Steady_CV19[Project Name],"*AZ Super - FRP Wrap*")</f>
        <v>1</v>
      </c>
      <c r="G77" s="40">
        <f>COUNTIFS(Steady_CV19[Project Name],"*AZ Super - Conc Maj Repair*",Steady_CV19[Year],$B77)</f>
        <v>4</v>
      </c>
      <c r="H77" s="40">
        <f>COUNTIFS(Steady_CV19[Project Name],"*AZ Super - Stl*",Steady_CV19[Year],$B77)</f>
        <v>15</v>
      </c>
      <c r="I77" s="40">
        <f>COUNTIFS(Steady_CV19[Project Name],"*AZ Sub - FRP Wrap*",Steady_CV19[Year],$B77)</f>
        <v>26</v>
      </c>
      <c r="J77" s="40">
        <f>COUNTIFS(Steady_CV19[Project Name],"*AZ Sub - Conc Maj Repair*",Steady_CV19[Year],$B77)</f>
        <v>1</v>
      </c>
      <c r="K77" s="40">
        <f>COUNTIFS(Steady_CV19[Project Name],"*AZ Sub - Steel Maj Repair*",Steady_CV19[Year],$B77)</f>
        <v>0</v>
      </c>
      <c r="L77" s="40">
        <f>COUNTIFS(Steady_CV19[Project Name],"*AZ Bridge Replace - Conc*",Steady_CV19[Year],$B77)</f>
        <v>1</v>
      </c>
      <c r="M77" s="40">
        <f>COUNTIFS(Steady_CV19[Project Name],"*AZ Bridge Replace - Steel*",Steady_CV19[Year],$B77)</f>
        <v>0</v>
      </c>
      <c r="N77" s="40">
        <f>COUNTIFS(Steady_CV19[Project Name],"*AZ Culv*",Steady_CV19[Year],$B77)</f>
        <v>0</v>
      </c>
      <c r="AB77" s="40">
        <v>2039</v>
      </c>
      <c r="AC77" s="1">
        <f>SUMIFS(Steady_CV19[Cost],Steady_CV19[Project Name],"*AZ Deck - Epoxy Overlay*",Steady_CV19[Year],$B75)</f>
        <v>82508384</v>
      </c>
      <c r="AD77" s="1">
        <f>SUMIFS(Steady_CV19[Cost],Steady_CV19[Project Name],"*AZ Deck - Polyester Overlay*",Steady_CV19[Year],$B75)</f>
        <v>0</v>
      </c>
      <c r="AE77" s="1">
        <f>SUMIFS(Steady_CV19[Cost],Steady_CV19[Project Name],"*Az Deck - Replace*",Steady_CV19[Year],$B75)</f>
        <v>1944288</v>
      </c>
      <c r="AF77" s="1">
        <f>SUMIFS(Steady_CV19[Cost],Steady_CV19[Project Name],"*AZ Super - FRP Wrap*",Steady_CV19[Year],$B75)</f>
        <v>69597</v>
      </c>
      <c r="AG77" s="1">
        <f>SUMIFS(Steady_CV19[Cost],Steady_CV19[Project Name],"*AZ Super - Conc Maj Repair*",Steady_CV19[Year],$B75)</f>
        <v>1577594</v>
      </c>
      <c r="AH77" s="1">
        <f>SUMIFS(Steady_CV19[Cost],Steady_CV19[Project Name],"*AZ Super - Stl*",Steady_CV19[Year],$B75)</f>
        <v>6512521</v>
      </c>
      <c r="AI77" s="1">
        <f>SUMIFS(Steady_CV19[Cost],Steady_CV19[Project Name],"*AZ Sub - FRP Wrap*",Steady_CV19[Year],$B75)</f>
        <v>18360119</v>
      </c>
      <c r="AJ77" s="1">
        <f>SUMIFS(Steady_CV19[Cost],Steady_CV19[Project Name],"*AZ Sub - Conc Maj Repair*",Steady_CV19[Year],$B75)</f>
        <v>5523939</v>
      </c>
      <c r="AK77" s="1">
        <f>SUMIFS(Steady_CV19[Cost],Steady_CV19[Project Name],"*AZ Sub - Steel Maj Repair*",Steady_CV19[Year],$B75)</f>
        <v>0</v>
      </c>
      <c r="AL77" s="1">
        <f>SUMIFS(Steady_CV19[Cost],Steady_CV19[Project Name],"*AZ Bridge Replace - Conc*",Steady_CV19[Year],$B75)</f>
        <v>0</v>
      </c>
      <c r="AM77" s="1">
        <f>SUMIFS(Steady_CV19[Cost],Steady_CV19[Project Name],"*AZ Bridge Replace - Steel*",Steady_CV19[Year],$B75)</f>
        <v>0</v>
      </c>
      <c r="AN77" s="1">
        <f>SUMIFS(Steady_CV19[Cost],Steady_CV19[Project Name],"*AZ Culv*",Steady_CV19[Year],$B75)</f>
        <v>0</v>
      </c>
    </row>
    <row r="78" spans="2:40" x14ac:dyDescent="0.25">
      <c r="B78" s="40">
        <v>2042</v>
      </c>
      <c r="C78" s="40">
        <f>COUNTIFS(Steady_CV19[Project Name],"*AZ Deck - Epoxy Overlay*",Steady_CV19[Year],$B78)</f>
        <v>26</v>
      </c>
      <c r="D78" s="40">
        <f>COUNTIFS(Steady_CV19[Project Name],"*AZ Deck - Polyester Overlay*",Steady_CV19[Year],$B78)</f>
        <v>0</v>
      </c>
      <c r="E78" s="40">
        <f>COUNTIFS(Steady_CV19[Project Name],"*Az Deck - Replace*",Steady_CV19[Year],$B78)</f>
        <v>2</v>
      </c>
      <c r="F78" s="40">
        <f>COUNTIFS(Steady_CV19[Year],$B78,Steady_CV19[Project Name],"*AZ Super - FRP Wrap*")</f>
        <v>0</v>
      </c>
      <c r="G78" s="40">
        <f>COUNTIFS(Steady_CV19[Project Name],"*AZ Super - Conc Maj Repair*",Steady_CV19[Year],$B78)</f>
        <v>8</v>
      </c>
      <c r="H78" s="40">
        <f>COUNTIFS(Steady_CV19[Project Name],"*AZ Super - Stl*",Steady_CV19[Year],$B78)</f>
        <v>8</v>
      </c>
      <c r="I78" s="40">
        <f>COUNTIFS(Steady_CV19[Project Name],"*AZ Sub - FRP Wrap*",Steady_CV19[Year],$B78)</f>
        <v>32</v>
      </c>
      <c r="J78" s="40">
        <f>COUNTIFS(Steady_CV19[Project Name],"*AZ Sub - Conc Maj Repair*",Steady_CV19[Year],$B78)</f>
        <v>5</v>
      </c>
      <c r="K78" s="40">
        <f>COUNTIFS(Steady_CV19[Project Name],"*AZ Sub - Steel Maj Repair*",Steady_CV19[Year],$B78)</f>
        <v>0</v>
      </c>
      <c r="L78" s="40">
        <f>COUNTIFS(Steady_CV19[Project Name],"*AZ Bridge Replace - Conc*",Steady_CV19[Year],$B78)</f>
        <v>0</v>
      </c>
      <c r="M78" s="40">
        <f>COUNTIFS(Steady_CV19[Project Name],"*AZ Bridge Replace - Steel*",Steady_CV19[Year],$B78)</f>
        <v>0</v>
      </c>
      <c r="N78" s="40">
        <f>COUNTIFS(Steady_CV19[Project Name],"*AZ Culv*",Steady_CV19[Year],$B78)</f>
        <v>0</v>
      </c>
      <c r="AB78" s="40">
        <v>2040</v>
      </c>
      <c r="AC78" s="1">
        <f>SUMIFS(Steady_CV19[Cost],Steady_CV19[Project Name],"*AZ Deck - Epoxy Overlay*",Steady_CV19[Year],$B76)</f>
        <v>59710935</v>
      </c>
      <c r="AD78" s="1">
        <f>SUMIFS(Steady_CV19[Cost],Steady_CV19[Project Name],"*AZ Deck - Polyester Overlay*",Steady_CV19[Year],$B76)</f>
        <v>0</v>
      </c>
      <c r="AE78" s="1">
        <f>SUMIFS(Steady_CV19[Cost],Steady_CV19[Project Name],"*Az Deck - Replace*",Steady_CV19[Year],$B76)</f>
        <v>0</v>
      </c>
      <c r="AF78" s="1">
        <f>SUMIFS(Steady_CV19[Cost],Steady_CV19[Project Name],"*AZ Super - FRP Wrap*",Steady_CV19[Year],$B76)</f>
        <v>0</v>
      </c>
      <c r="AG78" s="1">
        <f>SUMIFS(Steady_CV19[Cost],Steady_CV19[Project Name],"*AZ Super - Conc Maj Repair*",Steady_CV19[Year],$B76)</f>
        <v>6508864</v>
      </c>
      <c r="AH78" s="1">
        <f>SUMIFS(Steady_CV19[Cost],Steady_CV19[Project Name],"*AZ Super - Stl*",Steady_CV19[Year],$B76)</f>
        <v>16419882</v>
      </c>
      <c r="AI78" s="1">
        <f>SUMIFS(Steady_CV19[Cost],Steady_CV19[Project Name],"*AZ Sub - FRP Wrap*",Steady_CV19[Year],$B76)</f>
        <v>20417076</v>
      </c>
      <c r="AJ78" s="1">
        <f>SUMIFS(Steady_CV19[Cost],Steady_CV19[Project Name],"*AZ Sub - Conc Maj Repair*",Steady_CV19[Year],$B76)</f>
        <v>21133805</v>
      </c>
      <c r="AK78" s="1">
        <f>SUMIFS(Steady_CV19[Cost],Steady_CV19[Project Name],"*AZ Sub - Steel Maj Repair*",Steady_CV19[Year],$B76)</f>
        <v>0</v>
      </c>
      <c r="AL78" s="1">
        <f>SUMIFS(Steady_CV19[Cost],Steady_CV19[Project Name],"*AZ Bridge Replace - Conc*",Steady_CV19[Year],$B76)</f>
        <v>6512115</v>
      </c>
      <c r="AM78" s="1">
        <f>SUMIFS(Steady_CV19[Cost],Steady_CV19[Project Name],"*AZ Bridge Replace - Steel*",Steady_CV19[Year],$B76)</f>
        <v>5676246</v>
      </c>
      <c r="AN78" s="1">
        <f>SUMIFS(Steady_CV19[Cost],Steady_CV19[Project Name],"*AZ Culv*",Steady_CV19[Year],$B76)</f>
        <v>0</v>
      </c>
    </row>
    <row r="79" spans="2:40" x14ac:dyDescent="0.25">
      <c r="B79" s="40">
        <v>2043</v>
      </c>
      <c r="C79" s="40">
        <f>COUNTIFS(Steady_CV19[Project Name],"*AZ Deck - Epoxy Overlay*",Steady_CV19[Year],$B79)</f>
        <v>21</v>
      </c>
      <c r="D79" s="40">
        <f>COUNTIFS(Steady_CV19[Project Name],"*AZ Deck - Polyester Overlay*",Steady_CV19[Year],$B79)</f>
        <v>0</v>
      </c>
      <c r="E79" s="40">
        <f>COUNTIFS(Steady_CV19[Project Name],"*Az Deck - Replace*",Steady_CV19[Year],$B79)</f>
        <v>1</v>
      </c>
      <c r="F79" s="40">
        <f>COUNTIFS(Steady_CV19[Year],$B79,Steady_CV19[Project Name],"*AZ Super - FRP Wrap*")</f>
        <v>0</v>
      </c>
      <c r="G79" s="40">
        <f>COUNTIFS(Steady_CV19[Project Name],"*AZ Super - Conc Maj Repair*",Steady_CV19[Year],$B79)</f>
        <v>4</v>
      </c>
      <c r="H79" s="40">
        <f>COUNTIFS(Steady_CV19[Project Name],"*AZ Super - Stl*",Steady_CV19[Year],$B79)</f>
        <v>9</v>
      </c>
      <c r="I79" s="40">
        <f>COUNTIFS(Steady_CV19[Project Name],"*AZ Sub - FRP Wrap*",Steady_CV19[Year],$B79)</f>
        <v>42</v>
      </c>
      <c r="J79" s="40">
        <f>COUNTIFS(Steady_CV19[Project Name],"*AZ Sub - Conc Maj Repair*",Steady_CV19[Year],$B79)</f>
        <v>1</v>
      </c>
      <c r="K79" s="40">
        <f>COUNTIFS(Steady_CV19[Project Name],"*AZ Sub - Steel Maj Repair*",Steady_CV19[Year],$B79)</f>
        <v>0</v>
      </c>
      <c r="L79" s="40">
        <f>COUNTIFS(Steady_CV19[Project Name],"*AZ Bridge Replace - Conc*",Steady_CV19[Year],$B79)</f>
        <v>0</v>
      </c>
      <c r="M79" s="40">
        <f>COUNTIFS(Steady_CV19[Project Name],"*AZ Bridge Replace - Steel*",Steady_CV19[Year],$B79)</f>
        <v>0</v>
      </c>
      <c r="N79" s="40">
        <f>COUNTIFS(Steady_CV19[Project Name],"*AZ Culv*",Steady_CV19[Year],$B79)</f>
        <v>0</v>
      </c>
      <c r="AB79" s="40">
        <v>2041</v>
      </c>
      <c r="AC79" s="1">
        <f>SUMIFS(Steady_CV19[Cost],Steady_CV19[Project Name],"*AZ Deck - Epoxy Overlay*",Steady_CV19[Year],$B77)</f>
        <v>65057255</v>
      </c>
      <c r="AD79" s="1">
        <f>SUMIFS(Steady_CV19[Cost],Steady_CV19[Project Name],"*AZ Deck - Polyester Overlay*",Steady_CV19[Year],$B77)</f>
        <v>5414964</v>
      </c>
      <c r="AE79" s="1">
        <f>SUMIFS(Steady_CV19[Cost],Steady_CV19[Project Name],"*Az Deck - Replace*",Steady_CV19[Year],$B77)</f>
        <v>7875743</v>
      </c>
      <c r="AF79" s="1">
        <f>SUMIFS(Steady_CV19[Cost],Steady_CV19[Project Name],"*AZ Super - FRP Wrap*",Steady_CV19[Year],$B77)</f>
        <v>435309</v>
      </c>
      <c r="AG79" s="1">
        <f>SUMIFS(Steady_CV19[Cost],Steady_CV19[Project Name],"*AZ Super - Conc Maj Repair*",Steady_CV19[Year],$B77)</f>
        <v>3897987</v>
      </c>
      <c r="AH79" s="1">
        <f>SUMIFS(Steady_CV19[Cost],Steady_CV19[Project Name],"*AZ Super - Stl*",Steady_CV19[Year],$B77)</f>
        <v>5346654</v>
      </c>
      <c r="AI79" s="1">
        <f>SUMIFS(Steady_CV19[Cost],Steady_CV19[Project Name],"*AZ Sub - FRP Wrap*",Steady_CV19[Year],$B77)</f>
        <v>23635712</v>
      </c>
      <c r="AJ79" s="1">
        <f>SUMIFS(Steady_CV19[Cost],Steady_CV19[Project Name],"*AZ Sub - Conc Maj Repair*",Steady_CV19[Year],$B77)</f>
        <v>3846373</v>
      </c>
      <c r="AK79" s="1">
        <f>SUMIFS(Steady_CV19[Cost],Steady_CV19[Project Name],"*AZ Sub - Steel Maj Repair*",Steady_CV19[Year],$B77)</f>
        <v>0</v>
      </c>
      <c r="AL79" s="1">
        <f>SUMIFS(Steady_CV19[Cost],Steady_CV19[Project Name],"*AZ Bridge Replace - Conc*",Steady_CV19[Year],$B77)</f>
        <v>7915925</v>
      </c>
      <c r="AM79" s="1">
        <f>SUMIFS(Steady_CV19[Cost],Steady_CV19[Project Name],"*AZ Bridge Replace - Steel*",Steady_CV19[Year],$B77)</f>
        <v>0</v>
      </c>
      <c r="AN79" s="1">
        <f>SUMIFS(Steady_CV19[Cost],Steady_CV19[Project Name],"*AZ Culv*",Steady_CV19[Year],$B77)</f>
        <v>0</v>
      </c>
    </row>
    <row r="80" spans="2:40" x14ac:dyDescent="0.25">
      <c r="B80" s="40">
        <v>2044</v>
      </c>
      <c r="C80" s="40">
        <f>COUNTIFS(Steady_CV19[Project Name],"*AZ Deck - Epoxy Overlay*",Steady_CV19[Year],$B80)</f>
        <v>21</v>
      </c>
      <c r="D80" s="40">
        <f>COUNTIFS(Steady_CV19[Project Name],"*AZ Deck - Polyester Overlay*",Steady_CV19[Year],$B80)</f>
        <v>0</v>
      </c>
      <c r="E80" s="40">
        <f>COUNTIFS(Steady_CV19[Project Name],"*Az Deck - Replace*",Steady_CV19[Year],$B80)</f>
        <v>0</v>
      </c>
      <c r="F80" s="40">
        <f>COUNTIFS(Steady_CV19[Year],$B80,Steady_CV19[Project Name],"*AZ Super - FRP Wrap*")</f>
        <v>0</v>
      </c>
      <c r="G80" s="40">
        <f>COUNTIFS(Steady_CV19[Project Name],"*AZ Super - Conc Maj Repair*",Steady_CV19[Year],$B80)</f>
        <v>6</v>
      </c>
      <c r="H80" s="40">
        <f>COUNTIFS(Steady_CV19[Project Name],"*AZ Super - Stl*",Steady_CV19[Year],$B80)</f>
        <v>9</v>
      </c>
      <c r="I80" s="40">
        <f>COUNTIFS(Steady_CV19[Project Name],"*AZ Sub - FRP Wrap*",Steady_CV19[Year],$B80)</f>
        <v>40</v>
      </c>
      <c r="J80" s="40">
        <f>COUNTIFS(Steady_CV19[Project Name],"*AZ Sub - Conc Maj Repair*",Steady_CV19[Year],$B80)</f>
        <v>2</v>
      </c>
      <c r="K80" s="40">
        <f>COUNTIFS(Steady_CV19[Project Name],"*AZ Sub - Steel Maj Repair*",Steady_CV19[Year],$B80)</f>
        <v>0</v>
      </c>
      <c r="L80" s="40">
        <f>COUNTIFS(Steady_CV19[Project Name],"*AZ Bridge Replace - Conc*",Steady_CV19[Year],$B80)</f>
        <v>0</v>
      </c>
      <c r="M80" s="40">
        <f>COUNTIFS(Steady_CV19[Project Name],"*AZ Bridge Replace - Steel*",Steady_CV19[Year],$B80)</f>
        <v>0</v>
      </c>
      <c r="N80" s="40">
        <f>COUNTIFS(Steady_CV19[Project Name],"*AZ Culv*",Steady_CV19[Year],$B80)</f>
        <v>0</v>
      </c>
      <c r="AB80" s="40">
        <v>2042</v>
      </c>
      <c r="AC80" s="1">
        <f>SUMIFS(Steady_CV19[Cost],Steady_CV19[Project Name],"*AZ Deck - Epoxy Overlay*",Steady_CV19[Year],$B78)</f>
        <v>53446638</v>
      </c>
      <c r="AD80" s="1">
        <f>SUMIFS(Steady_CV19[Cost],Steady_CV19[Project Name],"*AZ Deck - Polyester Overlay*",Steady_CV19[Year],$B78)</f>
        <v>0</v>
      </c>
      <c r="AE80" s="1">
        <f>SUMIFS(Steady_CV19[Cost],Steady_CV19[Project Name],"*Az Deck - Replace*",Steady_CV19[Year],$B78)</f>
        <v>7961984</v>
      </c>
      <c r="AF80" s="1">
        <f>SUMIFS(Steady_CV19[Cost],Steady_CV19[Project Name],"*AZ Super - FRP Wrap*",Steady_CV19[Year],$B78)</f>
        <v>0</v>
      </c>
      <c r="AG80" s="1">
        <f>SUMIFS(Steady_CV19[Cost],Steady_CV19[Project Name],"*AZ Super - Conc Maj Repair*",Steady_CV19[Year],$B78)</f>
        <v>5936087</v>
      </c>
      <c r="AH80" s="1">
        <f>SUMIFS(Steady_CV19[Cost],Steady_CV19[Project Name],"*AZ Super - Stl*",Steady_CV19[Year],$B78)</f>
        <v>6774556</v>
      </c>
      <c r="AI80" s="1">
        <f>SUMIFS(Steady_CV19[Cost],Steady_CV19[Project Name],"*AZ Sub - FRP Wrap*",Steady_CV19[Year],$B78)</f>
        <v>30802287</v>
      </c>
      <c r="AJ80" s="1">
        <f>SUMIFS(Steady_CV19[Cost],Steady_CV19[Project Name],"*AZ Sub - Conc Maj Repair*",Steady_CV19[Year],$B78)</f>
        <v>15952682</v>
      </c>
      <c r="AK80" s="1">
        <f>SUMIFS(Steady_CV19[Cost],Steady_CV19[Project Name],"*AZ Sub - Steel Maj Repair*",Steady_CV19[Year],$B78)</f>
        <v>0</v>
      </c>
      <c r="AL80" s="1">
        <f>SUMIFS(Steady_CV19[Cost],Steady_CV19[Project Name],"*AZ Bridge Replace - Conc*",Steady_CV19[Year],$B78)</f>
        <v>0</v>
      </c>
      <c r="AM80" s="1">
        <f>SUMIFS(Steady_CV19[Cost],Steady_CV19[Project Name],"*AZ Bridge Replace - Steel*",Steady_CV19[Year],$B78)</f>
        <v>0</v>
      </c>
      <c r="AN80" s="1">
        <f>SUMIFS(Steady_CV19[Cost],Steady_CV19[Project Name],"*AZ Culv*",Steady_CV19[Year],$B78)</f>
        <v>0</v>
      </c>
    </row>
    <row r="81" spans="1:40" x14ac:dyDescent="0.25">
      <c r="A81" s="7" t="s">
        <v>20</v>
      </c>
      <c r="C81" s="40">
        <f>SUM(C56:C80)</f>
        <v>1986</v>
      </c>
      <c r="D81" s="40">
        <f t="shared" ref="D81:N81" si="6">SUM(D56:D80)</f>
        <v>20</v>
      </c>
      <c r="E81" s="40">
        <f t="shared" si="6"/>
        <v>12</v>
      </c>
      <c r="F81" s="40">
        <f t="shared" si="6"/>
        <v>50</v>
      </c>
      <c r="G81" s="40">
        <f t="shared" si="6"/>
        <v>144</v>
      </c>
      <c r="H81" s="40">
        <f t="shared" si="6"/>
        <v>214</v>
      </c>
      <c r="I81" s="40">
        <f t="shared" si="6"/>
        <v>671</v>
      </c>
      <c r="J81" s="40">
        <f t="shared" si="6"/>
        <v>218</v>
      </c>
      <c r="K81" s="40">
        <f t="shared" si="6"/>
        <v>15</v>
      </c>
      <c r="L81" s="40">
        <f t="shared" si="6"/>
        <v>5</v>
      </c>
      <c r="M81" s="40">
        <f t="shared" si="6"/>
        <v>6</v>
      </c>
      <c r="N81" s="40">
        <f t="shared" si="6"/>
        <v>0</v>
      </c>
      <c r="O81" s="40">
        <f>SUM(C81:N81)</f>
        <v>3341</v>
      </c>
      <c r="Q81" s="40" t="s">
        <v>19</v>
      </c>
      <c r="R81" s="40">
        <f>SUM(C81,D81,F81,I81)</f>
        <v>2727</v>
      </c>
      <c r="AB81" s="40">
        <v>2043</v>
      </c>
      <c r="AC81" s="1">
        <f>SUMIFS(Steady_CV19[Cost],Steady_CV19[Project Name],"*AZ Deck - Epoxy Overlay*",Steady_CV19[Year],$B79)</f>
        <v>50814267</v>
      </c>
      <c r="AD81" s="1">
        <f>SUMIFS(Steady_CV19[Cost],Steady_CV19[Project Name],"*AZ Deck - Polyester Overlay*",Steady_CV19[Year],$B79)</f>
        <v>0</v>
      </c>
      <c r="AE81" s="1">
        <f>SUMIFS(Steady_CV19[Cost],Steady_CV19[Project Name],"*Az Deck - Replace*",Steady_CV19[Year],$B79)</f>
        <v>7336216</v>
      </c>
      <c r="AF81" s="1">
        <f>SUMIFS(Steady_CV19[Cost],Steady_CV19[Project Name],"*AZ Super - FRP Wrap*",Steady_CV19[Year],$B79)</f>
        <v>0</v>
      </c>
      <c r="AG81" s="1">
        <f>SUMIFS(Steady_CV19[Cost],Steady_CV19[Project Name],"*AZ Super - Conc Maj Repair*",Steady_CV19[Year],$B79)</f>
        <v>5425705</v>
      </c>
      <c r="AH81" s="1">
        <f>SUMIFS(Steady_CV19[Cost],Steady_CV19[Project Name],"*AZ Super - Stl*",Steady_CV19[Year],$B79)</f>
        <v>18005957</v>
      </c>
      <c r="AI81" s="1">
        <f>SUMIFS(Steady_CV19[Cost],Steady_CV19[Project Name],"*AZ Sub - FRP Wrap*",Steady_CV19[Year],$B79)</f>
        <v>44074089</v>
      </c>
      <c r="AJ81" s="1">
        <f>SUMIFS(Steady_CV19[Cost],Steady_CV19[Project Name],"*AZ Sub - Conc Maj Repair*",Steady_CV19[Year],$B79)</f>
        <v>2258563</v>
      </c>
      <c r="AK81" s="1">
        <f>SUMIFS(Steady_CV19[Cost],Steady_CV19[Project Name],"*AZ Sub - Steel Maj Repair*",Steady_CV19[Year],$B79)</f>
        <v>0</v>
      </c>
      <c r="AL81" s="1">
        <f>SUMIFS(Steady_CV19[Cost],Steady_CV19[Project Name],"*AZ Bridge Replace - Conc*",Steady_CV19[Year],$B79)</f>
        <v>0</v>
      </c>
      <c r="AM81" s="1">
        <f>SUMIFS(Steady_CV19[Cost],Steady_CV19[Project Name],"*AZ Bridge Replace - Steel*",Steady_CV19[Year],$B79)</f>
        <v>0</v>
      </c>
      <c r="AN81" s="1">
        <f>SUMIFS(Steady_CV19[Cost],Steady_CV19[Project Name],"*AZ Culv*",Steady_CV19[Year],$B79)</f>
        <v>0</v>
      </c>
    </row>
    <row r="82" spans="1:40" x14ac:dyDescent="0.25">
      <c r="Q82" s="40" t="s">
        <v>53</v>
      </c>
      <c r="R82" s="40">
        <f>SUM(E81,G81,H81,I81,J81,K81)</f>
        <v>1274</v>
      </c>
      <c r="AB82" s="40">
        <v>2044</v>
      </c>
      <c r="AC82" s="1">
        <f>SUMIFS(Steady_CV19[Cost],Steady_CV19[Project Name],"*AZ Deck - Epoxy Overlay*",Steady_CV19[Year],$B80)</f>
        <v>52201053</v>
      </c>
      <c r="AD82" s="1">
        <f>SUMIFS(Steady_CV19[Cost],Steady_CV19[Project Name],"*AZ Deck - Polyester Overlay*",Steady_CV19[Year],$B80)</f>
        <v>0</v>
      </c>
      <c r="AE82" s="1">
        <f>SUMIFS(Steady_CV19[Cost],Steady_CV19[Project Name],"*Az Deck - Replace*",Steady_CV19[Year],$B80)</f>
        <v>0</v>
      </c>
      <c r="AF82" s="1">
        <f>SUMIFS(Steady_CV19[Cost],Steady_CV19[Project Name],"*AZ Super - FRP Wrap*",Steady_CV19[Year],$B80)</f>
        <v>0</v>
      </c>
      <c r="AG82" s="1">
        <f>SUMIFS(Steady_CV19[Cost],Steady_CV19[Project Name],"*AZ Super - Conc Maj Repair*",Steady_CV19[Year],$B80)</f>
        <v>5869897</v>
      </c>
      <c r="AH82" s="1">
        <f>SUMIFS(Steady_CV19[Cost],Steady_CV19[Project Name],"*AZ Super - Stl*",Steady_CV19[Year],$B80)</f>
        <v>13399030</v>
      </c>
      <c r="AI82" s="1">
        <f>SUMIFS(Steady_CV19[Cost],Steady_CV19[Project Name],"*AZ Sub - FRP Wrap*",Steady_CV19[Year],$B80)</f>
        <v>49436657</v>
      </c>
      <c r="AJ82" s="1">
        <f>SUMIFS(Steady_CV19[Cost],Steady_CV19[Project Name],"*AZ Sub - Conc Maj Repair*",Steady_CV19[Year],$B80)</f>
        <v>10247356</v>
      </c>
      <c r="AK82" s="1">
        <f>SUMIFS(Steady_CV19[Cost],Steady_CV19[Project Name],"*AZ Sub - Steel Maj Repair*",Steady_CV19[Year],$B80)</f>
        <v>0</v>
      </c>
      <c r="AL82" s="1">
        <f>SUMIFS(Steady_CV19[Cost],Steady_CV19[Project Name],"*AZ Bridge Replace - Conc*",Steady_CV19[Year],$B80)</f>
        <v>0</v>
      </c>
      <c r="AM82" s="1">
        <f>SUMIFS(Steady_CV19[Cost],Steady_CV19[Project Name],"*AZ Bridge Replace - Steel*",Steady_CV19[Year],$B80)</f>
        <v>0</v>
      </c>
      <c r="AN82" s="1">
        <f>SUMIFS(Steady_CV19[Cost],Steady_CV19[Project Name],"*AZ Culv*",Steady_CV19[Year],$B80)</f>
        <v>0</v>
      </c>
    </row>
    <row r="83" spans="1:40" x14ac:dyDescent="0.25">
      <c r="Q83" s="40" t="s">
        <v>54</v>
      </c>
      <c r="R83" s="40">
        <f>SUM(N81,M81,L81)</f>
        <v>11</v>
      </c>
      <c r="AC83" s="4">
        <f t="shared" ref="AC83:AN83" si="7">SUM(AC58:AC67)</f>
        <v>251389845</v>
      </c>
      <c r="AD83" s="4">
        <f t="shared" si="7"/>
        <v>4908732</v>
      </c>
      <c r="AE83" s="4">
        <f t="shared" si="7"/>
        <v>566521</v>
      </c>
      <c r="AF83" s="4">
        <f t="shared" si="7"/>
        <v>10665571</v>
      </c>
      <c r="AG83" s="4">
        <f t="shared" si="7"/>
        <v>14819360</v>
      </c>
      <c r="AH83" s="4">
        <f t="shared" si="7"/>
        <v>14680106</v>
      </c>
      <c r="AI83" s="4">
        <f t="shared" si="7"/>
        <v>54106319</v>
      </c>
      <c r="AJ83" s="4">
        <f t="shared" si="7"/>
        <v>41192018</v>
      </c>
      <c r="AK83" s="4">
        <f t="shared" si="7"/>
        <v>5212337</v>
      </c>
      <c r="AL83" s="4">
        <f t="shared" si="7"/>
        <v>0</v>
      </c>
      <c r="AM83" s="4">
        <f t="shared" si="7"/>
        <v>2494204</v>
      </c>
      <c r="AN83" s="4">
        <f t="shared" si="7"/>
        <v>0</v>
      </c>
    </row>
    <row r="97" spans="3:3" x14ac:dyDescent="0.25">
      <c r="C97" s="1"/>
    </row>
    <row r="98" spans="3:3" x14ac:dyDescent="0.25">
      <c r="C98" s="1"/>
    </row>
  </sheetData>
  <mergeCells count="2">
    <mergeCell ref="H1:N1"/>
    <mergeCell ref="Q1:W1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99"/>
  <sheetViews>
    <sheetView showGridLines="0" zoomScale="85" zoomScaleNormal="85" workbookViewId="0">
      <selection activeCell="J42" sqref="J42"/>
    </sheetView>
  </sheetViews>
  <sheetFormatPr defaultRowHeight="15" x14ac:dyDescent="0.25"/>
  <cols>
    <col min="1" max="1" width="58.28515625" style="40" customWidth="1"/>
    <col min="2" max="2" width="17.7109375" style="40" bestFit="1" customWidth="1"/>
    <col min="3" max="3" width="12.28515625" style="40" customWidth="1"/>
    <col min="4" max="4" width="8" style="40" bestFit="1" customWidth="1"/>
    <col min="5" max="5" width="8.7109375" style="40" customWidth="1"/>
    <col min="6" max="6" width="15.7109375" style="40" customWidth="1"/>
    <col min="7" max="7" width="18.28515625" style="40" customWidth="1"/>
    <col min="8" max="8" width="19.140625" style="40" customWidth="1"/>
    <col min="9" max="9" width="7.140625" style="40" customWidth="1"/>
    <col min="10" max="10" width="27.7109375" style="40" customWidth="1"/>
    <col min="11" max="11" width="9.42578125" style="40" bestFit="1" customWidth="1"/>
    <col min="12" max="12" width="9.140625" style="40"/>
    <col min="13" max="13" width="8.42578125" style="40" bestFit="1" customWidth="1"/>
    <col min="14" max="14" width="18" style="40" bestFit="1" customWidth="1"/>
    <col min="15" max="16384" width="9.140625" style="40"/>
  </cols>
  <sheetData>
    <row r="1" spans="1:14" x14ac:dyDescent="0.25">
      <c r="A1" s="22" t="s">
        <v>21</v>
      </c>
      <c r="B1" s="22" t="s">
        <v>4</v>
      </c>
      <c r="C1" s="22" t="s">
        <v>22</v>
      </c>
      <c r="D1" s="22" t="s">
        <v>23</v>
      </c>
      <c r="E1" s="22" t="s">
        <v>24</v>
      </c>
      <c r="F1" s="22" t="s">
        <v>25</v>
      </c>
      <c r="G1" s="22" t="s">
        <v>26</v>
      </c>
      <c r="H1" s="22" t="s">
        <v>27</v>
      </c>
      <c r="I1" s="22" t="s">
        <v>2</v>
      </c>
      <c r="J1" s="22" t="s">
        <v>28</v>
      </c>
      <c r="K1" s="22" t="s">
        <v>29</v>
      </c>
      <c r="M1" s="40">
        <f>SUBTOTAL(3,Steady_CV19[Project Name])</f>
        <v>3198</v>
      </c>
    </row>
    <row r="2" spans="1:14" ht="20.100000000000001" customHeight="1" x14ac:dyDescent="0.25">
      <c r="A2" s="48" t="s">
        <v>118</v>
      </c>
      <c r="B2" s="48" t="s">
        <v>34</v>
      </c>
      <c r="C2" s="48" t="s">
        <v>31</v>
      </c>
      <c r="D2" s="48">
        <v>139680</v>
      </c>
      <c r="E2" s="48">
        <v>73.91</v>
      </c>
      <c r="F2" s="48">
        <v>11.1</v>
      </c>
      <c r="G2" s="48">
        <v>7.9500000000000001E-2</v>
      </c>
      <c r="H2" s="48">
        <v>12.5838</v>
      </c>
      <c r="I2" s="48">
        <v>2020</v>
      </c>
      <c r="J2" s="48" t="s">
        <v>32</v>
      </c>
      <c r="K2" s="48" t="s">
        <v>33</v>
      </c>
      <c r="N2" s="1">
        <f>SUM(Steady_CV19[Cost])</f>
        <v>2497358342</v>
      </c>
    </row>
    <row r="3" spans="1:14" ht="20.100000000000001" customHeight="1" x14ac:dyDescent="0.25">
      <c r="A3" s="48" t="s">
        <v>1647</v>
      </c>
      <c r="B3" s="48" t="s">
        <v>79</v>
      </c>
      <c r="C3" s="48" t="s">
        <v>31</v>
      </c>
      <c r="D3" s="48">
        <v>151200</v>
      </c>
      <c r="E3" s="48">
        <v>80.569999999999993</v>
      </c>
      <c r="F3" s="48">
        <v>11.34</v>
      </c>
      <c r="G3" s="48">
        <v>7.4999999999999997E-2</v>
      </c>
      <c r="H3" s="48">
        <v>13.333299999999999</v>
      </c>
      <c r="I3" s="48">
        <v>2020</v>
      </c>
      <c r="J3" s="48" t="s">
        <v>32</v>
      </c>
      <c r="K3" s="48" t="s">
        <v>33</v>
      </c>
      <c r="N3" s="1">
        <f>SUMIF(Steady_CV19[Frozen],"Program*",Steady_CV19[Cost])</f>
        <v>277566928</v>
      </c>
    </row>
    <row r="4" spans="1:14" ht="20.100000000000001" customHeight="1" x14ac:dyDescent="0.25">
      <c r="A4" s="48" t="s">
        <v>106</v>
      </c>
      <c r="B4" s="48" t="s">
        <v>75</v>
      </c>
      <c r="C4" s="48" t="s">
        <v>31</v>
      </c>
      <c r="D4" s="48">
        <v>77400</v>
      </c>
      <c r="E4" s="48">
        <v>84.3</v>
      </c>
      <c r="F4" s="48">
        <v>7.77</v>
      </c>
      <c r="G4" s="48">
        <v>0.1004</v>
      </c>
      <c r="H4" s="48">
        <v>9.9613999999999994</v>
      </c>
      <c r="I4" s="48">
        <v>2020</v>
      </c>
      <c r="J4" s="48" t="s">
        <v>32</v>
      </c>
      <c r="K4" s="48" t="s">
        <v>33</v>
      </c>
    </row>
    <row r="5" spans="1:14" ht="20.100000000000001" customHeight="1" x14ac:dyDescent="0.25">
      <c r="A5" s="48" t="s">
        <v>83</v>
      </c>
      <c r="B5" s="48" t="s">
        <v>79</v>
      </c>
      <c r="C5" s="48" t="s">
        <v>31</v>
      </c>
      <c r="D5" s="48">
        <v>99990</v>
      </c>
      <c r="E5" s="48">
        <v>88.13</v>
      </c>
      <c r="F5" s="48">
        <v>11.38</v>
      </c>
      <c r="G5" s="48">
        <v>0.1138</v>
      </c>
      <c r="H5" s="48">
        <v>8.7865000000000002</v>
      </c>
      <c r="I5" s="48">
        <v>2020</v>
      </c>
      <c r="J5" s="48" t="s">
        <v>32</v>
      </c>
      <c r="K5" s="48" t="s">
        <v>33</v>
      </c>
    </row>
    <row r="6" spans="1:14" ht="20.100000000000001" customHeight="1" x14ac:dyDescent="0.25">
      <c r="A6" s="48" t="s">
        <v>95</v>
      </c>
      <c r="B6" s="48" t="s">
        <v>79</v>
      </c>
      <c r="C6" s="48" t="s">
        <v>31</v>
      </c>
      <c r="D6" s="48">
        <v>53940</v>
      </c>
      <c r="E6" s="48">
        <v>89.07</v>
      </c>
      <c r="F6" s="48">
        <v>9.84</v>
      </c>
      <c r="G6" s="48">
        <v>0.18240000000000001</v>
      </c>
      <c r="H6" s="48">
        <v>5.4817</v>
      </c>
      <c r="I6" s="48">
        <v>2020</v>
      </c>
      <c r="J6" s="48" t="s">
        <v>32</v>
      </c>
      <c r="K6" s="48" t="s">
        <v>33</v>
      </c>
    </row>
    <row r="7" spans="1:14" ht="20.100000000000001" customHeight="1" x14ac:dyDescent="0.25">
      <c r="A7" s="48" t="s">
        <v>479</v>
      </c>
      <c r="B7" s="48" t="s">
        <v>79</v>
      </c>
      <c r="C7" s="48" t="s">
        <v>31</v>
      </c>
      <c r="D7" s="48">
        <v>119820</v>
      </c>
      <c r="E7" s="48">
        <v>83.73</v>
      </c>
      <c r="F7" s="48">
        <v>9.4700000000000006</v>
      </c>
      <c r="G7" s="48">
        <v>7.9000000000000001E-2</v>
      </c>
      <c r="H7" s="48">
        <v>12.6526</v>
      </c>
      <c r="I7" s="48">
        <v>2020</v>
      </c>
      <c r="J7" s="48" t="s">
        <v>32</v>
      </c>
      <c r="K7" s="48" t="s">
        <v>33</v>
      </c>
    </row>
    <row r="8" spans="1:14" ht="20.100000000000001" customHeight="1" x14ac:dyDescent="0.25">
      <c r="A8" s="48" t="s">
        <v>131</v>
      </c>
      <c r="B8" s="48" t="s">
        <v>79</v>
      </c>
      <c r="C8" s="48" t="s">
        <v>31</v>
      </c>
      <c r="D8" s="48">
        <v>70830</v>
      </c>
      <c r="E8" s="48">
        <v>87.01</v>
      </c>
      <c r="F8" s="48">
        <v>9.9700000000000006</v>
      </c>
      <c r="G8" s="48">
        <v>0.14080000000000001</v>
      </c>
      <c r="H8" s="48">
        <v>7.1043000000000003</v>
      </c>
      <c r="I8" s="48">
        <v>2020</v>
      </c>
      <c r="J8" s="48" t="s">
        <v>32</v>
      </c>
      <c r="K8" s="48" t="s">
        <v>33</v>
      </c>
    </row>
    <row r="9" spans="1:14" ht="20.100000000000001" customHeight="1" x14ac:dyDescent="0.25">
      <c r="A9" s="48" t="s">
        <v>111</v>
      </c>
      <c r="B9" s="48" t="s">
        <v>79</v>
      </c>
      <c r="C9" s="48" t="s">
        <v>31</v>
      </c>
      <c r="D9" s="48">
        <v>116190</v>
      </c>
      <c r="E9" s="48">
        <v>77.739999999999995</v>
      </c>
      <c r="F9" s="48">
        <v>11.39</v>
      </c>
      <c r="G9" s="48">
        <v>9.8000000000000004E-2</v>
      </c>
      <c r="H9" s="48">
        <v>10.2011</v>
      </c>
      <c r="I9" s="48">
        <v>2020</v>
      </c>
      <c r="J9" s="48" t="s">
        <v>32</v>
      </c>
      <c r="K9" s="48" t="s">
        <v>33</v>
      </c>
    </row>
    <row r="10" spans="1:14" ht="20.100000000000001" customHeight="1" x14ac:dyDescent="0.25">
      <c r="A10" s="48" t="s">
        <v>82</v>
      </c>
      <c r="B10" s="48" t="s">
        <v>75</v>
      </c>
      <c r="C10" s="48" t="s">
        <v>31</v>
      </c>
      <c r="D10" s="48">
        <v>55440</v>
      </c>
      <c r="E10" s="48">
        <v>79.94</v>
      </c>
      <c r="F10" s="48">
        <v>10.45</v>
      </c>
      <c r="G10" s="48">
        <v>0.1885</v>
      </c>
      <c r="H10" s="48">
        <v>5.3052999999999999</v>
      </c>
      <c r="I10" s="48">
        <v>2020</v>
      </c>
      <c r="J10" s="48" t="s">
        <v>32</v>
      </c>
      <c r="K10" s="48" t="s">
        <v>33</v>
      </c>
    </row>
    <row r="11" spans="1:14" ht="20.100000000000001" customHeight="1" x14ac:dyDescent="0.25">
      <c r="A11" s="48" t="s">
        <v>3340</v>
      </c>
      <c r="B11" s="48" t="s">
        <v>75</v>
      </c>
      <c r="C11" s="48" t="s">
        <v>31</v>
      </c>
      <c r="D11" s="48">
        <v>141050</v>
      </c>
      <c r="E11" s="48">
        <v>89.98</v>
      </c>
      <c r="F11" s="48">
        <v>12.96</v>
      </c>
      <c r="G11" s="48">
        <v>9.1899999999999996E-2</v>
      </c>
      <c r="H11" s="48">
        <v>10.8835</v>
      </c>
      <c r="I11" s="48">
        <v>2020</v>
      </c>
      <c r="J11" s="48" t="s">
        <v>32</v>
      </c>
      <c r="K11" s="48" t="s">
        <v>33</v>
      </c>
    </row>
    <row r="12" spans="1:14" ht="20.100000000000001" customHeight="1" x14ac:dyDescent="0.25">
      <c r="A12" s="48" t="s">
        <v>3224</v>
      </c>
      <c r="B12" s="48" t="s">
        <v>75</v>
      </c>
      <c r="C12" s="48" t="s">
        <v>31</v>
      </c>
      <c r="D12" s="48">
        <v>58400</v>
      </c>
      <c r="E12" s="48">
        <v>77.2</v>
      </c>
      <c r="F12" s="48">
        <v>6.24</v>
      </c>
      <c r="G12" s="48">
        <v>0.10680000000000001</v>
      </c>
      <c r="H12" s="48">
        <v>9.359</v>
      </c>
      <c r="I12" s="48">
        <v>2020</v>
      </c>
      <c r="J12" s="48" t="s">
        <v>32</v>
      </c>
      <c r="K12" s="48" t="s">
        <v>33</v>
      </c>
    </row>
    <row r="13" spans="1:14" ht="20.100000000000001" customHeight="1" x14ac:dyDescent="0.25">
      <c r="A13" s="48" t="s">
        <v>161</v>
      </c>
      <c r="B13" s="48" t="s">
        <v>79</v>
      </c>
      <c r="C13" s="48" t="s">
        <v>31</v>
      </c>
      <c r="D13" s="48">
        <v>103200</v>
      </c>
      <c r="E13" s="48">
        <v>89.39</v>
      </c>
      <c r="F13" s="48">
        <v>10.09</v>
      </c>
      <c r="G13" s="48">
        <v>9.7799999999999998E-2</v>
      </c>
      <c r="H13" s="48">
        <v>10.2279</v>
      </c>
      <c r="I13" s="48">
        <v>2020</v>
      </c>
      <c r="J13" s="48" t="s">
        <v>32</v>
      </c>
      <c r="K13" s="48" t="s">
        <v>33</v>
      </c>
    </row>
    <row r="14" spans="1:14" ht="20.100000000000001" customHeight="1" x14ac:dyDescent="0.25">
      <c r="A14" s="48" t="s">
        <v>74</v>
      </c>
      <c r="B14" s="48" t="s">
        <v>75</v>
      </c>
      <c r="C14" s="48" t="s">
        <v>31</v>
      </c>
      <c r="D14" s="48">
        <v>79110</v>
      </c>
      <c r="E14" s="48">
        <v>81.05</v>
      </c>
      <c r="F14" s="48">
        <v>13.76</v>
      </c>
      <c r="G14" s="48">
        <v>0.1739</v>
      </c>
      <c r="H14" s="48">
        <v>5.7492999999999999</v>
      </c>
      <c r="I14" s="48">
        <v>2020</v>
      </c>
      <c r="J14" s="48" t="s">
        <v>32</v>
      </c>
      <c r="K14" s="48" t="s">
        <v>33</v>
      </c>
    </row>
    <row r="15" spans="1:14" ht="20.100000000000001" customHeight="1" x14ac:dyDescent="0.25">
      <c r="A15" s="48" t="s">
        <v>81</v>
      </c>
      <c r="B15" s="48" t="s">
        <v>79</v>
      </c>
      <c r="C15" s="48" t="s">
        <v>31</v>
      </c>
      <c r="D15" s="48">
        <v>106260</v>
      </c>
      <c r="E15" s="48">
        <v>85.36</v>
      </c>
      <c r="F15" s="48">
        <v>11.75</v>
      </c>
      <c r="G15" s="48">
        <v>0.1106</v>
      </c>
      <c r="H15" s="48">
        <v>9.0434000000000001</v>
      </c>
      <c r="I15" s="48">
        <v>2020</v>
      </c>
      <c r="J15" s="48" t="s">
        <v>32</v>
      </c>
      <c r="K15" s="48" t="s">
        <v>33</v>
      </c>
    </row>
    <row r="16" spans="1:14" ht="20.100000000000001" customHeight="1" x14ac:dyDescent="0.25">
      <c r="A16" s="48" t="s">
        <v>1659</v>
      </c>
      <c r="B16" s="48" t="s">
        <v>79</v>
      </c>
      <c r="C16" s="48" t="s">
        <v>31</v>
      </c>
      <c r="D16" s="48">
        <v>93330</v>
      </c>
      <c r="E16" s="48">
        <v>79.13</v>
      </c>
      <c r="F16" s="48">
        <v>7.03</v>
      </c>
      <c r="G16" s="48">
        <v>7.5300000000000006E-2</v>
      </c>
      <c r="H16" s="48">
        <v>13.276</v>
      </c>
      <c r="I16" s="48">
        <v>2020</v>
      </c>
      <c r="J16" s="48" t="s">
        <v>32</v>
      </c>
      <c r="K16" s="48" t="s">
        <v>33</v>
      </c>
    </row>
    <row r="17" spans="1:11" ht="20.100000000000001" customHeight="1" x14ac:dyDescent="0.25">
      <c r="A17" s="48" t="s">
        <v>498</v>
      </c>
      <c r="B17" s="48" t="s">
        <v>79</v>
      </c>
      <c r="C17" s="48" t="s">
        <v>31</v>
      </c>
      <c r="D17" s="48">
        <v>155940</v>
      </c>
      <c r="E17" s="48">
        <v>72.48</v>
      </c>
      <c r="F17" s="48">
        <v>11.07</v>
      </c>
      <c r="G17" s="48">
        <v>7.0999999999999994E-2</v>
      </c>
      <c r="H17" s="48">
        <v>14.0867</v>
      </c>
      <c r="I17" s="48">
        <v>2020</v>
      </c>
      <c r="J17" s="48" t="s">
        <v>32</v>
      </c>
      <c r="K17" s="48" t="s">
        <v>33</v>
      </c>
    </row>
    <row r="18" spans="1:11" ht="20.100000000000001" customHeight="1" x14ac:dyDescent="0.25">
      <c r="A18" s="48" t="s">
        <v>500</v>
      </c>
      <c r="B18" s="48" t="s">
        <v>79</v>
      </c>
      <c r="C18" s="48" t="s">
        <v>31</v>
      </c>
      <c r="D18" s="48">
        <v>151200</v>
      </c>
      <c r="E18" s="48">
        <v>78.989999999999995</v>
      </c>
      <c r="F18" s="48">
        <v>11.45</v>
      </c>
      <c r="G18" s="48">
        <v>7.5700000000000003E-2</v>
      </c>
      <c r="H18" s="48">
        <v>13.2052</v>
      </c>
      <c r="I18" s="48">
        <v>2020</v>
      </c>
      <c r="J18" s="48" t="s">
        <v>32</v>
      </c>
      <c r="K18" s="48" t="s">
        <v>33</v>
      </c>
    </row>
    <row r="19" spans="1:11" ht="20.100000000000001" customHeight="1" x14ac:dyDescent="0.25">
      <c r="A19" s="48" t="s">
        <v>3629</v>
      </c>
      <c r="B19" s="48" t="s">
        <v>75</v>
      </c>
      <c r="C19" s="48" t="s">
        <v>31</v>
      </c>
      <c r="D19" s="48">
        <v>113890</v>
      </c>
      <c r="E19" s="48">
        <v>90.75</v>
      </c>
      <c r="F19" s="48">
        <v>10.75</v>
      </c>
      <c r="G19" s="48">
        <v>9.4399999999999998E-2</v>
      </c>
      <c r="H19" s="48">
        <v>10.5944</v>
      </c>
      <c r="I19" s="48">
        <v>2020</v>
      </c>
      <c r="J19" s="48" t="s">
        <v>32</v>
      </c>
      <c r="K19" s="48" t="s">
        <v>33</v>
      </c>
    </row>
    <row r="20" spans="1:11" ht="20.100000000000001" customHeight="1" x14ac:dyDescent="0.25">
      <c r="A20" s="48" t="s">
        <v>357</v>
      </c>
      <c r="B20" s="48" t="s">
        <v>79</v>
      </c>
      <c r="C20" s="48" t="s">
        <v>31</v>
      </c>
      <c r="D20" s="48">
        <v>125550</v>
      </c>
      <c r="E20" s="48">
        <v>88.98</v>
      </c>
      <c r="F20" s="48">
        <v>9.3000000000000007</v>
      </c>
      <c r="G20" s="48">
        <v>7.4099999999999999E-2</v>
      </c>
      <c r="H20" s="48">
        <v>13.5</v>
      </c>
      <c r="I20" s="48">
        <v>2020</v>
      </c>
      <c r="J20" s="48" t="s">
        <v>32</v>
      </c>
      <c r="K20" s="48" t="s">
        <v>33</v>
      </c>
    </row>
    <row r="21" spans="1:11" ht="20.100000000000001" customHeight="1" x14ac:dyDescent="0.25">
      <c r="A21" s="48" t="s">
        <v>451</v>
      </c>
      <c r="B21" s="48" t="s">
        <v>79</v>
      </c>
      <c r="C21" s="48" t="s">
        <v>31</v>
      </c>
      <c r="D21" s="48">
        <v>108540</v>
      </c>
      <c r="E21" s="48">
        <v>82.58</v>
      </c>
      <c r="F21" s="48">
        <v>11.4</v>
      </c>
      <c r="G21" s="48">
        <v>0.105</v>
      </c>
      <c r="H21" s="48">
        <v>9.5211000000000006</v>
      </c>
      <c r="I21" s="48">
        <v>2020</v>
      </c>
      <c r="J21" s="48" t="s">
        <v>32</v>
      </c>
      <c r="K21" s="48" t="s">
        <v>33</v>
      </c>
    </row>
    <row r="22" spans="1:11" ht="20.100000000000001" customHeight="1" x14ac:dyDescent="0.25">
      <c r="A22" s="48" t="s">
        <v>129</v>
      </c>
      <c r="B22" s="48" t="s">
        <v>79</v>
      </c>
      <c r="C22" s="48" t="s">
        <v>31</v>
      </c>
      <c r="D22" s="48">
        <v>116640</v>
      </c>
      <c r="E22" s="48">
        <v>87.89</v>
      </c>
      <c r="F22" s="48">
        <v>12.1</v>
      </c>
      <c r="G22" s="48">
        <v>0.1037</v>
      </c>
      <c r="H22" s="48">
        <v>9.6396999999999995</v>
      </c>
      <c r="I22" s="48">
        <v>2020</v>
      </c>
      <c r="J22" s="48" t="s">
        <v>32</v>
      </c>
      <c r="K22" s="48" t="s">
        <v>33</v>
      </c>
    </row>
    <row r="23" spans="1:11" ht="20.100000000000001" customHeight="1" x14ac:dyDescent="0.25">
      <c r="A23" s="48" t="s">
        <v>121</v>
      </c>
      <c r="B23" s="48" t="s">
        <v>79</v>
      </c>
      <c r="C23" s="48" t="s">
        <v>31</v>
      </c>
      <c r="D23" s="48">
        <v>131520</v>
      </c>
      <c r="E23" s="48">
        <v>82.83</v>
      </c>
      <c r="F23" s="48">
        <v>10.58</v>
      </c>
      <c r="G23" s="48">
        <v>8.0399999999999999E-2</v>
      </c>
      <c r="H23" s="48">
        <v>12.430999999999999</v>
      </c>
      <c r="I23" s="48">
        <v>2020</v>
      </c>
      <c r="J23" s="48" t="s">
        <v>32</v>
      </c>
      <c r="K23" s="48" t="s">
        <v>33</v>
      </c>
    </row>
    <row r="24" spans="1:11" ht="20.100000000000001" customHeight="1" x14ac:dyDescent="0.25">
      <c r="A24" s="48" t="s">
        <v>130</v>
      </c>
      <c r="B24" s="48" t="s">
        <v>34</v>
      </c>
      <c r="C24" s="48" t="s">
        <v>31</v>
      </c>
      <c r="D24" s="48">
        <v>101480</v>
      </c>
      <c r="E24" s="48">
        <v>89.66</v>
      </c>
      <c r="F24" s="48">
        <v>9.14</v>
      </c>
      <c r="G24" s="48">
        <v>9.01E-2</v>
      </c>
      <c r="H24" s="48">
        <v>11.1028</v>
      </c>
      <c r="I24" s="48">
        <v>2020</v>
      </c>
      <c r="J24" s="48" t="s">
        <v>32</v>
      </c>
      <c r="K24" s="48" t="s">
        <v>33</v>
      </c>
    </row>
    <row r="25" spans="1:11" ht="20.100000000000001" customHeight="1" x14ac:dyDescent="0.25">
      <c r="A25" s="48" t="s">
        <v>140</v>
      </c>
      <c r="B25" s="48" t="s">
        <v>79</v>
      </c>
      <c r="C25" s="48" t="s">
        <v>31</v>
      </c>
      <c r="D25" s="48">
        <v>121620</v>
      </c>
      <c r="E25" s="48">
        <v>85.54</v>
      </c>
      <c r="F25" s="48">
        <v>11.46</v>
      </c>
      <c r="G25" s="48">
        <v>9.4200000000000006E-2</v>
      </c>
      <c r="H25" s="48">
        <v>10.6126</v>
      </c>
      <c r="I25" s="48">
        <v>2020</v>
      </c>
      <c r="J25" s="48" t="s">
        <v>32</v>
      </c>
      <c r="K25" s="48" t="s">
        <v>33</v>
      </c>
    </row>
    <row r="26" spans="1:11" ht="20.100000000000001" customHeight="1" x14ac:dyDescent="0.25">
      <c r="A26" s="48" t="s">
        <v>1759</v>
      </c>
      <c r="B26" s="48" t="s">
        <v>75</v>
      </c>
      <c r="C26" s="48" t="s">
        <v>31</v>
      </c>
      <c r="D26" s="48">
        <v>163800</v>
      </c>
      <c r="E26" s="48">
        <v>88.24</v>
      </c>
      <c r="F26" s="48">
        <v>13.59</v>
      </c>
      <c r="G26" s="48">
        <v>8.3000000000000004E-2</v>
      </c>
      <c r="H26" s="48">
        <v>12.053000000000001</v>
      </c>
      <c r="I26" s="48">
        <v>2020</v>
      </c>
      <c r="J26" s="48" t="s">
        <v>32</v>
      </c>
      <c r="K26" s="48" t="s">
        <v>33</v>
      </c>
    </row>
    <row r="27" spans="1:11" ht="20.100000000000001" customHeight="1" x14ac:dyDescent="0.25">
      <c r="A27" s="48" t="s">
        <v>1651</v>
      </c>
      <c r="B27" s="48" t="s">
        <v>75</v>
      </c>
      <c r="C27" s="48" t="s">
        <v>31</v>
      </c>
      <c r="D27" s="48">
        <v>87720</v>
      </c>
      <c r="E27" s="48">
        <v>81.78</v>
      </c>
      <c r="F27" s="48">
        <v>5.96</v>
      </c>
      <c r="G27" s="48">
        <v>6.7900000000000002E-2</v>
      </c>
      <c r="H27" s="48">
        <v>14.7181</v>
      </c>
      <c r="I27" s="48">
        <v>2020</v>
      </c>
      <c r="J27" s="48" t="s">
        <v>32</v>
      </c>
      <c r="K27" s="48" t="s">
        <v>33</v>
      </c>
    </row>
    <row r="28" spans="1:11" ht="20.100000000000001" customHeight="1" x14ac:dyDescent="0.25">
      <c r="A28" s="48" t="s">
        <v>3228</v>
      </c>
      <c r="B28" s="48" t="s">
        <v>75</v>
      </c>
      <c r="C28" s="48" t="s">
        <v>31</v>
      </c>
      <c r="D28" s="48">
        <v>90675</v>
      </c>
      <c r="E28" s="48">
        <v>82.17</v>
      </c>
      <c r="F28" s="48">
        <v>9.77</v>
      </c>
      <c r="G28" s="48">
        <v>0.1077</v>
      </c>
      <c r="H28" s="48">
        <v>9.2810000000000006</v>
      </c>
      <c r="I28" s="48">
        <v>2020</v>
      </c>
      <c r="J28" s="48" t="s">
        <v>32</v>
      </c>
      <c r="K28" s="48" t="s">
        <v>33</v>
      </c>
    </row>
    <row r="29" spans="1:11" ht="20.100000000000001" customHeight="1" x14ac:dyDescent="0.25">
      <c r="A29" s="48" t="s">
        <v>85</v>
      </c>
      <c r="B29" s="48" t="s">
        <v>79</v>
      </c>
      <c r="C29" s="48" t="s">
        <v>31</v>
      </c>
      <c r="D29" s="48">
        <v>61110</v>
      </c>
      <c r="E29" s="48">
        <v>82.2</v>
      </c>
      <c r="F29" s="48">
        <v>11.41</v>
      </c>
      <c r="G29" s="48">
        <v>0.1867</v>
      </c>
      <c r="H29" s="48">
        <v>5.3558000000000003</v>
      </c>
      <c r="I29" s="48">
        <v>2020</v>
      </c>
      <c r="J29" s="48" t="s">
        <v>32</v>
      </c>
      <c r="K29" s="48" t="s">
        <v>33</v>
      </c>
    </row>
    <row r="30" spans="1:11" ht="20.100000000000001" customHeight="1" x14ac:dyDescent="0.25">
      <c r="A30" s="48" t="s">
        <v>77</v>
      </c>
      <c r="B30" s="48" t="s">
        <v>75</v>
      </c>
      <c r="C30" s="48" t="s">
        <v>31</v>
      </c>
      <c r="D30" s="48">
        <v>146175</v>
      </c>
      <c r="E30" s="48">
        <v>79.209999999999994</v>
      </c>
      <c r="F30" s="48">
        <v>24.25</v>
      </c>
      <c r="G30" s="48">
        <v>0.16589999999999999</v>
      </c>
      <c r="H30" s="48">
        <v>6.0278</v>
      </c>
      <c r="I30" s="48">
        <v>2020</v>
      </c>
      <c r="J30" s="48" t="s">
        <v>32</v>
      </c>
      <c r="K30" s="48" t="s">
        <v>33</v>
      </c>
    </row>
    <row r="31" spans="1:11" ht="20.100000000000001" customHeight="1" x14ac:dyDescent="0.25">
      <c r="A31" s="48" t="s">
        <v>112</v>
      </c>
      <c r="B31" s="48" t="s">
        <v>79</v>
      </c>
      <c r="C31" s="48" t="s">
        <v>31</v>
      </c>
      <c r="D31" s="48">
        <v>102720</v>
      </c>
      <c r="E31" s="48">
        <v>80.27</v>
      </c>
      <c r="F31" s="48">
        <v>10.5</v>
      </c>
      <c r="G31" s="48">
        <v>0.1022</v>
      </c>
      <c r="H31" s="48">
        <v>9.7828999999999997</v>
      </c>
      <c r="I31" s="48">
        <v>2020</v>
      </c>
      <c r="J31" s="48" t="s">
        <v>32</v>
      </c>
      <c r="K31" s="48" t="s">
        <v>33</v>
      </c>
    </row>
    <row r="32" spans="1:11" ht="20.100000000000001" customHeight="1" x14ac:dyDescent="0.25">
      <c r="A32" s="48" t="s">
        <v>473</v>
      </c>
      <c r="B32" s="48" t="s">
        <v>79</v>
      </c>
      <c r="C32" s="48" t="s">
        <v>31</v>
      </c>
      <c r="D32" s="48">
        <v>160710</v>
      </c>
      <c r="E32" s="48">
        <v>85.46</v>
      </c>
      <c r="F32" s="48">
        <v>11.45</v>
      </c>
      <c r="G32" s="48">
        <v>7.1199999999999999E-2</v>
      </c>
      <c r="H32" s="48">
        <v>14.0358</v>
      </c>
      <c r="I32" s="48">
        <v>2020</v>
      </c>
      <c r="J32" s="48" t="s">
        <v>32</v>
      </c>
      <c r="K32" s="48" t="s">
        <v>33</v>
      </c>
    </row>
    <row r="33" spans="1:11" ht="20.100000000000001" customHeight="1" x14ac:dyDescent="0.25">
      <c r="A33" s="48" t="s">
        <v>1658</v>
      </c>
      <c r="B33" s="48" t="s">
        <v>79</v>
      </c>
      <c r="C33" s="48" t="s">
        <v>31</v>
      </c>
      <c r="D33" s="48">
        <v>152340</v>
      </c>
      <c r="E33" s="48">
        <v>74.33</v>
      </c>
      <c r="F33" s="48">
        <v>11.07</v>
      </c>
      <c r="G33" s="48">
        <v>7.2700000000000001E-2</v>
      </c>
      <c r="H33" s="48">
        <v>13.7615</v>
      </c>
      <c r="I33" s="48">
        <v>2020</v>
      </c>
      <c r="J33" s="48" t="s">
        <v>32</v>
      </c>
      <c r="K33" s="48" t="s">
        <v>33</v>
      </c>
    </row>
    <row r="34" spans="1:11" ht="20.100000000000001" customHeight="1" x14ac:dyDescent="0.25">
      <c r="A34" s="48" t="s">
        <v>97</v>
      </c>
      <c r="B34" s="48" t="s">
        <v>75</v>
      </c>
      <c r="C34" s="48" t="s">
        <v>31</v>
      </c>
      <c r="D34" s="48">
        <v>58800</v>
      </c>
      <c r="E34" s="48">
        <v>76.33</v>
      </c>
      <c r="F34" s="48">
        <v>11.3</v>
      </c>
      <c r="G34" s="48">
        <v>0.19220000000000001</v>
      </c>
      <c r="H34" s="48">
        <v>5.2035</v>
      </c>
      <c r="I34" s="48">
        <v>2020</v>
      </c>
      <c r="J34" s="48" t="s">
        <v>32</v>
      </c>
      <c r="K34" s="48" t="s">
        <v>33</v>
      </c>
    </row>
    <row r="35" spans="1:11" ht="20.100000000000001" customHeight="1" x14ac:dyDescent="0.25">
      <c r="A35" s="48" t="s">
        <v>305</v>
      </c>
      <c r="B35" s="48" t="s">
        <v>79</v>
      </c>
      <c r="C35" s="48" t="s">
        <v>31</v>
      </c>
      <c r="D35" s="48">
        <v>121620</v>
      </c>
      <c r="E35" s="48">
        <v>85.08</v>
      </c>
      <c r="F35" s="48">
        <v>10.1</v>
      </c>
      <c r="G35" s="48">
        <v>8.3000000000000004E-2</v>
      </c>
      <c r="H35" s="48">
        <v>12.041600000000001</v>
      </c>
      <c r="I35" s="48">
        <v>2020</v>
      </c>
      <c r="J35" s="48" t="s">
        <v>32</v>
      </c>
      <c r="K35" s="48" t="s">
        <v>33</v>
      </c>
    </row>
    <row r="36" spans="1:11" ht="20.100000000000001" customHeight="1" x14ac:dyDescent="0.25">
      <c r="A36" s="48" t="s">
        <v>287</v>
      </c>
      <c r="B36" s="48" t="s">
        <v>79</v>
      </c>
      <c r="C36" s="48" t="s">
        <v>31</v>
      </c>
      <c r="D36" s="48">
        <v>122040</v>
      </c>
      <c r="E36" s="48">
        <v>83.18</v>
      </c>
      <c r="F36" s="48">
        <v>12.18</v>
      </c>
      <c r="G36" s="48">
        <v>9.98E-2</v>
      </c>
      <c r="H36" s="48">
        <v>10.0197</v>
      </c>
      <c r="I36" s="48">
        <v>2020</v>
      </c>
      <c r="J36" s="48" t="s">
        <v>32</v>
      </c>
      <c r="K36" s="48" t="s">
        <v>33</v>
      </c>
    </row>
    <row r="37" spans="1:11" ht="20.100000000000001" customHeight="1" x14ac:dyDescent="0.25">
      <c r="A37" s="48" t="s">
        <v>76</v>
      </c>
      <c r="B37" s="48" t="s">
        <v>75</v>
      </c>
      <c r="C37" s="48" t="s">
        <v>31</v>
      </c>
      <c r="D37" s="48">
        <v>79920</v>
      </c>
      <c r="E37" s="48">
        <v>88.71</v>
      </c>
      <c r="F37" s="48">
        <v>10.25</v>
      </c>
      <c r="G37" s="48">
        <v>0.1283</v>
      </c>
      <c r="H37" s="48">
        <v>7.7971000000000004</v>
      </c>
      <c r="I37" s="48">
        <v>2020</v>
      </c>
      <c r="J37" s="48" t="s">
        <v>32</v>
      </c>
      <c r="K37" s="48" t="s">
        <v>33</v>
      </c>
    </row>
    <row r="38" spans="1:11" ht="20.100000000000001" customHeight="1" x14ac:dyDescent="0.25">
      <c r="A38" s="48" t="s">
        <v>134</v>
      </c>
      <c r="B38" s="48" t="s">
        <v>79</v>
      </c>
      <c r="C38" s="48" t="s">
        <v>31</v>
      </c>
      <c r="D38" s="48">
        <v>120600</v>
      </c>
      <c r="E38" s="48">
        <v>87.02</v>
      </c>
      <c r="F38" s="48">
        <v>11.09</v>
      </c>
      <c r="G38" s="48">
        <v>9.1999999999999998E-2</v>
      </c>
      <c r="H38" s="48">
        <v>10.874700000000001</v>
      </c>
      <c r="I38" s="48">
        <v>2020</v>
      </c>
      <c r="J38" s="48" t="s">
        <v>32</v>
      </c>
      <c r="K38" s="48" t="s">
        <v>33</v>
      </c>
    </row>
    <row r="39" spans="1:11" ht="20.100000000000001" customHeight="1" x14ac:dyDescent="0.25">
      <c r="A39" s="48" t="s">
        <v>304</v>
      </c>
      <c r="B39" s="48" t="s">
        <v>75</v>
      </c>
      <c r="C39" s="48" t="s">
        <v>31</v>
      </c>
      <c r="D39" s="48">
        <v>264000</v>
      </c>
      <c r="E39" s="48">
        <v>83.95</v>
      </c>
      <c r="F39" s="48">
        <v>19.77</v>
      </c>
      <c r="G39" s="48">
        <v>7.4899999999999994E-2</v>
      </c>
      <c r="H39" s="48">
        <v>13.3536</v>
      </c>
      <c r="I39" s="48">
        <v>2020</v>
      </c>
      <c r="J39" s="48" t="s">
        <v>32</v>
      </c>
      <c r="K39" s="48" t="s">
        <v>33</v>
      </c>
    </row>
    <row r="40" spans="1:11" ht="20.100000000000001" customHeight="1" x14ac:dyDescent="0.25">
      <c r="A40" s="48" t="s">
        <v>185</v>
      </c>
      <c r="B40" s="48" t="s">
        <v>79</v>
      </c>
      <c r="C40" s="48" t="s">
        <v>31</v>
      </c>
      <c r="D40" s="48">
        <v>142800</v>
      </c>
      <c r="E40" s="48">
        <v>84.84</v>
      </c>
      <c r="F40" s="48">
        <v>9.98</v>
      </c>
      <c r="G40" s="48">
        <v>6.9900000000000004E-2</v>
      </c>
      <c r="H40" s="48">
        <v>14.3086</v>
      </c>
      <c r="I40" s="48">
        <v>2020</v>
      </c>
      <c r="J40" s="48" t="s">
        <v>32</v>
      </c>
      <c r="K40" s="48" t="s">
        <v>33</v>
      </c>
    </row>
    <row r="41" spans="1:11" ht="20.100000000000001" customHeight="1" x14ac:dyDescent="0.25">
      <c r="A41" s="48" t="s">
        <v>125</v>
      </c>
      <c r="B41" s="48" t="s">
        <v>79</v>
      </c>
      <c r="C41" s="48" t="s">
        <v>31</v>
      </c>
      <c r="D41" s="48">
        <v>129600</v>
      </c>
      <c r="E41" s="48">
        <v>81.78</v>
      </c>
      <c r="F41" s="48">
        <v>10.81</v>
      </c>
      <c r="G41" s="48">
        <v>8.3400000000000002E-2</v>
      </c>
      <c r="H41" s="48">
        <v>11.988899999999999</v>
      </c>
      <c r="I41" s="48">
        <v>2020</v>
      </c>
      <c r="J41" s="48" t="s">
        <v>32</v>
      </c>
      <c r="K41" s="48" t="s">
        <v>33</v>
      </c>
    </row>
    <row r="42" spans="1:11" ht="20.100000000000001" customHeight="1" x14ac:dyDescent="0.25">
      <c r="A42" s="48" t="s">
        <v>123</v>
      </c>
      <c r="B42" s="48" t="s">
        <v>79</v>
      </c>
      <c r="C42" s="48" t="s">
        <v>31</v>
      </c>
      <c r="D42" s="48">
        <v>123000</v>
      </c>
      <c r="E42" s="48">
        <v>85.2</v>
      </c>
      <c r="F42" s="48">
        <v>11.1</v>
      </c>
      <c r="G42" s="48">
        <v>9.0200000000000002E-2</v>
      </c>
      <c r="H42" s="48">
        <v>11.081099999999999</v>
      </c>
      <c r="I42" s="48">
        <v>2020</v>
      </c>
      <c r="J42" s="48" t="s">
        <v>32</v>
      </c>
      <c r="K42" s="48" t="s">
        <v>33</v>
      </c>
    </row>
    <row r="43" spans="1:11" ht="20.100000000000001" customHeight="1" x14ac:dyDescent="0.25">
      <c r="A43" s="48" t="s">
        <v>200</v>
      </c>
      <c r="B43" s="48" t="s">
        <v>75</v>
      </c>
      <c r="C43" s="48" t="s">
        <v>31</v>
      </c>
      <c r="D43" s="48">
        <v>95200</v>
      </c>
      <c r="E43" s="48">
        <v>85.81</v>
      </c>
      <c r="F43" s="48">
        <v>10.54</v>
      </c>
      <c r="G43" s="48">
        <v>0.11070000000000001</v>
      </c>
      <c r="H43" s="48">
        <v>9.0322999999999993</v>
      </c>
      <c r="I43" s="48">
        <v>2020</v>
      </c>
      <c r="J43" s="48" t="s">
        <v>32</v>
      </c>
      <c r="K43" s="48" t="s">
        <v>33</v>
      </c>
    </row>
    <row r="44" spans="1:11" ht="20.100000000000001" customHeight="1" x14ac:dyDescent="0.25">
      <c r="A44" s="48" t="s">
        <v>135</v>
      </c>
      <c r="B44" s="48" t="s">
        <v>79</v>
      </c>
      <c r="C44" s="48" t="s">
        <v>31</v>
      </c>
      <c r="D44" s="48">
        <v>109650</v>
      </c>
      <c r="E44" s="48">
        <v>89.8</v>
      </c>
      <c r="F44" s="48">
        <v>11.1</v>
      </c>
      <c r="G44" s="48">
        <v>0.1012</v>
      </c>
      <c r="H44" s="48">
        <v>9.8783999999999992</v>
      </c>
      <c r="I44" s="48">
        <v>2020</v>
      </c>
      <c r="J44" s="48" t="s">
        <v>32</v>
      </c>
      <c r="K44" s="48" t="s">
        <v>33</v>
      </c>
    </row>
    <row r="45" spans="1:11" ht="20.100000000000001" customHeight="1" x14ac:dyDescent="0.25">
      <c r="A45" s="48" t="s">
        <v>3225</v>
      </c>
      <c r="B45" s="48" t="s">
        <v>75</v>
      </c>
      <c r="C45" s="48" t="s">
        <v>31</v>
      </c>
      <c r="D45" s="48">
        <v>73960</v>
      </c>
      <c r="E45" s="48">
        <v>78.22</v>
      </c>
      <c r="F45" s="48">
        <v>7.18</v>
      </c>
      <c r="G45" s="48">
        <v>9.7100000000000006E-2</v>
      </c>
      <c r="H45" s="48">
        <v>10.300800000000001</v>
      </c>
      <c r="I45" s="48">
        <v>2020</v>
      </c>
      <c r="J45" s="48" t="s">
        <v>32</v>
      </c>
      <c r="K45" s="48" t="s">
        <v>33</v>
      </c>
    </row>
    <row r="46" spans="1:11" ht="20.100000000000001" customHeight="1" x14ac:dyDescent="0.25">
      <c r="A46" s="48" t="s">
        <v>92</v>
      </c>
      <c r="B46" s="48" t="s">
        <v>34</v>
      </c>
      <c r="C46" s="48" t="s">
        <v>31</v>
      </c>
      <c r="D46" s="48">
        <v>84960</v>
      </c>
      <c r="E46" s="48">
        <v>70.400000000000006</v>
      </c>
      <c r="F46" s="48">
        <v>11.11</v>
      </c>
      <c r="G46" s="48">
        <v>0.1308</v>
      </c>
      <c r="H46" s="48">
        <v>7.6471999999999998</v>
      </c>
      <c r="I46" s="48">
        <v>2020</v>
      </c>
      <c r="J46" s="48" t="s">
        <v>32</v>
      </c>
      <c r="K46" s="48" t="s">
        <v>33</v>
      </c>
    </row>
    <row r="47" spans="1:11" ht="20.100000000000001" customHeight="1" x14ac:dyDescent="0.25">
      <c r="A47" s="48" t="s">
        <v>1650</v>
      </c>
      <c r="B47" s="48" t="s">
        <v>79</v>
      </c>
      <c r="C47" s="48" t="s">
        <v>31</v>
      </c>
      <c r="D47" s="48">
        <v>152790</v>
      </c>
      <c r="E47" s="48">
        <v>67.77</v>
      </c>
      <c r="F47" s="48">
        <v>10.9</v>
      </c>
      <c r="G47" s="48">
        <v>7.1300000000000002E-2</v>
      </c>
      <c r="H47" s="48">
        <v>14.0174</v>
      </c>
      <c r="I47" s="48">
        <v>2020</v>
      </c>
      <c r="J47" s="48" t="s">
        <v>32</v>
      </c>
      <c r="K47" s="48" t="s">
        <v>33</v>
      </c>
    </row>
    <row r="48" spans="1:11" ht="20.100000000000001" customHeight="1" x14ac:dyDescent="0.25">
      <c r="A48" s="48" t="s">
        <v>91</v>
      </c>
      <c r="B48" s="48" t="s">
        <v>79</v>
      </c>
      <c r="C48" s="48" t="s">
        <v>31</v>
      </c>
      <c r="D48" s="48">
        <v>97680</v>
      </c>
      <c r="E48" s="48">
        <v>87.74</v>
      </c>
      <c r="F48" s="48">
        <v>11.57</v>
      </c>
      <c r="G48" s="48">
        <v>0.11840000000000001</v>
      </c>
      <c r="H48" s="48">
        <v>8.4425000000000008</v>
      </c>
      <c r="I48" s="48">
        <v>2020</v>
      </c>
      <c r="J48" s="48" t="s">
        <v>32</v>
      </c>
      <c r="K48" s="48" t="s">
        <v>33</v>
      </c>
    </row>
    <row r="49" spans="1:11" ht="20.100000000000001" customHeight="1" x14ac:dyDescent="0.25">
      <c r="A49" s="48" t="s">
        <v>90</v>
      </c>
      <c r="B49" s="48" t="s">
        <v>79</v>
      </c>
      <c r="C49" s="48" t="s">
        <v>31</v>
      </c>
      <c r="D49" s="48">
        <v>66540</v>
      </c>
      <c r="E49" s="48">
        <v>87.79</v>
      </c>
      <c r="F49" s="48">
        <v>11.45</v>
      </c>
      <c r="G49" s="48">
        <v>0.1721</v>
      </c>
      <c r="H49" s="48">
        <v>5.8113999999999999</v>
      </c>
      <c r="I49" s="48">
        <v>2020</v>
      </c>
      <c r="J49" s="48" t="s">
        <v>32</v>
      </c>
      <c r="K49" s="48" t="s">
        <v>33</v>
      </c>
    </row>
    <row r="50" spans="1:11" ht="20.100000000000001" customHeight="1" x14ac:dyDescent="0.25">
      <c r="A50" s="48" t="s">
        <v>309</v>
      </c>
      <c r="B50" s="48" t="s">
        <v>79</v>
      </c>
      <c r="C50" s="48" t="s">
        <v>31</v>
      </c>
      <c r="D50" s="48">
        <v>140190</v>
      </c>
      <c r="E50" s="48">
        <v>89.46</v>
      </c>
      <c r="F50" s="48">
        <v>10.38</v>
      </c>
      <c r="G50" s="48">
        <v>7.3999999999999996E-2</v>
      </c>
      <c r="H50" s="48">
        <v>13.505800000000001</v>
      </c>
      <c r="I50" s="48">
        <v>2020</v>
      </c>
      <c r="J50" s="48" t="s">
        <v>32</v>
      </c>
      <c r="K50" s="48" t="s">
        <v>33</v>
      </c>
    </row>
    <row r="51" spans="1:11" ht="20.100000000000001" customHeight="1" x14ac:dyDescent="0.25">
      <c r="A51" s="48" t="s">
        <v>80</v>
      </c>
      <c r="B51" s="48" t="s">
        <v>75</v>
      </c>
      <c r="C51" s="48" t="s">
        <v>31</v>
      </c>
      <c r="D51" s="48">
        <v>101640</v>
      </c>
      <c r="E51" s="48">
        <v>90.3</v>
      </c>
      <c r="F51" s="48">
        <v>16.89</v>
      </c>
      <c r="G51" s="48">
        <v>0.16619999999999999</v>
      </c>
      <c r="H51" s="48">
        <v>6.0178000000000003</v>
      </c>
      <c r="I51" s="48">
        <v>2020</v>
      </c>
      <c r="J51" s="48" t="s">
        <v>32</v>
      </c>
      <c r="K51" s="48" t="s">
        <v>33</v>
      </c>
    </row>
    <row r="52" spans="1:11" ht="20.100000000000001" customHeight="1" x14ac:dyDescent="0.25">
      <c r="A52" s="48" t="s">
        <v>1060</v>
      </c>
      <c r="B52" s="48" t="s">
        <v>79</v>
      </c>
      <c r="C52" s="48" t="s">
        <v>31</v>
      </c>
      <c r="D52" s="48">
        <v>116310</v>
      </c>
      <c r="E52" s="48">
        <v>59.52</v>
      </c>
      <c r="F52" s="48">
        <v>12.17</v>
      </c>
      <c r="G52" s="48">
        <v>0.1046</v>
      </c>
      <c r="H52" s="48">
        <v>9.5571000000000002</v>
      </c>
      <c r="I52" s="48">
        <v>2020</v>
      </c>
      <c r="J52" s="48" t="s">
        <v>32</v>
      </c>
      <c r="K52" s="48" t="s">
        <v>33</v>
      </c>
    </row>
    <row r="53" spans="1:11" ht="20.100000000000001" customHeight="1" x14ac:dyDescent="0.25">
      <c r="A53" s="48" t="s">
        <v>154</v>
      </c>
      <c r="B53" s="48" t="s">
        <v>79</v>
      </c>
      <c r="C53" s="48" t="s">
        <v>31</v>
      </c>
      <c r="D53" s="48">
        <v>151290</v>
      </c>
      <c r="E53" s="48">
        <v>78.19</v>
      </c>
      <c r="F53" s="48">
        <v>11.04</v>
      </c>
      <c r="G53" s="48">
        <v>7.2999999999999995E-2</v>
      </c>
      <c r="H53" s="48">
        <v>13.703799999999999</v>
      </c>
      <c r="I53" s="48">
        <v>2020</v>
      </c>
      <c r="J53" s="48" t="s">
        <v>32</v>
      </c>
      <c r="K53" s="48" t="s">
        <v>33</v>
      </c>
    </row>
    <row r="54" spans="1:11" ht="20.100000000000001" customHeight="1" x14ac:dyDescent="0.25">
      <c r="A54" s="48" t="s">
        <v>109</v>
      </c>
      <c r="B54" s="48" t="s">
        <v>79</v>
      </c>
      <c r="C54" s="48" t="s">
        <v>31</v>
      </c>
      <c r="D54" s="48">
        <v>117930</v>
      </c>
      <c r="E54" s="48">
        <v>88.19</v>
      </c>
      <c r="F54" s="48">
        <v>12.26</v>
      </c>
      <c r="G54" s="48">
        <v>0.104</v>
      </c>
      <c r="H54" s="48">
        <v>9.6190999999999995</v>
      </c>
      <c r="I54" s="48">
        <v>2020</v>
      </c>
      <c r="J54" s="48" t="s">
        <v>32</v>
      </c>
      <c r="K54" s="48" t="s">
        <v>33</v>
      </c>
    </row>
    <row r="55" spans="1:11" ht="20.100000000000001" customHeight="1" x14ac:dyDescent="0.25">
      <c r="A55" s="48" t="s">
        <v>102</v>
      </c>
      <c r="B55" s="48" t="s">
        <v>79</v>
      </c>
      <c r="C55" s="48" t="s">
        <v>31</v>
      </c>
      <c r="D55" s="48">
        <v>84360</v>
      </c>
      <c r="E55" s="48">
        <v>87.1</v>
      </c>
      <c r="F55" s="48">
        <v>11.4</v>
      </c>
      <c r="G55" s="48">
        <v>0.1351</v>
      </c>
      <c r="H55" s="48">
        <v>7.4</v>
      </c>
      <c r="I55" s="48">
        <v>2020</v>
      </c>
      <c r="J55" s="48" t="s">
        <v>32</v>
      </c>
      <c r="K55" s="48" t="s">
        <v>33</v>
      </c>
    </row>
    <row r="56" spans="1:11" ht="20.100000000000001" customHeight="1" x14ac:dyDescent="0.25">
      <c r="A56" s="48" t="s">
        <v>98</v>
      </c>
      <c r="B56" s="48" t="s">
        <v>79</v>
      </c>
      <c r="C56" s="48" t="s">
        <v>31</v>
      </c>
      <c r="D56" s="48">
        <v>107520</v>
      </c>
      <c r="E56" s="48">
        <v>89.88</v>
      </c>
      <c r="F56" s="48">
        <v>12.85</v>
      </c>
      <c r="G56" s="48">
        <v>0.1195</v>
      </c>
      <c r="H56" s="48">
        <v>8.3673000000000002</v>
      </c>
      <c r="I56" s="48">
        <v>2020</v>
      </c>
      <c r="J56" s="48" t="s">
        <v>32</v>
      </c>
      <c r="K56" s="48" t="s">
        <v>33</v>
      </c>
    </row>
    <row r="57" spans="1:11" ht="20.100000000000001" customHeight="1" x14ac:dyDescent="0.25">
      <c r="A57" s="48" t="s">
        <v>317</v>
      </c>
      <c r="B57" s="48" t="s">
        <v>75</v>
      </c>
      <c r="C57" s="48" t="s">
        <v>31</v>
      </c>
      <c r="D57" s="48">
        <v>167040</v>
      </c>
      <c r="E57" s="48">
        <v>88.93</v>
      </c>
      <c r="F57" s="48">
        <v>7.96</v>
      </c>
      <c r="G57" s="48">
        <v>4.7699999999999999E-2</v>
      </c>
      <c r="H57" s="48">
        <v>20.9849</v>
      </c>
      <c r="I57" s="48">
        <v>2020</v>
      </c>
      <c r="J57" s="48" t="s">
        <v>32</v>
      </c>
      <c r="K57" s="48" t="s">
        <v>33</v>
      </c>
    </row>
    <row r="58" spans="1:11" ht="20.100000000000001" customHeight="1" x14ac:dyDescent="0.25">
      <c r="A58" s="48" t="s">
        <v>94</v>
      </c>
      <c r="B58" s="48" t="s">
        <v>79</v>
      </c>
      <c r="C58" s="48" t="s">
        <v>31</v>
      </c>
      <c r="D58" s="48">
        <v>99060</v>
      </c>
      <c r="E58" s="48">
        <v>69.510000000000005</v>
      </c>
      <c r="F58" s="48">
        <v>10.92</v>
      </c>
      <c r="G58" s="48">
        <v>0.11020000000000001</v>
      </c>
      <c r="H58" s="48">
        <v>9.0714000000000006</v>
      </c>
      <c r="I58" s="48">
        <v>2020</v>
      </c>
      <c r="J58" s="48" t="s">
        <v>32</v>
      </c>
      <c r="K58" s="48" t="s">
        <v>33</v>
      </c>
    </row>
    <row r="59" spans="1:11" ht="20.100000000000001" customHeight="1" x14ac:dyDescent="0.25">
      <c r="A59" s="48" t="s">
        <v>347</v>
      </c>
      <c r="B59" s="48" t="s">
        <v>79</v>
      </c>
      <c r="C59" s="48" t="s">
        <v>31</v>
      </c>
      <c r="D59" s="48">
        <v>138030</v>
      </c>
      <c r="E59" s="48">
        <v>88.24</v>
      </c>
      <c r="F59" s="48">
        <v>12.17</v>
      </c>
      <c r="G59" s="48">
        <v>8.8200000000000001E-2</v>
      </c>
      <c r="H59" s="48">
        <v>11.341799999999999</v>
      </c>
      <c r="I59" s="48">
        <v>2020</v>
      </c>
      <c r="J59" s="48" t="s">
        <v>32</v>
      </c>
      <c r="K59" s="48" t="s">
        <v>33</v>
      </c>
    </row>
    <row r="60" spans="1:11" ht="20.100000000000001" customHeight="1" x14ac:dyDescent="0.25">
      <c r="A60" s="48" t="s">
        <v>1653</v>
      </c>
      <c r="B60" s="48" t="s">
        <v>79</v>
      </c>
      <c r="C60" s="48" t="s">
        <v>31</v>
      </c>
      <c r="D60" s="48">
        <v>119880</v>
      </c>
      <c r="E60" s="48">
        <v>84.78</v>
      </c>
      <c r="F60" s="48">
        <v>9.48</v>
      </c>
      <c r="G60" s="48">
        <v>7.9100000000000004E-2</v>
      </c>
      <c r="H60" s="48">
        <v>12.6456</v>
      </c>
      <c r="I60" s="48">
        <v>2020</v>
      </c>
      <c r="J60" s="48" t="s">
        <v>32</v>
      </c>
      <c r="K60" s="48" t="s">
        <v>33</v>
      </c>
    </row>
    <row r="61" spans="1:11" ht="20.100000000000001" customHeight="1" x14ac:dyDescent="0.25">
      <c r="A61" s="48" t="s">
        <v>3630</v>
      </c>
      <c r="B61" s="48" t="s">
        <v>34</v>
      </c>
      <c r="C61" s="48" t="s">
        <v>32</v>
      </c>
      <c r="D61" s="48">
        <v>51622910</v>
      </c>
      <c r="E61" s="48">
        <v>83.44</v>
      </c>
      <c r="F61" s="48">
        <v>6.92</v>
      </c>
      <c r="G61" s="48">
        <v>6.6E-3</v>
      </c>
      <c r="H61" s="48">
        <v>152.21709999999999</v>
      </c>
      <c r="I61" s="48">
        <v>2020</v>
      </c>
      <c r="J61" s="48" t="s">
        <v>52</v>
      </c>
      <c r="K61" s="48" t="s">
        <v>110</v>
      </c>
    </row>
    <row r="62" spans="1:11" ht="20.100000000000001" customHeight="1" x14ac:dyDescent="0.25">
      <c r="A62" s="48" t="s">
        <v>84</v>
      </c>
      <c r="B62" s="48" t="s">
        <v>79</v>
      </c>
      <c r="C62" s="48" t="s">
        <v>31</v>
      </c>
      <c r="D62" s="48">
        <v>77400</v>
      </c>
      <c r="E62" s="48">
        <v>77.14</v>
      </c>
      <c r="F62" s="48">
        <v>11.46</v>
      </c>
      <c r="G62" s="48">
        <v>0.14810000000000001</v>
      </c>
      <c r="H62" s="48">
        <v>6.7538999999999998</v>
      </c>
      <c r="I62" s="48">
        <v>2020</v>
      </c>
      <c r="J62" s="48" t="s">
        <v>32</v>
      </c>
      <c r="K62" s="48" t="s">
        <v>33</v>
      </c>
    </row>
    <row r="63" spans="1:11" ht="20.100000000000001" customHeight="1" x14ac:dyDescent="0.25">
      <c r="A63" s="48" t="s">
        <v>107</v>
      </c>
      <c r="B63" s="48" t="s">
        <v>79</v>
      </c>
      <c r="C63" s="48" t="s">
        <v>31</v>
      </c>
      <c r="D63" s="48">
        <v>106260</v>
      </c>
      <c r="E63" s="48">
        <v>87.72</v>
      </c>
      <c r="F63" s="48">
        <v>11.74</v>
      </c>
      <c r="G63" s="48">
        <v>0.1105</v>
      </c>
      <c r="H63" s="48">
        <v>9.0510999999999999</v>
      </c>
      <c r="I63" s="48">
        <v>2020</v>
      </c>
      <c r="J63" s="48" t="s">
        <v>32</v>
      </c>
      <c r="K63" s="48" t="s">
        <v>33</v>
      </c>
    </row>
    <row r="64" spans="1:11" ht="20.100000000000001" customHeight="1" x14ac:dyDescent="0.25">
      <c r="A64" s="48" t="s">
        <v>87</v>
      </c>
      <c r="B64" s="48" t="s">
        <v>75</v>
      </c>
      <c r="C64" s="48" t="s">
        <v>31</v>
      </c>
      <c r="D64" s="48">
        <v>85140</v>
      </c>
      <c r="E64" s="48">
        <v>87.36</v>
      </c>
      <c r="F64" s="48">
        <v>14.93</v>
      </c>
      <c r="G64" s="48">
        <v>0.1754</v>
      </c>
      <c r="H64" s="48">
        <v>5.7026000000000003</v>
      </c>
      <c r="I64" s="48">
        <v>2020</v>
      </c>
      <c r="J64" s="48" t="s">
        <v>32</v>
      </c>
      <c r="K64" s="48" t="s">
        <v>33</v>
      </c>
    </row>
    <row r="65" spans="1:11" ht="20.100000000000001" customHeight="1" x14ac:dyDescent="0.25">
      <c r="A65" s="48" t="s">
        <v>322</v>
      </c>
      <c r="B65" s="48" t="s">
        <v>30</v>
      </c>
      <c r="C65" s="48" t="s">
        <v>31</v>
      </c>
      <c r="D65" s="48">
        <v>304810</v>
      </c>
      <c r="E65" s="48">
        <v>87.96</v>
      </c>
      <c r="F65" s="48">
        <v>23.78</v>
      </c>
      <c r="G65" s="48">
        <v>7.8E-2</v>
      </c>
      <c r="H65" s="48">
        <v>12.8179</v>
      </c>
      <c r="I65" s="48">
        <v>2020</v>
      </c>
      <c r="J65" s="48" t="s">
        <v>32</v>
      </c>
      <c r="K65" s="48" t="s">
        <v>33</v>
      </c>
    </row>
    <row r="66" spans="1:11" ht="20.100000000000001" customHeight="1" x14ac:dyDescent="0.25">
      <c r="A66" s="48" t="s">
        <v>416</v>
      </c>
      <c r="B66" s="48" t="s">
        <v>79</v>
      </c>
      <c r="C66" s="48" t="s">
        <v>31</v>
      </c>
      <c r="D66" s="48">
        <v>164880</v>
      </c>
      <c r="E66" s="48">
        <v>88.19</v>
      </c>
      <c r="F66" s="48">
        <v>12.31</v>
      </c>
      <c r="G66" s="48">
        <v>7.4700000000000003E-2</v>
      </c>
      <c r="H66" s="48">
        <v>13.394</v>
      </c>
      <c r="I66" s="48">
        <v>2020</v>
      </c>
      <c r="J66" s="48" t="s">
        <v>32</v>
      </c>
      <c r="K66" s="48" t="s">
        <v>33</v>
      </c>
    </row>
    <row r="67" spans="1:11" ht="20.100000000000001" customHeight="1" x14ac:dyDescent="0.25">
      <c r="A67" s="48" t="s">
        <v>93</v>
      </c>
      <c r="B67" s="48" t="s">
        <v>79</v>
      </c>
      <c r="C67" s="48" t="s">
        <v>31</v>
      </c>
      <c r="D67" s="48">
        <v>66640</v>
      </c>
      <c r="E67" s="48">
        <v>88.39</v>
      </c>
      <c r="F67" s="48">
        <v>8.61</v>
      </c>
      <c r="G67" s="48">
        <v>0.12920000000000001</v>
      </c>
      <c r="H67" s="48">
        <v>7.7397999999999998</v>
      </c>
      <c r="I67" s="48">
        <v>2020</v>
      </c>
      <c r="J67" s="48" t="s">
        <v>32</v>
      </c>
      <c r="K67" s="48" t="s">
        <v>33</v>
      </c>
    </row>
    <row r="68" spans="1:11" ht="20.100000000000001" customHeight="1" x14ac:dyDescent="0.25">
      <c r="A68" s="48" t="s">
        <v>124</v>
      </c>
      <c r="B68" s="48" t="s">
        <v>79</v>
      </c>
      <c r="C68" s="48" t="s">
        <v>31</v>
      </c>
      <c r="D68" s="48">
        <v>120690</v>
      </c>
      <c r="E68" s="48">
        <v>69.88</v>
      </c>
      <c r="F68" s="48">
        <v>11.15</v>
      </c>
      <c r="G68" s="48">
        <v>9.2399999999999996E-2</v>
      </c>
      <c r="H68" s="48">
        <v>10.824199999999999</v>
      </c>
      <c r="I68" s="48">
        <v>2020</v>
      </c>
      <c r="J68" s="48" t="s">
        <v>32</v>
      </c>
      <c r="K68" s="48" t="s">
        <v>33</v>
      </c>
    </row>
    <row r="69" spans="1:11" ht="20.100000000000001" customHeight="1" x14ac:dyDescent="0.25">
      <c r="A69" s="48" t="s">
        <v>119</v>
      </c>
      <c r="B69" s="48" t="s">
        <v>79</v>
      </c>
      <c r="C69" s="48" t="s">
        <v>31</v>
      </c>
      <c r="D69" s="48">
        <v>77760</v>
      </c>
      <c r="E69" s="48">
        <v>86.67</v>
      </c>
      <c r="F69" s="48">
        <v>6.61</v>
      </c>
      <c r="G69" s="48">
        <v>8.5000000000000006E-2</v>
      </c>
      <c r="H69" s="48">
        <v>11.763999999999999</v>
      </c>
      <c r="I69" s="48">
        <v>2020</v>
      </c>
      <c r="J69" s="48" t="s">
        <v>32</v>
      </c>
      <c r="K69" s="48" t="s">
        <v>33</v>
      </c>
    </row>
    <row r="70" spans="1:11" ht="20.100000000000001" customHeight="1" x14ac:dyDescent="0.25">
      <c r="A70" s="48" t="s">
        <v>105</v>
      </c>
      <c r="B70" s="48" t="s">
        <v>79</v>
      </c>
      <c r="C70" s="48" t="s">
        <v>31</v>
      </c>
      <c r="D70" s="48">
        <v>97680</v>
      </c>
      <c r="E70" s="48">
        <v>87.53</v>
      </c>
      <c r="F70" s="48">
        <v>11.08</v>
      </c>
      <c r="G70" s="48">
        <v>0.1134</v>
      </c>
      <c r="H70" s="48">
        <v>8.8158999999999992</v>
      </c>
      <c r="I70" s="48">
        <v>2020</v>
      </c>
      <c r="J70" s="48" t="s">
        <v>32</v>
      </c>
      <c r="K70" s="48" t="s">
        <v>33</v>
      </c>
    </row>
    <row r="71" spans="1:11" ht="20.100000000000001" customHeight="1" x14ac:dyDescent="0.25">
      <c r="A71" s="48" t="s">
        <v>339</v>
      </c>
      <c r="B71" s="48" t="s">
        <v>79</v>
      </c>
      <c r="C71" s="48" t="s">
        <v>31</v>
      </c>
      <c r="D71" s="48">
        <v>108540</v>
      </c>
      <c r="E71" s="48">
        <v>84.52</v>
      </c>
      <c r="F71" s="48">
        <v>6.94</v>
      </c>
      <c r="G71" s="48">
        <v>6.3899999999999998E-2</v>
      </c>
      <c r="H71" s="48">
        <v>15.639799999999999</v>
      </c>
      <c r="I71" s="48">
        <v>2020</v>
      </c>
      <c r="J71" s="48" t="s">
        <v>32</v>
      </c>
      <c r="K71" s="48" t="s">
        <v>33</v>
      </c>
    </row>
    <row r="72" spans="1:11" ht="20.100000000000001" customHeight="1" x14ac:dyDescent="0.25">
      <c r="A72" s="48" t="s">
        <v>86</v>
      </c>
      <c r="B72" s="48" t="s">
        <v>79</v>
      </c>
      <c r="C72" s="48" t="s">
        <v>31</v>
      </c>
      <c r="D72" s="48">
        <v>70770</v>
      </c>
      <c r="E72" s="48">
        <v>79.680000000000007</v>
      </c>
      <c r="F72" s="48">
        <v>11.36</v>
      </c>
      <c r="G72" s="48">
        <v>0.1605</v>
      </c>
      <c r="H72" s="48">
        <v>6.2298</v>
      </c>
      <c r="I72" s="48">
        <v>2020</v>
      </c>
      <c r="J72" s="48" t="s">
        <v>32</v>
      </c>
      <c r="K72" s="48" t="s">
        <v>33</v>
      </c>
    </row>
    <row r="73" spans="1:11" ht="20.100000000000001" customHeight="1" x14ac:dyDescent="0.25">
      <c r="A73" s="48" t="s">
        <v>383</v>
      </c>
      <c r="B73" s="48" t="s">
        <v>75</v>
      </c>
      <c r="C73" s="48" t="s">
        <v>31</v>
      </c>
      <c r="D73" s="48">
        <v>210900</v>
      </c>
      <c r="E73" s="48">
        <v>84.89</v>
      </c>
      <c r="F73" s="48">
        <v>16.05</v>
      </c>
      <c r="G73" s="48">
        <v>7.6100000000000001E-2</v>
      </c>
      <c r="H73" s="48">
        <v>13.1402</v>
      </c>
      <c r="I73" s="48">
        <v>2020</v>
      </c>
      <c r="J73" s="48" t="s">
        <v>32</v>
      </c>
      <c r="K73" s="48" t="s">
        <v>33</v>
      </c>
    </row>
    <row r="74" spans="1:11" ht="20.100000000000001" customHeight="1" x14ac:dyDescent="0.25">
      <c r="A74" s="48" t="s">
        <v>199</v>
      </c>
      <c r="B74" s="48" t="s">
        <v>79</v>
      </c>
      <c r="C74" s="48" t="s">
        <v>31</v>
      </c>
      <c r="D74" s="48">
        <v>165900</v>
      </c>
      <c r="E74" s="48">
        <v>82.92</v>
      </c>
      <c r="F74" s="48">
        <v>10.8</v>
      </c>
      <c r="G74" s="48">
        <v>6.5100000000000005E-2</v>
      </c>
      <c r="H74" s="48">
        <v>15.3611</v>
      </c>
      <c r="I74" s="48">
        <v>2020</v>
      </c>
      <c r="J74" s="48" t="s">
        <v>32</v>
      </c>
      <c r="K74" s="48" t="s">
        <v>33</v>
      </c>
    </row>
    <row r="75" spans="1:11" ht="20.100000000000001" customHeight="1" x14ac:dyDescent="0.25">
      <c r="A75" s="48" t="s">
        <v>432</v>
      </c>
      <c r="B75" s="48" t="s">
        <v>75</v>
      </c>
      <c r="C75" s="48" t="s">
        <v>31</v>
      </c>
      <c r="D75" s="48">
        <v>114480</v>
      </c>
      <c r="E75" s="48">
        <v>78.510000000000005</v>
      </c>
      <c r="F75" s="48">
        <v>11.09</v>
      </c>
      <c r="G75" s="48">
        <v>9.69E-2</v>
      </c>
      <c r="H75" s="48">
        <v>10.322800000000001</v>
      </c>
      <c r="I75" s="48">
        <v>2020</v>
      </c>
      <c r="J75" s="48" t="s">
        <v>32</v>
      </c>
      <c r="K75" s="48" t="s">
        <v>33</v>
      </c>
    </row>
    <row r="76" spans="1:11" ht="20.100000000000001" customHeight="1" x14ac:dyDescent="0.25">
      <c r="A76" s="48" t="s">
        <v>113</v>
      </c>
      <c r="B76" s="48" t="s">
        <v>75</v>
      </c>
      <c r="C76" s="48" t="s">
        <v>31</v>
      </c>
      <c r="D76" s="48">
        <v>52200</v>
      </c>
      <c r="E76" s="48">
        <v>87.74</v>
      </c>
      <c r="F76" s="48">
        <v>10.26</v>
      </c>
      <c r="G76" s="48">
        <v>0.1966</v>
      </c>
      <c r="H76" s="48">
        <v>5.0876999999999999</v>
      </c>
      <c r="I76" s="48">
        <v>2020</v>
      </c>
      <c r="J76" s="48" t="s">
        <v>32</v>
      </c>
      <c r="K76" s="48" t="s">
        <v>33</v>
      </c>
    </row>
    <row r="77" spans="1:11" ht="20.100000000000001" customHeight="1" x14ac:dyDescent="0.25">
      <c r="A77" s="48" t="s">
        <v>136</v>
      </c>
      <c r="B77" s="48" t="s">
        <v>75</v>
      </c>
      <c r="C77" s="48" t="s">
        <v>31</v>
      </c>
      <c r="D77" s="48">
        <v>158310</v>
      </c>
      <c r="E77" s="48">
        <v>81.11</v>
      </c>
      <c r="F77" s="48">
        <v>14.11</v>
      </c>
      <c r="G77" s="48">
        <v>8.9099999999999999E-2</v>
      </c>
      <c r="H77" s="48">
        <v>11.2197</v>
      </c>
      <c r="I77" s="48">
        <v>2020</v>
      </c>
      <c r="J77" s="48" t="s">
        <v>32</v>
      </c>
      <c r="K77" s="48" t="s">
        <v>33</v>
      </c>
    </row>
    <row r="78" spans="1:11" ht="20.100000000000001" customHeight="1" x14ac:dyDescent="0.25">
      <c r="A78" s="48" t="s">
        <v>359</v>
      </c>
      <c r="B78" s="48" t="s">
        <v>79</v>
      </c>
      <c r="C78" s="48" t="s">
        <v>31</v>
      </c>
      <c r="D78" s="48">
        <v>144720</v>
      </c>
      <c r="E78" s="48">
        <v>81.040000000000006</v>
      </c>
      <c r="F78" s="48">
        <v>10.75</v>
      </c>
      <c r="G78" s="48">
        <v>7.4300000000000005E-2</v>
      </c>
      <c r="H78" s="48">
        <v>13.462300000000001</v>
      </c>
      <c r="I78" s="48">
        <v>2020</v>
      </c>
      <c r="J78" s="48" t="s">
        <v>32</v>
      </c>
      <c r="K78" s="48" t="s">
        <v>33</v>
      </c>
    </row>
    <row r="79" spans="1:11" ht="20.100000000000001" customHeight="1" x14ac:dyDescent="0.25">
      <c r="A79" s="48" t="s">
        <v>103</v>
      </c>
      <c r="B79" s="48" t="s">
        <v>79</v>
      </c>
      <c r="C79" s="48" t="s">
        <v>31</v>
      </c>
      <c r="D79" s="48">
        <v>149190</v>
      </c>
      <c r="E79" s="48">
        <v>79.3</v>
      </c>
      <c r="F79" s="48">
        <v>12.76</v>
      </c>
      <c r="G79" s="48">
        <v>8.5500000000000007E-2</v>
      </c>
      <c r="H79" s="48">
        <v>11.692</v>
      </c>
      <c r="I79" s="48">
        <v>2020</v>
      </c>
      <c r="J79" s="48" t="s">
        <v>32</v>
      </c>
      <c r="K79" s="48" t="s">
        <v>33</v>
      </c>
    </row>
    <row r="80" spans="1:11" ht="20.100000000000001" customHeight="1" x14ac:dyDescent="0.25">
      <c r="A80" s="48" t="s">
        <v>492</v>
      </c>
      <c r="B80" s="48" t="s">
        <v>75</v>
      </c>
      <c r="C80" s="48" t="s">
        <v>31</v>
      </c>
      <c r="D80" s="48">
        <v>95200</v>
      </c>
      <c r="E80" s="48">
        <v>88.25</v>
      </c>
      <c r="F80" s="48">
        <v>10.72</v>
      </c>
      <c r="G80" s="48">
        <v>0.11260000000000001</v>
      </c>
      <c r="H80" s="48">
        <v>8.8805999999999994</v>
      </c>
      <c r="I80" s="48">
        <v>2020</v>
      </c>
      <c r="J80" s="48" t="s">
        <v>32</v>
      </c>
      <c r="K80" s="48" t="s">
        <v>33</v>
      </c>
    </row>
    <row r="81" spans="1:11" ht="20.100000000000001" customHeight="1" x14ac:dyDescent="0.25">
      <c r="A81" s="48" t="s">
        <v>153</v>
      </c>
      <c r="B81" s="48" t="s">
        <v>79</v>
      </c>
      <c r="C81" s="48" t="s">
        <v>31</v>
      </c>
      <c r="D81" s="48">
        <v>159570</v>
      </c>
      <c r="E81" s="48">
        <v>87.72</v>
      </c>
      <c r="F81" s="48">
        <v>12.45</v>
      </c>
      <c r="G81" s="48">
        <v>7.8E-2</v>
      </c>
      <c r="H81" s="48">
        <v>12.8169</v>
      </c>
      <c r="I81" s="48">
        <v>2020</v>
      </c>
      <c r="J81" s="48" t="s">
        <v>32</v>
      </c>
      <c r="K81" s="48" t="s">
        <v>33</v>
      </c>
    </row>
    <row r="82" spans="1:11" ht="20.100000000000001" customHeight="1" x14ac:dyDescent="0.25">
      <c r="A82" s="48" t="s">
        <v>2189</v>
      </c>
      <c r="B82" s="48" t="s">
        <v>79</v>
      </c>
      <c r="C82" s="48" t="s">
        <v>31</v>
      </c>
      <c r="D82" s="48">
        <v>135000</v>
      </c>
      <c r="E82" s="48">
        <v>79.2</v>
      </c>
      <c r="F82" s="48">
        <v>11.03</v>
      </c>
      <c r="G82" s="48">
        <v>8.1699999999999995E-2</v>
      </c>
      <c r="H82" s="48">
        <v>12.2393</v>
      </c>
      <c r="I82" s="48">
        <v>2020</v>
      </c>
      <c r="J82" s="48" t="s">
        <v>32</v>
      </c>
      <c r="K82" s="48" t="s">
        <v>33</v>
      </c>
    </row>
    <row r="83" spans="1:11" ht="20.100000000000001" customHeight="1" x14ac:dyDescent="0.25">
      <c r="A83" s="48" t="s">
        <v>394</v>
      </c>
      <c r="B83" s="48" t="s">
        <v>79</v>
      </c>
      <c r="C83" s="48" t="s">
        <v>31</v>
      </c>
      <c r="D83" s="48">
        <v>108540</v>
      </c>
      <c r="E83" s="48">
        <v>82.63</v>
      </c>
      <c r="F83" s="48">
        <v>11.39</v>
      </c>
      <c r="G83" s="48">
        <v>0.10489999999999999</v>
      </c>
      <c r="H83" s="48">
        <v>9.5294000000000008</v>
      </c>
      <c r="I83" s="48">
        <v>2020</v>
      </c>
      <c r="J83" s="48" t="s">
        <v>32</v>
      </c>
      <c r="K83" s="48" t="s">
        <v>33</v>
      </c>
    </row>
    <row r="84" spans="1:11" ht="20.100000000000001" customHeight="1" x14ac:dyDescent="0.25">
      <c r="A84" s="48" t="s">
        <v>116</v>
      </c>
      <c r="B84" s="48" t="s">
        <v>79</v>
      </c>
      <c r="C84" s="48" t="s">
        <v>31</v>
      </c>
      <c r="D84" s="48">
        <v>111720</v>
      </c>
      <c r="E84" s="48">
        <v>88.52</v>
      </c>
      <c r="F84" s="48">
        <v>12.27</v>
      </c>
      <c r="G84" s="48">
        <v>0.10979999999999999</v>
      </c>
      <c r="H84" s="48">
        <v>9.1051000000000002</v>
      </c>
      <c r="I84" s="48">
        <v>2020</v>
      </c>
      <c r="J84" s="48" t="s">
        <v>32</v>
      </c>
      <c r="K84" s="48" t="s">
        <v>33</v>
      </c>
    </row>
    <row r="85" spans="1:11" ht="20.100000000000001" customHeight="1" x14ac:dyDescent="0.25">
      <c r="A85" s="48" t="s">
        <v>484</v>
      </c>
      <c r="B85" s="48" t="s">
        <v>79</v>
      </c>
      <c r="C85" s="48" t="s">
        <v>31</v>
      </c>
      <c r="D85" s="48">
        <v>151290</v>
      </c>
      <c r="E85" s="48">
        <v>78.930000000000007</v>
      </c>
      <c r="F85" s="48">
        <v>11.18</v>
      </c>
      <c r="G85" s="48">
        <v>7.3899999999999993E-2</v>
      </c>
      <c r="H85" s="48">
        <v>13.5322</v>
      </c>
      <c r="I85" s="48">
        <v>2020</v>
      </c>
      <c r="J85" s="48" t="s">
        <v>32</v>
      </c>
      <c r="K85" s="48" t="s">
        <v>33</v>
      </c>
    </row>
    <row r="86" spans="1:11" ht="20.100000000000001" customHeight="1" x14ac:dyDescent="0.25">
      <c r="A86" s="48" t="s">
        <v>114</v>
      </c>
      <c r="B86" s="48" t="s">
        <v>75</v>
      </c>
      <c r="C86" s="48" t="s">
        <v>31</v>
      </c>
      <c r="D86" s="48">
        <v>58875</v>
      </c>
      <c r="E86" s="48">
        <v>84.16</v>
      </c>
      <c r="F86" s="48">
        <v>12.71</v>
      </c>
      <c r="G86" s="48">
        <v>0.21590000000000001</v>
      </c>
      <c r="H86" s="48">
        <v>4.6322000000000001</v>
      </c>
      <c r="I86" s="48">
        <v>2020</v>
      </c>
      <c r="J86" s="48" t="s">
        <v>32</v>
      </c>
      <c r="K86" s="48" t="s">
        <v>33</v>
      </c>
    </row>
    <row r="87" spans="1:11" ht="20.100000000000001" customHeight="1" x14ac:dyDescent="0.25">
      <c r="A87" s="48" t="s">
        <v>101</v>
      </c>
      <c r="B87" s="48" t="s">
        <v>75</v>
      </c>
      <c r="C87" s="48" t="s">
        <v>31</v>
      </c>
      <c r="D87" s="48">
        <v>81900</v>
      </c>
      <c r="E87" s="48">
        <v>89.99</v>
      </c>
      <c r="F87" s="48">
        <v>13.67</v>
      </c>
      <c r="G87" s="48">
        <v>0.16689999999999999</v>
      </c>
      <c r="H87" s="48">
        <v>5.9912000000000001</v>
      </c>
      <c r="I87" s="48">
        <v>2020</v>
      </c>
      <c r="J87" s="48" t="s">
        <v>32</v>
      </c>
      <c r="K87" s="48" t="s">
        <v>33</v>
      </c>
    </row>
    <row r="88" spans="1:11" ht="20.100000000000001" customHeight="1" x14ac:dyDescent="0.25">
      <c r="A88" s="48" t="s">
        <v>89</v>
      </c>
      <c r="B88" s="48" t="s">
        <v>75</v>
      </c>
      <c r="C88" s="48" t="s">
        <v>31</v>
      </c>
      <c r="D88" s="48">
        <v>152625</v>
      </c>
      <c r="E88" s="48">
        <v>84.54</v>
      </c>
      <c r="F88" s="48">
        <v>17.54</v>
      </c>
      <c r="G88" s="48">
        <v>0.1149</v>
      </c>
      <c r="H88" s="48">
        <v>8.7014999999999993</v>
      </c>
      <c r="I88" s="48">
        <v>2020</v>
      </c>
      <c r="J88" s="48" t="s">
        <v>32</v>
      </c>
      <c r="K88" s="48" t="s">
        <v>33</v>
      </c>
    </row>
    <row r="89" spans="1:11" ht="20.100000000000001" customHeight="1" x14ac:dyDescent="0.25">
      <c r="A89" s="48" t="s">
        <v>88</v>
      </c>
      <c r="B89" s="48" t="s">
        <v>79</v>
      </c>
      <c r="C89" s="48" t="s">
        <v>31</v>
      </c>
      <c r="D89" s="48">
        <v>58770</v>
      </c>
      <c r="E89" s="48">
        <v>87.72</v>
      </c>
      <c r="F89" s="48">
        <v>11.44</v>
      </c>
      <c r="G89" s="48">
        <v>0.19470000000000001</v>
      </c>
      <c r="H89" s="48">
        <v>5.1372</v>
      </c>
      <c r="I89" s="48">
        <v>2020</v>
      </c>
      <c r="J89" s="48" t="s">
        <v>32</v>
      </c>
      <c r="K89" s="48" t="s">
        <v>33</v>
      </c>
    </row>
    <row r="90" spans="1:11" ht="20.100000000000001" customHeight="1" x14ac:dyDescent="0.25">
      <c r="A90" s="48" t="s">
        <v>1656</v>
      </c>
      <c r="B90" s="48" t="s">
        <v>79</v>
      </c>
      <c r="C90" s="48" t="s">
        <v>31</v>
      </c>
      <c r="D90" s="48">
        <v>125550</v>
      </c>
      <c r="E90" s="48">
        <v>81.39</v>
      </c>
      <c r="F90" s="48">
        <v>10.050000000000001</v>
      </c>
      <c r="G90" s="48">
        <v>0.08</v>
      </c>
      <c r="H90" s="48">
        <v>12.4925</v>
      </c>
      <c r="I90" s="48">
        <v>2020</v>
      </c>
      <c r="J90" s="48" t="s">
        <v>32</v>
      </c>
      <c r="K90" s="48" t="s">
        <v>33</v>
      </c>
    </row>
    <row r="91" spans="1:11" ht="20.100000000000001" customHeight="1" x14ac:dyDescent="0.25">
      <c r="A91" s="48" t="s">
        <v>392</v>
      </c>
      <c r="B91" s="48" t="s">
        <v>79</v>
      </c>
      <c r="C91" s="48" t="s">
        <v>31</v>
      </c>
      <c r="D91" s="48">
        <v>125460</v>
      </c>
      <c r="E91" s="48">
        <v>77.430000000000007</v>
      </c>
      <c r="F91" s="48">
        <v>9.85</v>
      </c>
      <c r="G91" s="48">
        <v>7.85E-2</v>
      </c>
      <c r="H91" s="48">
        <v>12.7371</v>
      </c>
      <c r="I91" s="48">
        <v>2020</v>
      </c>
      <c r="J91" s="48" t="s">
        <v>32</v>
      </c>
      <c r="K91" s="48" t="s">
        <v>33</v>
      </c>
    </row>
    <row r="92" spans="1:11" ht="20.100000000000001" customHeight="1" x14ac:dyDescent="0.25">
      <c r="A92" s="48" t="s">
        <v>137</v>
      </c>
      <c r="B92" s="48" t="s">
        <v>34</v>
      </c>
      <c r="C92" s="48" t="s">
        <v>31</v>
      </c>
      <c r="D92" s="48">
        <v>122960</v>
      </c>
      <c r="E92" s="48">
        <v>86.75</v>
      </c>
      <c r="F92" s="48">
        <v>9.17</v>
      </c>
      <c r="G92" s="48">
        <v>7.46E-2</v>
      </c>
      <c r="H92" s="48">
        <v>13.408899999999999</v>
      </c>
      <c r="I92" s="48">
        <v>2020</v>
      </c>
      <c r="J92" s="48" t="s">
        <v>32</v>
      </c>
      <c r="K92" s="48" t="s">
        <v>33</v>
      </c>
    </row>
    <row r="93" spans="1:11" ht="20.100000000000001" customHeight="1" x14ac:dyDescent="0.25">
      <c r="A93" s="48" t="s">
        <v>96</v>
      </c>
      <c r="B93" s="48" t="s">
        <v>79</v>
      </c>
      <c r="C93" s="48" t="s">
        <v>31</v>
      </c>
      <c r="D93" s="48">
        <v>70230</v>
      </c>
      <c r="E93" s="48">
        <v>83.97</v>
      </c>
      <c r="F93" s="48">
        <v>6.81</v>
      </c>
      <c r="G93" s="48">
        <v>9.7000000000000003E-2</v>
      </c>
      <c r="H93" s="48">
        <v>10.312799999999999</v>
      </c>
      <c r="I93" s="48">
        <v>2020</v>
      </c>
      <c r="J93" s="48" t="s">
        <v>32</v>
      </c>
      <c r="K93" s="48" t="s">
        <v>33</v>
      </c>
    </row>
    <row r="94" spans="1:11" ht="20.100000000000001" customHeight="1" x14ac:dyDescent="0.25">
      <c r="A94" s="48" t="s">
        <v>176</v>
      </c>
      <c r="B94" s="48" t="s">
        <v>79</v>
      </c>
      <c r="C94" s="48" t="s">
        <v>31</v>
      </c>
      <c r="D94" s="48">
        <v>108480</v>
      </c>
      <c r="E94" s="48">
        <v>87.65</v>
      </c>
      <c r="F94" s="48">
        <v>11.39</v>
      </c>
      <c r="G94" s="48">
        <v>0.105</v>
      </c>
      <c r="H94" s="48">
        <v>9.5241000000000007</v>
      </c>
      <c r="I94" s="48">
        <v>2020</v>
      </c>
      <c r="J94" s="48" t="s">
        <v>32</v>
      </c>
      <c r="K94" s="48" t="s">
        <v>33</v>
      </c>
    </row>
    <row r="95" spans="1:11" ht="20.100000000000001" customHeight="1" x14ac:dyDescent="0.25">
      <c r="A95" s="48" t="s">
        <v>2190</v>
      </c>
      <c r="B95" s="48" t="s">
        <v>79</v>
      </c>
      <c r="C95" s="48" t="s">
        <v>31</v>
      </c>
      <c r="D95" s="48">
        <v>144720</v>
      </c>
      <c r="E95" s="48">
        <v>77.37</v>
      </c>
      <c r="F95" s="48">
        <v>10.75</v>
      </c>
      <c r="G95" s="48">
        <v>7.4300000000000005E-2</v>
      </c>
      <c r="H95" s="48">
        <v>13.462300000000001</v>
      </c>
      <c r="I95" s="48">
        <v>2020</v>
      </c>
      <c r="J95" s="48" t="s">
        <v>32</v>
      </c>
      <c r="K95" s="48" t="s">
        <v>33</v>
      </c>
    </row>
    <row r="96" spans="1:11" ht="20.100000000000001" customHeight="1" x14ac:dyDescent="0.25">
      <c r="A96" s="48" t="s">
        <v>299</v>
      </c>
      <c r="B96" s="48" t="s">
        <v>79</v>
      </c>
      <c r="C96" s="48" t="s">
        <v>31</v>
      </c>
      <c r="D96" s="48">
        <v>108000</v>
      </c>
      <c r="E96" s="48">
        <v>85.35</v>
      </c>
      <c r="F96" s="48">
        <v>8.14</v>
      </c>
      <c r="G96" s="48">
        <v>7.5399999999999995E-2</v>
      </c>
      <c r="H96" s="48">
        <v>13.267799999999999</v>
      </c>
      <c r="I96" s="48">
        <v>2020</v>
      </c>
      <c r="J96" s="48" t="s">
        <v>32</v>
      </c>
      <c r="K96" s="48" t="s">
        <v>33</v>
      </c>
    </row>
    <row r="97" spans="1:11" ht="20.100000000000001" customHeight="1" x14ac:dyDescent="0.25">
      <c r="A97" s="48" t="s">
        <v>108</v>
      </c>
      <c r="B97" s="48" t="s">
        <v>75</v>
      </c>
      <c r="C97" s="48" t="s">
        <v>31</v>
      </c>
      <c r="D97" s="48">
        <v>95200</v>
      </c>
      <c r="E97" s="48">
        <v>85.79</v>
      </c>
      <c r="F97" s="48">
        <v>10.82</v>
      </c>
      <c r="G97" s="48">
        <v>0.1137</v>
      </c>
      <c r="H97" s="48">
        <v>8.7985000000000007</v>
      </c>
      <c r="I97" s="48">
        <v>2020</v>
      </c>
      <c r="J97" s="48" t="s">
        <v>32</v>
      </c>
      <c r="K97" s="48" t="s">
        <v>33</v>
      </c>
    </row>
    <row r="98" spans="1:11" ht="20.100000000000001" customHeight="1" x14ac:dyDescent="0.25">
      <c r="A98" s="48" t="s">
        <v>261</v>
      </c>
      <c r="B98" s="48" t="s">
        <v>79</v>
      </c>
      <c r="C98" s="48" t="s">
        <v>31</v>
      </c>
      <c r="D98" s="48">
        <v>150660</v>
      </c>
      <c r="E98" s="48">
        <v>82.04</v>
      </c>
      <c r="F98" s="48">
        <v>11.33</v>
      </c>
      <c r="G98" s="48">
        <v>7.5200000000000003E-2</v>
      </c>
      <c r="H98" s="48">
        <v>13.2974</v>
      </c>
      <c r="I98" s="48">
        <v>2020</v>
      </c>
      <c r="J98" s="48" t="s">
        <v>32</v>
      </c>
      <c r="K98" s="48" t="s">
        <v>33</v>
      </c>
    </row>
    <row r="99" spans="1:11" ht="20.100000000000001" customHeight="1" x14ac:dyDescent="0.25">
      <c r="A99" s="48" t="s">
        <v>99</v>
      </c>
      <c r="B99" s="48" t="s">
        <v>75</v>
      </c>
      <c r="C99" s="48" t="s">
        <v>31</v>
      </c>
      <c r="D99" s="48">
        <v>174150</v>
      </c>
      <c r="E99" s="48">
        <v>89.92</v>
      </c>
      <c r="F99" s="48">
        <v>17.2</v>
      </c>
      <c r="G99" s="48">
        <v>9.8799999999999999E-2</v>
      </c>
      <c r="H99" s="48">
        <v>10.125</v>
      </c>
      <c r="I99" s="48">
        <v>2020</v>
      </c>
      <c r="J99" s="48" t="s">
        <v>32</v>
      </c>
      <c r="K99" s="48" t="s">
        <v>33</v>
      </c>
    </row>
    <row r="100" spans="1:11" ht="20.100000000000001" customHeight="1" x14ac:dyDescent="0.25">
      <c r="A100" s="48" t="s">
        <v>128</v>
      </c>
      <c r="B100" s="48" t="s">
        <v>79</v>
      </c>
      <c r="C100" s="48" t="s">
        <v>31</v>
      </c>
      <c r="D100" s="48">
        <v>124080</v>
      </c>
      <c r="E100" s="48">
        <v>87.43</v>
      </c>
      <c r="F100" s="48">
        <v>9.8699999999999992</v>
      </c>
      <c r="G100" s="48">
        <v>7.9500000000000001E-2</v>
      </c>
      <c r="H100" s="48">
        <v>12.571400000000001</v>
      </c>
      <c r="I100" s="48">
        <v>2020</v>
      </c>
      <c r="J100" s="48" t="s">
        <v>32</v>
      </c>
      <c r="K100" s="48" t="s">
        <v>33</v>
      </c>
    </row>
    <row r="101" spans="1:11" ht="20.100000000000001" customHeight="1" x14ac:dyDescent="0.25">
      <c r="A101" s="48" t="s">
        <v>1657</v>
      </c>
      <c r="B101" s="48" t="s">
        <v>79</v>
      </c>
      <c r="C101" s="48" t="s">
        <v>31</v>
      </c>
      <c r="D101" s="48">
        <v>91260</v>
      </c>
      <c r="E101" s="48">
        <v>68.849999999999994</v>
      </c>
      <c r="F101" s="48">
        <v>9.4499999999999993</v>
      </c>
      <c r="G101" s="48">
        <v>0.1036</v>
      </c>
      <c r="H101" s="48">
        <v>9.6570999999999998</v>
      </c>
      <c r="I101" s="48">
        <v>2020</v>
      </c>
      <c r="J101" s="48" t="s">
        <v>32</v>
      </c>
      <c r="K101" s="48" t="s">
        <v>33</v>
      </c>
    </row>
    <row r="102" spans="1:11" ht="20.100000000000001" customHeight="1" x14ac:dyDescent="0.25">
      <c r="A102" s="48" t="s">
        <v>122</v>
      </c>
      <c r="B102" s="48" t="s">
        <v>79</v>
      </c>
      <c r="C102" s="48" t="s">
        <v>31</v>
      </c>
      <c r="D102" s="48">
        <v>159570</v>
      </c>
      <c r="E102" s="48">
        <v>72.5</v>
      </c>
      <c r="F102" s="48">
        <v>13.33</v>
      </c>
      <c r="G102" s="48">
        <v>8.3500000000000005E-2</v>
      </c>
      <c r="H102" s="48">
        <v>11.970700000000001</v>
      </c>
      <c r="I102" s="48">
        <v>2020</v>
      </c>
      <c r="J102" s="48" t="s">
        <v>32</v>
      </c>
      <c r="K102" s="48" t="s">
        <v>33</v>
      </c>
    </row>
    <row r="103" spans="1:11" ht="20.100000000000001" customHeight="1" x14ac:dyDescent="0.25">
      <c r="A103" s="48" t="s">
        <v>1660</v>
      </c>
      <c r="B103" s="48" t="s">
        <v>79</v>
      </c>
      <c r="C103" s="48" t="s">
        <v>31</v>
      </c>
      <c r="D103" s="48">
        <v>152460</v>
      </c>
      <c r="E103" s="48">
        <v>69.58</v>
      </c>
      <c r="F103" s="48">
        <v>10.92</v>
      </c>
      <c r="G103" s="48">
        <v>7.1599999999999997E-2</v>
      </c>
      <c r="H103" s="48">
        <v>13.961499999999999</v>
      </c>
      <c r="I103" s="48">
        <v>2020</v>
      </c>
      <c r="J103" s="48" t="s">
        <v>32</v>
      </c>
      <c r="K103" s="48" t="s">
        <v>33</v>
      </c>
    </row>
    <row r="104" spans="1:11" ht="20.100000000000001" customHeight="1" x14ac:dyDescent="0.25">
      <c r="A104" s="48" t="s">
        <v>115</v>
      </c>
      <c r="B104" s="48" t="s">
        <v>79</v>
      </c>
      <c r="C104" s="48" t="s">
        <v>31</v>
      </c>
      <c r="D104" s="48">
        <v>116640</v>
      </c>
      <c r="E104" s="48">
        <v>87.89</v>
      </c>
      <c r="F104" s="48">
        <v>12.1</v>
      </c>
      <c r="G104" s="48">
        <v>0.1037</v>
      </c>
      <c r="H104" s="48">
        <v>9.6396999999999995</v>
      </c>
      <c r="I104" s="48">
        <v>2020</v>
      </c>
      <c r="J104" s="48" t="s">
        <v>32</v>
      </c>
      <c r="K104" s="48" t="s">
        <v>33</v>
      </c>
    </row>
    <row r="105" spans="1:11" ht="20.100000000000001" customHeight="1" x14ac:dyDescent="0.25">
      <c r="A105" s="48" t="s">
        <v>180</v>
      </c>
      <c r="B105" s="48" t="s">
        <v>75</v>
      </c>
      <c r="C105" s="48" t="s">
        <v>31</v>
      </c>
      <c r="D105" s="48">
        <v>240881</v>
      </c>
      <c r="E105" s="48">
        <v>85.03</v>
      </c>
      <c r="F105" s="48">
        <v>12.13</v>
      </c>
      <c r="G105" s="48">
        <v>5.04E-2</v>
      </c>
      <c r="H105" s="48">
        <v>19.8583</v>
      </c>
      <c r="I105" s="48">
        <v>2021</v>
      </c>
      <c r="J105" s="48" t="s">
        <v>32</v>
      </c>
      <c r="K105" s="48" t="s">
        <v>33</v>
      </c>
    </row>
    <row r="106" spans="1:11" ht="20.100000000000001" customHeight="1" x14ac:dyDescent="0.25">
      <c r="A106" s="48" t="s">
        <v>376</v>
      </c>
      <c r="B106" s="48" t="s">
        <v>79</v>
      </c>
      <c r="C106" s="48" t="s">
        <v>31</v>
      </c>
      <c r="D106" s="48">
        <v>65508</v>
      </c>
      <c r="E106" s="48">
        <v>83.18</v>
      </c>
      <c r="F106" s="48">
        <v>3.04</v>
      </c>
      <c r="G106" s="48">
        <v>4.6399999999999997E-2</v>
      </c>
      <c r="H106" s="48">
        <v>21.5487</v>
      </c>
      <c r="I106" s="48">
        <v>2021</v>
      </c>
      <c r="J106" s="48" t="s">
        <v>32</v>
      </c>
      <c r="K106" s="48" t="s">
        <v>33</v>
      </c>
    </row>
    <row r="107" spans="1:11" ht="20.100000000000001" customHeight="1" x14ac:dyDescent="0.25">
      <c r="A107" s="48" t="s">
        <v>412</v>
      </c>
      <c r="B107" s="48" t="s">
        <v>75</v>
      </c>
      <c r="C107" s="48" t="s">
        <v>31</v>
      </c>
      <c r="D107" s="48">
        <v>157590</v>
      </c>
      <c r="E107" s="48">
        <v>87.75</v>
      </c>
      <c r="F107" s="48">
        <v>6.1</v>
      </c>
      <c r="G107" s="48">
        <v>3.8699999999999998E-2</v>
      </c>
      <c r="H107" s="48">
        <v>25.834399999999999</v>
      </c>
      <c r="I107" s="48">
        <v>2021</v>
      </c>
      <c r="J107" s="48" t="s">
        <v>32</v>
      </c>
      <c r="K107" s="48" t="s">
        <v>33</v>
      </c>
    </row>
    <row r="108" spans="1:11" ht="20.100000000000001" customHeight="1" x14ac:dyDescent="0.25">
      <c r="A108" s="48" t="s">
        <v>224</v>
      </c>
      <c r="B108" s="48" t="s">
        <v>75</v>
      </c>
      <c r="C108" s="48" t="s">
        <v>31</v>
      </c>
      <c r="D108" s="48">
        <v>364610</v>
      </c>
      <c r="E108" s="48">
        <v>84.28</v>
      </c>
      <c r="F108" s="48">
        <v>16.54</v>
      </c>
      <c r="G108" s="48">
        <v>4.5400000000000003E-2</v>
      </c>
      <c r="H108" s="48">
        <v>22.0441</v>
      </c>
      <c r="I108" s="48">
        <v>2021</v>
      </c>
      <c r="J108" s="48" t="s">
        <v>32</v>
      </c>
      <c r="K108" s="48" t="s">
        <v>33</v>
      </c>
    </row>
    <row r="109" spans="1:11" ht="20.100000000000001" customHeight="1" x14ac:dyDescent="0.25">
      <c r="A109" s="48" t="s">
        <v>328</v>
      </c>
      <c r="B109" s="48" t="s">
        <v>79</v>
      </c>
      <c r="C109" s="48" t="s">
        <v>31</v>
      </c>
      <c r="D109" s="48">
        <v>135836</v>
      </c>
      <c r="E109" s="48">
        <v>74.36</v>
      </c>
      <c r="F109" s="48">
        <v>7.44</v>
      </c>
      <c r="G109" s="48">
        <v>5.4800000000000001E-2</v>
      </c>
      <c r="H109" s="48">
        <v>18.2576</v>
      </c>
      <c r="I109" s="48">
        <v>2021</v>
      </c>
      <c r="J109" s="48" t="s">
        <v>32</v>
      </c>
      <c r="K109" s="48" t="s">
        <v>33</v>
      </c>
    </row>
    <row r="110" spans="1:11" ht="20.100000000000001" customHeight="1" x14ac:dyDescent="0.25">
      <c r="A110" s="48" t="s">
        <v>120</v>
      </c>
      <c r="B110" s="48" t="s">
        <v>79</v>
      </c>
      <c r="C110" s="48" t="s">
        <v>31</v>
      </c>
      <c r="D110" s="48">
        <v>61646</v>
      </c>
      <c r="E110" s="48">
        <v>90.44</v>
      </c>
      <c r="F110" s="48">
        <v>3.7</v>
      </c>
      <c r="G110" s="48">
        <v>0.06</v>
      </c>
      <c r="H110" s="48">
        <v>16.660900000000002</v>
      </c>
      <c r="I110" s="48">
        <v>2021</v>
      </c>
      <c r="J110" s="48" t="s">
        <v>32</v>
      </c>
      <c r="K110" s="48" t="s">
        <v>33</v>
      </c>
    </row>
    <row r="111" spans="1:11" ht="20.100000000000001" customHeight="1" x14ac:dyDescent="0.25">
      <c r="A111" s="48" t="s">
        <v>3631</v>
      </c>
      <c r="B111" s="48" t="s">
        <v>79</v>
      </c>
      <c r="C111" s="48" t="s">
        <v>31</v>
      </c>
      <c r="D111" s="48">
        <v>238795</v>
      </c>
      <c r="E111" s="48">
        <v>70.819999999999993</v>
      </c>
      <c r="F111" s="48">
        <v>15.45</v>
      </c>
      <c r="G111" s="48">
        <v>6.4699999999999994E-2</v>
      </c>
      <c r="H111" s="48">
        <v>15.456</v>
      </c>
      <c r="I111" s="48">
        <v>2021</v>
      </c>
      <c r="J111" s="48" t="s">
        <v>32</v>
      </c>
      <c r="K111" s="48" t="s">
        <v>33</v>
      </c>
    </row>
    <row r="112" spans="1:11" ht="20.100000000000001" customHeight="1" x14ac:dyDescent="0.25">
      <c r="A112" s="48" t="s">
        <v>1669</v>
      </c>
      <c r="B112" s="48" t="s">
        <v>75</v>
      </c>
      <c r="C112" s="48" t="s">
        <v>31</v>
      </c>
      <c r="D112" s="48">
        <v>182712</v>
      </c>
      <c r="E112" s="48">
        <v>81.52</v>
      </c>
      <c r="F112" s="48">
        <v>9.58</v>
      </c>
      <c r="G112" s="48">
        <v>5.2400000000000002E-2</v>
      </c>
      <c r="H112" s="48">
        <v>19.072199999999999</v>
      </c>
      <c r="I112" s="48">
        <v>2021</v>
      </c>
      <c r="J112" s="48" t="s">
        <v>32</v>
      </c>
      <c r="K112" s="48" t="s">
        <v>33</v>
      </c>
    </row>
    <row r="113" spans="1:11" ht="20.100000000000001" customHeight="1" x14ac:dyDescent="0.25">
      <c r="A113" s="48" t="s">
        <v>348</v>
      </c>
      <c r="B113" s="48" t="s">
        <v>79</v>
      </c>
      <c r="C113" s="48" t="s">
        <v>31</v>
      </c>
      <c r="D113" s="48">
        <v>215558</v>
      </c>
      <c r="E113" s="48">
        <v>85.17</v>
      </c>
      <c r="F113" s="48">
        <v>9.83</v>
      </c>
      <c r="G113" s="48">
        <v>4.5600000000000002E-2</v>
      </c>
      <c r="H113" s="48">
        <v>21.928599999999999</v>
      </c>
      <c r="I113" s="48">
        <v>2021</v>
      </c>
      <c r="J113" s="48" t="s">
        <v>32</v>
      </c>
      <c r="K113" s="48" t="s">
        <v>33</v>
      </c>
    </row>
    <row r="114" spans="1:11" ht="20.100000000000001" customHeight="1" x14ac:dyDescent="0.25">
      <c r="A114" s="48" t="s">
        <v>1649</v>
      </c>
      <c r="B114" s="48" t="s">
        <v>79</v>
      </c>
      <c r="C114" s="48" t="s">
        <v>31</v>
      </c>
      <c r="D114" s="48">
        <v>135466</v>
      </c>
      <c r="E114" s="48">
        <v>82.82</v>
      </c>
      <c r="F114" s="48">
        <v>9.9600000000000009</v>
      </c>
      <c r="G114" s="48">
        <v>7.3499999999999996E-2</v>
      </c>
      <c r="H114" s="48">
        <v>13.601000000000001</v>
      </c>
      <c r="I114" s="48">
        <v>2021</v>
      </c>
      <c r="J114" s="48" t="s">
        <v>32</v>
      </c>
      <c r="K114" s="48" t="s">
        <v>33</v>
      </c>
    </row>
    <row r="115" spans="1:11" ht="20.100000000000001" customHeight="1" x14ac:dyDescent="0.25">
      <c r="A115" s="48" t="s">
        <v>372</v>
      </c>
      <c r="B115" s="48" t="s">
        <v>79</v>
      </c>
      <c r="C115" s="48" t="s">
        <v>31</v>
      </c>
      <c r="D115" s="48">
        <v>83059</v>
      </c>
      <c r="E115" s="48">
        <v>86.69</v>
      </c>
      <c r="F115" s="48">
        <v>4.93</v>
      </c>
      <c r="G115" s="48">
        <v>5.9400000000000001E-2</v>
      </c>
      <c r="H115" s="48">
        <v>16.8477</v>
      </c>
      <c r="I115" s="48">
        <v>2021</v>
      </c>
      <c r="J115" s="48" t="s">
        <v>32</v>
      </c>
      <c r="K115" s="48" t="s">
        <v>33</v>
      </c>
    </row>
    <row r="116" spans="1:11" ht="20.100000000000001" customHeight="1" x14ac:dyDescent="0.25">
      <c r="A116" s="48" t="s">
        <v>203</v>
      </c>
      <c r="B116" s="48" t="s">
        <v>79</v>
      </c>
      <c r="C116" s="48" t="s">
        <v>31</v>
      </c>
      <c r="D116" s="48">
        <v>237930</v>
      </c>
      <c r="E116" s="48">
        <v>86.25</v>
      </c>
      <c r="F116" s="48">
        <v>12.12</v>
      </c>
      <c r="G116" s="48">
        <v>5.0900000000000001E-2</v>
      </c>
      <c r="H116" s="48">
        <v>19.6312</v>
      </c>
      <c r="I116" s="48">
        <v>2021</v>
      </c>
      <c r="J116" s="48" t="s">
        <v>32</v>
      </c>
      <c r="K116" s="48" t="s">
        <v>33</v>
      </c>
    </row>
    <row r="117" spans="1:11" ht="20.100000000000001" customHeight="1" x14ac:dyDescent="0.25">
      <c r="A117" s="48" t="s">
        <v>308</v>
      </c>
      <c r="B117" s="48" t="s">
        <v>79</v>
      </c>
      <c r="C117" s="48" t="s">
        <v>31</v>
      </c>
      <c r="D117" s="48">
        <v>159320</v>
      </c>
      <c r="E117" s="48">
        <v>86.86</v>
      </c>
      <c r="F117" s="48">
        <v>9.39</v>
      </c>
      <c r="G117" s="48">
        <v>5.8900000000000001E-2</v>
      </c>
      <c r="H117" s="48">
        <v>16.966999999999999</v>
      </c>
      <c r="I117" s="48">
        <v>2021</v>
      </c>
      <c r="J117" s="48" t="s">
        <v>32</v>
      </c>
      <c r="K117" s="48" t="s">
        <v>33</v>
      </c>
    </row>
    <row r="118" spans="1:11" ht="20.100000000000001" customHeight="1" x14ac:dyDescent="0.25">
      <c r="A118" s="48" t="s">
        <v>155</v>
      </c>
      <c r="B118" s="48" t="s">
        <v>79</v>
      </c>
      <c r="C118" s="48" t="s">
        <v>31</v>
      </c>
      <c r="D118" s="48">
        <v>110344</v>
      </c>
      <c r="E118" s="48">
        <v>87.45</v>
      </c>
      <c r="F118" s="48">
        <v>6.73</v>
      </c>
      <c r="G118" s="48">
        <v>6.0999999999999999E-2</v>
      </c>
      <c r="H118" s="48">
        <v>16.395800000000001</v>
      </c>
      <c r="I118" s="48">
        <v>2021</v>
      </c>
      <c r="J118" s="48" t="s">
        <v>32</v>
      </c>
      <c r="K118" s="48" t="s">
        <v>33</v>
      </c>
    </row>
    <row r="119" spans="1:11" ht="20.100000000000001" customHeight="1" x14ac:dyDescent="0.25">
      <c r="A119" s="48" t="s">
        <v>318</v>
      </c>
      <c r="B119" s="48" t="s">
        <v>79</v>
      </c>
      <c r="C119" s="48" t="s">
        <v>31</v>
      </c>
      <c r="D119" s="48">
        <v>121468</v>
      </c>
      <c r="E119" s="48">
        <v>87.85</v>
      </c>
      <c r="F119" s="48">
        <v>7.16</v>
      </c>
      <c r="G119" s="48">
        <v>5.8900000000000001E-2</v>
      </c>
      <c r="H119" s="48">
        <v>16.9648</v>
      </c>
      <c r="I119" s="48">
        <v>2021</v>
      </c>
      <c r="J119" s="48" t="s">
        <v>32</v>
      </c>
      <c r="K119" s="48" t="s">
        <v>33</v>
      </c>
    </row>
    <row r="120" spans="1:11" ht="20.100000000000001" customHeight="1" x14ac:dyDescent="0.25">
      <c r="A120" s="48" t="s">
        <v>417</v>
      </c>
      <c r="B120" s="48" t="s">
        <v>79</v>
      </c>
      <c r="C120" s="48" t="s">
        <v>31</v>
      </c>
      <c r="D120" s="48">
        <v>110560</v>
      </c>
      <c r="E120" s="48">
        <v>87.96</v>
      </c>
      <c r="F120" s="48">
        <v>9.17</v>
      </c>
      <c r="G120" s="48">
        <v>8.2900000000000001E-2</v>
      </c>
      <c r="H120" s="48">
        <v>12.056699999999999</v>
      </c>
      <c r="I120" s="48">
        <v>2021</v>
      </c>
      <c r="J120" s="48" t="s">
        <v>32</v>
      </c>
      <c r="K120" s="48" t="s">
        <v>33</v>
      </c>
    </row>
    <row r="121" spans="1:11" ht="20.100000000000001" customHeight="1" x14ac:dyDescent="0.25">
      <c r="A121" s="48" t="s">
        <v>3615</v>
      </c>
      <c r="B121" s="48" t="s">
        <v>79</v>
      </c>
      <c r="C121" s="48" t="s">
        <v>31</v>
      </c>
      <c r="D121" s="48">
        <v>62264</v>
      </c>
      <c r="E121" s="48">
        <v>86.87</v>
      </c>
      <c r="F121" s="48">
        <v>6.53</v>
      </c>
      <c r="G121" s="48">
        <v>0.10489999999999999</v>
      </c>
      <c r="H121" s="48">
        <v>9.5350000000000001</v>
      </c>
      <c r="I121" s="48">
        <v>2021</v>
      </c>
      <c r="J121" s="48" t="s">
        <v>32</v>
      </c>
      <c r="K121" s="48" t="s">
        <v>33</v>
      </c>
    </row>
    <row r="122" spans="1:11" ht="20.100000000000001" customHeight="1" x14ac:dyDescent="0.25">
      <c r="A122" s="48" t="s">
        <v>385</v>
      </c>
      <c r="B122" s="48" t="s">
        <v>79</v>
      </c>
      <c r="C122" s="48" t="s">
        <v>31</v>
      </c>
      <c r="D122" s="48">
        <v>145755</v>
      </c>
      <c r="E122" s="48">
        <v>84.28</v>
      </c>
      <c r="F122" s="48">
        <v>9.82</v>
      </c>
      <c r="G122" s="48">
        <v>6.7400000000000002E-2</v>
      </c>
      <c r="H122" s="48">
        <v>14.842700000000001</v>
      </c>
      <c r="I122" s="48">
        <v>2021</v>
      </c>
      <c r="J122" s="48" t="s">
        <v>32</v>
      </c>
      <c r="K122" s="48" t="s">
        <v>33</v>
      </c>
    </row>
    <row r="123" spans="1:11" ht="20.100000000000001" customHeight="1" x14ac:dyDescent="0.25">
      <c r="A123" s="48" t="s">
        <v>263</v>
      </c>
      <c r="B123" s="48" t="s">
        <v>79</v>
      </c>
      <c r="C123" s="48" t="s">
        <v>31</v>
      </c>
      <c r="D123" s="48">
        <v>187748</v>
      </c>
      <c r="E123" s="48">
        <v>76.73</v>
      </c>
      <c r="F123" s="48">
        <v>12.2</v>
      </c>
      <c r="G123" s="48">
        <v>6.5000000000000002E-2</v>
      </c>
      <c r="H123" s="48">
        <v>15.389200000000001</v>
      </c>
      <c r="I123" s="48">
        <v>2021</v>
      </c>
      <c r="J123" s="48" t="s">
        <v>32</v>
      </c>
      <c r="K123" s="48" t="s">
        <v>33</v>
      </c>
    </row>
    <row r="124" spans="1:11" ht="20.100000000000001" customHeight="1" x14ac:dyDescent="0.25">
      <c r="A124" s="48" t="s">
        <v>1648</v>
      </c>
      <c r="B124" s="48" t="s">
        <v>79</v>
      </c>
      <c r="C124" s="48" t="s">
        <v>31</v>
      </c>
      <c r="D124" s="48">
        <v>67764</v>
      </c>
      <c r="E124" s="48">
        <v>84.64</v>
      </c>
      <c r="F124" s="48">
        <v>3.31</v>
      </c>
      <c r="G124" s="48">
        <v>4.8800000000000003E-2</v>
      </c>
      <c r="H124" s="48">
        <v>20.4724</v>
      </c>
      <c r="I124" s="48">
        <v>2021</v>
      </c>
      <c r="J124" s="48" t="s">
        <v>32</v>
      </c>
      <c r="K124" s="48" t="s">
        <v>33</v>
      </c>
    </row>
    <row r="125" spans="1:11" ht="20.100000000000001" customHeight="1" x14ac:dyDescent="0.25">
      <c r="A125" s="48" t="s">
        <v>470</v>
      </c>
      <c r="B125" s="48" t="s">
        <v>79</v>
      </c>
      <c r="C125" s="48" t="s">
        <v>31</v>
      </c>
      <c r="D125" s="48">
        <v>187748</v>
      </c>
      <c r="E125" s="48">
        <v>80.05</v>
      </c>
      <c r="F125" s="48">
        <v>12.2</v>
      </c>
      <c r="G125" s="48">
        <v>6.5000000000000002E-2</v>
      </c>
      <c r="H125" s="48">
        <v>15.389200000000001</v>
      </c>
      <c r="I125" s="48">
        <v>2021</v>
      </c>
      <c r="J125" s="48" t="s">
        <v>32</v>
      </c>
      <c r="K125" s="48" t="s">
        <v>33</v>
      </c>
    </row>
    <row r="126" spans="1:11" ht="20.100000000000001" customHeight="1" x14ac:dyDescent="0.25">
      <c r="A126" s="48" t="s">
        <v>3608</v>
      </c>
      <c r="B126" s="48" t="s">
        <v>75</v>
      </c>
      <c r="C126" s="48" t="s">
        <v>31</v>
      </c>
      <c r="D126" s="48">
        <v>128173</v>
      </c>
      <c r="E126" s="48">
        <v>85.44</v>
      </c>
      <c r="F126" s="48">
        <v>6.89</v>
      </c>
      <c r="G126" s="48">
        <v>5.3800000000000001E-2</v>
      </c>
      <c r="H126" s="48">
        <v>18.602799999999998</v>
      </c>
      <c r="I126" s="48">
        <v>2021</v>
      </c>
      <c r="J126" s="48" t="s">
        <v>32</v>
      </c>
      <c r="K126" s="48" t="s">
        <v>33</v>
      </c>
    </row>
    <row r="127" spans="1:11" ht="20.100000000000001" customHeight="1" x14ac:dyDescent="0.25">
      <c r="A127" s="48" t="s">
        <v>1677</v>
      </c>
      <c r="B127" s="48" t="s">
        <v>75</v>
      </c>
      <c r="C127" s="48" t="s">
        <v>31</v>
      </c>
      <c r="D127" s="48">
        <v>103824</v>
      </c>
      <c r="E127" s="48">
        <v>87.63</v>
      </c>
      <c r="F127" s="48">
        <v>6.03</v>
      </c>
      <c r="G127" s="48">
        <v>5.8099999999999999E-2</v>
      </c>
      <c r="H127" s="48">
        <v>17.2179</v>
      </c>
      <c r="I127" s="48">
        <v>2021</v>
      </c>
      <c r="J127" s="48" t="s">
        <v>32</v>
      </c>
      <c r="K127" s="48" t="s">
        <v>33</v>
      </c>
    </row>
    <row r="128" spans="1:11" ht="20.100000000000001" customHeight="1" x14ac:dyDescent="0.25">
      <c r="A128" s="48" t="s">
        <v>117</v>
      </c>
      <c r="B128" s="48" t="s">
        <v>79</v>
      </c>
      <c r="C128" s="48" t="s">
        <v>31</v>
      </c>
      <c r="D128" s="48">
        <v>69401</v>
      </c>
      <c r="E128" s="48">
        <v>84.22</v>
      </c>
      <c r="F128" s="48">
        <v>4.9400000000000004</v>
      </c>
      <c r="G128" s="48">
        <v>7.1199999999999999E-2</v>
      </c>
      <c r="H128" s="48">
        <v>14.0489</v>
      </c>
      <c r="I128" s="48">
        <v>2021</v>
      </c>
      <c r="J128" s="48" t="s">
        <v>32</v>
      </c>
      <c r="K128" s="48" t="s">
        <v>33</v>
      </c>
    </row>
    <row r="129" spans="1:11" ht="20.100000000000001" customHeight="1" x14ac:dyDescent="0.25">
      <c r="A129" s="48" t="s">
        <v>431</v>
      </c>
      <c r="B129" s="48" t="s">
        <v>34</v>
      </c>
      <c r="C129" s="48" t="s">
        <v>31</v>
      </c>
      <c r="D129" s="48">
        <v>182310</v>
      </c>
      <c r="E129" s="48">
        <v>76.53</v>
      </c>
      <c r="F129" s="48">
        <v>8.84</v>
      </c>
      <c r="G129" s="48">
        <v>4.8500000000000001E-2</v>
      </c>
      <c r="H129" s="48">
        <v>20.6233</v>
      </c>
      <c r="I129" s="48">
        <v>2021</v>
      </c>
      <c r="J129" s="48" t="s">
        <v>32</v>
      </c>
      <c r="K129" s="48" t="s">
        <v>33</v>
      </c>
    </row>
    <row r="130" spans="1:11" ht="20.100000000000001" customHeight="1" x14ac:dyDescent="0.25">
      <c r="A130" s="48" t="s">
        <v>132</v>
      </c>
      <c r="B130" s="48" t="s">
        <v>79</v>
      </c>
      <c r="C130" s="48" t="s">
        <v>31</v>
      </c>
      <c r="D130" s="48">
        <v>63839</v>
      </c>
      <c r="E130" s="48">
        <v>83.32</v>
      </c>
      <c r="F130" s="48">
        <v>3.76</v>
      </c>
      <c r="G130" s="48">
        <v>5.8900000000000001E-2</v>
      </c>
      <c r="H130" s="48">
        <v>16.9786</v>
      </c>
      <c r="I130" s="48">
        <v>2021</v>
      </c>
      <c r="J130" s="48" t="s">
        <v>32</v>
      </c>
      <c r="K130" s="48" t="s">
        <v>33</v>
      </c>
    </row>
    <row r="131" spans="1:11" ht="20.100000000000001" customHeight="1" x14ac:dyDescent="0.25">
      <c r="A131" s="48" t="s">
        <v>272</v>
      </c>
      <c r="B131" s="48" t="s">
        <v>79</v>
      </c>
      <c r="C131" s="48" t="s">
        <v>31</v>
      </c>
      <c r="D131" s="48">
        <v>136733</v>
      </c>
      <c r="E131" s="48">
        <v>81.37</v>
      </c>
      <c r="F131" s="48">
        <v>7.36</v>
      </c>
      <c r="G131" s="48">
        <v>5.3800000000000001E-2</v>
      </c>
      <c r="H131" s="48">
        <v>18.5778</v>
      </c>
      <c r="I131" s="48">
        <v>2021</v>
      </c>
      <c r="J131" s="48" t="s">
        <v>32</v>
      </c>
      <c r="K131" s="48" t="s">
        <v>33</v>
      </c>
    </row>
    <row r="132" spans="1:11" ht="20.100000000000001" customHeight="1" x14ac:dyDescent="0.25">
      <c r="A132" s="48" t="s">
        <v>246</v>
      </c>
      <c r="B132" s="48" t="s">
        <v>75</v>
      </c>
      <c r="C132" s="48" t="s">
        <v>31</v>
      </c>
      <c r="D132" s="48">
        <v>109340</v>
      </c>
      <c r="E132" s="48">
        <v>89.2</v>
      </c>
      <c r="F132" s="48">
        <v>10.11</v>
      </c>
      <c r="G132" s="48">
        <v>9.2499999999999999E-2</v>
      </c>
      <c r="H132" s="48">
        <v>10.815</v>
      </c>
      <c r="I132" s="48">
        <v>2021</v>
      </c>
      <c r="J132" s="48" t="s">
        <v>32</v>
      </c>
      <c r="K132" s="48" t="s">
        <v>33</v>
      </c>
    </row>
    <row r="133" spans="1:11" ht="20.100000000000001" customHeight="1" x14ac:dyDescent="0.25">
      <c r="A133" s="48" t="s">
        <v>214</v>
      </c>
      <c r="B133" s="48" t="s">
        <v>79</v>
      </c>
      <c r="C133" s="48" t="s">
        <v>31</v>
      </c>
      <c r="D133" s="48">
        <v>127926</v>
      </c>
      <c r="E133" s="48">
        <v>87.39</v>
      </c>
      <c r="F133" s="48">
        <v>6.64</v>
      </c>
      <c r="G133" s="48">
        <v>5.1900000000000002E-2</v>
      </c>
      <c r="H133" s="48">
        <v>19.265999999999998</v>
      </c>
      <c r="I133" s="48">
        <v>2021</v>
      </c>
      <c r="J133" s="48" t="s">
        <v>32</v>
      </c>
      <c r="K133" s="48" t="s">
        <v>33</v>
      </c>
    </row>
    <row r="134" spans="1:11" ht="20.100000000000001" customHeight="1" x14ac:dyDescent="0.25">
      <c r="A134" s="48" t="s">
        <v>360</v>
      </c>
      <c r="B134" s="48" t="s">
        <v>79</v>
      </c>
      <c r="C134" s="48" t="s">
        <v>31</v>
      </c>
      <c r="D134" s="48">
        <v>188675</v>
      </c>
      <c r="E134" s="48">
        <v>89.95</v>
      </c>
      <c r="F134" s="48">
        <v>11.85</v>
      </c>
      <c r="G134" s="48">
        <v>6.2799999999999995E-2</v>
      </c>
      <c r="H134" s="48">
        <v>15.922000000000001</v>
      </c>
      <c r="I134" s="48">
        <v>2021</v>
      </c>
      <c r="J134" s="48" t="s">
        <v>32</v>
      </c>
      <c r="K134" s="48" t="s">
        <v>33</v>
      </c>
    </row>
    <row r="135" spans="1:11" ht="20.100000000000001" customHeight="1" x14ac:dyDescent="0.25">
      <c r="A135" s="48" t="s">
        <v>464</v>
      </c>
      <c r="B135" s="48" t="s">
        <v>34</v>
      </c>
      <c r="C135" s="48" t="s">
        <v>31</v>
      </c>
      <c r="D135" s="48">
        <v>182310</v>
      </c>
      <c r="E135" s="48">
        <v>76.63</v>
      </c>
      <c r="F135" s="48">
        <v>8.86</v>
      </c>
      <c r="G135" s="48">
        <v>4.8599999999999997E-2</v>
      </c>
      <c r="H135" s="48">
        <v>20.576699999999999</v>
      </c>
      <c r="I135" s="48">
        <v>2021</v>
      </c>
      <c r="J135" s="48" t="s">
        <v>32</v>
      </c>
      <c r="K135" s="48" t="s">
        <v>33</v>
      </c>
    </row>
    <row r="136" spans="1:11" ht="20.100000000000001" customHeight="1" x14ac:dyDescent="0.25">
      <c r="A136" s="48" t="s">
        <v>168</v>
      </c>
      <c r="B136" s="48" t="s">
        <v>79</v>
      </c>
      <c r="C136" s="48" t="s">
        <v>31</v>
      </c>
      <c r="D136" s="48">
        <v>117420</v>
      </c>
      <c r="E136" s="48">
        <v>80.27</v>
      </c>
      <c r="F136" s="48">
        <v>8.4700000000000006</v>
      </c>
      <c r="G136" s="48">
        <v>7.2099999999999997E-2</v>
      </c>
      <c r="H136" s="48">
        <v>13.863</v>
      </c>
      <c r="I136" s="48">
        <v>2021</v>
      </c>
      <c r="J136" s="48" t="s">
        <v>32</v>
      </c>
      <c r="K136" s="48" t="s">
        <v>33</v>
      </c>
    </row>
    <row r="137" spans="1:11" ht="20.100000000000001" customHeight="1" x14ac:dyDescent="0.25">
      <c r="A137" s="48" t="s">
        <v>375</v>
      </c>
      <c r="B137" s="48" t="s">
        <v>79</v>
      </c>
      <c r="C137" s="48" t="s">
        <v>31</v>
      </c>
      <c r="D137" s="48">
        <v>309124</v>
      </c>
      <c r="E137" s="48">
        <v>84.38</v>
      </c>
      <c r="F137" s="48">
        <v>12.54</v>
      </c>
      <c r="G137" s="48">
        <v>4.0599999999999997E-2</v>
      </c>
      <c r="H137" s="48">
        <v>24.651</v>
      </c>
      <c r="I137" s="48">
        <v>2021</v>
      </c>
      <c r="J137" s="48" t="s">
        <v>32</v>
      </c>
      <c r="K137" s="48" t="s">
        <v>33</v>
      </c>
    </row>
    <row r="138" spans="1:11" ht="20.100000000000001" customHeight="1" x14ac:dyDescent="0.25">
      <c r="A138" s="48" t="s">
        <v>133</v>
      </c>
      <c r="B138" s="48" t="s">
        <v>79</v>
      </c>
      <c r="C138" s="48" t="s">
        <v>31</v>
      </c>
      <c r="D138" s="48">
        <v>50058</v>
      </c>
      <c r="E138" s="48">
        <v>83.92</v>
      </c>
      <c r="F138" s="48">
        <v>3.76</v>
      </c>
      <c r="G138" s="48">
        <v>7.51E-2</v>
      </c>
      <c r="H138" s="48">
        <v>13.3133</v>
      </c>
      <c r="I138" s="48">
        <v>2021</v>
      </c>
      <c r="J138" s="48" t="s">
        <v>32</v>
      </c>
      <c r="K138" s="48" t="s">
        <v>33</v>
      </c>
    </row>
    <row r="139" spans="1:11" ht="20.100000000000001" customHeight="1" x14ac:dyDescent="0.25">
      <c r="A139" s="48" t="s">
        <v>434</v>
      </c>
      <c r="B139" s="48" t="s">
        <v>79</v>
      </c>
      <c r="C139" s="48" t="s">
        <v>31</v>
      </c>
      <c r="D139" s="48">
        <v>129471</v>
      </c>
      <c r="E139" s="48">
        <v>87.73</v>
      </c>
      <c r="F139" s="48">
        <v>10.39</v>
      </c>
      <c r="G139" s="48">
        <v>8.0199999999999994E-2</v>
      </c>
      <c r="H139" s="48">
        <v>12.4611</v>
      </c>
      <c r="I139" s="48">
        <v>2021</v>
      </c>
      <c r="J139" s="48" t="s">
        <v>32</v>
      </c>
      <c r="K139" s="48" t="s">
        <v>33</v>
      </c>
    </row>
    <row r="140" spans="1:11" ht="20.100000000000001" customHeight="1" x14ac:dyDescent="0.25">
      <c r="A140" s="48" t="s">
        <v>1695</v>
      </c>
      <c r="B140" s="48" t="s">
        <v>75</v>
      </c>
      <c r="C140" s="48" t="s">
        <v>31</v>
      </c>
      <c r="D140" s="48">
        <v>116102</v>
      </c>
      <c r="E140" s="48">
        <v>85.55</v>
      </c>
      <c r="F140" s="48">
        <v>5.83</v>
      </c>
      <c r="G140" s="48">
        <v>5.0200000000000002E-2</v>
      </c>
      <c r="H140" s="48">
        <v>19.9145</v>
      </c>
      <c r="I140" s="48">
        <v>2021</v>
      </c>
      <c r="J140" s="48" t="s">
        <v>32</v>
      </c>
      <c r="K140" s="48" t="s">
        <v>33</v>
      </c>
    </row>
    <row r="141" spans="1:11" ht="20.100000000000001" customHeight="1" x14ac:dyDescent="0.25">
      <c r="A141" s="48" t="s">
        <v>215</v>
      </c>
      <c r="B141" s="48" t="s">
        <v>79</v>
      </c>
      <c r="C141" s="48" t="s">
        <v>31</v>
      </c>
      <c r="D141" s="48">
        <v>117482</v>
      </c>
      <c r="E141" s="48">
        <v>86.04</v>
      </c>
      <c r="F141" s="48">
        <v>9.76</v>
      </c>
      <c r="G141" s="48">
        <v>8.3099999999999993E-2</v>
      </c>
      <c r="H141" s="48">
        <v>12.037100000000001</v>
      </c>
      <c r="I141" s="48">
        <v>2021</v>
      </c>
      <c r="J141" s="48" t="s">
        <v>32</v>
      </c>
      <c r="K141" s="48" t="s">
        <v>33</v>
      </c>
    </row>
    <row r="142" spans="1:11" ht="20.100000000000001" customHeight="1" x14ac:dyDescent="0.25">
      <c r="A142" s="48" t="s">
        <v>420</v>
      </c>
      <c r="B142" s="48" t="s">
        <v>79</v>
      </c>
      <c r="C142" s="48" t="s">
        <v>31</v>
      </c>
      <c r="D142" s="48">
        <v>236725</v>
      </c>
      <c r="E142" s="48">
        <v>86.88</v>
      </c>
      <c r="F142" s="48">
        <v>10.32</v>
      </c>
      <c r="G142" s="48">
        <v>4.36E-2</v>
      </c>
      <c r="H142" s="48">
        <v>22.938500000000001</v>
      </c>
      <c r="I142" s="48">
        <v>2021</v>
      </c>
      <c r="J142" s="48" t="s">
        <v>32</v>
      </c>
      <c r="K142" s="48" t="s">
        <v>33</v>
      </c>
    </row>
    <row r="143" spans="1:11" ht="20.100000000000001" customHeight="1" x14ac:dyDescent="0.25">
      <c r="A143" s="48" t="s">
        <v>152</v>
      </c>
      <c r="B143" s="48" t="s">
        <v>79</v>
      </c>
      <c r="C143" s="48" t="s">
        <v>31</v>
      </c>
      <c r="D143" s="48">
        <v>214539</v>
      </c>
      <c r="E143" s="48">
        <v>80.59</v>
      </c>
      <c r="F143" s="48">
        <v>12.2</v>
      </c>
      <c r="G143" s="48">
        <v>5.6899999999999999E-2</v>
      </c>
      <c r="H143" s="48">
        <v>17.585100000000001</v>
      </c>
      <c r="I143" s="48">
        <v>2021</v>
      </c>
      <c r="J143" s="48" t="s">
        <v>32</v>
      </c>
      <c r="K143" s="48" t="s">
        <v>33</v>
      </c>
    </row>
    <row r="144" spans="1:11" ht="20.100000000000001" customHeight="1" x14ac:dyDescent="0.25">
      <c r="A144" s="48" t="s">
        <v>165</v>
      </c>
      <c r="B144" s="48" t="s">
        <v>79</v>
      </c>
      <c r="C144" s="48" t="s">
        <v>31</v>
      </c>
      <c r="D144" s="48">
        <v>131510</v>
      </c>
      <c r="E144" s="48">
        <v>89.63</v>
      </c>
      <c r="F144" s="48">
        <v>9.58</v>
      </c>
      <c r="G144" s="48">
        <v>7.2800000000000004E-2</v>
      </c>
      <c r="H144" s="48">
        <v>13.727600000000001</v>
      </c>
      <c r="I144" s="48">
        <v>2021</v>
      </c>
      <c r="J144" s="48" t="s">
        <v>32</v>
      </c>
      <c r="K144" s="48" t="s">
        <v>33</v>
      </c>
    </row>
    <row r="145" spans="1:11" ht="20.100000000000001" customHeight="1" x14ac:dyDescent="0.25">
      <c r="A145" s="48" t="s">
        <v>435</v>
      </c>
      <c r="B145" s="48" t="s">
        <v>79</v>
      </c>
      <c r="C145" s="48" t="s">
        <v>31</v>
      </c>
      <c r="D145" s="48">
        <v>205732</v>
      </c>
      <c r="E145" s="48">
        <v>87.82</v>
      </c>
      <c r="F145" s="48">
        <v>10.36</v>
      </c>
      <c r="G145" s="48">
        <v>5.04E-2</v>
      </c>
      <c r="H145" s="48">
        <v>19.8583</v>
      </c>
      <c r="I145" s="48">
        <v>2021</v>
      </c>
      <c r="J145" s="48" t="s">
        <v>32</v>
      </c>
      <c r="K145" s="48" t="s">
        <v>33</v>
      </c>
    </row>
    <row r="146" spans="1:11" ht="20.100000000000001" customHeight="1" x14ac:dyDescent="0.25">
      <c r="A146" s="48" t="s">
        <v>433</v>
      </c>
      <c r="B146" s="48" t="s">
        <v>79</v>
      </c>
      <c r="C146" s="48" t="s">
        <v>31</v>
      </c>
      <c r="D146" s="48">
        <v>110560</v>
      </c>
      <c r="E146" s="48">
        <v>87.95</v>
      </c>
      <c r="F146" s="48">
        <v>9.1999999999999993</v>
      </c>
      <c r="G146" s="48">
        <v>8.3199999999999996E-2</v>
      </c>
      <c r="H146" s="48">
        <v>12.0174</v>
      </c>
      <c r="I146" s="48">
        <v>2021</v>
      </c>
      <c r="J146" s="48" t="s">
        <v>32</v>
      </c>
      <c r="K146" s="48" t="s">
        <v>33</v>
      </c>
    </row>
    <row r="147" spans="1:11" ht="20.100000000000001" customHeight="1" x14ac:dyDescent="0.25">
      <c r="A147" s="48" t="s">
        <v>2944</v>
      </c>
      <c r="B147" s="48" t="s">
        <v>75</v>
      </c>
      <c r="C147" s="48" t="s">
        <v>31</v>
      </c>
      <c r="D147" s="48">
        <v>109427</v>
      </c>
      <c r="E147" s="48">
        <v>74.319999999999993</v>
      </c>
      <c r="F147" s="48">
        <v>6.78</v>
      </c>
      <c r="G147" s="48">
        <v>6.2E-2</v>
      </c>
      <c r="H147" s="48">
        <v>16.139700000000001</v>
      </c>
      <c r="I147" s="48">
        <v>2021</v>
      </c>
      <c r="J147" s="48" t="s">
        <v>32</v>
      </c>
      <c r="K147" s="48" t="s">
        <v>33</v>
      </c>
    </row>
    <row r="148" spans="1:11" ht="20.100000000000001" customHeight="1" x14ac:dyDescent="0.25">
      <c r="A148" s="48" t="s">
        <v>186</v>
      </c>
      <c r="B148" s="48" t="s">
        <v>79</v>
      </c>
      <c r="C148" s="48" t="s">
        <v>31</v>
      </c>
      <c r="D148" s="48">
        <v>129811</v>
      </c>
      <c r="E148" s="48">
        <v>90.55</v>
      </c>
      <c r="F148" s="48">
        <v>9.56</v>
      </c>
      <c r="G148" s="48">
        <v>7.3599999999999999E-2</v>
      </c>
      <c r="H148" s="48">
        <v>13.5785</v>
      </c>
      <c r="I148" s="48">
        <v>2021</v>
      </c>
      <c r="J148" s="48" t="s">
        <v>32</v>
      </c>
      <c r="K148" s="48" t="s">
        <v>33</v>
      </c>
    </row>
    <row r="149" spans="1:11" ht="20.100000000000001" customHeight="1" x14ac:dyDescent="0.25">
      <c r="A149" s="48" t="s">
        <v>1700</v>
      </c>
      <c r="B149" s="48" t="s">
        <v>75</v>
      </c>
      <c r="C149" s="48" t="s">
        <v>31</v>
      </c>
      <c r="D149" s="48">
        <v>122364</v>
      </c>
      <c r="E149" s="48">
        <v>87.33</v>
      </c>
      <c r="F149" s="48">
        <v>6.58</v>
      </c>
      <c r="G149" s="48">
        <v>5.3800000000000001E-2</v>
      </c>
      <c r="H149" s="48">
        <v>18.596399999999999</v>
      </c>
      <c r="I149" s="48">
        <v>2021</v>
      </c>
      <c r="J149" s="48" t="s">
        <v>32</v>
      </c>
      <c r="K149" s="48" t="s">
        <v>33</v>
      </c>
    </row>
    <row r="150" spans="1:11" ht="20.100000000000001" customHeight="1" x14ac:dyDescent="0.25">
      <c r="A150" s="48" t="s">
        <v>163</v>
      </c>
      <c r="B150" s="48" t="s">
        <v>79</v>
      </c>
      <c r="C150" s="48" t="s">
        <v>31</v>
      </c>
      <c r="D150" s="48">
        <v>167509</v>
      </c>
      <c r="E150" s="48">
        <v>80.38</v>
      </c>
      <c r="F150" s="48">
        <v>9.73</v>
      </c>
      <c r="G150" s="48">
        <v>5.8099999999999999E-2</v>
      </c>
      <c r="H150" s="48">
        <v>17.215699999999998</v>
      </c>
      <c r="I150" s="48">
        <v>2021</v>
      </c>
      <c r="J150" s="48" t="s">
        <v>32</v>
      </c>
      <c r="K150" s="48" t="s">
        <v>33</v>
      </c>
    </row>
    <row r="151" spans="1:11" ht="20.100000000000001" customHeight="1" x14ac:dyDescent="0.25">
      <c r="A151" s="48" t="s">
        <v>149</v>
      </c>
      <c r="B151" s="48" t="s">
        <v>79</v>
      </c>
      <c r="C151" s="48" t="s">
        <v>31</v>
      </c>
      <c r="D151" s="48">
        <v>263021</v>
      </c>
      <c r="E151" s="48">
        <v>87.59</v>
      </c>
      <c r="F151" s="48">
        <v>12.19</v>
      </c>
      <c r="G151" s="48">
        <v>4.6300000000000001E-2</v>
      </c>
      <c r="H151" s="48">
        <v>21.576799999999999</v>
      </c>
      <c r="I151" s="48">
        <v>2021</v>
      </c>
      <c r="J151" s="48" t="s">
        <v>32</v>
      </c>
      <c r="K151" s="48" t="s">
        <v>33</v>
      </c>
    </row>
    <row r="152" spans="1:11" ht="20.100000000000001" customHeight="1" x14ac:dyDescent="0.25">
      <c r="A152" s="48" t="s">
        <v>3632</v>
      </c>
      <c r="B152" s="48" t="s">
        <v>34</v>
      </c>
      <c r="C152" s="48" t="s">
        <v>32</v>
      </c>
      <c r="D152" s="48">
        <v>89643018</v>
      </c>
      <c r="E152" s="48">
        <v>89.1</v>
      </c>
      <c r="F152" s="48">
        <v>16.850000000000001</v>
      </c>
      <c r="G152" s="48">
        <v>1.2999999999999999E-3</v>
      </c>
      <c r="H152" s="48">
        <v>760.13750000000005</v>
      </c>
      <c r="I152" s="48">
        <v>2021</v>
      </c>
      <c r="J152" s="48" t="s">
        <v>52</v>
      </c>
      <c r="K152" s="48" t="s">
        <v>110</v>
      </c>
    </row>
    <row r="153" spans="1:11" ht="20.100000000000001" customHeight="1" x14ac:dyDescent="0.25">
      <c r="A153" s="48" t="s">
        <v>321</v>
      </c>
      <c r="B153" s="48" t="s">
        <v>79</v>
      </c>
      <c r="C153" s="48" t="s">
        <v>31</v>
      </c>
      <c r="D153" s="48">
        <v>159846</v>
      </c>
      <c r="E153" s="48">
        <v>88.31</v>
      </c>
      <c r="F153" s="48">
        <v>11.48</v>
      </c>
      <c r="G153" s="48">
        <v>7.1800000000000003E-2</v>
      </c>
      <c r="H153" s="48">
        <v>13.9238</v>
      </c>
      <c r="I153" s="48">
        <v>2021</v>
      </c>
      <c r="J153" s="48" t="s">
        <v>32</v>
      </c>
      <c r="K153" s="48" t="s">
        <v>33</v>
      </c>
    </row>
    <row r="154" spans="1:11" ht="20.100000000000001" customHeight="1" x14ac:dyDescent="0.25">
      <c r="A154" s="48" t="s">
        <v>172</v>
      </c>
      <c r="B154" s="48" t="s">
        <v>79</v>
      </c>
      <c r="C154" s="48" t="s">
        <v>31</v>
      </c>
      <c r="D154" s="48">
        <v>174276</v>
      </c>
      <c r="E154" s="48">
        <v>88.64</v>
      </c>
      <c r="F154" s="48">
        <v>10.5</v>
      </c>
      <c r="G154" s="48">
        <v>6.0199999999999997E-2</v>
      </c>
      <c r="H154" s="48">
        <v>16.5977</v>
      </c>
      <c r="I154" s="48">
        <v>2021</v>
      </c>
      <c r="J154" s="48" t="s">
        <v>32</v>
      </c>
      <c r="K154" s="48" t="s">
        <v>33</v>
      </c>
    </row>
    <row r="155" spans="1:11" ht="20.100000000000001" customHeight="1" x14ac:dyDescent="0.25">
      <c r="A155" s="48" t="s">
        <v>177</v>
      </c>
      <c r="B155" s="48" t="s">
        <v>79</v>
      </c>
      <c r="C155" s="48" t="s">
        <v>31</v>
      </c>
      <c r="D155" s="48">
        <v>134230</v>
      </c>
      <c r="E155" s="48">
        <v>88.09</v>
      </c>
      <c r="F155" s="48">
        <v>6.92</v>
      </c>
      <c r="G155" s="48">
        <v>5.16E-2</v>
      </c>
      <c r="H155" s="48">
        <v>19.397300000000001</v>
      </c>
      <c r="I155" s="48">
        <v>2021</v>
      </c>
      <c r="J155" s="48" t="s">
        <v>32</v>
      </c>
      <c r="K155" s="48" t="s">
        <v>33</v>
      </c>
    </row>
    <row r="156" spans="1:11" ht="20.100000000000001" customHeight="1" x14ac:dyDescent="0.25">
      <c r="A156" s="48" t="s">
        <v>380</v>
      </c>
      <c r="B156" s="48" t="s">
        <v>79</v>
      </c>
      <c r="C156" s="48" t="s">
        <v>31</v>
      </c>
      <c r="D156" s="48">
        <v>213704</v>
      </c>
      <c r="E156" s="48">
        <v>89.64</v>
      </c>
      <c r="F156" s="48">
        <v>10.1</v>
      </c>
      <c r="G156" s="48">
        <v>4.7300000000000002E-2</v>
      </c>
      <c r="H156" s="48">
        <v>21.158899999999999</v>
      </c>
      <c r="I156" s="48">
        <v>2021</v>
      </c>
      <c r="J156" s="48" t="s">
        <v>32</v>
      </c>
      <c r="K156" s="48" t="s">
        <v>33</v>
      </c>
    </row>
    <row r="157" spans="1:11" ht="20.100000000000001" customHeight="1" x14ac:dyDescent="0.25">
      <c r="A157" s="48" t="s">
        <v>358</v>
      </c>
      <c r="B157" s="48" t="s">
        <v>34</v>
      </c>
      <c r="C157" s="48" t="s">
        <v>31</v>
      </c>
      <c r="D157" s="48">
        <v>310777</v>
      </c>
      <c r="E157" s="48">
        <v>86.71</v>
      </c>
      <c r="F157" s="48">
        <v>17.27</v>
      </c>
      <c r="G157" s="48">
        <v>5.5599999999999997E-2</v>
      </c>
      <c r="H157" s="48">
        <v>17.995200000000001</v>
      </c>
      <c r="I157" s="48">
        <v>2021</v>
      </c>
      <c r="J157" s="48" t="s">
        <v>32</v>
      </c>
      <c r="K157" s="48" t="s">
        <v>33</v>
      </c>
    </row>
    <row r="158" spans="1:11" ht="20.100000000000001" customHeight="1" x14ac:dyDescent="0.25">
      <c r="A158" s="48" t="s">
        <v>221</v>
      </c>
      <c r="B158" s="48" t="s">
        <v>75</v>
      </c>
      <c r="C158" s="48" t="s">
        <v>31</v>
      </c>
      <c r="D158" s="48">
        <v>230499</v>
      </c>
      <c r="E158" s="48">
        <v>89.36</v>
      </c>
      <c r="F158" s="48">
        <v>10.66</v>
      </c>
      <c r="G158" s="48">
        <v>4.6199999999999998E-2</v>
      </c>
      <c r="H158" s="48">
        <v>21.622800000000002</v>
      </c>
      <c r="I158" s="48">
        <v>2021</v>
      </c>
      <c r="J158" s="48" t="s">
        <v>32</v>
      </c>
      <c r="K158" s="48" t="s">
        <v>33</v>
      </c>
    </row>
    <row r="159" spans="1:11" ht="20.100000000000001" customHeight="1" x14ac:dyDescent="0.25">
      <c r="A159" s="48" t="s">
        <v>472</v>
      </c>
      <c r="B159" s="48" t="s">
        <v>75</v>
      </c>
      <c r="C159" s="48" t="s">
        <v>31</v>
      </c>
      <c r="D159" s="48">
        <v>451372</v>
      </c>
      <c r="E159" s="48">
        <v>86.28</v>
      </c>
      <c r="F159" s="48">
        <v>17.53</v>
      </c>
      <c r="G159" s="48">
        <v>3.8800000000000001E-2</v>
      </c>
      <c r="H159" s="48">
        <v>25.7485</v>
      </c>
      <c r="I159" s="48">
        <v>2021</v>
      </c>
      <c r="J159" s="48" t="s">
        <v>32</v>
      </c>
      <c r="K159" s="48" t="s">
        <v>33</v>
      </c>
    </row>
    <row r="160" spans="1:11" ht="20.100000000000001" customHeight="1" x14ac:dyDescent="0.25">
      <c r="A160" s="48" t="s">
        <v>1665</v>
      </c>
      <c r="B160" s="48" t="s">
        <v>34</v>
      </c>
      <c r="C160" s="48" t="s">
        <v>31</v>
      </c>
      <c r="D160" s="48">
        <v>153058</v>
      </c>
      <c r="E160" s="48">
        <v>76.510000000000005</v>
      </c>
      <c r="F160" s="48">
        <v>9</v>
      </c>
      <c r="G160" s="48">
        <v>5.8799999999999998E-2</v>
      </c>
      <c r="H160" s="48">
        <v>17.006399999999999</v>
      </c>
      <c r="I160" s="48">
        <v>2021</v>
      </c>
      <c r="J160" s="48" t="s">
        <v>32</v>
      </c>
      <c r="K160" s="48" t="s">
        <v>33</v>
      </c>
    </row>
    <row r="161" spans="1:11" ht="20.100000000000001" customHeight="1" x14ac:dyDescent="0.25">
      <c r="A161" s="48" t="s">
        <v>3619</v>
      </c>
      <c r="B161" s="48" t="s">
        <v>79</v>
      </c>
      <c r="C161" s="48" t="s">
        <v>31</v>
      </c>
      <c r="D161" s="48">
        <v>125145</v>
      </c>
      <c r="E161" s="48">
        <v>82.89</v>
      </c>
      <c r="F161" s="48">
        <v>6.51</v>
      </c>
      <c r="G161" s="48">
        <v>5.1999999999999998E-2</v>
      </c>
      <c r="H161" s="48">
        <v>19.223500000000001</v>
      </c>
      <c r="I161" s="48">
        <v>2021</v>
      </c>
      <c r="J161" s="48" t="s">
        <v>32</v>
      </c>
      <c r="K161" s="48" t="s">
        <v>33</v>
      </c>
    </row>
    <row r="162" spans="1:11" ht="20.100000000000001" customHeight="1" x14ac:dyDescent="0.25">
      <c r="A162" s="48" t="s">
        <v>334</v>
      </c>
      <c r="B162" s="48" t="s">
        <v>79</v>
      </c>
      <c r="C162" s="48" t="s">
        <v>31</v>
      </c>
      <c r="D162" s="48">
        <v>160618</v>
      </c>
      <c r="E162" s="48">
        <v>86.05</v>
      </c>
      <c r="F162" s="48">
        <v>10.119999999999999</v>
      </c>
      <c r="G162" s="48">
        <v>6.3E-2</v>
      </c>
      <c r="H162" s="48">
        <v>15.8714</v>
      </c>
      <c r="I162" s="48">
        <v>2021</v>
      </c>
      <c r="J162" s="48" t="s">
        <v>32</v>
      </c>
      <c r="K162" s="48" t="s">
        <v>33</v>
      </c>
    </row>
    <row r="163" spans="1:11" ht="20.100000000000001" customHeight="1" x14ac:dyDescent="0.25">
      <c r="A163" s="48" t="s">
        <v>258</v>
      </c>
      <c r="B163" s="48" t="s">
        <v>79</v>
      </c>
      <c r="C163" s="48" t="s">
        <v>31</v>
      </c>
      <c r="D163" s="48">
        <v>130151</v>
      </c>
      <c r="E163" s="48">
        <v>80.319999999999993</v>
      </c>
      <c r="F163" s="48">
        <v>10.23</v>
      </c>
      <c r="G163" s="48">
        <v>7.8600000000000003E-2</v>
      </c>
      <c r="H163" s="48">
        <v>12.7225</v>
      </c>
      <c r="I163" s="48">
        <v>2021</v>
      </c>
      <c r="J163" s="48" t="s">
        <v>32</v>
      </c>
      <c r="K163" s="48" t="s">
        <v>33</v>
      </c>
    </row>
    <row r="164" spans="1:11" ht="20.100000000000001" customHeight="1" x14ac:dyDescent="0.25">
      <c r="A164" s="48" t="s">
        <v>3343</v>
      </c>
      <c r="B164" s="48" t="s">
        <v>79</v>
      </c>
      <c r="C164" s="48" t="s">
        <v>31</v>
      </c>
      <c r="D164" s="48">
        <v>196215</v>
      </c>
      <c r="E164" s="48">
        <v>77.459999999999994</v>
      </c>
      <c r="F164" s="48">
        <v>9.93</v>
      </c>
      <c r="G164" s="48">
        <v>5.0599999999999999E-2</v>
      </c>
      <c r="H164" s="48">
        <v>19.759799999999998</v>
      </c>
      <c r="I164" s="48">
        <v>2021</v>
      </c>
      <c r="J164" s="48" t="s">
        <v>32</v>
      </c>
      <c r="K164" s="48" t="s">
        <v>33</v>
      </c>
    </row>
    <row r="165" spans="1:11" ht="20.100000000000001" customHeight="1" x14ac:dyDescent="0.25">
      <c r="A165" s="48" t="s">
        <v>1693</v>
      </c>
      <c r="B165" s="48" t="s">
        <v>75</v>
      </c>
      <c r="C165" s="48" t="s">
        <v>31</v>
      </c>
      <c r="D165" s="48">
        <v>449039</v>
      </c>
      <c r="E165" s="48">
        <v>69.06</v>
      </c>
      <c r="F165" s="48">
        <v>16.690000000000001</v>
      </c>
      <c r="G165" s="48">
        <v>3.7199999999999997E-2</v>
      </c>
      <c r="H165" s="48">
        <v>26.904699999999998</v>
      </c>
      <c r="I165" s="48">
        <v>2021</v>
      </c>
      <c r="J165" s="48" t="s">
        <v>32</v>
      </c>
      <c r="K165" s="48" t="s">
        <v>33</v>
      </c>
    </row>
    <row r="166" spans="1:11" ht="20.100000000000001" customHeight="1" x14ac:dyDescent="0.25">
      <c r="A166" s="48" t="s">
        <v>3633</v>
      </c>
      <c r="B166" s="48" t="s">
        <v>79</v>
      </c>
      <c r="C166" s="48" t="s">
        <v>31</v>
      </c>
      <c r="D166" s="48">
        <v>185616</v>
      </c>
      <c r="E166" s="48">
        <v>77.45</v>
      </c>
      <c r="F166" s="48">
        <v>16.13</v>
      </c>
      <c r="G166" s="48">
        <v>8.6900000000000005E-2</v>
      </c>
      <c r="H166" s="48">
        <v>11.5075</v>
      </c>
      <c r="I166" s="48">
        <v>2021</v>
      </c>
      <c r="J166" s="48" t="s">
        <v>32</v>
      </c>
      <c r="K166" s="48" t="s">
        <v>33</v>
      </c>
    </row>
    <row r="167" spans="1:11" ht="20.100000000000001" customHeight="1" x14ac:dyDescent="0.25">
      <c r="A167" s="48" t="s">
        <v>234</v>
      </c>
      <c r="B167" s="48" t="s">
        <v>30</v>
      </c>
      <c r="C167" s="48" t="s">
        <v>31</v>
      </c>
      <c r="D167" s="48">
        <v>527185</v>
      </c>
      <c r="E167" s="48">
        <v>87.91</v>
      </c>
      <c r="F167" s="48">
        <v>24.03</v>
      </c>
      <c r="G167" s="48">
        <v>4.5600000000000002E-2</v>
      </c>
      <c r="H167" s="48">
        <v>21.938600000000001</v>
      </c>
      <c r="I167" s="48">
        <v>2021</v>
      </c>
      <c r="J167" s="48" t="s">
        <v>32</v>
      </c>
      <c r="K167" s="48" t="s">
        <v>33</v>
      </c>
    </row>
    <row r="168" spans="1:11" ht="20.100000000000001" customHeight="1" x14ac:dyDescent="0.25">
      <c r="A168" s="48" t="s">
        <v>2508</v>
      </c>
      <c r="B168" s="48" t="s">
        <v>75</v>
      </c>
      <c r="C168" s="48" t="s">
        <v>31</v>
      </c>
      <c r="D168" s="48">
        <v>115236</v>
      </c>
      <c r="E168" s="48">
        <v>76.86</v>
      </c>
      <c r="F168" s="48">
        <v>6.06</v>
      </c>
      <c r="G168" s="48">
        <v>5.2600000000000001E-2</v>
      </c>
      <c r="H168" s="48">
        <v>19.015899999999998</v>
      </c>
      <c r="I168" s="48">
        <v>2021</v>
      </c>
      <c r="J168" s="48" t="s">
        <v>32</v>
      </c>
      <c r="K168" s="48" t="s">
        <v>33</v>
      </c>
    </row>
    <row r="169" spans="1:11" ht="20.100000000000001" customHeight="1" x14ac:dyDescent="0.25">
      <c r="A169" s="48" t="s">
        <v>156</v>
      </c>
      <c r="B169" s="48" t="s">
        <v>79</v>
      </c>
      <c r="C169" s="48" t="s">
        <v>31</v>
      </c>
      <c r="D169" s="48">
        <v>131109</v>
      </c>
      <c r="E169" s="48">
        <v>83.2</v>
      </c>
      <c r="F169" s="48">
        <v>10.220000000000001</v>
      </c>
      <c r="G169" s="48">
        <v>7.8E-2</v>
      </c>
      <c r="H169" s="48">
        <v>12.8286</v>
      </c>
      <c r="I169" s="48">
        <v>2021</v>
      </c>
      <c r="J169" s="48" t="s">
        <v>32</v>
      </c>
      <c r="K169" s="48" t="s">
        <v>33</v>
      </c>
    </row>
    <row r="170" spans="1:11" ht="20.100000000000001" customHeight="1" x14ac:dyDescent="0.25">
      <c r="A170" s="48" t="s">
        <v>241</v>
      </c>
      <c r="B170" s="48" t="s">
        <v>79</v>
      </c>
      <c r="C170" s="48" t="s">
        <v>31</v>
      </c>
      <c r="D170" s="48">
        <v>127030</v>
      </c>
      <c r="E170" s="48">
        <v>87.29</v>
      </c>
      <c r="F170" s="48">
        <v>9.1</v>
      </c>
      <c r="G170" s="48">
        <v>7.1599999999999997E-2</v>
      </c>
      <c r="H170" s="48">
        <v>13.959300000000001</v>
      </c>
      <c r="I170" s="48">
        <v>2021</v>
      </c>
      <c r="J170" s="48" t="s">
        <v>32</v>
      </c>
      <c r="K170" s="48" t="s">
        <v>33</v>
      </c>
    </row>
    <row r="171" spans="1:11" ht="20.100000000000001" customHeight="1" x14ac:dyDescent="0.25">
      <c r="A171" s="48" t="s">
        <v>501</v>
      </c>
      <c r="B171" s="48" t="s">
        <v>79</v>
      </c>
      <c r="C171" s="48" t="s">
        <v>31</v>
      </c>
      <c r="D171" s="48">
        <v>231843</v>
      </c>
      <c r="E171" s="48">
        <v>71.58</v>
      </c>
      <c r="F171" s="48">
        <v>11.56</v>
      </c>
      <c r="G171" s="48">
        <v>4.99E-2</v>
      </c>
      <c r="H171" s="48">
        <v>20.055599999999998</v>
      </c>
      <c r="I171" s="48">
        <v>2021</v>
      </c>
      <c r="J171" s="48" t="s">
        <v>32</v>
      </c>
      <c r="K171" s="48" t="s">
        <v>33</v>
      </c>
    </row>
    <row r="172" spans="1:11" ht="20.100000000000001" customHeight="1" x14ac:dyDescent="0.25">
      <c r="A172" s="48" t="s">
        <v>1832</v>
      </c>
      <c r="B172" s="48" t="s">
        <v>79</v>
      </c>
      <c r="C172" s="48" t="s">
        <v>31</v>
      </c>
      <c r="D172" s="48">
        <v>136918</v>
      </c>
      <c r="E172" s="48">
        <v>83.98</v>
      </c>
      <c r="F172" s="48">
        <v>11.85</v>
      </c>
      <c r="G172" s="48">
        <v>8.6499999999999994E-2</v>
      </c>
      <c r="H172" s="48">
        <v>11.5543</v>
      </c>
      <c r="I172" s="48">
        <v>2021</v>
      </c>
      <c r="J172" s="48" t="s">
        <v>32</v>
      </c>
      <c r="K172" s="48" t="s">
        <v>33</v>
      </c>
    </row>
    <row r="173" spans="1:11" ht="20.100000000000001" customHeight="1" x14ac:dyDescent="0.25">
      <c r="A173" s="48" t="s">
        <v>187</v>
      </c>
      <c r="B173" s="48" t="s">
        <v>79</v>
      </c>
      <c r="C173" s="48" t="s">
        <v>31</v>
      </c>
      <c r="D173" s="48">
        <v>128266</v>
      </c>
      <c r="E173" s="48">
        <v>83.36</v>
      </c>
      <c r="F173" s="48">
        <v>8.9</v>
      </c>
      <c r="G173" s="48">
        <v>6.9400000000000003E-2</v>
      </c>
      <c r="H173" s="48">
        <v>14.411899999999999</v>
      </c>
      <c r="I173" s="48">
        <v>2021</v>
      </c>
      <c r="J173" s="48" t="s">
        <v>32</v>
      </c>
      <c r="K173" s="48" t="s">
        <v>33</v>
      </c>
    </row>
    <row r="174" spans="1:11" ht="20.100000000000001" customHeight="1" x14ac:dyDescent="0.25">
      <c r="A174" s="48" t="s">
        <v>689</v>
      </c>
      <c r="B174" s="48" t="s">
        <v>34</v>
      </c>
      <c r="C174" s="48" t="s">
        <v>31</v>
      </c>
      <c r="D174" s="48">
        <v>172298</v>
      </c>
      <c r="E174" s="48">
        <v>85.93</v>
      </c>
      <c r="F174" s="48">
        <v>9.0399999999999991</v>
      </c>
      <c r="G174" s="48">
        <v>5.2499999999999998E-2</v>
      </c>
      <c r="H174" s="48">
        <v>19.0596</v>
      </c>
      <c r="I174" s="48">
        <v>2021</v>
      </c>
      <c r="J174" s="48" t="s">
        <v>32</v>
      </c>
      <c r="K174" s="48" t="s">
        <v>33</v>
      </c>
    </row>
    <row r="175" spans="1:11" ht="20.100000000000001" customHeight="1" x14ac:dyDescent="0.25">
      <c r="A175" s="48" t="s">
        <v>223</v>
      </c>
      <c r="B175" s="48" t="s">
        <v>79</v>
      </c>
      <c r="C175" s="48" t="s">
        <v>31</v>
      </c>
      <c r="D175" s="48">
        <v>121468</v>
      </c>
      <c r="E175" s="48">
        <v>88</v>
      </c>
      <c r="F175" s="48">
        <v>7.15</v>
      </c>
      <c r="G175" s="48">
        <v>5.8900000000000001E-2</v>
      </c>
      <c r="H175" s="48">
        <v>16.988499999999998</v>
      </c>
      <c r="I175" s="48">
        <v>2021</v>
      </c>
      <c r="J175" s="48" t="s">
        <v>32</v>
      </c>
      <c r="K175" s="48" t="s">
        <v>33</v>
      </c>
    </row>
    <row r="176" spans="1:11" ht="20.100000000000001" customHeight="1" x14ac:dyDescent="0.25">
      <c r="A176" s="48" t="s">
        <v>453</v>
      </c>
      <c r="B176" s="48" t="s">
        <v>79</v>
      </c>
      <c r="C176" s="48" t="s">
        <v>31</v>
      </c>
      <c r="D176" s="48">
        <v>216455</v>
      </c>
      <c r="E176" s="48">
        <v>82.77</v>
      </c>
      <c r="F176" s="48">
        <v>11.25</v>
      </c>
      <c r="G176" s="48">
        <v>5.1999999999999998E-2</v>
      </c>
      <c r="H176" s="48">
        <v>19.240400000000001</v>
      </c>
      <c r="I176" s="48">
        <v>2021</v>
      </c>
      <c r="J176" s="48" t="s">
        <v>32</v>
      </c>
      <c r="K176" s="48" t="s">
        <v>33</v>
      </c>
    </row>
    <row r="177" spans="1:11" ht="20.100000000000001" customHeight="1" x14ac:dyDescent="0.25">
      <c r="A177" s="48" t="s">
        <v>335</v>
      </c>
      <c r="B177" s="48" t="s">
        <v>79</v>
      </c>
      <c r="C177" s="48" t="s">
        <v>31</v>
      </c>
      <c r="D177" s="48">
        <v>116926</v>
      </c>
      <c r="E177" s="48">
        <v>87.82</v>
      </c>
      <c r="F177" s="48">
        <v>6.64</v>
      </c>
      <c r="G177" s="48">
        <v>5.6800000000000003E-2</v>
      </c>
      <c r="H177" s="48">
        <v>17.609300000000001</v>
      </c>
      <c r="I177" s="48">
        <v>2021</v>
      </c>
      <c r="J177" s="48" t="s">
        <v>32</v>
      </c>
      <c r="K177" s="48" t="s">
        <v>33</v>
      </c>
    </row>
    <row r="178" spans="1:11" ht="20.100000000000001" customHeight="1" x14ac:dyDescent="0.25">
      <c r="A178" s="48" t="s">
        <v>1688</v>
      </c>
      <c r="B178" s="48" t="s">
        <v>75</v>
      </c>
      <c r="C178" s="48" t="s">
        <v>31</v>
      </c>
      <c r="D178" s="48">
        <v>147290</v>
      </c>
      <c r="E178" s="48">
        <v>74.66</v>
      </c>
      <c r="F178" s="48">
        <v>7.08</v>
      </c>
      <c r="G178" s="48">
        <v>4.8099999999999997E-2</v>
      </c>
      <c r="H178" s="48">
        <v>20.803699999999999</v>
      </c>
      <c r="I178" s="48">
        <v>2021</v>
      </c>
      <c r="J178" s="48" t="s">
        <v>32</v>
      </c>
      <c r="K178" s="48" t="s">
        <v>33</v>
      </c>
    </row>
    <row r="179" spans="1:11" ht="20.100000000000001" customHeight="1" x14ac:dyDescent="0.25">
      <c r="A179" s="48" t="s">
        <v>1675</v>
      </c>
      <c r="B179" s="48" t="s">
        <v>75</v>
      </c>
      <c r="C179" s="48" t="s">
        <v>31</v>
      </c>
      <c r="D179" s="48">
        <v>94678</v>
      </c>
      <c r="E179" s="48">
        <v>87.07</v>
      </c>
      <c r="F179" s="48">
        <v>6.21</v>
      </c>
      <c r="G179" s="48">
        <v>6.5600000000000006E-2</v>
      </c>
      <c r="H179" s="48">
        <v>15.246</v>
      </c>
      <c r="I179" s="48">
        <v>2021</v>
      </c>
      <c r="J179" s="48" t="s">
        <v>32</v>
      </c>
      <c r="K179" s="48" t="s">
        <v>33</v>
      </c>
    </row>
    <row r="180" spans="1:11" ht="20.100000000000001" customHeight="1" x14ac:dyDescent="0.25">
      <c r="A180" s="48" t="s">
        <v>421</v>
      </c>
      <c r="B180" s="48" t="s">
        <v>79</v>
      </c>
      <c r="C180" s="48" t="s">
        <v>31</v>
      </c>
      <c r="D180" s="48">
        <v>149278</v>
      </c>
      <c r="E180" s="48">
        <v>88.11</v>
      </c>
      <c r="F180" s="48">
        <v>8.31</v>
      </c>
      <c r="G180" s="48">
        <v>5.57E-2</v>
      </c>
      <c r="H180" s="48">
        <v>17.9636</v>
      </c>
      <c r="I180" s="48">
        <v>2021</v>
      </c>
      <c r="J180" s="48" t="s">
        <v>32</v>
      </c>
      <c r="K180" s="48" t="s">
        <v>33</v>
      </c>
    </row>
    <row r="181" spans="1:11" ht="20.100000000000001" customHeight="1" x14ac:dyDescent="0.25">
      <c r="A181" s="48" t="s">
        <v>259</v>
      </c>
      <c r="B181" s="48" t="s">
        <v>79</v>
      </c>
      <c r="C181" s="48" t="s">
        <v>31</v>
      </c>
      <c r="D181" s="48">
        <v>188212</v>
      </c>
      <c r="E181" s="48">
        <v>86.8</v>
      </c>
      <c r="F181" s="48">
        <v>10.79</v>
      </c>
      <c r="G181" s="48">
        <v>5.7299999999999997E-2</v>
      </c>
      <c r="H181" s="48">
        <v>17.443200000000001</v>
      </c>
      <c r="I181" s="48">
        <v>2021</v>
      </c>
      <c r="J181" s="48" t="s">
        <v>32</v>
      </c>
      <c r="K181" s="48" t="s">
        <v>33</v>
      </c>
    </row>
    <row r="182" spans="1:11" ht="20.100000000000001" customHeight="1" x14ac:dyDescent="0.25">
      <c r="A182" s="48" t="s">
        <v>3286</v>
      </c>
      <c r="B182" s="48" t="s">
        <v>79</v>
      </c>
      <c r="C182" s="48" t="s">
        <v>31</v>
      </c>
      <c r="D182" s="48">
        <v>57134</v>
      </c>
      <c r="E182" s="48">
        <v>81.36</v>
      </c>
      <c r="F182" s="48">
        <v>3.55</v>
      </c>
      <c r="G182" s="48">
        <v>6.2100000000000002E-2</v>
      </c>
      <c r="H182" s="48">
        <v>16.094100000000001</v>
      </c>
      <c r="I182" s="48">
        <v>2021</v>
      </c>
      <c r="J182" s="48" t="s">
        <v>32</v>
      </c>
      <c r="K182" s="48" t="s">
        <v>33</v>
      </c>
    </row>
    <row r="183" spans="1:11" ht="20.100000000000001" customHeight="1" x14ac:dyDescent="0.25">
      <c r="A183" s="48" t="s">
        <v>158</v>
      </c>
      <c r="B183" s="48" t="s">
        <v>79</v>
      </c>
      <c r="C183" s="48" t="s">
        <v>31</v>
      </c>
      <c r="D183" s="48">
        <v>121468</v>
      </c>
      <c r="E183" s="48">
        <v>88.27</v>
      </c>
      <c r="F183" s="48">
        <v>7.15</v>
      </c>
      <c r="G183" s="48">
        <v>5.8900000000000001E-2</v>
      </c>
      <c r="H183" s="48">
        <v>16.988499999999998</v>
      </c>
      <c r="I183" s="48">
        <v>2021</v>
      </c>
      <c r="J183" s="48" t="s">
        <v>32</v>
      </c>
      <c r="K183" s="48" t="s">
        <v>33</v>
      </c>
    </row>
    <row r="184" spans="1:11" ht="20.100000000000001" customHeight="1" x14ac:dyDescent="0.25">
      <c r="A184" s="48" t="s">
        <v>213</v>
      </c>
      <c r="B184" s="48" t="s">
        <v>79</v>
      </c>
      <c r="C184" s="48" t="s">
        <v>31</v>
      </c>
      <c r="D184" s="48">
        <v>123415</v>
      </c>
      <c r="E184" s="48">
        <v>83.51</v>
      </c>
      <c r="F184" s="48">
        <v>6.79</v>
      </c>
      <c r="G184" s="48">
        <v>5.5E-2</v>
      </c>
      <c r="H184" s="48">
        <v>18.175899999999999</v>
      </c>
      <c r="I184" s="48">
        <v>2021</v>
      </c>
      <c r="J184" s="48" t="s">
        <v>32</v>
      </c>
      <c r="K184" s="48" t="s">
        <v>33</v>
      </c>
    </row>
    <row r="185" spans="1:11" ht="20.100000000000001" customHeight="1" x14ac:dyDescent="0.25">
      <c r="A185" s="48" t="s">
        <v>493</v>
      </c>
      <c r="B185" s="48" t="s">
        <v>75</v>
      </c>
      <c r="C185" s="48" t="s">
        <v>31</v>
      </c>
      <c r="D185" s="48">
        <v>361798</v>
      </c>
      <c r="E185" s="48">
        <v>86.11</v>
      </c>
      <c r="F185" s="48">
        <v>16.57</v>
      </c>
      <c r="G185" s="48">
        <v>4.58E-2</v>
      </c>
      <c r="H185" s="48">
        <v>21.834499999999998</v>
      </c>
      <c r="I185" s="48">
        <v>2021</v>
      </c>
      <c r="J185" s="48" t="s">
        <v>32</v>
      </c>
      <c r="K185" s="48" t="s">
        <v>33</v>
      </c>
    </row>
    <row r="186" spans="1:11" ht="20.100000000000001" customHeight="1" x14ac:dyDescent="0.25">
      <c r="A186" s="48" t="s">
        <v>325</v>
      </c>
      <c r="B186" s="48" t="s">
        <v>79</v>
      </c>
      <c r="C186" s="48" t="s">
        <v>31</v>
      </c>
      <c r="D186" s="48">
        <v>149680</v>
      </c>
      <c r="E186" s="48">
        <v>82.99</v>
      </c>
      <c r="F186" s="48">
        <v>11.48</v>
      </c>
      <c r="G186" s="48">
        <v>7.6700000000000004E-2</v>
      </c>
      <c r="H186" s="48">
        <v>13.0383</v>
      </c>
      <c r="I186" s="48">
        <v>2021</v>
      </c>
      <c r="J186" s="48" t="s">
        <v>32</v>
      </c>
      <c r="K186" s="48" t="s">
        <v>33</v>
      </c>
    </row>
    <row r="187" spans="1:11" ht="20.100000000000001" customHeight="1" x14ac:dyDescent="0.25">
      <c r="A187" s="48" t="s">
        <v>196</v>
      </c>
      <c r="B187" s="48" t="s">
        <v>30</v>
      </c>
      <c r="C187" s="48" t="s">
        <v>31</v>
      </c>
      <c r="D187" s="48">
        <v>82143</v>
      </c>
      <c r="E187" s="48">
        <v>90.59</v>
      </c>
      <c r="F187" s="48">
        <v>6.23</v>
      </c>
      <c r="G187" s="48">
        <v>7.5800000000000006E-2</v>
      </c>
      <c r="H187" s="48">
        <v>13.185</v>
      </c>
      <c r="I187" s="48">
        <v>2021</v>
      </c>
      <c r="J187" s="48" t="s">
        <v>32</v>
      </c>
      <c r="K187" s="48" t="s">
        <v>33</v>
      </c>
    </row>
    <row r="188" spans="1:11" ht="20.100000000000001" customHeight="1" x14ac:dyDescent="0.25">
      <c r="A188" s="48" t="s">
        <v>174</v>
      </c>
      <c r="B188" s="48" t="s">
        <v>79</v>
      </c>
      <c r="C188" s="48" t="s">
        <v>31</v>
      </c>
      <c r="D188" s="48">
        <v>113125</v>
      </c>
      <c r="E188" s="48">
        <v>79.98</v>
      </c>
      <c r="F188" s="48">
        <v>7.12</v>
      </c>
      <c r="G188" s="48">
        <v>6.2899999999999998E-2</v>
      </c>
      <c r="H188" s="48">
        <v>15.888299999999999</v>
      </c>
      <c r="I188" s="48">
        <v>2021</v>
      </c>
      <c r="J188" s="48" t="s">
        <v>32</v>
      </c>
      <c r="K188" s="48" t="s">
        <v>33</v>
      </c>
    </row>
    <row r="189" spans="1:11" ht="20.100000000000001" customHeight="1" x14ac:dyDescent="0.25">
      <c r="A189" s="48" t="s">
        <v>274</v>
      </c>
      <c r="B189" s="48" t="s">
        <v>79</v>
      </c>
      <c r="C189" s="48" t="s">
        <v>31</v>
      </c>
      <c r="D189" s="48">
        <v>216300</v>
      </c>
      <c r="E189" s="48">
        <v>87.43</v>
      </c>
      <c r="F189" s="48">
        <v>11.44</v>
      </c>
      <c r="G189" s="48">
        <v>5.2900000000000003E-2</v>
      </c>
      <c r="H189" s="48">
        <v>18.907299999999999</v>
      </c>
      <c r="I189" s="48">
        <v>2021</v>
      </c>
      <c r="J189" s="48" t="s">
        <v>32</v>
      </c>
      <c r="K189" s="48" t="s">
        <v>33</v>
      </c>
    </row>
    <row r="190" spans="1:11" ht="20.100000000000001" customHeight="1" x14ac:dyDescent="0.25">
      <c r="A190" s="48" t="s">
        <v>179</v>
      </c>
      <c r="B190" s="48" t="s">
        <v>79</v>
      </c>
      <c r="C190" s="48" t="s">
        <v>31</v>
      </c>
      <c r="D190" s="48">
        <v>157466</v>
      </c>
      <c r="E190" s="48">
        <v>88.69</v>
      </c>
      <c r="F190" s="48">
        <v>10.199999999999999</v>
      </c>
      <c r="G190" s="48">
        <v>6.4799999999999996E-2</v>
      </c>
      <c r="H190" s="48">
        <v>15.437900000000001</v>
      </c>
      <c r="I190" s="48">
        <v>2021</v>
      </c>
      <c r="J190" s="48" t="s">
        <v>32</v>
      </c>
      <c r="K190" s="48" t="s">
        <v>33</v>
      </c>
    </row>
    <row r="191" spans="1:11" ht="20.100000000000001" customHeight="1" x14ac:dyDescent="0.25">
      <c r="A191" s="48" t="s">
        <v>1676</v>
      </c>
      <c r="B191" s="48" t="s">
        <v>75</v>
      </c>
      <c r="C191" s="48" t="s">
        <v>31</v>
      </c>
      <c r="D191" s="48">
        <v>235365</v>
      </c>
      <c r="E191" s="48">
        <v>84.96</v>
      </c>
      <c r="F191" s="48">
        <v>11.21</v>
      </c>
      <c r="G191" s="48">
        <v>4.7600000000000003E-2</v>
      </c>
      <c r="H191" s="48">
        <v>20.995999999999999</v>
      </c>
      <c r="I191" s="48">
        <v>2021</v>
      </c>
      <c r="J191" s="48" t="s">
        <v>32</v>
      </c>
      <c r="K191" s="48" t="s">
        <v>33</v>
      </c>
    </row>
    <row r="192" spans="1:11" ht="20.100000000000001" customHeight="1" x14ac:dyDescent="0.25">
      <c r="A192" s="48" t="s">
        <v>311</v>
      </c>
      <c r="B192" s="48" t="s">
        <v>79</v>
      </c>
      <c r="C192" s="48" t="s">
        <v>31</v>
      </c>
      <c r="D192" s="48">
        <v>134230</v>
      </c>
      <c r="E192" s="48">
        <v>85.34</v>
      </c>
      <c r="F192" s="48">
        <v>10.02</v>
      </c>
      <c r="G192" s="48">
        <v>7.46E-2</v>
      </c>
      <c r="H192" s="48">
        <v>13.3962</v>
      </c>
      <c r="I192" s="48">
        <v>2021</v>
      </c>
      <c r="J192" s="48" t="s">
        <v>32</v>
      </c>
      <c r="K192" s="48" t="s">
        <v>33</v>
      </c>
    </row>
    <row r="193" spans="1:11" ht="20.100000000000001" customHeight="1" x14ac:dyDescent="0.25">
      <c r="A193" s="48" t="s">
        <v>182</v>
      </c>
      <c r="B193" s="48" t="s">
        <v>79</v>
      </c>
      <c r="C193" s="48" t="s">
        <v>31</v>
      </c>
      <c r="D193" s="48">
        <v>195690</v>
      </c>
      <c r="E193" s="48">
        <v>86.15</v>
      </c>
      <c r="F193" s="48">
        <v>11.48</v>
      </c>
      <c r="G193" s="48">
        <v>5.8700000000000002E-2</v>
      </c>
      <c r="H193" s="48">
        <v>17.046099999999999</v>
      </c>
      <c r="I193" s="48">
        <v>2021</v>
      </c>
      <c r="J193" s="48" t="s">
        <v>32</v>
      </c>
      <c r="K193" s="48" t="s">
        <v>33</v>
      </c>
    </row>
    <row r="194" spans="1:11" ht="20.100000000000001" customHeight="1" x14ac:dyDescent="0.25">
      <c r="A194" s="48" t="s">
        <v>456</v>
      </c>
      <c r="B194" s="48" t="s">
        <v>79</v>
      </c>
      <c r="C194" s="48" t="s">
        <v>31</v>
      </c>
      <c r="D194" s="48">
        <v>207648</v>
      </c>
      <c r="E194" s="48">
        <v>80.400000000000006</v>
      </c>
      <c r="F194" s="48">
        <v>10.76</v>
      </c>
      <c r="G194" s="48">
        <v>5.1799999999999999E-2</v>
      </c>
      <c r="H194" s="48">
        <v>19.298100000000002</v>
      </c>
      <c r="I194" s="48">
        <v>2021</v>
      </c>
      <c r="J194" s="48" t="s">
        <v>32</v>
      </c>
      <c r="K194" s="48" t="s">
        <v>33</v>
      </c>
    </row>
    <row r="195" spans="1:11" ht="20.100000000000001" customHeight="1" x14ac:dyDescent="0.25">
      <c r="A195" s="48" t="s">
        <v>100</v>
      </c>
      <c r="B195" s="48" t="s">
        <v>79</v>
      </c>
      <c r="C195" s="48" t="s">
        <v>31</v>
      </c>
      <c r="D195" s="48">
        <v>50274</v>
      </c>
      <c r="E195" s="48">
        <v>90.77</v>
      </c>
      <c r="F195" s="48">
        <v>6.96</v>
      </c>
      <c r="G195" s="48">
        <v>0.1384</v>
      </c>
      <c r="H195" s="48">
        <v>7.2233000000000001</v>
      </c>
      <c r="I195" s="48">
        <v>2021</v>
      </c>
      <c r="J195" s="48" t="s">
        <v>32</v>
      </c>
      <c r="K195" s="48" t="s">
        <v>33</v>
      </c>
    </row>
    <row r="196" spans="1:11" ht="20.100000000000001" customHeight="1" x14ac:dyDescent="0.25">
      <c r="A196" s="48" t="s">
        <v>461</v>
      </c>
      <c r="B196" s="48" t="s">
        <v>79</v>
      </c>
      <c r="C196" s="48" t="s">
        <v>31</v>
      </c>
      <c r="D196" s="48">
        <v>134230</v>
      </c>
      <c r="E196" s="48">
        <v>84.1</v>
      </c>
      <c r="F196" s="48">
        <v>9.89</v>
      </c>
      <c r="G196" s="48">
        <v>7.3700000000000002E-2</v>
      </c>
      <c r="H196" s="48">
        <v>13.5723</v>
      </c>
      <c r="I196" s="48">
        <v>2021</v>
      </c>
      <c r="J196" s="48" t="s">
        <v>32</v>
      </c>
      <c r="K196" s="48" t="s">
        <v>33</v>
      </c>
    </row>
    <row r="197" spans="1:11" ht="20.100000000000001" customHeight="1" x14ac:dyDescent="0.25">
      <c r="A197" s="48" t="s">
        <v>1670</v>
      </c>
      <c r="B197" s="48" t="s">
        <v>75</v>
      </c>
      <c r="C197" s="48" t="s">
        <v>31</v>
      </c>
      <c r="D197" s="48">
        <v>176872</v>
      </c>
      <c r="E197" s="48">
        <v>86.2</v>
      </c>
      <c r="F197" s="48">
        <v>10.14</v>
      </c>
      <c r="G197" s="48">
        <v>5.7299999999999997E-2</v>
      </c>
      <c r="H197" s="48">
        <v>17.443000000000001</v>
      </c>
      <c r="I197" s="48">
        <v>2021</v>
      </c>
      <c r="J197" s="48" t="s">
        <v>32</v>
      </c>
      <c r="K197" s="48" t="s">
        <v>33</v>
      </c>
    </row>
    <row r="198" spans="1:11" ht="20.100000000000001" customHeight="1" x14ac:dyDescent="0.25">
      <c r="A198" s="48" t="s">
        <v>485</v>
      </c>
      <c r="B198" s="48" t="s">
        <v>79</v>
      </c>
      <c r="C198" s="48" t="s">
        <v>31</v>
      </c>
      <c r="D198" s="48">
        <v>134971</v>
      </c>
      <c r="E198" s="48">
        <v>82.35</v>
      </c>
      <c r="F198" s="48">
        <v>11.54</v>
      </c>
      <c r="G198" s="48">
        <v>8.5500000000000007E-2</v>
      </c>
      <c r="H198" s="48">
        <v>11.6959</v>
      </c>
      <c r="I198" s="48">
        <v>2021</v>
      </c>
      <c r="J198" s="48" t="s">
        <v>32</v>
      </c>
      <c r="K198" s="48" t="s">
        <v>33</v>
      </c>
    </row>
    <row r="199" spans="1:11" ht="20.100000000000001" customHeight="1" x14ac:dyDescent="0.25">
      <c r="A199" s="48" t="s">
        <v>306</v>
      </c>
      <c r="B199" s="48" t="s">
        <v>79</v>
      </c>
      <c r="C199" s="48" t="s">
        <v>31</v>
      </c>
      <c r="D199" s="48">
        <v>156416</v>
      </c>
      <c r="E199" s="48">
        <v>86.19</v>
      </c>
      <c r="F199" s="48">
        <v>11.42</v>
      </c>
      <c r="G199" s="48">
        <v>7.2999999999999995E-2</v>
      </c>
      <c r="H199" s="48">
        <v>13.6967</v>
      </c>
      <c r="I199" s="48">
        <v>2021</v>
      </c>
      <c r="J199" s="48" t="s">
        <v>32</v>
      </c>
      <c r="K199" s="48" t="s">
        <v>33</v>
      </c>
    </row>
    <row r="200" spans="1:11" ht="20.100000000000001" customHeight="1" x14ac:dyDescent="0.25">
      <c r="A200" s="48" t="s">
        <v>138</v>
      </c>
      <c r="B200" s="48" t="s">
        <v>79</v>
      </c>
      <c r="C200" s="48" t="s">
        <v>31</v>
      </c>
      <c r="D200" s="48">
        <v>53395</v>
      </c>
      <c r="E200" s="48">
        <v>85.19</v>
      </c>
      <c r="F200" s="48">
        <v>3.35</v>
      </c>
      <c r="G200" s="48">
        <v>6.2700000000000006E-2</v>
      </c>
      <c r="H200" s="48">
        <v>15.9389</v>
      </c>
      <c r="I200" s="48">
        <v>2021</v>
      </c>
      <c r="J200" s="48" t="s">
        <v>32</v>
      </c>
      <c r="K200" s="48" t="s">
        <v>33</v>
      </c>
    </row>
    <row r="201" spans="1:11" ht="20.100000000000001" customHeight="1" x14ac:dyDescent="0.25">
      <c r="A201" s="48" t="s">
        <v>422</v>
      </c>
      <c r="B201" s="48" t="s">
        <v>79</v>
      </c>
      <c r="C201" s="48" t="s">
        <v>31</v>
      </c>
      <c r="D201" s="48">
        <v>155056</v>
      </c>
      <c r="E201" s="48">
        <v>87.47</v>
      </c>
      <c r="F201" s="48">
        <v>11.48</v>
      </c>
      <c r="G201" s="48">
        <v>7.3999999999999996E-2</v>
      </c>
      <c r="H201" s="48">
        <v>13.506600000000001</v>
      </c>
      <c r="I201" s="48">
        <v>2021</v>
      </c>
      <c r="J201" s="48" t="s">
        <v>32</v>
      </c>
      <c r="K201" s="48" t="s">
        <v>33</v>
      </c>
    </row>
    <row r="202" spans="1:11" ht="20.100000000000001" customHeight="1" x14ac:dyDescent="0.25">
      <c r="A202" s="48" t="s">
        <v>252</v>
      </c>
      <c r="B202" s="48" t="s">
        <v>79</v>
      </c>
      <c r="C202" s="48" t="s">
        <v>31</v>
      </c>
      <c r="D202" s="48">
        <v>278842</v>
      </c>
      <c r="E202" s="48">
        <v>87.2</v>
      </c>
      <c r="F202" s="48">
        <v>11.83</v>
      </c>
      <c r="G202" s="48">
        <v>4.24E-2</v>
      </c>
      <c r="H202" s="48">
        <v>23.570699999999999</v>
      </c>
      <c r="I202" s="48">
        <v>2021</v>
      </c>
      <c r="J202" s="48" t="s">
        <v>32</v>
      </c>
      <c r="K202" s="48" t="s">
        <v>33</v>
      </c>
    </row>
    <row r="203" spans="1:11" ht="20.100000000000001" customHeight="1" x14ac:dyDescent="0.25">
      <c r="A203" s="48" t="s">
        <v>228</v>
      </c>
      <c r="B203" s="48" t="s">
        <v>75</v>
      </c>
      <c r="C203" s="48" t="s">
        <v>31</v>
      </c>
      <c r="D203" s="48">
        <v>141069</v>
      </c>
      <c r="E203" s="48">
        <v>86.38</v>
      </c>
      <c r="F203" s="48">
        <v>6.71</v>
      </c>
      <c r="G203" s="48">
        <v>4.7600000000000003E-2</v>
      </c>
      <c r="H203" s="48">
        <v>21.023700000000002</v>
      </c>
      <c r="I203" s="48">
        <v>2021</v>
      </c>
      <c r="J203" s="48" t="s">
        <v>32</v>
      </c>
      <c r="K203" s="48" t="s">
        <v>33</v>
      </c>
    </row>
    <row r="204" spans="1:11" ht="20.100000000000001" customHeight="1" x14ac:dyDescent="0.25">
      <c r="A204" s="48" t="s">
        <v>147</v>
      </c>
      <c r="B204" s="48" t="s">
        <v>79</v>
      </c>
      <c r="C204" s="48" t="s">
        <v>31</v>
      </c>
      <c r="D204" s="48">
        <v>150545</v>
      </c>
      <c r="E204" s="48">
        <v>81.95</v>
      </c>
      <c r="F204" s="48">
        <v>11.41</v>
      </c>
      <c r="G204" s="48">
        <v>7.5800000000000006E-2</v>
      </c>
      <c r="H204" s="48">
        <v>13.194100000000001</v>
      </c>
      <c r="I204" s="48">
        <v>2021</v>
      </c>
      <c r="J204" s="48" t="s">
        <v>32</v>
      </c>
      <c r="K204" s="48" t="s">
        <v>33</v>
      </c>
    </row>
    <row r="205" spans="1:11" ht="20.100000000000001" customHeight="1" x14ac:dyDescent="0.25">
      <c r="A205" s="48" t="s">
        <v>494</v>
      </c>
      <c r="B205" s="48" t="s">
        <v>79</v>
      </c>
      <c r="C205" s="48" t="s">
        <v>31</v>
      </c>
      <c r="D205" s="48">
        <v>192507</v>
      </c>
      <c r="E205" s="48">
        <v>78.97</v>
      </c>
      <c r="F205" s="48">
        <v>8.06</v>
      </c>
      <c r="G205" s="48">
        <v>4.19E-2</v>
      </c>
      <c r="H205" s="48">
        <v>23.8842</v>
      </c>
      <c r="I205" s="48">
        <v>2021</v>
      </c>
      <c r="J205" s="48" t="s">
        <v>32</v>
      </c>
      <c r="K205" s="48" t="s">
        <v>33</v>
      </c>
    </row>
    <row r="206" spans="1:11" ht="20.100000000000001" customHeight="1" x14ac:dyDescent="0.25">
      <c r="A206" s="48" t="s">
        <v>286</v>
      </c>
      <c r="B206" s="48" t="s">
        <v>79</v>
      </c>
      <c r="C206" s="48" t="s">
        <v>31</v>
      </c>
      <c r="D206" s="48">
        <v>175141</v>
      </c>
      <c r="E206" s="48">
        <v>82.51</v>
      </c>
      <c r="F206" s="48">
        <v>10.48</v>
      </c>
      <c r="G206" s="48">
        <v>5.9799999999999999E-2</v>
      </c>
      <c r="H206" s="48">
        <v>16.7119</v>
      </c>
      <c r="I206" s="48">
        <v>2021</v>
      </c>
      <c r="J206" s="48" t="s">
        <v>32</v>
      </c>
      <c r="K206" s="48" t="s">
        <v>33</v>
      </c>
    </row>
    <row r="207" spans="1:11" ht="20.100000000000001" customHeight="1" x14ac:dyDescent="0.25">
      <c r="A207" s="48" t="s">
        <v>247</v>
      </c>
      <c r="B207" s="48" t="s">
        <v>79</v>
      </c>
      <c r="C207" s="48" t="s">
        <v>31</v>
      </c>
      <c r="D207" s="48">
        <v>160618</v>
      </c>
      <c r="E207" s="48">
        <v>81.400000000000006</v>
      </c>
      <c r="F207" s="48">
        <v>10.11</v>
      </c>
      <c r="G207" s="48">
        <v>6.2899999999999998E-2</v>
      </c>
      <c r="H207" s="48">
        <v>15.8871</v>
      </c>
      <c r="I207" s="48">
        <v>2021</v>
      </c>
      <c r="J207" s="48" t="s">
        <v>32</v>
      </c>
      <c r="K207" s="48" t="s">
        <v>33</v>
      </c>
    </row>
    <row r="208" spans="1:11" ht="20.100000000000001" customHeight="1" x14ac:dyDescent="0.25">
      <c r="A208" s="48" t="s">
        <v>341</v>
      </c>
      <c r="B208" s="48" t="s">
        <v>79</v>
      </c>
      <c r="C208" s="48" t="s">
        <v>31</v>
      </c>
      <c r="D208" s="48">
        <v>156416</v>
      </c>
      <c r="E208" s="48">
        <v>86.35</v>
      </c>
      <c r="F208" s="48">
        <v>11.42</v>
      </c>
      <c r="G208" s="48">
        <v>7.2999999999999995E-2</v>
      </c>
      <c r="H208" s="48">
        <v>13.6967</v>
      </c>
      <c r="I208" s="48">
        <v>2021</v>
      </c>
      <c r="J208" s="48" t="s">
        <v>32</v>
      </c>
      <c r="K208" s="48" t="s">
        <v>33</v>
      </c>
    </row>
    <row r="209" spans="1:11" ht="20.100000000000001" customHeight="1" x14ac:dyDescent="0.25">
      <c r="A209" s="48" t="s">
        <v>202</v>
      </c>
      <c r="B209" s="48" t="s">
        <v>79</v>
      </c>
      <c r="C209" s="48" t="s">
        <v>31</v>
      </c>
      <c r="D209" s="48">
        <v>120139</v>
      </c>
      <c r="E209" s="48">
        <v>86.07</v>
      </c>
      <c r="F209" s="48">
        <v>9.75</v>
      </c>
      <c r="G209" s="48">
        <v>8.1199999999999994E-2</v>
      </c>
      <c r="H209" s="48">
        <v>12.321999999999999</v>
      </c>
      <c r="I209" s="48">
        <v>2021</v>
      </c>
      <c r="J209" s="48" t="s">
        <v>32</v>
      </c>
      <c r="K209" s="48" t="s">
        <v>33</v>
      </c>
    </row>
    <row r="210" spans="1:11" ht="20.100000000000001" customHeight="1" x14ac:dyDescent="0.25">
      <c r="A210" s="48" t="s">
        <v>366</v>
      </c>
      <c r="B210" s="48" t="s">
        <v>79</v>
      </c>
      <c r="C210" s="48" t="s">
        <v>31</v>
      </c>
      <c r="D210" s="48">
        <v>135651</v>
      </c>
      <c r="E210" s="48">
        <v>87.76</v>
      </c>
      <c r="F210" s="48">
        <v>10.37</v>
      </c>
      <c r="G210" s="48">
        <v>7.6399999999999996E-2</v>
      </c>
      <c r="H210" s="48">
        <v>13.081099999999999</v>
      </c>
      <c r="I210" s="48">
        <v>2021</v>
      </c>
      <c r="J210" s="48" t="s">
        <v>32</v>
      </c>
      <c r="K210" s="48" t="s">
        <v>33</v>
      </c>
    </row>
    <row r="211" spans="1:11" ht="20.100000000000001" customHeight="1" x14ac:dyDescent="0.25">
      <c r="A211" s="48" t="s">
        <v>458</v>
      </c>
      <c r="B211" s="48" t="s">
        <v>79</v>
      </c>
      <c r="C211" s="48" t="s">
        <v>31</v>
      </c>
      <c r="D211" s="48">
        <v>134230</v>
      </c>
      <c r="E211" s="48">
        <v>86.2</v>
      </c>
      <c r="F211" s="48">
        <v>10.029999999999999</v>
      </c>
      <c r="G211" s="48">
        <v>7.4700000000000003E-2</v>
      </c>
      <c r="H211" s="48">
        <v>13.3828</v>
      </c>
      <c r="I211" s="48">
        <v>2021</v>
      </c>
      <c r="J211" s="48" t="s">
        <v>32</v>
      </c>
      <c r="K211" s="48" t="s">
        <v>33</v>
      </c>
    </row>
    <row r="212" spans="1:11" ht="20.100000000000001" customHeight="1" x14ac:dyDescent="0.25">
      <c r="A212" s="48" t="s">
        <v>164</v>
      </c>
      <c r="B212" s="48" t="s">
        <v>79</v>
      </c>
      <c r="C212" s="48" t="s">
        <v>31</v>
      </c>
      <c r="D212" s="48">
        <v>195968</v>
      </c>
      <c r="E212" s="48">
        <v>82.3</v>
      </c>
      <c r="F212" s="48">
        <v>10.63</v>
      </c>
      <c r="G212" s="48">
        <v>5.4199999999999998E-2</v>
      </c>
      <c r="H212" s="48">
        <v>18.435400000000001</v>
      </c>
      <c r="I212" s="48">
        <v>2021</v>
      </c>
      <c r="J212" s="48" t="s">
        <v>32</v>
      </c>
      <c r="K212" s="48" t="s">
        <v>33</v>
      </c>
    </row>
    <row r="213" spans="1:11" ht="20.100000000000001" customHeight="1" x14ac:dyDescent="0.25">
      <c r="A213" s="48" t="s">
        <v>127</v>
      </c>
      <c r="B213" s="48" t="s">
        <v>79</v>
      </c>
      <c r="C213" s="48" t="s">
        <v>31</v>
      </c>
      <c r="D213" s="48">
        <v>55373</v>
      </c>
      <c r="E213" s="48">
        <v>86.54</v>
      </c>
      <c r="F213" s="48">
        <v>3.69</v>
      </c>
      <c r="G213" s="48">
        <v>6.6600000000000006E-2</v>
      </c>
      <c r="H213" s="48">
        <v>15.0062</v>
      </c>
      <c r="I213" s="48">
        <v>2021</v>
      </c>
      <c r="J213" s="48" t="s">
        <v>32</v>
      </c>
      <c r="K213" s="48" t="s">
        <v>33</v>
      </c>
    </row>
    <row r="214" spans="1:11" ht="20.100000000000001" customHeight="1" x14ac:dyDescent="0.25">
      <c r="A214" s="48" t="s">
        <v>169</v>
      </c>
      <c r="B214" s="48" t="s">
        <v>79</v>
      </c>
      <c r="C214" s="48" t="s">
        <v>31</v>
      </c>
      <c r="D214" s="48">
        <v>125454</v>
      </c>
      <c r="E214" s="48">
        <v>88.11</v>
      </c>
      <c r="F214" s="48">
        <v>7.88</v>
      </c>
      <c r="G214" s="48">
        <v>6.2799999999999995E-2</v>
      </c>
      <c r="H214" s="48">
        <v>15.9206</v>
      </c>
      <c r="I214" s="48">
        <v>2021</v>
      </c>
      <c r="J214" s="48" t="s">
        <v>32</v>
      </c>
      <c r="K214" s="48" t="s">
        <v>33</v>
      </c>
    </row>
    <row r="215" spans="1:11" ht="20.100000000000001" customHeight="1" x14ac:dyDescent="0.25">
      <c r="A215" s="48" t="s">
        <v>293</v>
      </c>
      <c r="B215" s="48" t="s">
        <v>79</v>
      </c>
      <c r="C215" s="48" t="s">
        <v>31</v>
      </c>
      <c r="D215" s="48">
        <v>58339</v>
      </c>
      <c r="E215" s="48">
        <v>84.93</v>
      </c>
      <c r="F215" s="48">
        <v>3.84</v>
      </c>
      <c r="G215" s="48">
        <v>6.5799999999999997E-2</v>
      </c>
      <c r="H215" s="48">
        <v>15.192500000000001</v>
      </c>
      <c r="I215" s="48">
        <v>2021</v>
      </c>
      <c r="J215" s="48" t="s">
        <v>32</v>
      </c>
      <c r="K215" s="48" t="s">
        <v>33</v>
      </c>
    </row>
    <row r="216" spans="1:11" ht="20.100000000000001" customHeight="1" x14ac:dyDescent="0.25">
      <c r="A216" s="48" t="s">
        <v>144</v>
      </c>
      <c r="B216" s="48" t="s">
        <v>79</v>
      </c>
      <c r="C216" s="48" t="s">
        <v>31</v>
      </c>
      <c r="D216" s="48">
        <v>127926</v>
      </c>
      <c r="E216" s="48">
        <v>87.5</v>
      </c>
      <c r="F216" s="48">
        <v>6.78</v>
      </c>
      <c r="G216" s="48">
        <v>5.2999999999999999E-2</v>
      </c>
      <c r="H216" s="48">
        <v>18.868099999999998</v>
      </c>
      <c r="I216" s="48">
        <v>2021</v>
      </c>
      <c r="J216" s="48" t="s">
        <v>32</v>
      </c>
      <c r="K216" s="48" t="s">
        <v>33</v>
      </c>
    </row>
    <row r="217" spans="1:11" ht="20.100000000000001" customHeight="1" x14ac:dyDescent="0.25">
      <c r="A217" s="48" t="s">
        <v>517</v>
      </c>
      <c r="B217" s="48" t="s">
        <v>79</v>
      </c>
      <c r="C217" s="48" t="s">
        <v>31</v>
      </c>
      <c r="D217" s="48">
        <v>146775</v>
      </c>
      <c r="E217" s="48">
        <v>80.78</v>
      </c>
      <c r="F217" s="48">
        <v>7.3</v>
      </c>
      <c r="G217" s="48">
        <v>4.9700000000000001E-2</v>
      </c>
      <c r="H217" s="48">
        <v>20.106200000000001</v>
      </c>
      <c r="I217" s="48">
        <v>2021</v>
      </c>
      <c r="J217" s="48" t="s">
        <v>32</v>
      </c>
      <c r="K217" s="48" t="s">
        <v>33</v>
      </c>
    </row>
    <row r="218" spans="1:11" ht="20.100000000000001" customHeight="1" x14ac:dyDescent="0.25">
      <c r="A218" s="48" t="s">
        <v>291</v>
      </c>
      <c r="B218" s="48" t="s">
        <v>79</v>
      </c>
      <c r="C218" s="48" t="s">
        <v>31</v>
      </c>
      <c r="D218" s="48">
        <v>134230</v>
      </c>
      <c r="E218" s="48">
        <v>84.66</v>
      </c>
      <c r="F218" s="48">
        <v>9.92</v>
      </c>
      <c r="G218" s="48">
        <v>7.3899999999999993E-2</v>
      </c>
      <c r="H218" s="48">
        <v>13.5312</v>
      </c>
      <c r="I218" s="48">
        <v>2021</v>
      </c>
      <c r="J218" s="48" t="s">
        <v>32</v>
      </c>
      <c r="K218" s="48" t="s">
        <v>33</v>
      </c>
    </row>
    <row r="219" spans="1:11" ht="20.100000000000001" customHeight="1" x14ac:dyDescent="0.25">
      <c r="A219" s="48" t="s">
        <v>390</v>
      </c>
      <c r="B219" s="48" t="s">
        <v>79</v>
      </c>
      <c r="C219" s="48" t="s">
        <v>31</v>
      </c>
      <c r="D219" s="48">
        <v>195690</v>
      </c>
      <c r="E219" s="48">
        <v>86.15</v>
      </c>
      <c r="F219" s="48">
        <v>11.48</v>
      </c>
      <c r="G219" s="48">
        <v>5.8700000000000002E-2</v>
      </c>
      <c r="H219" s="48">
        <v>17.046099999999999</v>
      </c>
      <c r="I219" s="48">
        <v>2021</v>
      </c>
      <c r="J219" s="48" t="s">
        <v>32</v>
      </c>
      <c r="K219" s="48" t="s">
        <v>33</v>
      </c>
    </row>
    <row r="220" spans="1:11" ht="20.100000000000001" customHeight="1" x14ac:dyDescent="0.25">
      <c r="A220" s="48" t="s">
        <v>506</v>
      </c>
      <c r="B220" s="48" t="s">
        <v>79</v>
      </c>
      <c r="C220" s="48" t="s">
        <v>31</v>
      </c>
      <c r="D220" s="48">
        <v>110344</v>
      </c>
      <c r="E220" s="48">
        <v>87.99</v>
      </c>
      <c r="F220" s="48">
        <v>6.86</v>
      </c>
      <c r="G220" s="48">
        <v>6.2199999999999998E-2</v>
      </c>
      <c r="H220" s="48">
        <v>16.085100000000001</v>
      </c>
      <c r="I220" s="48">
        <v>2021</v>
      </c>
      <c r="J220" s="48" t="s">
        <v>32</v>
      </c>
      <c r="K220" s="48" t="s">
        <v>33</v>
      </c>
    </row>
    <row r="221" spans="1:11" ht="20.100000000000001" customHeight="1" x14ac:dyDescent="0.25">
      <c r="A221" s="48" t="s">
        <v>471</v>
      </c>
      <c r="B221" s="48" t="s">
        <v>79</v>
      </c>
      <c r="C221" s="48" t="s">
        <v>31</v>
      </c>
      <c r="D221" s="48">
        <v>182866</v>
      </c>
      <c r="E221" s="48">
        <v>87.82</v>
      </c>
      <c r="F221" s="48">
        <v>13.1</v>
      </c>
      <c r="G221" s="48">
        <v>7.1599999999999997E-2</v>
      </c>
      <c r="H221" s="48">
        <v>13.959300000000001</v>
      </c>
      <c r="I221" s="48">
        <v>2021</v>
      </c>
      <c r="J221" s="48" t="s">
        <v>32</v>
      </c>
      <c r="K221" s="48" t="s">
        <v>33</v>
      </c>
    </row>
    <row r="222" spans="1:11" ht="20.100000000000001" customHeight="1" x14ac:dyDescent="0.25">
      <c r="A222" s="48" t="s">
        <v>404</v>
      </c>
      <c r="B222" s="48" t="s">
        <v>79</v>
      </c>
      <c r="C222" s="48" t="s">
        <v>31</v>
      </c>
      <c r="D222" s="48">
        <v>219545</v>
      </c>
      <c r="E222" s="48">
        <v>79.61</v>
      </c>
      <c r="F222" s="48">
        <v>10.89</v>
      </c>
      <c r="G222" s="48">
        <v>4.9599999999999998E-2</v>
      </c>
      <c r="H222" s="48">
        <v>20.1602</v>
      </c>
      <c r="I222" s="48">
        <v>2021</v>
      </c>
      <c r="J222" s="48" t="s">
        <v>32</v>
      </c>
      <c r="K222" s="48" t="s">
        <v>33</v>
      </c>
    </row>
    <row r="223" spans="1:11" ht="20.100000000000001" customHeight="1" x14ac:dyDescent="0.25">
      <c r="A223" s="48" t="s">
        <v>483</v>
      </c>
      <c r="B223" s="48" t="s">
        <v>79</v>
      </c>
      <c r="C223" s="48" t="s">
        <v>31</v>
      </c>
      <c r="D223" s="48">
        <v>196215</v>
      </c>
      <c r="E223" s="48">
        <v>80.58</v>
      </c>
      <c r="F223" s="48">
        <v>9.93</v>
      </c>
      <c r="G223" s="48">
        <v>5.0599999999999999E-2</v>
      </c>
      <c r="H223" s="48">
        <v>19.759799999999998</v>
      </c>
      <c r="I223" s="48">
        <v>2021</v>
      </c>
      <c r="J223" s="48" t="s">
        <v>32</v>
      </c>
      <c r="K223" s="48" t="s">
        <v>33</v>
      </c>
    </row>
    <row r="224" spans="1:11" ht="20.100000000000001" customHeight="1" x14ac:dyDescent="0.25">
      <c r="A224" s="48" t="s">
        <v>219</v>
      </c>
      <c r="B224" s="48" t="s">
        <v>79</v>
      </c>
      <c r="C224" s="48" t="s">
        <v>31</v>
      </c>
      <c r="D224" s="48">
        <v>114886</v>
      </c>
      <c r="E224" s="48">
        <v>89.27</v>
      </c>
      <c r="F224" s="48">
        <v>6.6</v>
      </c>
      <c r="G224" s="48">
        <v>5.74E-2</v>
      </c>
      <c r="H224" s="48">
        <v>17.407</v>
      </c>
      <c r="I224" s="48">
        <v>2021</v>
      </c>
      <c r="J224" s="48" t="s">
        <v>32</v>
      </c>
      <c r="K224" s="48" t="s">
        <v>33</v>
      </c>
    </row>
    <row r="225" spans="1:11" ht="20.100000000000001" customHeight="1" x14ac:dyDescent="0.25">
      <c r="A225" s="48" t="s">
        <v>441</v>
      </c>
      <c r="B225" s="48" t="s">
        <v>75</v>
      </c>
      <c r="C225" s="48" t="s">
        <v>31</v>
      </c>
      <c r="D225" s="48">
        <v>60276</v>
      </c>
      <c r="E225" s="48">
        <v>78.91</v>
      </c>
      <c r="F225" s="48">
        <v>3.64</v>
      </c>
      <c r="G225" s="48">
        <v>6.0400000000000002E-2</v>
      </c>
      <c r="H225" s="48">
        <v>16.559200000000001</v>
      </c>
      <c r="I225" s="48">
        <v>2021</v>
      </c>
      <c r="J225" s="48" t="s">
        <v>32</v>
      </c>
      <c r="K225" s="48" t="s">
        <v>33</v>
      </c>
    </row>
    <row r="226" spans="1:11" ht="20.100000000000001" customHeight="1" x14ac:dyDescent="0.25">
      <c r="A226" s="48" t="s">
        <v>490</v>
      </c>
      <c r="B226" s="48" t="s">
        <v>79</v>
      </c>
      <c r="C226" s="48" t="s">
        <v>31</v>
      </c>
      <c r="D226" s="48">
        <v>159320</v>
      </c>
      <c r="E226" s="48">
        <v>81.5</v>
      </c>
      <c r="F226" s="48">
        <v>11.4</v>
      </c>
      <c r="G226" s="48">
        <v>7.1599999999999997E-2</v>
      </c>
      <c r="H226" s="48">
        <v>13.9755</v>
      </c>
      <c r="I226" s="48">
        <v>2021</v>
      </c>
      <c r="J226" s="48" t="s">
        <v>32</v>
      </c>
      <c r="K226" s="48" t="s">
        <v>33</v>
      </c>
    </row>
    <row r="227" spans="1:11" ht="20.100000000000001" customHeight="1" x14ac:dyDescent="0.25">
      <c r="A227" s="48" t="s">
        <v>330</v>
      </c>
      <c r="B227" s="48" t="s">
        <v>75</v>
      </c>
      <c r="C227" s="48" t="s">
        <v>31</v>
      </c>
      <c r="D227" s="48">
        <v>136042</v>
      </c>
      <c r="E227" s="48">
        <v>76.13</v>
      </c>
      <c r="F227" s="48">
        <v>7.16</v>
      </c>
      <c r="G227" s="48">
        <v>5.2600000000000001E-2</v>
      </c>
      <c r="H227" s="48">
        <v>19.000299999999999</v>
      </c>
      <c r="I227" s="48">
        <v>2021</v>
      </c>
      <c r="J227" s="48" t="s">
        <v>32</v>
      </c>
      <c r="K227" s="48" t="s">
        <v>33</v>
      </c>
    </row>
    <row r="228" spans="1:11" ht="20.100000000000001" customHeight="1" x14ac:dyDescent="0.25">
      <c r="A228" s="48" t="s">
        <v>3478</v>
      </c>
      <c r="B228" s="48" t="s">
        <v>34</v>
      </c>
      <c r="C228" s="48" t="s">
        <v>31</v>
      </c>
      <c r="D228" s="48">
        <v>222480</v>
      </c>
      <c r="E228" s="48">
        <v>80.5</v>
      </c>
      <c r="F228" s="48">
        <v>13.13</v>
      </c>
      <c r="G228" s="48">
        <v>5.8999999999999997E-2</v>
      </c>
      <c r="H228" s="48">
        <v>16.944400000000002</v>
      </c>
      <c r="I228" s="48">
        <v>2021</v>
      </c>
      <c r="J228" s="48" t="s">
        <v>32</v>
      </c>
      <c r="K228" s="48" t="s">
        <v>33</v>
      </c>
    </row>
    <row r="229" spans="1:11" ht="20.100000000000001" customHeight="1" x14ac:dyDescent="0.25">
      <c r="A229" s="48" t="s">
        <v>1388</v>
      </c>
      <c r="B229" s="48" t="s">
        <v>79</v>
      </c>
      <c r="C229" s="48" t="s">
        <v>31</v>
      </c>
      <c r="D229" s="48">
        <v>183855</v>
      </c>
      <c r="E229" s="48">
        <v>81.239999999999995</v>
      </c>
      <c r="F229" s="48">
        <v>10.33</v>
      </c>
      <c r="G229" s="48">
        <v>5.62E-2</v>
      </c>
      <c r="H229" s="48">
        <v>17.798200000000001</v>
      </c>
      <c r="I229" s="48">
        <v>2021</v>
      </c>
      <c r="J229" s="48" t="s">
        <v>32</v>
      </c>
      <c r="K229" s="48" t="s">
        <v>33</v>
      </c>
    </row>
    <row r="230" spans="1:11" ht="20.100000000000001" customHeight="1" x14ac:dyDescent="0.25">
      <c r="A230" s="48" t="s">
        <v>1714</v>
      </c>
      <c r="B230" s="48" t="s">
        <v>75</v>
      </c>
      <c r="C230" s="48" t="s">
        <v>31</v>
      </c>
      <c r="D230" s="48">
        <v>176872</v>
      </c>
      <c r="E230" s="48">
        <v>86.69</v>
      </c>
      <c r="F230" s="48">
        <v>9.58</v>
      </c>
      <c r="G230" s="48">
        <v>5.4199999999999998E-2</v>
      </c>
      <c r="H230" s="48">
        <v>18.462599999999998</v>
      </c>
      <c r="I230" s="48">
        <v>2021</v>
      </c>
      <c r="J230" s="48" t="s">
        <v>32</v>
      </c>
      <c r="K230" s="48" t="s">
        <v>33</v>
      </c>
    </row>
    <row r="231" spans="1:11" ht="20.100000000000001" customHeight="1" x14ac:dyDescent="0.25">
      <c r="A231" s="48" t="s">
        <v>264</v>
      </c>
      <c r="B231" s="48" t="s">
        <v>79</v>
      </c>
      <c r="C231" s="48" t="s">
        <v>31</v>
      </c>
      <c r="D231" s="48">
        <v>223376</v>
      </c>
      <c r="E231" s="48">
        <v>75.7</v>
      </c>
      <c r="F231" s="48">
        <v>12.05</v>
      </c>
      <c r="G231" s="48">
        <v>5.3900000000000003E-2</v>
      </c>
      <c r="H231" s="48">
        <v>18.537400000000002</v>
      </c>
      <c r="I231" s="48">
        <v>2021</v>
      </c>
      <c r="J231" s="48" t="s">
        <v>32</v>
      </c>
      <c r="K231" s="48" t="s">
        <v>33</v>
      </c>
    </row>
    <row r="232" spans="1:11" ht="20.100000000000001" customHeight="1" x14ac:dyDescent="0.25">
      <c r="A232" s="48" t="s">
        <v>312</v>
      </c>
      <c r="B232" s="48" t="s">
        <v>79</v>
      </c>
      <c r="C232" s="48" t="s">
        <v>31</v>
      </c>
      <c r="D232" s="48">
        <v>135836</v>
      </c>
      <c r="E232" s="48">
        <v>84.32</v>
      </c>
      <c r="F232" s="48">
        <v>7.44</v>
      </c>
      <c r="G232" s="48">
        <v>5.4800000000000001E-2</v>
      </c>
      <c r="H232" s="48">
        <v>18.2576</v>
      </c>
      <c r="I232" s="48">
        <v>2021</v>
      </c>
      <c r="J232" s="48" t="s">
        <v>32</v>
      </c>
      <c r="K232" s="48" t="s">
        <v>33</v>
      </c>
    </row>
    <row r="233" spans="1:11" ht="20.100000000000001" customHeight="1" x14ac:dyDescent="0.25">
      <c r="A233" s="48" t="s">
        <v>482</v>
      </c>
      <c r="B233" s="48" t="s">
        <v>79</v>
      </c>
      <c r="C233" s="48" t="s">
        <v>31</v>
      </c>
      <c r="D233" s="48">
        <v>121468</v>
      </c>
      <c r="E233" s="48">
        <v>88</v>
      </c>
      <c r="F233" s="48">
        <v>7.15</v>
      </c>
      <c r="G233" s="48">
        <v>5.8900000000000001E-2</v>
      </c>
      <c r="H233" s="48">
        <v>16.988499999999998</v>
      </c>
      <c r="I233" s="48">
        <v>2021</v>
      </c>
      <c r="J233" s="48" t="s">
        <v>32</v>
      </c>
      <c r="K233" s="48" t="s">
        <v>33</v>
      </c>
    </row>
    <row r="234" spans="1:11" ht="20.100000000000001" customHeight="1" x14ac:dyDescent="0.25">
      <c r="A234" s="48" t="s">
        <v>1622</v>
      </c>
      <c r="B234" s="48" t="s">
        <v>79</v>
      </c>
      <c r="C234" s="48" t="s">
        <v>31</v>
      </c>
      <c r="D234" s="48">
        <v>130522</v>
      </c>
      <c r="E234" s="48">
        <v>86.14</v>
      </c>
      <c r="F234" s="48">
        <v>9.7200000000000006</v>
      </c>
      <c r="G234" s="48">
        <v>7.4499999999999997E-2</v>
      </c>
      <c r="H234" s="48">
        <v>13.428100000000001</v>
      </c>
      <c r="I234" s="48">
        <v>2021</v>
      </c>
      <c r="J234" s="48" t="s">
        <v>32</v>
      </c>
      <c r="K234" s="48" t="s">
        <v>33</v>
      </c>
    </row>
    <row r="235" spans="1:11" ht="20.100000000000001" customHeight="1" x14ac:dyDescent="0.25">
      <c r="A235" s="48" t="s">
        <v>466</v>
      </c>
      <c r="B235" s="48" t="s">
        <v>30</v>
      </c>
      <c r="C235" s="48" t="s">
        <v>31</v>
      </c>
      <c r="D235" s="48">
        <v>112167</v>
      </c>
      <c r="E235" s="48">
        <v>90.74</v>
      </c>
      <c r="F235" s="48">
        <v>7.28</v>
      </c>
      <c r="G235" s="48">
        <v>6.4899999999999999E-2</v>
      </c>
      <c r="H235" s="48">
        <v>15.4076</v>
      </c>
      <c r="I235" s="48">
        <v>2021</v>
      </c>
      <c r="J235" s="48" t="s">
        <v>32</v>
      </c>
      <c r="K235" s="48" t="s">
        <v>33</v>
      </c>
    </row>
    <row r="236" spans="1:11" ht="20.100000000000001" customHeight="1" x14ac:dyDescent="0.25">
      <c r="A236" s="48" t="s">
        <v>444</v>
      </c>
      <c r="B236" s="48" t="s">
        <v>79</v>
      </c>
      <c r="C236" s="48" t="s">
        <v>31</v>
      </c>
      <c r="D236" s="48">
        <v>189541</v>
      </c>
      <c r="E236" s="48">
        <v>88.11</v>
      </c>
      <c r="F236" s="48">
        <v>9.99</v>
      </c>
      <c r="G236" s="48">
        <v>5.2699999999999997E-2</v>
      </c>
      <c r="H236" s="48">
        <v>18.972999999999999</v>
      </c>
      <c r="I236" s="48">
        <v>2021</v>
      </c>
      <c r="J236" s="48" t="s">
        <v>32</v>
      </c>
      <c r="K236" s="48" t="s">
        <v>33</v>
      </c>
    </row>
    <row r="237" spans="1:11" ht="20.100000000000001" customHeight="1" x14ac:dyDescent="0.25">
      <c r="A237" s="48" t="s">
        <v>462</v>
      </c>
      <c r="B237" s="48" t="s">
        <v>79</v>
      </c>
      <c r="C237" s="48" t="s">
        <v>31</v>
      </c>
      <c r="D237" s="48">
        <v>298887</v>
      </c>
      <c r="E237" s="48">
        <v>85.5</v>
      </c>
      <c r="F237" s="48">
        <v>11.08</v>
      </c>
      <c r="G237" s="48">
        <v>3.7100000000000001E-2</v>
      </c>
      <c r="H237" s="48">
        <v>26.9754</v>
      </c>
      <c r="I237" s="48">
        <v>2022</v>
      </c>
      <c r="J237" s="48" t="s">
        <v>32</v>
      </c>
      <c r="K237" s="48" t="s">
        <v>33</v>
      </c>
    </row>
    <row r="238" spans="1:11" ht="20.100000000000001" customHeight="1" x14ac:dyDescent="0.25">
      <c r="A238" s="48" t="s">
        <v>320</v>
      </c>
      <c r="B238" s="48" t="s">
        <v>79</v>
      </c>
      <c r="C238" s="48" t="s">
        <v>31</v>
      </c>
      <c r="D238" s="48">
        <v>207194</v>
      </c>
      <c r="E238" s="48">
        <v>76.95</v>
      </c>
      <c r="F238" s="48">
        <v>10.79</v>
      </c>
      <c r="G238" s="48">
        <v>5.21E-2</v>
      </c>
      <c r="H238" s="48">
        <v>19.202400000000001</v>
      </c>
      <c r="I238" s="48">
        <v>2022</v>
      </c>
      <c r="J238" s="48" t="s">
        <v>32</v>
      </c>
      <c r="K238" s="48" t="s">
        <v>33</v>
      </c>
    </row>
    <row r="239" spans="1:11" ht="20.100000000000001" customHeight="1" x14ac:dyDescent="0.25">
      <c r="A239" s="48" t="s">
        <v>283</v>
      </c>
      <c r="B239" s="48" t="s">
        <v>79</v>
      </c>
      <c r="C239" s="48" t="s">
        <v>31</v>
      </c>
      <c r="D239" s="48">
        <v>271102</v>
      </c>
      <c r="E239" s="48">
        <v>90.54</v>
      </c>
      <c r="F239" s="48">
        <v>9.82</v>
      </c>
      <c r="G239" s="48">
        <v>3.6200000000000003E-2</v>
      </c>
      <c r="H239" s="48">
        <v>27.607199999999999</v>
      </c>
      <c r="I239" s="48">
        <v>2022</v>
      </c>
      <c r="J239" s="48" t="s">
        <v>32</v>
      </c>
      <c r="K239" s="48" t="s">
        <v>33</v>
      </c>
    </row>
    <row r="240" spans="1:11" ht="20.100000000000001" customHeight="1" x14ac:dyDescent="0.25">
      <c r="A240" s="48" t="s">
        <v>212</v>
      </c>
      <c r="B240" s="48" t="s">
        <v>79</v>
      </c>
      <c r="C240" s="48" t="s">
        <v>31</v>
      </c>
      <c r="D240" s="48">
        <v>185360</v>
      </c>
      <c r="E240" s="48">
        <v>90.43</v>
      </c>
      <c r="F240" s="48">
        <v>10.41</v>
      </c>
      <c r="G240" s="48">
        <v>5.62E-2</v>
      </c>
      <c r="H240" s="48">
        <v>17.806000000000001</v>
      </c>
      <c r="I240" s="48">
        <v>2022</v>
      </c>
      <c r="J240" s="48" t="s">
        <v>32</v>
      </c>
      <c r="K240" s="48" t="s">
        <v>33</v>
      </c>
    </row>
    <row r="241" spans="1:11" ht="20.100000000000001" customHeight="1" x14ac:dyDescent="0.25">
      <c r="A241" s="48" t="s">
        <v>292</v>
      </c>
      <c r="B241" s="48" t="s">
        <v>79</v>
      </c>
      <c r="C241" s="48" t="s">
        <v>31</v>
      </c>
      <c r="D241" s="48">
        <v>192776</v>
      </c>
      <c r="E241" s="48">
        <v>77.11</v>
      </c>
      <c r="F241" s="48">
        <v>7.75</v>
      </c>
      <c r="G241" s="48">
        <v>4.02E-2</v>
      </c>
      <c r="H241" s="48">
        <v>24.874300000000002</v>
      </c>
      <c r="I241" s="48">
        <v>2022</v>
      </c>
      <c r="J241" s="48" t="s">
        <v>32</v>
      </c>
      <c r="K241" s="48" t="s">
        <v>33</v>
      </c>
    </row>
    <row r="242" spans="1:11" ht="20.100000000000001" customHeight="1" x14ac:dyDescent="0.25">
      <c r="A242" s="48" t="s">
        <v>361</v>
      </c>
      <c r="B242" s="48" t="s">
        <v>34</v>
      </c>
      <c r="C242" s="48" t="s">
        <v>31</v>
      </c>
      <c r="D242" s="48">
        <v>211925</v>
      </c>
      <c r="E242" s="48">
        <v>82.21</v>
      </c>
      <c r="F242" s="48">
        <v>9.92</v>
      </c>
      <c r="G242" s="48">
        <v>4.6800000000000001E-2</v>
      </c>
      <c r="H242" s="48">
        <v>21.363399999999999</v>
      </c>
      <c r="I242" s="48">
        <v>2022</v>
      </c>
      <c r="J242" s="48" t="s">
        <v>32</v>
      </c>
      <c r="K242" s="48" t="s">
        <v>33</v>
      </c>
    </row>
    <row r="243" spans="1:11" ht="20.100000000000001" customHeight="1" x14ac:dyDescent="0.25">
      <c r="A243" s="48" t="s">
        <v>1764</v>
      </c>
      <c r="B243" s="48" t="s">
        <v>30</v>
      </c>
      <c r="C243" s="48" t="s">
        <v>31</v>
      </c>
      <c r="D243" s="48">
        <v>135371</v>
      </c>
      <c r="E243" s="48">
        <v>87.88</v>
      </c>
      <c r="F243" s="48">
        <v>7.96</v>
      </c>
      <c r="G243" s="48">
        <v>5.8799999999999998E-2</v>
      </c>
      <c r="H243" s="48">
        <v>17.006399999999999</v>
      </c>
      <c r="I243" s="48">
        <v>2022</v>
      </c>
      <c r="J243" s="48" t="s">
        <v>32</v>
      </c>
      <c r="K243" s="48" t="s">
        <v>33</v>
      </c>
    </row>
    <row r="244" spans="1:11" ht="20.100000000000001" customHeight="1" x14ac:dyDescent="0.25">
      <c r="A244" s="48" t="s">
        <v>166</v>
      </c>
      <c r="B244" s="48" t="s">
        <v>79</v>
      </c>
      <c r="C244" s="48" t="s">
        <v>31</v>
      </c>
      <c r="D244" s="48">
        <v>97454</v>
      </c>
      <c r="E244" s="48">
        <v>85.8</v>
      </c>
      <c r="F244" s="48">
        <v>6.59</v>
      </c>
      <c r="G244" s="48">
        <v>6.7599999999999993E-2</v>
      </c>
      <c r="H244" s="48">
        <v>14.7882</v>
      </c>
      <c r="I244" s="48">
        <v>2022</v>
      </c>
      <c r="J244" s="48" t="s">
        <v>32</v>
      </c>
      <c r="K244" s="48" t="s">
        <v>33</v>
      </c>
    </row>
    <row r="245" spans="1:11" ht="20.100000000000001" customHeight="1" x14ac:dyDescent="0.25">
      <c r="A245" s="48" t="s">
        <v>467</v>
      </c>
      <c r="B245" s="48" t="s">
        <v>75</v>
      </c>
      <c r="C245" s="48" t="s">
        <v>31</v>
      </c>
      <c r="D245" s="48">
        <v>199126</v>
      </c>
      <c r="E245" s="48">
        <v>75.319999999999993</v>
      </c>
      <c r="F245" s="48">
        <v>10.41</v>
      </c>
      <c r="G245" s="48">
        <v>5.2299999999999999E-2</v>
      </c>
      <c r="H245" s="48">
        <v>19.128299999999999</v>
      </c>
      <c r="I245" s="48">
        <v>2022</v>
      </c>
      <c r="J245" s="48" t="s">
        <v>32</v>
      </c>
      <c r="K245" s="48" t="s">
        <v>33</v>
      </c>
    </row>
    <row r="246" spans="1:11" ht="20.100000000000001" customHeight="1" x14ac:dyDescent="0.25">
      <c r="A246" s="48" t="s">
        <v>295</v>
      </c>
      <c r="B246" s="48" t="s">
        <v>79</v>
      </c>
      <c r="C246" s="48" t="s">
        <v>31</v>
      </c>
      <c r="D246" s="48">
        <v>94112</v>
      </c>
      <c r="E246" s="48">
        <v>89.66</v>
      </c>
      <c r="F246" s="48">
        <v>4.1399999999999997</v>
      </c>
      <c r="G246" s="48">
        <v>4.3999999999999997E-2</v>
      </c>
      <c r="H246" s="48">
        <v>22.732500000000002</v>
      </c>
      <c r="I246" s="48">
        <v>2022</v>
      </c>
      <c r="J246" s="48" t="s">
        <v>32</v>
      </c>
      <c r="K246" s="48" t="s">
        <v>33</v>
      </c>
    </row>
    <row r="247" spans="1:11" ht="20.100000000000001" customHeight="1" x14ac:dyDescent="0.25">
      <c r="A247" s="48" t="s">
        <v>216</v>
      </c>
      <c r="B247" s="48" t="s">
        <v>75</v>
      </c>
      <c r="C247" s="48" t="s">
        <v>31</v>
      </c>
      <c r="D247" s="48">
        <v>481940</v>
      </c>
      <c r="E247" s="48">
        <v>84.68</v>
      </c>
      <c r="F247" s="48">
        <v>17.82</v>
      </c>
      <c r="G247" s="48">
        <v>3.6999999999999998E-2</v>
      </c>
      <c r="H247" s="48">
        <v>27.044899999999998</v>
      </c>
      <c r="I247" s="48">
        <v>2022</v>
      </c>
      <c r="J247" s="48" t="s">
        <v>32</v>
      </c>
      <c r="K247" s="48" t="s">
        <v>33</v>
      </c>
    </row>
    <row r="248" spans="1:11" ht="20.100000000000001" customHeight="1" x14ac:dyDescent="0.25">
      <c r="A248" s="48" t="s">
        <v>3232</v>
      </c>
      <c r="B248" s="48" t="s">
        <v>75</v>
      </c>
      <c r="C248" s="48" t="s">
        <v>31</v>
      </c>
      <c r="D248" s="48">
        <v>240517</v>
      </c>
      <c r="E248" s="48">
        <v>83.5</v>
      </c>
      <c r="F248" s="48">
        <v>10.55</v>
      </c>
      <c r="G248" s="48">
        <v>4.3900000000000002E-2</v>
      </c>
      <c r="H248" s="48">
        <v>22.797799999999999</v>
      </c>
      <c r="I248" s="48">
        <v>2022</v>
      </c>
      <c r="J248" s="48" t="s">
        <v>32</v>
      </c>
      <c r="K248" s="48" t="s">
        <v>33</v>
      </c>
    </row>
    <row r="249" spans="1:11" ht="20.100000000000001" customHeight="1" x14ac:dyDescent="0.25">
      <c r="A249" s="48" t="s">
        <v>727</v>
      </c>
      <c r="B249" s="48" t="s">
        <v>75</v>
      </c>
      <c r="C249" s="48" t="s">
        <v>31</v>
      </c>
      <c r="D249" s="48">
        <v>187779</v>
      </c>
      <c r="E249" s="48">
        <v>86.1</v>
      </c>
      <c r="F249" s="48">
        <v>5.5</v>
      </c>
      <c r="G249" s="48">
        <v>2.93E-2</v>
      </c>
      <c r="H249" s="48">
        <v>34.1417</v>
      </c>
      <c r="I249" s="48">
        <v>2022</v>
      </c>
      <c r="J249" s="48" t="s">
        <v>32</v>
      </c>
      <c r="K249" s="48" t="s">
        <v>33</v>
      </c>
    </row>
    <row r="250" spans="1:11" ht="20.100000000000001" customHeight="1" x14ac:dyDescent="0.25">
      <c r="A250" s="48" t="s">
        <v>273</v>
      </c>
      <c r="B250" s="48" t="s">
        <v>79</v>
      </c>
      <c r="C250" s="48" t="s">
        <v>31</v>
      </c>
      <c r="D250" s="48">
        <v>143922</v>
      </c>
      <c r="E250" s="48">
        <v>87.29</v>
      </c>
      <c r="F250" s="48">
        <v>7.29</v>
      </c>
      <c r="G250" s="48">
        <v>5.0700000000000002E-2</v>
      </c>
      <c r="H250" s="48">
        <v>19.7423</v>
      </c>
      <c r="I250" s="48">
        <v>2022</v>
      </c>
      <c r="J250" s="48" t="s">
        <v>32</v>
      </c>
      <c r="K250" s="48" t="s">
        <v>33</v>
      </c>
    </row>
    <row r="251" spans="1:11" ht="20.100000000000001" customHeight="1" x14ac:dyDescent="0.25">
      <c r="A251" s="48" t="s">
        <v>488</v>
      </c>
      <c r="B251" s="48" t="s">
        <v>34</v>
      </c>
      <c r="C251" s="48" t="s">
        <v>31</v>
      </c>
      <c r="D251" s="48">
        <v>266753</v>
      </c>
      <c r="E251" s="48">
        <v>80.19</v>
      </c>
      <c r="F251" s="48">
        <v>10.64</v>
      </c>
      <c r="G251" s="48">
        <v>3.9899999999999998E-2</v>
      </c>
      <c r="H251" s="48">
        <v>25.070699999999999</v>
      </c>
      <c r="I251" s="48">
        <v>2022</v>
      </c>
      <c r="J251" s="48" t="s">
        <v>32</v>
      </c>
      <c r="K251" s="48" t="s">
        <v>33</v>
      </c>
    </row>
    <row r="252" spans="1:11" ht="20.100000000000001" customHeight="1" x14ac:dyDescent="0.25">
      <c r="A252" s="48" t="s">
        <v>314</v>
      </c>
      <c r="B252" s="48" t="s">
        <v>79</v>
      </c>
      <c r="C252" s="48" t="s">
        <v>31</v>
      </c>
      <c r="D252" s="48">
        <v>266265</v>
      </c>
      <c r="E252" s="48">
        <v>83.47</v>
      </c>
      <c r="F252" s="48">
        <v>11.42</v>
      </c>
      <c r="G252" s="48">
        <v>4.2900000000000001E-2</v>
      </c>
      <c r="H252" s="48">
        <v>23.3156</v>
      </c>
      <c r="I252" s="48">
        <v>2022</v>
      </c>
      <c r="J252" s="48" t="s">
        <v>32</v>
      </c>
      <c r="K252" s="48" t="s">
        <v>33</v>
      </c>
    </row>
    <row r="253" spans="1:11" ht="20.100000000000001" customHeight="1" x14ac:dyDescent="0.25">
      <c r="A253" s="48" t="s">
        <v>3479</v>
      </c>
      <c r="B253" s="48" t="s">
        <v>34</v>
      </c>
      <c r="C253" s="48" t="s">
        <v>31</v>
      </c>
      <c r="D253" s="48">
        <v>495546</v>
      </c>
      <c r="E253" s="48">
        <v>81.83</v>
      </c>
      <c r="F253" s="48">
        <v>13.21</v>
      </c>
      <c r="G253" s="48">
        <v>2.6700000000000002E-2</v>
      </c>
      <c r="H253" s="48">
        <v>37.512999999999998</v>
      </c>
      <c r="I253" s="48">
        <v>2022</v>
      </c>
      <c r="J253" s="48" t="s">
        <v>32</v>
      </c>
      <c r="K253" s="48" t="s">
        <v>33</v>
      </c>
    </row>
    <row r="254" spans="1:11" ht="20.100000000000001" customHeight="1" x14ac:dyDescent="0.25">
      <c r="A254" s="48" t="s">
        <v>3347</v>
      </c>
      <c r="B254" s="48" t="s">
        <v>75</v>
      </c>
      <c r="C254" s="48" t="s">
        <v>31</v>
      </c>
      <c r="D254" s="48">
        <v>275887</v>
      </c>
      <c r="E254" s="48">
        <v>88.86</v>
      </c>
      <c r="F254" s="48">
        <v>12.69</v>
      </c>
      <c r="G254" s="48">
        <v>4.5999999999999999E-2</v>
      </c>
      <c r="H254" s="48">
        <v>21.740500000000001</v>
      </c>
      <c r="I254" s="48">
        <v>2022</v>
      </c>
      <c r="J254" s="48" t="s">
        <v>32</v>
      </c>
      <c r="K254" s="48" t="s">
        <v>33</v>
      </c>
    </row>
    <row r="255" spans="1:11" ht="20.100000000000001" customHeight="1" x14ac:dyDescent="0.25">
      <c r="A255" s="48" t="s">
        <v>408</v>
      </c>
      <c r="B255" s="48" t="s">
        <v>79</v>
      </c>
      <c r="C255" s="48" t="s">
        <v>31</v>
      </c>
      <c r="D255" s="48">
        <v>85965</v>
      </c>
      <c r="E255" s="48">
        <v>75.69</v>
      </c>
      <c r="F255" s="48">
        <v>2.91</v>
      </c>
      <c r="G255" s="48">
        <v>3.39E-2</v>
      </c>
      <c r="H255" s="48">
        <v>29.5411</v>
      </c>
      <c r="I255" s="48">
        <v>2022</v>
      </c>
      <c r="J255" s="48" t="s">
        <v>32</v>
      </c>
      <c r="K255" s="48" t="s">
        <v>33</v>
      </c>
    </row>
    <row r="256" spans="1:11" ht="20.100000000000001" customHeight="1" x14ac:dyDescent="0.25">
      <c r="A256" s="48" t="s">
        <v>302</v>
      </c>
      <c r="B256" s="48" t="s">
        <v>79</v>
      </c>
      <c r="C256" s="48" t="s">
        <v>31</v>
      </c>
      <c r="D256" s="48">
        <v>514643</v>
      </c>
      <c r="E256" s="48">
        <v>79.22</v>
      </c>
      <c r="F256" s="48">
        <v>11.88</v>
      </c>
      <c r="G256" s="48">
        <v>2.3099999999999999E-2</v>
      </c>
      <c r="H256" s="48">
        <v>43.320099999999996</v>
      </c>
      <c r="I256" s="48">
        <v>2022</v>
      </c>
      <c r="J256" s="48" t="s">
        <v>32</v>
      </c>
      <c r="K256" s="48" t="s">
        <v>33</v>
      </c>
    </row>
    <row r="257" spans="1:11" ht="20.100000000000001" customHeight="1" x14ac:dyDescent="0.25">
      <c r="A257" s="48" t="s">
        <v>300</v>
      </c>
      <c r="B257" s="48" t="s">
        <v>34</v>
      </c>
      <c r="C257" s="48" t="s">
        <v>31</v>
      </c>
      <c r="D257" s="48">
        <v>229749</v>
      </c>
      <c r="E257" s="48">
        <v>83.77</v>
      </c>
      <c r="F257" s="48">
        <v>8.9600000000000009</v>
      </c>
      <c r="G257" s="48">
        <v>3.9E-2</v>
      </c>
      <c r="H257" s="48">
        <v>25.6416</v>
      </c>
      <c r="I257" s="48">
        <v>2022</v>
      </c>
      <c r="J257" s="48" t="s">
        <v>32</v>
      </c>
      <c r="K257" s="48" t="s">
        <v>33</v>
      </c>
    </row>
    <row r="258" spans="1:11" ht="20.100000000000001" customHeight="1" x14ac:dyDescent="0.25">
      <c r="A258" s="48" t="s">
        <v>1720</v>
      </c>
      <c r="B258" s="48" t="s">
        <v>75</v>
      </c>
      <c r="C258" s="48" t="s">
        <v>31</v>
      </c>
      <c r="D258" s="48">
        <v>155358</v>
      </c>
      <c r="E258" s="48">
        <v>82.41</v>
      </c>
      <c r="F258" s="48">
        <v>6.36</v>
      </c>
      <c r="G258" s="48">
        <v>4.0899999999999999E-2</v>
      </c>
      <c r="H258" s="48">
        <v>24.427399999999999</v>
      </c>
      <c r="I258" s="48">
        <v>2022</v>
      </c>
      <c r="J258" s="48" t="s">
        <v>32</v>
      </c>
      <c r="K258" s="48" t="s">
        <v>33</v>
      </c>
    </row>
    <row r="259" spans="1:11" ht="20.100000000000001" customHeight="1" x14ac:dyDescent="0.25">
      <c r="A259" s="48" t="s">
        <v>446</v>
      </c>
      <c r="B259" s="48" t="s">
        <v>79</v>
      </c>
      <c r="C259" s="48" t="s">
        <v>31</v>
      </c>
      <c r="D259" s="48">
        <v>55952</v>
      </c>
      <c r="E259" s="48">
        <v>80.5</v>
      </c>
      <c r="F259" s="48">
        <v>2.82</v>
      </c>
      <c r="G259" s="48">
        <v>5.04E-2</v>
      </c>
      <c r="H259" s="48">
        <v>19.841100000000001</v>
      </c>
      <c r="I259" s="48">
        <v>2022</v>
      </c>
      <c r="J259" s="48" t="s">
        <v>32</v>
      </c>
      <c r="K259" s="48" t="s">
        <v>33</v>
      </c>
    </row>
    <row r="260" spans="1:11" ht="20.100000000000001" customHeight="1" x14ac:dyDescent="0.25">
      <c r="A260" s="48" t="s">
        <v>204</v>
      </c>
      <c r="B260" s="48" t="s">
        <v>79</v>
      </c>
      <c r="C260" s="48" t="s">
        <v>31</v>
      </c>
      <c r="D260" s="48">
        <v>60089</v>
      </c>
      <c r="E260" s="48">
        <v>89.09</v>
      </c>
      <c r="F260" s="48">
        <v>3.06</v>
      </c>
      <c r="G260" s="48">
        <v>5.0900000000000001E-2</v>
      </c>
      <c r="H260" s="48">
        <v>19.6371</v>
      </c>
      <c r="I260" s="48">
        <v>2022</v>
      </c>
      <c r="J260" s="48" t="s">
        <v>32</v>
      </c>
      <c r="K260" s="48" t="s">
        <v>33</v>
      </c>
    </row>
    <row r="261" spans="1:11" ht="20.100000000000001" customHeight="1" x14ac:dyDescent="0.25">
      <c r="A261" s="48" t="s">
        <v>365</v>
      </c>
      <c r="B261" s="48" t="s">
        <v>79</v>
      </c>
      <c r="C261" s="48" t="s">
        <v>31</v>
      </c>
      <c r="D261" s="48">
        <v>302293</v>
      </c>
      <c r="E261" s="48">
        <v>87.21</v>
      </c>
      <c r="F261" s="48">
        <v>11.45</v>
      </c>
      <c r="G261" s="48">
        <v>3.7900000000000003E-2</v>
      </c>
      <c r="H261" s="48">
        <v>26.4011</v>
      </c>
      <c r="I261" s="48">
        <v>2022</v>
      </c>
      <c r="J261" s="48" t="s">
        <v>32</v>
      </c>
      <c r="K261" s="48" t="s">
        <v>33</v>
      </c>
    </row>
    <row r="262" spans="1:11" ht="20.100000000000001" customHeight="1" x14ac:dyDescent="0.25">
      <c r="A262" s="48" t="s">
        <v>1679</v>
      </c>
      <c r="B262" s="48" t="s">
        <v>75</v>
      </c>
      <c r="C262" s="48" t="s">
        <v>31</v>
      </c>
      <c r="D262" s="48">
        <v>230300</v>
      </c>
      <c r="E262" s="48">
        <v>85.78</v>
      </c>
      <c r="F262" s="48">
        <v>9.3800000000000008</v>
      </c>
      <c r="G262" s="48">
        <v>4.07E-2</v>
      </c>
      <c r="H262" s="48">
        <v>24.552299999999999</v>
      </c>
      <c r="I262" s="48">
        <v>2022</v>
      </c>
      <c r="J262" s="48" t="s">
        <v>32</v>
      </c>
      <c r="K262" s="48" t="s">
        <v>33</v>
      </c>
    </row>
    <row r="263" spans="1:11" ht="20.100000000000001" customHeight="1" x14ac:dyDescent="0.25">
      <c r="A263" s="48" t="s">
        <v>3007</v>
      </c>
      <c r="B263" s="48" t="s">
        <v>75</v>
      </c>
      <c r="C263" s="48" t="s">
        <v>31</v>
      </c>
      <c r="D263" s="48">
        <v>184342</v>
      </c>
      <c r="E263" s="48">
        <v>85.55</v>
      </c>
      <c r="F263" s="48">
        <v>6.76</v>
      </c>
      <c r="G263" s="48">
        <v>3.6700000000000003E-2</v>
      </c>
      <c r="H263" s="48">
        <v>27.269500000000001</v>
      </c>
      <c r="I263" s="48">
        <v>2022</v>
      </c>
      <c r="J263" s="48" t="s">
        <v>32</v>
      </c>
      <c r="K263" s="48" t="s">
        <v>33</v>
      </c>
    </row>
    <row r="264" spans="1:11" ht="20.100000000000001" customHeight="1" x14ac:dyDescent="0.25">
      <c r="A264" s="48" t="s">
        <v>373</v>
      </c>
      <c r="B264" s="48" t="s">
        <v>79</v>
      </c>
      <c r="C264" s="48" t="s">
        <v>31</v>
      </c>
      <c r="D264" s="48">
        <v>126099</v>
      </c>
      <c r="E264" s="48">
        <v>88.3</v>
      </c>
      <c r="F264" s="48">
        <v>6.54</v>
      </c>
      <c r="G264" s="48">
        <v>5.1900000000000002E-2</v>
      </c>
      <c r="H264" s="48">
        <v>19.281099999999999</v>
      </c>
      <c r="I264" s="48">
        <v>2022</v>
      </c>
      <c r="J264" s="48" t="s">
        <v>32</v>
      </c>
      <c r="K264" s="48" t="s">
        <v>33</v>
      </c>
    </row>
    <row r="265" spans="1:11" ht="20.100000000000001" customHeight="1" x14ac:dyDescent="0.25">
      <c r="A265" s="48" t="s">
        <v>336</v>
      </c>
      <c r="B265" s="48" t="s">
        <v>79</v>
      </c>
      <c r="C265" s="48" t="s">
        <v>31</v>
      </c>
      <c r="D265" s="48">
        <v>250224</v>
      </c>
      <c r="E265" s="48">
        <v>74.2</v>
      </c>
      <c r="F265" s="48">
        <v>11.2</v>
      </c>
      <c r="G265" s="48">
        <v>4.48E-2</v>
      </c>
      <c r="H265" s="48">
        <v>22.3414</v>
      </c>
      <c r="I265" s="48">
        <v>2022</v>
      </c>
      <c r="J265" s="48" t="s">
        <v>32</v>
      </c>
      <c r="K265" s="48" t="s">
        <v>33</v>
      </c>
    </row>
    <row r="266" spans="1:11" ht="20.100000000000001" customHeight="1" x14ac:dyDescent="0.25">
      <c r="A266" s="48" t="s">
        <v>460</v>
      </c>
      <c r="B266" s="48" t="s">
        <v>79</v>
      </c>
      <c r="C266" s="48" t="s">
        <v>31</v>
      </c>
      <c r="D266" s="48">
        <v>140357</v>
      </c>
      <c r="E266" s="48">
        <v>90.75</v>
      </c>
      <c r="F266" s="48">
        <v>6.27</v>
      </c>
      <c r="G266" s="48">
        <v>4.4699999999999997E-2</v>
      </c>
      <c r="H266" s="48">
        <v>22.3855</v>
      </c>
      <c r="I266" s="48">
        <v>2022</v>
      </c>
      <c r="J266" s="48" t="s">
        <v>32</v>
      </c>
      <c r="K266" s="48" t="s">
        <v>33</v>
      </c>
    </row>
    <row r="267" spans="1:11" ht="20.100000000000001" customHeight="1" x14ac:dyDescent="0.25">
      <c r="A267" s="48" t="s">
        <v>316</v>
      </c>
      <c r="B267" s="48" t="s">
        <v>79</v>
      </c>
      <c r="C267" s="48" t="s">
        <v>31</v>
      </c>
      <c r="D267" s="48">
        <v>123743</v>
      </c>
      <c r="E267" s="48">
        <v>86.76</v>
      </c>
      <c r="F267" s="48">
        <v>6.88</v>
      </c>
      <c r="G267" s="48">
        <v>5.5599999999999997E-2</v>
      </c>
      <c r="H267" s="48">
        <v>17.986000000000001</v>
      </c>
      <c r="I267" s="48">
        <v>2022</v>
      </c>
      <c r="J267" s="48" t="s">
        <v>32</v>
      </c>
      <c r="K267" s="48" t="s">
        <v>33</v>
      </c>
    </row>
    <row r="268" spans="1:11" ht="20.100000000000001" customHeight="1" x14ac:dyDescent="0.25">
      <c r="A268" s="48" t="s">
        <v>281</v>
      </c>
      <c r="B268" s="48" t="s">
        <v>79</v>
      </c>
      <c r="C268" s="48" t="s">
        <v>31</v>
      </c>
      <c r="D268" s="48">
        <v>312477</v>
      </c>
      <c r="E268" s="48">
        <v>85.86</v>
      </c>
      <c r="F268" s="48">
        <v>10.54</v>
      </c>
      <c r="G268" s="48">
        <v>3.3700000000000001E-2</v>
      </c>
      <c r="H268" s="48">
        <v>29.646799999999999</v>
      </c>
      <c r="I268" s="48">
        <v>2022</v>
      </c>
      <c r="J268" s="48" t="s">
        <v>32</v>
      </c>
      <c r="K268" s="48" t="s">
        <v>33</v>
      </c>
    </row>
    <row r="269" spans="1:11" ht="20.100000000000001" customHeight="1" x14ac:dyDescent="0.25">
      <c r="A269" s="48" t="s">
        <v>253</v>
      </c>
      <c r="B269" s="48" t="s">
        <v>79</v>
      </c>
      <c r="C269" s="48" t="s">
        <v>31</v>
      </c>
      <c r="D269" s="48">
        <v>310313</v>
      </c>
      <c r="E269" s="48">
        <v>85.55</v>
      </c>
      <c r="F269" s="48">
        <v>10.87</v>
      </c>
      <c r="G269" s="48">
        <v>3.5000000000000003E-2</v>
      </c>
      <c r="H269" s="48">
        <v>28.547699999999999</v>
      </c>
      <c r="I269" s="48">
        <v>2022</v>
      </c>
      <c r="J269" s="48" t="s">
        <v>32</v>
      </c>
      <c r="K269" s="48" t="s">
        <v>33</v>
      </c>
    </row>
    <row r="270" spans="1:11" ht="20.100000000000001" customHeight="1" x14ac:dyDescent="0.25">
      <c r="A270" s="48" t="s">
        <v>236</v>
      </c>
      <c r="B270" s="48" t="s">
        <v>79</v>
      </c>
      <c r="C270" s="48" t="s">
        <v>31</v>
      </c>
      <c r="D270" s="48">
        <v>239498</v>
      </c>
      <c r="E270" s="48">
        <v>82.35</v>
      </c>
      <c r="F270" s="48">
        <v>7.84</v>
      </c>
      <c r="G270" s="48">
        <v>3.27E-2</v>
      </c>
      <c r="H270" s="48">
        <v>30.548200000000001</v>
      </c>
      <c r="I270" s="48">
        <v>2022</v>
      </c>
      <c r="J270" s="48" t="s">
        <v>32</v>
      </c>
      <c r="K270" s="48" t="s">
        <v>33</v>
      </c>
    </row>
    <row r="271" spans="1:11" ht="20.100000000000001" customHeight="1" x14ac:dyDescent="0.25">
      <c r="A271" s="48" t="s">
        <v>1624</v>
      </c>
      <c r="B271" s="48" t="s">
        <v>75</v>
      </c>
      <c r="C271" s="48" t="s">
        <v>31</v>
      </c>
      <c r="D271" s="48">
        <v>134437</v>
      </c>
      <c r="E271" s="48">
        <v>90.41</v>
      </c>
      <c r="F271" s="48">
        <v>4.84</v>
      </c>
      <c r="G271" s="48">
        <v>3.5999999999999997E-2</v>
      </c>
      <c r="H271" s="48">
        <v>27.776299999999999</v>
      </c>
      <c r="I271" s="48">
        <v>2022</v>
      </c>
      <c r="J271" s="48" t="s">
        <v>32</v>
      </c>
      <c r="K271" s="48" t="s">
        <v>33</v>
      </c>
    </row>
    <row r="272" spans="1:11" ht="20.100000000000001" customHeight="1" x14ac:dyDescent="0.25">
      <c r="A272" s="48" t="s">
        <v>188</v>
      </c>
      <c r="B272" s="48" t="s">
        <v>79</v>
      </c>
      <c r="C272" s="48" t="s">
        <v>31</v>
      </c>
      <c r="D272" s="48">
        <v>290581</v>
      </c>
      <c r="E272" s="48">
        <v>79.66</v>
      </c>
      <c r="F272" s="48">
        <v>11.98</v>
      </c>
      <c r="G272" s="48">
        <v>4.1200000000000001E-2</v>
      </c>
      <c r="H272" s="48">
        <v>24.255500000000001</v>
      </c>
      <c r="I272" s="48">
        <v>2022</v>
      </c>
      <c r="J272" s="48" t="s">
        <v>32</v>
      </c>
      <c r="K272" s="48" t="s">
        <v>33</v>
      </c>
    </row>
    <row r="273" spans="1:11" ht="20.100000000000001" customHeight="1" x14ac:dyDescent="0.25">
      <c r="A273" s="48" t="s">
        <v>429</v>
      </c>
      <c r="B273" s="48" t="s">
        <v>79</v>
      </c>
      <c r="C273" s="48" t="s">
        <v>31</v>
      </c>
      <c r="D273" s="48">
        <v>181732</v>
      </c>
      <c r="E273" s="48">
        <v>74.86</v>
      </c>
      <c r="F273" s="48">
        <v>10.41</v>
      </c>
      <c r="G273" s="48">
        <v>5.7299999999999997E-2</v>
      </c>
      <c r="H273" s="48">
        <v>17.4575</v>
      </c>
      <c r="I273" s="48">
        <v>2022</v>
      </c>
      <c r="J273" s="48" t="s">
        <v>32</v>
      </c>
      <c r="K273" s="48" t="s">
        <v>33</v>
      </c>
    </row>
    <row r="274" spans="1:11" ht="20.100000000000001" customHeight="1" x14ac:dyDescent="0.25">
      <c r="A274" s="48" t="s">
        <v>3634</v>
      </c>
      <c r="B274" s="48" t="s">
        <v>34</v>
      </c>
      <c r="C274" s="48" t="s">
        <v>31</v>
      </c>
      <c r="D274" s="48">
        <v>1060476</v>
      </c>
      <c r="E274" s="48">
        <v>86.45</v>
      </c>
      <c r="F274" s="48">
        <v>29.46</v>
      </c>
      <c r="G274" s="48">
        <v>2.7799999999999998E-2</v>
      </c>
      <c r="H274" s="48">
        <v>35.997100000000003</v>
      </c>
      <c r="I274" s="48">
        <v>2022</v>
      </c>
      <c r="J274" s="48" t="s">
        <v>32</v>
      </c>
      <c r="K274" s="48" t="s">
        <v>33</v>
      </c>
    </row>
    <row r="275" spans="1:11" ht="20.100000000000001" customHeight="1" x14ac:dyDescent="0.25">
      <c r="A275" s="48" t="s">
        <v>151</v>
      </c>
      <c r="B275" s="48" t="s">
        <v>79</v>
      </c>
      <c r="C275" s="48" t="s">
        <v>31</v>
      </c>
      <c r="D275" s="48">
        <v>148568</v>
      </c>
      <c r="E275" s="48">
        <v>81.400000000000006</v>
      </c>
      <c r="F275" s="48">
        <v>6.96</v>
      </c>
      <c r="G275" s="48">
        <v>4.6800000000000001E-2</v>
      </c>
      <c r="H275" s="48">
        <v>21.346</v>
      </c>
      <c r="I275" s="48">
        <v>2022</v>
      </c>
      <c r="J275" s="48" t="s">
        <v>32</v>
      </c>
      <c r="K275" s="48" t="s">
        <v>33</v>
      </c>
    </row>
    <row r="276" spans="1:11" ht="20.100000000000001" customHeight="1" x14ac:dyDescent="0.25">
      <c r="A276" s="48" t="s">
        <v>142</v>
      </c>
      <c r="B276" s="48" t="s">
        <v>79</v>
      </c>
      <c r="C276" s="48" t="s">
        <v>31</v>
      </c>
      <c r="D276" s="48">
        <v>191726</v>
      </c>
      <c r="E276" s="48">
        <v>80.180000000000007</v>
      </c>
      <c r="F276" s="48">
        <v>12.29</v>
      </c>
      <c r="G276" s="48">
        <v>6.4100000000000004E-2</v>
      </c>
      <c r="H276" s="48">
        <v>15.600199999999999</v>
      </c>
      <c r="I276" s="48">
        <v>2022</v>
      </c>
      <c r="J276" s="48" t="s">
        <v>32</v>
      </c>
      <c r="K276" s="48" t="s">
        <v>33</v>
      </c>
    </row>
    <row r="277" spans="1:11" ht="20.100000000000001" customHeight="1" x14ac:dyDescent="0.25">
      <c r="A277" s="48" t="s">
        <v>2191</v>
      </c>
      <c r="B277" s="48" t="s">
        <v>75</v>
      </c>
      <c r="C277" s="48" t="s">
        <v>31</v>
      </c>
      <c r="D277" s="48">
        <v>160408</v>
      </c>
      <c r="E277" s="48">
        <v>84.38</v>
      </c>
      <c r="F277" s="48">
        <v>5.13</v>
      </c>
      <c r="G277" s="48">
        <v>3.2000000000000001E-2</v>
      </c>
      <c r="H277" s="48">
        <v>31.268599999999999</v>
      </c>
      <c r="I277" s="48">
        <v>2022</v>
      </c>
      <c r="J277" s="48" t="s">
        <v>32</v>
      </c>
      <c r="K277" s="48" t="s">
        <v>33</v>
      </c>
    </row>
    <row r="278" spans="1:11" ht="20.100000000000001" customHeight="1" x14ac:dyDescent="0.25">
      <c r="A278" s="48" t="s">
        <v>266</v>
      </c>
      <c r="B278" s="48" t="s">
        <v>75</v>
      </c>
      <c r="C278" s="48" t="s">
        <v>31</v>
      </c>
      <c r="D278" s="48">
        <v>205571</v>
      </c>
      <c r="E278" s="48">
        <v>82.92</v>
      </c>
      <c r="F278" s="48">
        <v>9.59</v>
      </c>
      <c r="G278" s="48">
        <v>4.6699999999999998E-2</v>
      </c>
      <c r="H278" s="48">
        <v>21.4359</v>
      </c>
      <c r="I278" s="48">
        <v>2022</v>
      </c>
      <c r="J278" s="48" t="s">
        <v>32</v>
      </c>
      <c r="K278" s="48" t="s">
        <v>33</v>
      </c>
    </row>
    <row r="279" spans="1:11" ht="20.100000000000001" customHeight="1" x14ac:dyDescent="0.25">
      <c r="A279" s="48" t="s">
        <v>379</v>
      </c>
      <c r="B279" s="48" t="s">
        <v>79</v>
      </c>
      <c r="C279" s="48" t="s">
        <v>31</v>
      </c>
      <c r="D279" s="48">
        <v>94526</v>
      </c>
      <c r="E279" s="48">
        <v>88.54</v>
      </c>
      <c r="F279" s="48">
        <v>3.32</v>
      </c>
      <c r="G279" s="48">
        <v>3.5099999999999999E-2</v>
      </c>
      <c r="H279" s="48">
        <v>28.471699999999998</v>
      </c>
      <c r="I279" s="48">
        <v>2022</v>
      </c>
      <c r="J279" s="48" t="s">
        <v>32</v>
      </c>
      <c r="K279" s="48" t="s">
        <v>33</v>
      </c>
    </row>
    <row r="280" spans="1:11" ht="20.100000000000001" customHeight="1" x14ac:dyDescent="0.25">
      <c r="A280" s="48" t="s">
        <v>282</v>
      </c>
      <c r="B280" s="48" t="s">
        <v>79</v>
      </c>
      <c r="C280" s="48" t="s">
        <v>31</v>
      </c>
      <c r="D280" s="48">
        <v>91492</v>
      </c>
      <c r="E280" s="48">
        <v>83.1</v>
      </c>
      <c r="F280" s="48">
        <v>3.92</v>
      </c>
      <c r="G280" s="48">
        <v>4.2799999999999998E-2</v>
      </c>
      <c r="H280" s="48">
        <v>23.3398</v>
      </c>
      <c r="I280" s="48">
        <v>2022</v>
      </c>
      <c r="J280" s="48" t="s">
        <v>32</v>
      </c>
      <c r="K280" s="48" t="s">
        <v>33</v>
      </c>
    </row>
    <row r="281" spans="1:11" ht="20.100000000000001" customHeight="1" x14ac:dyDescent="0.25">
      <c r="A281" s="48" t="s">
        <v>207</v>
      </c>
      <c r="B281" s="48" t="s">
        <v>75</v>
      </c>
      <c r="C281" s="48" t="s">
        <v>31</v>
      </c>
      <c r="D281" s="48">
        <v>568112</v>
      </c>
      <c r="E281" s="48">
        <v>87.58</v>
      </c>
      <c r="F281" s="48">
        <v>17.3</v>
      </c>
      <c r="G281" s="48">
        <v>3.0499999999999999E-2</v>
      </c>
      <c r="H281" s="48">
        <v>32.838799999999999</v>
      </c>
      <c r="I281" s="48">
        <v>2022</v>
      </c>
      <c r="J281" s="48" t="s">
        <v>32</v>
      </c>
      <c r="K281" s="48" t="s">
        <v>33</v>
      </c>
    </row>
    <row r="282" spans="1:11" ht="20.100000000000001" customHeight="1" x14ac:dyDescent="0.25">
      <c r="A282" s="48" t="s">
        <v>3008</v>
      </c>
      <c r="B282" s="48" t="s">
        <v>75</v>
      </c>
      <c r="C282" s="48" t="s">
        <v>31</v>
      </c>
      <c r="D282" s="48">
        <v>184342</v>
      </c>
      <c r="E282" s="48">
        <v>85.57</v>
      </c>
      <c r="F282" s="48">
        <v>6.76</v>
      </c>
      <c r="G282" s="48">
        <v>3.6700000000000003E-2</v>
      </c>
      <c r="H282" s="48">
        <v>27.269500000000001</v>
      </c>
      <c r="I282" s="48">
        <v>2022</v>
      </c>
      <c r="J282" s="48" t="s">
        <v>32</v>
      </c>
      <c r="K282" s="48" t="s">
        <v>33</v>
      </c>
    </row>
    <row r="283" spans="1:11" ht="20.100000000000001" customHeight="1" x14ac:dyDescent="0.25">
      <c r="A283" s="48" t="s">
        <v>469</v>
      </c>
      <c r="B283" s="48" t="s">
        <v>79</v>
      </c>
      <c r="C283" s="48" t="s">
        <v>31</v>
      </c>
      <c r="D283" s="48">
        <v>118937</v>
      </c>
      <c r="E283" s="48">
        <v>87.64</v>
      </c>
      <c r="F283" s="48">
        <v>3.42</v>
      </c>
      <c r="G283" s="48">
        <v>2.8799999999999999E-2</v>
      </c>
      <c r="H283" s="48">
        <v>34.777000000000001</v>
      </c>
      <c r="I283" s="48">
        <v>2022</v>
      </c>
      <c r="J283" s="48" t="s">
        <v>32</v>
      </c>
      <c r="K283" s="48" t="s">
        <v>33</v>
      </c>
    </row>
    <row r="284" spans="1:11" ht="20.100000000000001" customHeight="1" x14ac:dyDescent="0.25">
      <c r="A284" s="48" t="s">
        <v>3238</v>
      </c>
      <c r="B284" s="48" t="s">
        <v>75</v>
      </c>
      <c r="C284" s="48" t="s">
        <v>31</v>
      </c>
      <c r="D284" s="48">
        <v>226672</v>
      </c>
      <c r="E284" s="48">
        <v>82.23</v>
      </c>
      <c r="F284" s="48">
        <v>9.32</v>
      </c>
      <c r="G284" s="48">
        <v>4.1099999999999998E-2</v>
      </c>
      <c r="H284" s="48">
        <v>24.321000000000002</v>
      </c>
      <c r="I284" s="48">
        <v>2022</v>
      </c>
      <c r="J284" s="48" t="s">
        <v>32</v>
      </c>
      <c r="K284" s="48" t="s">
        <v>33</v>
      </c>
    </row>
    <row r="285" spans="1:11" ht="20.100000000000001" customHeight="1" x14ac:dyDescent="0.25">
      <c r="A285" s="48" t="s">
        <v>178</v>
      </c>
      <c r="B285" s="48" t="s">
        <v>79</v>
      </c>
      <c r="C285" s="48" t="s">
        <v>31</v>
      </c>
      <c r="D285" s="48">
        <v>151878</v>
      </c>
      <c r="E285" s="48">
        <v>86.84</v>
      </c>
      <c r="F285" s="48">
        <v>8.39</v>
      </c>
      <c r="G285" s="48">
        <v>5.5199999999999999E-2</v>
      </c>
      <c r="H285" s="48">
        <v>18.1023</v>
      </c>
      <c r="I285" s="48">
        <v>2022</v>
      </c>
      <c r="J285" s="48" t="s">
        <v>32</v>
      </c>
      <c r="K285" s="48" t="s">
        <v>33</v>
      </c>
    </row>
    <row r="286" spans="1:11" ht="20.100000000000001" customHeight="1" x14ac:dyDescent="0.25">
      <c r="A286" s="48" t="s">
        <v>3005</v>
      </c>
      <c r="B286" s="48" t="s">
        <v>75</v>
      </c>
      <c r="C286" s="48" t="s">
        <v>31</v>
      </c>
      <c r="D286" s="48">
        <v>235265</v>
      </c>
      <c r="E286" s="48">
        <v>85.15</v>
      </c>
      <c r="F286" s="48">
        <v>11.01</v>
      </c>
      <c r="G286" s="48">
        <v>4.6800000000000001E-2</v>
      </c>
      <c r="H286" s="48">
        <v>21.368300000000001</v>
      </c>
      <c r="I286" s="48">
        <v>2022</v>
      </c>
      <c r="J286" s="48" t="s">
        <v>32</v>
      </c>
      <c r="K286" s="48" t="s">
        <v>33</v>
      </c>
    </row>
    <row r="287" spans="1:11" ht="20.100000000000001" customHeight="1" x14ac:dyDescent="0.25">
      <c r="A287" s="48" t="s">
        <v>240</v>
      </c>
      <c r="B287" s="48" t="s">
        <v>79</v>
      </c>
      <c r="C287" s="48" t="s">
        <v>31</v>
      </c>
      <c r="D287" s="48">
        <v>253788</v>
      </c>
      <c r="E287" s="48">
        <v>75.680000000000007</v>
      </c>
      <c r="F287" s="48">
        <v>10.47</v>
      </c>
      <c r="G287" s="48">
        <v>4.1300000000000003E-2</v>
      </c>
      <c r="H287" s="48">
        <v>24.239599999999999</v>
      </c>
      <c r="I287" s="48">
        <v>2022</v>
      </c>
      <c r="J287" s="48" t="s">
        <v>32</v>
      </c>
      <c r="K287" s="48" t="s">
        <v>33</v>
      </c>
    </row>
    <row r="288" spans="1:11" ht="20.100000000000001" customHeight="1" x14ac:dyDescent="0.25">
      <c r="A288" s="48" t="s">
        <v>384</v>
      </c>
      <c r="B288" s="48" t="s">
        <v>79</v>
      </c>
      <c r="C288" s="48" t="s">
        <v>31</v>
      </c>
      <c r="D288" s="48">
        <v>276608</v>
      </c>
      <c r="E288" s="48">
        <v>86.28</v>
      </c>
      <c r="F288" s="48">
        <v>11.44</v>
      </c>
      <c r="G288" s="48">
        <v>4.1399999999999999E-2</v>
      </c>
      <c r="H288" s="48">
        <v>24.179099999999998</v>
      </c>
      <c r="I288" s="48">
        <v>2022</v>
      </c>
      <c r="J288" s="48" t="s">
        <v>32</v>
      </c>
      <c r="K288" s="48" t="s">
        <v>33</v>
      </c>
    </row>
    <row r="289" spans="1:11" ht="20.100000000000001" customHeight="1" x14ac:dyDescent="0.25">
      <c r="A289" s="48" t="s">
        <v>167</v>
      </c>
      <c r="B289" s="48" t="s">
        <v>79</v>
      </c>
      <c r="C289" s="48" t="s">
        <v>31</v>
      </c>
      <c r="D289" s="48">
        <v>157353</v>
      </c>
      <c r="E289" s="48">
        <v>84.23</v>
      </c>
      <c r="F289" s="48">
        <v>7.59</v>
      </c>
      <c r="G289" s="48">
        <v>4.82E-2</v>
      </c>
      <c r="H289" s="48">
        <v>20.7316</v>
      </c>
      <c r="I289" s="48">
        <v>2022</v>
      </c>
      <c r="J289" s="48" t="s">
        <v>32</v>
      </c>
      <c r="K289" s="48" t="s">
        <v>33</v>
      </c>
    </row>
    <row r="290" spans="1:11" ht="20.100000000000001" customHeight="1" x14ac:dyDescent="0.25">
      <c r="A290" s="48" t="s">
        <v>346</v>
      </c>
      <c r="B290" s="48" t="s">
        <v>34</v>
      </c>
      <c r="C290" s="48" t="s">
        <v>31</v>
      </c>
      <c r="D290" s="48">
        <v>282072</v>
      </c>
      <c r="E290" s="48">
        <v>80.349999999999994</v>
      </c>
      <c r="F290" s="48">
        <v>8.61</v>
      </c>
      <c r="G290" s="48">
        <v>3.0499999999999999E-2</v>
      </c>
      <c r="H290" s="48">
        <v>32.761000000000003</v>
      </c>
      <c r="I290" s="48">
        <v>2022</v>
      </c>
      <c r="J290" s="48" t="s">
        <v>32</v>
      </c>
      <c r="K290" s="48" t="s">
        <v>33</v>
      </c>
    </row>
    <row r="291" spans="1:11" ht="20.100000000000001" customHeight="1" x14ac:dyDescent="0.25">
      <c r="A291" s="48" t="s">
        <v>280</v>
      </c>
      <c r="B291" s="48" t="s">
        <v>34</v>
      </c>
      <c r="C291" s="48" t="s">
        <v>31</v>
      </c>
      <c r="D291" s="48">
        <v>201571</v>
      </c>
      <c r="E291" s="48">
        <v>86.67</v>
      </c>
      <c r="F291" s="48">
        <v>8.8800000000000008</v>
      </c>
      <c r="G291" s="48">
        <v>4.41E-2</v>
      </c>
      <c r="H291" s="48">
        <v>22.699400000000001</v>
      </c>
      <c r="I291" s="48">
        <v>2022</v>
      </c>
      <c r="J291" s="48" t="s">
        <v>32</v>
      </c>
      <c r="K291" s="48" t="s">
        <v>33</v>
      </c>
    </row>
    <row r="292" spans="1:11" ht="20.100000000000001" customHeight="1" x14ac:dyDescent="0.25">
      <c r="A292" s="48" t="s">
        <v>162</v>
      </c>
      <c r="B292" s="48" t="s">
        <v>79</v>
      </c>
      <c r="C292" s="48" t="s">
        <v>31</v>
      </c>
      <c r="D292" s="48">
        <v>307926</v>
      </c>
      <c r="E292" s="48">
        <v>85.51</v>
      </c>
      <c r="F292" s="48">
        <v>9.74</v>
      </c>
      <c r="G292" s="48">
        <v>3.1600000000000003E-2</v>
      </c>
      <c r="H292" s="48">
        <v>31.614599999999999</v>
      </c>
      <c r="I292" s="48">
        <v>2022</v>
      </c>
      <c r="J292" s="48" t="s">
        <v>32</v>
      </c>
      <c r="K292" s="48" t="s">
        <v>33</v>
      </c>
    </row>
    <row r="293" spans="1:11" ht="20.100000000000001" customHeight="1" x14ac:dyDescent="0.25">
      <c r="A293" s="48" t="s">
        <v>324</v>
      </c>
      <c r="B293" s="48" t="s">
        <v>79</v>
      </c>
      <c r="C293" s="48" t="s">
        <v>31</v>
      </c>
      <c r="D293" s="48">
        <v>89784</v>
      </c>
      <c r="E293" s="48">
        <v>89.08</v>
      </c>
      <c r="F293" s="48">
        <v>3.46</v>
      </c>
      <c r="G293" s="48">
        <v>3.85E-2</v>
      </c>
      <c r="H293" s="48">
        <v>25.949100000000001</v>
      </c>
      <c r="I293" s="48">
        <v>2022</v>
      </c>
      <c r="J293" s="48" t="s">
        <v>32</v>
      </c>
      <c r="K293" s="48" t="s">
        <v>33</v>
      </c>
    </row>
    <row r="294" spans="1:11" ht="20.100000000000001" customHeight="1" x14ac:dyDescent="0.25">
      <c r="A294" s="48" t="s">
        <v>275</v>
      </c>
      <c r="B294" s="48" t="s">
        <v>75</v>
      </c>
      <c r="C294" s="48" t="s">
        <v>31</v>
      </c>
      <c r="D294" s="48">
        <v>164227</v>
      </c>
      <c r="E294" s="48">
        <v>82.66</v>
      </c>
      <c r="F294" s="48">
        <v>6.5</v>
      </c>
      <c r="G294" s="48">
        <v>3.9600000000000003E-2</v>
      </c>
      <c r="H294" s="48">
        <v>25.265699999999999</v>
      </c>
      <c r="I294" s="48">
        <v>2022</v>
      </c>
      <c r="J294" s="48" t="s">
        <v>32</v>
      </c>
      <c r="K294" s="48" t="s">
        <v>33</v>
      </c>
    </row>
    <row r="295" spans="1:11" ht="20.100000000000001" customHeight="1" x14ac:dyDescent="0.25">
      <c r="A295" s="48" t="s">
        <v>1722</v>
      </c>
      <c r="B295" s="48" t="s">
        <v>75</v>
      </c>
      <c r="C295" s="48" t="s">
        <v>31</v>
      </c>
      <c r="D295" s="48">
        <v>303152</v>
      </c>
      <c r="E295" s="48">
        <v>87.44</v>
      </c>
      <c r="F295" s="48">
        <v>10.66</v>
      </c>
      <c r="G295" s="48">
        <v>3.5200000000000002E-2</v>
      </c>
      <c r="H295" s="48">
        <v>28.438300000000002</v>
      </c>
      <c r="I295" s="48">
        <v>2022</v>
      </c>
      <c r="J295" s="48" t="s">
        <v>32</v>
      </c>
      <c r="K295" s="48" t="s">
        <v>33</v>
      </c>
    </row>
    <row r="296" spans="1:11" ht="20.100000000000001" customHeight="1" x14ac:dyDescent="0.25">
      <c r="A296" s="48" t="s">
        <v>329</v>
      </c>
      <c r="B296" s="48" t="s">
        <v>75</v>
      </c>
      <c r="C296" s="48" t="s">
        <v>31</v>
      </c>
      <c r="D296" s="48">
        <v>331876</v>
      </c>
      <c r="E296" s="48">
        <v>76.47</v>
      </c>
      <c r="F296" s="48">
        <v>17.61</v>
      </c>
      <c r="G296" s="48">
        <v>5.3100000000000001E-2</v>
      </c>
      <c r="H296" s="48">
        <v>18.8459</v>
      </c>
      <c r="I296" s="48">
        <v>2022</v>
      </c>
      <c r="J296" s="48" t="s">
        <v>32</v>
      </c>
      <c r="K296" s="48" t="s">
        <v>33</v>
      </c>
    </row>
    <row r="297" spans="1:11" ht="20.100000000000001" customHeight="1" x14ac:dyDescent="0.25">
      <c r="A297" s="48" t="s">
        <v>3004</v>
      </c>
      <c r="B297" s="48" t="s">
        <v>75</v>
      </c>
      <c r="C297" s="48" t="s">
        <v>31</v>
      </c>
      <c r="D297" s="48">
        <v>126290</v>
      </c>
      <c r="E297" s="48">
        <v>84.32</v>
      </c>
      <c r="F297" s="48">
        <v>5.77</v>
      </c>
      <c r="G297" s="48">
        <v>4.5699999999999998E-2</v>
      </c>
      <c r="H297" s="48">
        <v>21.8873</v>
      </c>
      <c r="I297" s="48">
        <v>2022</v>
      </c>
      <c r="J297" s="48" t="s">
        <v>32</v>
      </c>
      <c r="K297" s="48" t="s">
        <v>33</v>
      </c>
    </row>
    <row r="298" spans="1:11" ht="20.100000000000001" customHeight="1" x14ac:dyDescent="0.25">
      <c r="A298" s="48" t="s">
        <v>468</v>
      </c>
      <c r="B298" s="48" t="s">
        <v>34</v>
      </c>
      <c r="C298" s="48" t="s">
        <v>31</v>
      </c>
      <c r="D298" s="48">
        <v>232337</v>
      </c>
      <c r="E298" s="48">
        <v>84.14</v>
      </c>
      <c r="F298" s="48">
        <v>9.1999999999999993</v>
      </c>
      <c r="G298" s="48">
        <v>3.9600000000000003E-2</v>
      </c>
      <c r="H298" s="48">
        <v>25.254000000000001</v>
      </c>
      <c r="I298" s="48">
        <v>2022</v>
      </c>
      <c r="J298" s="48" t="s">
        <v>32</v>
      </c>
      <c r="K298" s="48" t="s">
        <v>33</v>
      </c>
    </row>
    <row r="299" spans="1:11" ht="20.100000000000001" customHeight="1" x14ac:dyDescent="0.25">
      <c r="A299" s="48" t="s">
        <v>430</v>
      </c>
      <c r="B299" s="48" t="s">
        <v>79</v>
      </c>
      <c r="C299" s="48" t="s">
        <v>31</v>
      </c>
      <c r="D299" s="48">
        <v>206239</v>
      </c>
      <c r="E299" s="48">
        <v>81.56</v>
      </c>
      <c r="F299" s="48">
        <v>10</v>
      </c>
      <c r="G299" s="48">
        <v>4.8500000000000001E-2</v>
      </c>
      <c r="H299" s="48">
        <v>20.623899999999999</v>
      </c>
      <c r="I299" s="48">
        <v>2022</v>
      </c>
      <c r="J299" s="48" t="s">
        <v>32</v>
      </c>
      <c r="K299" s="48" t="s">
        <v>33</v>
      </c>
    </row>
    <row r="300" spans="1:11" ht="20.100000000000001" customHeight="1" x14ac:dyDescent="0.25">
      <c r="A300" s="48" t="s">
        <v>315</v>
      </c>
      <c r="B300" s="48" t="s">
        <v>79</v>
      </c>
      <c r="C300" s="48" t="s">
        <v>31</v>
      </c>
      <c r="D300" s="48">
        <v>209804</v>
      </c>
      <c r="E300" s="48">
        <v>84.7</v>
      </c>
      <c r="F300" s="48">
        <v>9.89</v>
      </c>
      <c r="G300" s="48">
        <v>4.7100000000000003E-2</v>
      </c>
      <c r="H300" s="48">
        <v>21.213699999999999</v>
      </c>
      <c r="I300" s="48">
        <v>2022</v>
      </c>
      <c r="J300" s="48" t="s">
        <v>32</v>
      </c>
      <c r="K300" s="48" t="s">
        <v>33</v>
      </c>
    </row>
    <row r="301" spans="1:11" ht="20.100000000000001" customHeight="1" x14ac:dyDescent="0.25">
      <c r="A301" s="48" t="s">
        <v>613</v>
      </c>
      <c r="B301" s="48" t="s">
        <v>75</v>
      </c>
      <c r="C301" s="48" t="s">
        <v>31</v>
      </c>
      <c r="D301" s="48">
        <v>211252</v>
      </c>
      <c r="E301" s="48">
        <v>87.81</v>
      </c>
      <c r="F301" s="48">
        <v>11.81</v>
      </c>
      <c r="G301" s="48">
        <v>5.5899999999999998E-2</v>
      </c>
      <c r="H301" s="48">
        <v>17.887499999999999</v>
      </c>
      <c r="I301" s="48">
        <v>2022</v>
      </c>
      <c r="J301" s="48" t="s">
        <v>32</v>
      </c>
      <c r="K301" s="48" t="s">
        <v>33</v>
      </c>
    </row>
    <row r="302" spans="1:11" ht="20.100000000000001" customHeight="1" x14ac:dyDescent="0.25">
      <c r="A302" s="48" t="s">
        <v>1691</v>
      </c>
      <c r="B302" s="48" t="s">
        <v>75</v>
      </c>
      <c r="C302" s="48" t="s">
        <v>31</v>
      </c>
      <c r="D302" s="48">
        <v>140039</v>
      </c>
      <c r="E302" s="48">
        <v>84.93</v>
      </c>
      <c r="F302" s="48">
        <v>5.3</v>
      </c>
      <c r="G302" s="48">
        <v>3.78E-2</v>
      </c>
      <c r="H302" s="48">
        <v>26.4224</v>
      </c>
      <c r="I302" s="48">
        <v>2022</v>
      </c>
      <c r="J302" s="48" t="s">
        <v>32</v>
      </c>
      <c r="K302" s="48" t="s">
        <v>33</v>
      </c>
    </row>
    <row r="303" spans="1:11" ht="20.100000000000001" customHeight="1" x14ac:dyDescent="0.25">
      <c r="A303" s="48" t="s">
        <v>1623</v>
      </c>
      <c r="B303" s="48" t="s">
        <v>75</v>
      </c>
      <c r="C303" s="48" t="s">
        <v>31</v>
      </c>
      <c r="D303" s="48">
        <v>266726</v>
      </c>
      <c r="E303" s="48">
        <v>84.46</v>
      </c>
      <c r="F303" s="48">
        <v>9.8000000000000007</v>
      </c>
      <c r="G303" s="48">
        <v>3.6700000000000003E-2</v>
      </c>
      <c r="H303" s="48">
        <v>27.216999999999999</v>
      </c>
      <c r="I303" s="48">
        <v>2022</v>
      </c>
      <c r="J303" s="48" t="s">
        <v>32</v>
      </c>
      <c r="K303" s="48" t="s">
        <v>33</v>
      </c>
    </row>
    <row r="304" spans="1:11" ht="20.100000000000001" customHeight="1" x14ac:dyDescent="0.25">
      <c r="A304" s="48" t="s">
        <v>331</v>
      </c>
      <c r="B304" s="48" t="s">
        <v>79</v>
      </c>
      <c r="C304" s="48" t="s">
        <v>31</v>
      </c>
      <c r="D304" s="48">
        <v>266265</v>
      </c>
      <c r="E304" s="48">
        <v>87.53</v>
      </c>
      <c r="F304" s="48">
        <v>11.41</v>
      </c>
      <c r="G304" s="48">
        <v>4.2900000000000001E-2</v>
      </c>
      <c r="H304" s="48">
        <v>23.336099999999998</v>
      </c>
      <c r="I304" s="48">
        <v>2022</v>
      </c>
      <c r="J304" s="48" t="s">
        <v>32</v>
      </c>
      <c r="K304" s="48" t="s">
        <v>33</v>
      </c>
    </row>
    <row r="305" spans="1:11" ht="20.100000000000001" customHeight="1" x14ac:dyDescent="0.25">
      <c r="A305" s="48" t="s">
        <v>427</v>
      </c>
      <c r="B305" s="48" t="s">
        <v>75</v>
      </c>
      <c r="C305" s="48" t="s">
        <v>31</v>
      </c>
      <c r="D305" s="48">
        <v>298092</v>
      </c>
      <c r="E305" s="48">
        <v>82.83</v>
      </c>
      <c r="F305" s="48">
        <v>10.33</v>
      </c>
      <c r="G305" s="48">
        <v>3.4700000000000002E-2</v>
      </c>
      <c r="H305" s="48">
        <v>28.8569</v>
      </c>
      <c r="I305" s="48">
        <v>2022</v>
      </c>
      <c r="J305" s="48" t="s">
        <v>32</v>
      </c>
      <c r="K305" s="48" t="s">
        <v>33</v>
      </c>
    </row>
    <row r="306" spans="1:11" ht="20.100000000000001" customHeight="1" x14ac:dyDescent="0.25">
      <c r="A306" s="48" t="s">
        <v>344</v>
      </c>
      <c r="B306" s="48" t="s">
        <v>79</v>
      </c>
      <c r="C306" s="48" t="s">
        <v>31</v>
      </c>
      <c r="D306" s="48">
        <v>88956</v>
      </c>
      <c r="E306" s="48">
        <v>88.28</v>
      </c>
      <c r="F306" s="48">
        <v>4.0599999999999996</v>
      </c>
      <c r="G306" s="48">
        <v>4.5600000000000002E-2</v>
      </c>
      <c r="H306" s="48">
        <v>21.910499999999999</v>
      </c>
      <c r="I306" s="48">
        <v>2022</v>
      </c>
      <c r="J306" s="48" t="s">
        <v>32</v>
      </c>
      <c r="K306" s="48" t="s">
        <v>33</v>
      </c>
    </row>
    <row r="307" spans="1:11" ht="20.100000000000001" customHeight="1" x14ac:dyDescent="0.25">
      <c r="A307" s="48" t="s">
        <v>278</v>
      </c>
      <c r="B307" s="48" t="s">
        <v>79</v>
      </c>
      <c r="C307" s="48" t="s">
        <v>31</v>
      </c>
      <c r="D307" s="48">
        <v>201560</v>
      </c>
      <c r="E307" s="48">
        <v>86.26</v>
      </c>
      <c r="F307" s="48">
        <v>7.59</v>
      </c>
      <c r="G307" s="48">
        <v>3.7699999999999997E-2</v>
      </c>
      <c r="H307" s="48">
        <v>26.556000000000001</v>
      </c>
      <c r="I307" s="48">
        <v>2022</v>
      </c>
      <c r="J307" s="48" t="s">
        <v>32</v>
      </c>
      <c r="K307" s="48" t="s">
        <v>33</v>
      </c>
    </row>
    <row r="308" spans="1:11" ht="20.100000000000001" customHeight="1" x14ac:dyDescent="0.25">
      <c r="A308" s="48" t="s">
        <v>508</v>
      </c>
      <c r="B308" s="48" t="s">
        <v>79</v>
      </c>
      <c r="C308" s="48" t="s">
        <v>31</v>
      </c>
      <c r="D308" s="48">
        <v>105156</v>
      </c>
      <c r="E308" s="48">
        <v>87.15</v>
      </c>
      <c r="F308" s="48">
        <v>6.51</v>
      </c>
      <c r="G308" s="48">
        <v>6.1899999999999997E-2</v>
      </c>
      <c r="H308" s="48">
        <v>16.153099999999998</v>
      </c>
      <c r="I308" s="48">
        <v>2022</v>
      </c>
      <c r="J308" s="48" t="s">
        <v>32</v>
      </c>
      <c r="K308" s="48" t="s">
        <v>33</v>
      </c>
    </row>
    <row r="309" spans="1:11" ht="20.100000000000001" customHeight="1" x14ac:dyDescent="0.25">
      <c r="A309" s="48" t="s">
        <v>307</v>
      </c>
      <c r="B309" s="48" t="s">
        <v>34</v>
      </c>
      <c r="C309" s="48" t="s">
        <v>31</v>
      </c>
      <c r="D309" s="48">
        <v>566521</v>
      </c>
      <c r="E309" s="48">
        <v>84.73</v>
      </c>
      <c r="F309" s="48">
        <v>21.74</v>
      </c>
      <c r="G309" s="48">
        <v>3.8399999999999997E-2</v>
      </c>
      <c r="H309" s="48">
        <v>26.058900000000001</v>
      </c>
      <c r="I309" s="48">
        <v>2022</v>
      </c>
      <c r="J309" s="48" t="s">
        <v>32</v>
      </c>
      <c r="K309" s="48" t="s">
        <v>33</v>
      </c>
    </row>
    <row r="310" spans="1:11" ht="20.100000000000001" customHeight="1" x14ac:dyDescent="0.25">
      <c r="A310" s="48" t="s">
        <v>255</v>
      </c>
      <c r="B310" s="48" t="s">
        <v>79</v>
      </c>
      <c r="C310" s="48" t="s">
        <v>31</v>
      </c>
      <c r="D310" s="48">
        <v>162286</v>
      </c>
      <c r="E310" s="48">
        <v>75</v>
      </c>
      <c r="F310" s="48">
        <v>8.75</v>
      </c>
      <c r="G310" s="48">
        <v>5.3900000000000003E-2</v>
      </c>
      <c r="H310" s="48">
        <v>18.547000000000001</v>
      </c>
      <c r="I310" s="48">
        <v>2022</v>
      </c>
      <c r="J310" s="48" t="s">
        <v>32</v>
      </c>
      <c r="K310" s="48" t="s">
        <v>33</v>
      </c>
    </row>
    <row r="311" spans="1:11" ht="20.100000000000001" customHeight="1" x14ac:dyDescent="0.25">
      <c r="A311" s="48" t="s">
        <v>452</v>
      </c>
      <c r="B311" s="48" t="s">
        <v>79</v>
      </c>
      <c r="C311" s="48" t="s">
        <v>31</v>
      </c>
      <c r="D311" s="48">
        <v>64609</v>
      </c>
      <c r="E311" s="48">
        <v>88.06</v>
      </c>
      <c r="F311" s="48">
        <v>2.88</v>
      </c>
      <c r="G311" s="48">
        <v>4.4600000000000001E-2</v>
      </c>
      <c r="H311" s="48">
        <v>22.433599999999998</v>
      </c>
      <c r="I311" s="48">
        <v>2022</v>
      </c>
      <c r="J311" s="48" t="s">
        <v>32</v>
      </c>
      <c r="K311" s="48" t="s">
        <v>33</v>
      </c>
    </row>
    <row r="312" spans="1:11" ht="20.100000000000001" customHeight="1" x14ac:dyDescent="0.25">
      <c r="A312" s="48" t="s">
        <v>141</v>
      </c>
      <c r="B312" s="48" t="s">
        <v>79</v>
      </c>
      <c r="C312" s="48" t="s">
        <v>31</v>
      </c>
      <c r="D312" s="48">
        <v>193858</v>
      </c>
      <c r="E312" s="48">
        <v>88.54</v>
      </c>
      <c r="F312" s="48">
        <v>6.98</v>
      </c>
      <c r="G312" s="48">
        <v>3.5999999999999997E-2</v>
      </c>
      <c r="H312" s="48">
        <v>27.773399999999999</v>
      </c>
      <c r="I312" s="48">
        <v>2022</v>
      </c>
      <c r="J312" s="48" t="s">
        <v>32</v>
      </c>
      <c r="K312" s="48" t="s">
        <v>33</v>
      </c>
    </row>
    <row r="313" spans="1:11" ht="20.100000000000001" customHeight="1" x14ac:dyDescent="0.25">
      <c r="A313" s="48" t="s">
        <v>443</v>
      </c>
      <c r="B313" s="48" t="s">
        <v>79</v>
      </c>
      <c r="C313" s="48" t="s">
        <v>31</v>
      </c>
      <c r="D313" s="48">
        <v>117696</v>
      </c>
      <c r="E313" s="48">
        <v>87.98</v>
      </c>
      <c r="F313" s="48">
        <v>3.69</v>
      </c>
      <c r="G313" s="48">
        <v>3.1399999999999997E-2</v>
      </c>
      <c r="H313" s="48">
        <v>31.896000000000001</v>
      </c>
      <c r="I313" s="48">
        <v>2022</v>
      </c>
      <c r="J313" s="48" t="s">
        <v>32</v>
      </c>
      <c r="K313" s="48" t="s">
        <v>33</v>
      </c>
    </row>
    <row r="314" spans="1:11" ht="20.100000000000001" customHeight="1" x14ac:dyDescent="0.25">
      <c r="A314" s="48" t="s">
        <v>481</v>
      </c>
      <c r="B314" s="48" t="s">
        <v>79</v>
      </c>
      <c r="C314" s="48" t="s">
        <v>31</v>
      </c>
      <c r="D314" s="48">
        <v>200160</v>
      </c>
      <c r="E314" s="48">
        <v>83.67</v>
      </c>
      <c r="F314" s="48">
        <v>8.2899999999999991</v>
      </c>
      <c r="G314" s="48">
        <v>4.1399999999999999E-2</v>
      </c>
      <c r="H314" s="48">
        <v>24.1448</v>
      </c>
      <c r="I314" s="48">
        <v>2022</v>
      </c>
      <c r="J314" s="48" t="s">
        <v>32</v>
      </c>
      <c r="K314" s="48" t="s">
        <v>33</v>
      </c>
    </row>
    <row r="315" spans="1:11" ht="20.100000000000001" customHeight="1" x14ac:dyDescent="0.25">
      <c r="A315" s="48" t="s">
        <v>378</v>
      </c>
      <c r="B315" s="48" t="s">
        <v>79</v>
      </c>
      <c r="C315" s="48" t="s">
        <v>31</v>
      </c>
      <c r="D315" s="48">
        <v>161331</v>
      </c>
      <c r="E315" s="48">
        <v>81.42</v>
      </c>
      <c r="F315" s="48">
        <v>9.74</v>
      </c>
      <c r="G315" s="48">
        <v>6.0400000000000002E-2</v>
      </c>
      <c r="H315" s="48">
        <v>16.563800000000001</v>
      </c>
      <c r="I315" s="48">
        <v>2022</v>
      </c>
      <c r="J315" s="48" t="s">
        <v>32</v>
      </c>
      <c r="K315" s="48" t="s">
        <v>33</v>
      </c>
    </row>
    <row r="316" spans="1:11" ht="20.100000000000001" customHeight="1" x14ac:dyDescent="0.25">
      <c r="A316" s="48" t="s">
        <v>497</v>
      </c>
      <c r="B316" s="48" t="s">
        <v>79</v>
      </c>
      <c r="C316" s="48" t="s">
        <v>31</v>
      </c>
      <c r="D316" s="48">
        <v>180905</v>
      </c>
      <c r="E316" s="48">
        <v>81.27</v>
      </c>
      <c r="F316" s="48">
        <v>7.18</v>
      </c>
      <c r="G316" s="48">
        <v>3.9699999999999999E-2</v>
      </c>
      <c r="H316" s="48">
        <v>25.195599999999999</v>
      </c>
      <c r="I316" s="48">
        <v>2022</v>
      </c>
      <c r="J316" s="48" t="s">
        <v>32</v>
      </c>
      <c r="K316" s="48" t="s">
        <v>33</v>
      </c>
    </row>
    <row r="317" spans="1:11" ht="20.100000000000001" customHeight="1" x14ac:dyDescent="0.25">
      <c r="A317" s="48" t="s">
        <v>489</v>
      </c>
      <c r="B317" s="48" t="s">
        <v>79</v>
      </c>
      <c r="C317" s="48" t="s">
        <v>31</v>
      </c>
      <c r="D317" s="48">
        <v>99809</v>
      </c>
      <c r="E317" s="48">
        <v>86.87</v>
      </c>
      <c r="F317" s="48">
        <v>4.28</v>
      </c>
      <c r="G317" s="48">
        <v>4.2900000000000001E-2</v>
      </c>
      <c r="H317" s="48">
        <v>23.32</v>
      </c>
      <c r="I317" s="48">
        <v>2022</v>
      </c>
      <c r="J317" s="48" t="s">
        <v>32</v>
      </c>
      <c r="K317" s="48" t="s">
        <v>33</v>
      </c>
    </row>
    <row r="318" spans="1:11" ht="20.100000000000001" customHeight="1" x14ac:dyDescent="0.25">
      <c r="A318" s="48" t="s">
        <v>1709</v>
      </c>
      <c r="B318" s="48" t="s">
        <v>75</v>
      </c>
      <c r="C318" s="48" t="s">
        <v>31</v>
      </c>
      <c r="D318" s="48">
        <v>145640</v>
      </c>
      <c r="E318" s="48">
        <v>86.16</v>
      </c>
      <c r="F318" s="48">
        <v>5.63</v>
      </c>
      <c r="G318" s="48">
        <v>3.8699999999999998E-2</v>
      </c>
      <c r="H318" s="48">
        <v>25.868600000000001</v>
      </c>
      <c r="I318" s="48">
        <v>2022</v>
      </c>
      <c r="J318" s="48" t="s">
        <v>32</v>
      </c>
      <c r="K318" s="48" t="s">
        <v>33</v>
      </c>
    </row>
    <row r="319" spans="1:11" ht="20.100000000000001" customHeight="1" x14ac:dyDescent="0.25">
      <c r="A319" s="48" t="s">
        <v>363</v>
      </c>
      <c r="B319" s="48" t="s">
        <v>79</v>
      </c>
      <c r="C319" s="48" t="s">
        <v>31</v>
      </c>
      <c r="D319" s="48">
        <v>123712</v>
      </c>
      <c r="E319" s="48">
        <v>83.67</v>
      </c>
      <c r="F319" s="48">
        <v>4.12</v>
      </c>
      <c r="G319" s="48">
        <v>3.3300000000000003E-2</v>
      </c>
      <c r="H319" s="48">
        <v>30.027100000000001</v>
      </c>
      <c r="I319" s="48">
        <v>2022</v>
      </c>
      <c r="J319" s="48" t="s">
        <v>32</v>
      </c>
      <c r="K319" s="48" t="s">
        <v>33</v>
      </c>
    </row>
    <row r="320" spans="1:11" ht="20.100000000000001" customHeight="1" x14ac:dyDescent="0.25">
      <c r="A320" s="48" t="s">
        <v>157</v>
      </c>
      <c r="B320" s="48" t="s">
        <v>34</v>
      </c>
      <c r="C320" s="48" t="s">
        <v>31</v>
      </c>
      <c r="D320" s="48">
        <v>220582</v>
      </c>
      <c r="E320" s="48">
        <v>81.77</v>
      </c>
      <c r="F320" s="48">
        <v>8.61</v>
      </c>
      <c r="G320" s="48">
        <v>3.9E-2</v>
      </c>
      <c r="H320" s="48">
        <v>25.619299999999999</v>
      </c>
      <c r="I320" s="48">
        <v>2022</v>
      </c>
      <c r="J320" s="48" t="s">
        <v>32</v>
      </c>
      <c r="K320" s="48" t="s">
        <v>33</v>
      </c>
    </row>
    <row r="321" spans="1:11" ht="20.100000000000001" customHeight="1" x14ac:dyDescent="0.25">
      <c r="A321" s="48" t="s">
        <v>2943</v>
      </c>
      <c r="B321" s="48" t="s">
        <v>79</v>
      </c>
      <c r="C321" s="48" t="s">
        <v>31</v>
      </c>
      <c r="D321" s="48">
        <v>84533</v>
      </c>
      <c r="E321" s="48">
        <v>78.47</v>
      </c>
      <c r="F321" s="48">
        <v>4.49</v>
      </c>
      <c r="G321" s="48">
        <v>5.3100000000000001E-2</v>
      </c>
      <c r="H321" s="48">
        <v>18.826799999999999</v>
      </c>
      <c r="I321" s="48">
        <v>2022</v>
      </c>
      <c r="J321" s="48" t="s">
        <v>32</v>
      </c>
      <c r="K321" s="48" t="s">
        <v>33</v>
      </c>
    </row>
    <row r="322" spans="1:11" ht="20.100000000000001" customHeight="1" x14ac:dyDescent="0.25">
      <c r="A322" s="48" t="s">
        <v>398</v>
      </c>
      <c r="B322" s="48" t="s">
        <v>79</v>
      </c>
      <c r="C322" s="48" t="s">
        <v>31</v>
      </c>
      <c r="D322" s="48">
        <v>195386</v>
      </c>
      <c r="E322" s="48">
        <v>85.78</v>
      </c>
      <c r="F322" s="48">
        <v>7.01</v>
      </c>
      <c r="G322" s="48">
        <v>3.5900000000000001E-2</v>
      </c>
      <c r="H322" s="48">
        <v>27.872499999999999</v>
      </c>
      <c r="I322" s="48">
        <v>2022</v>
      </c>
      <c r="J322" s="48" t="s">
        <v>32</v>
      </c>
      <c r="K322" s="48" t="s">
        <v>33</v>
      </c>
    </row>
    <row r="323" spans="1:11" ht="20.100000000000001" customHeight="1" x14ac:dyDescent="0.25">
      <c r="A323" s="48" t="s">
        <v>477</v>
      </c>
      <c r="B323" s="48" t="s">
        <v>79</v>
      </c>
      <c r="C323" s="48" t="s">
        <v>31</v>
      </c>
      <c r="D323" s="48">
        <v>165437</v>
      </c>
      <c r="E323" s="48">
        <v>84.66</v>
      </c>
      <c r="F323" s="48">
        <v>6.24</v>
      </c>
      <c r="G323" s="48">
        <v>3.7699999999999997E-2</v>
      </c>
      <c r="H323" s="48">
        <v>26.5123</v>
      </c>
      <c r="I323" s="48">
        <v>2022</v>
      </c>
      <c r="J323" s="48" t="s">
        <v>32</v>
      </c>
      <c r="K323" s="48" t="s">
        <v>33</v>
      </c>
    </row>
    <row r="324" spans="1:11" ht="20.100000000000001" customHeight="1" x14ac:dyDescent="0.25">
      <c r="A324" s="48" t="s">
        <v>356</v>
      </c>
      <c r="B324" s="48" t="s">
        <v>79</v>
      </c>
      <c r="C324" s="48" t="s">
        <v>31</v>
      </c>
      <c r="D324" s="48">
        <v>288798</v>
      </c>
      <c r="E324" s="48">
        <v>79.959999999999994</v>
      </c>
      <c r="F324" s="48">
        <v>9.7100000000000009</v>
      </c>
      <c r="G324" s="48">
        <v>3.3599999999999998E-2</v>
      </c>
      <c r="H324" s="48">
        <v>29.7423</v>
      </c>
      <c r="I324" s="48">
        <v>2022</v>
      </c>
      <c r="J324" s="48" t="s">
        <v>32</v>
      </c>
      <c r="K324" s="48" t="s">
        <v>33</v>
      </c>
    </row>
    <row r="325" spans="1:11" ht="20.100000000000001" customHeight="1" x14ac:dyDescent="0.25">
      <c r="A325" s="48" t="s">
        <v>445</v>
      </c>
      <c r="B325" s="48" t="s">
        <v>79</v>
      </c>
      <c r="C325" s="48" t="s">
        <v>31</v>
      </c>
      <c r="D325" s="48">
        <v>154361</v>
      </c>
      <c r="E325" s="48">
        <v>75.900000000000006</v>
      </c>
      <c r="F325" s="48">
        <v>7.2</v>
      </c>
      <c r="G325" s="48">
        <v>4.6600000000000003E-2</v>
      </c>
      <c r="H325" s="48">
        <v>21.439</v>
      </c>
      <c r="I325" s="48">
        <v>2022</v>
      </c>
      <c r="J325" s="48" t="s">
        <v>32</v>
      </c>
      <c r="K325" s="48" t="s">
        <v>33</v>
      </c>
    </row>
    <row r="326" spans="1:11" ht="20.100000000000001" customHeight="1" x14ac:dyDescent="0.25">
      <c r="A326" s="48" t="s">
        <v>327</v>
      </c>
      <c r="B326" s="48" t="s">
        <v>79</v>
      </c>
      <c r="C326" s="48" t="s">
        <v>31</v>
      </c>
      <c r="D326" s="48">
        <v>192681</v>
      </c>
      <c r="E326" s="48">
        <v>88.55</v>
      </c>
      <c r="F326" s="48">
        <v>7.33</v>
      </c>
      <c r="G326" s="48">
        <v>3.7999999999999999E-2</v>
      </c>
      <c r="H326" s="48">
        <v>26.2866</v>
      </c>
      <c r="I326" s="48">
        <v>2022</v>
      </c>
      <c r="J326" s="48" t="s">
        <v>32</v>
      </c>
      <c r="K326" s="48" t="s">
        <v>33</v>
      </c>
    </row>
    <row r="327" spans="1:11" ht="20.100000000000001" customHeight="1" x14ac:dyDescent="0.25">
      <c r="A327" s="48" t="s">
        <v>189</v>
      </c>
      <c r="B327" s="48" t="s">
        <v>75</v>
      </c>
      <c r="C327" s="48" t="s">
        <v>31</v>
      </c>
      <c r="D327" s="48">
        <v>392666</v>
      </c>
      <c r="E327" s="48">
        <v>82.87</v>
      </c>
      <c r="F327" s="48">
        <v>11.29</v>
      </c>
      <c r="G327" s="48">
        <v>2.8799999999999999E-2</v>
      </c>
      <c r="H327" s="48">
        <v>34.779899999999998</v>
      </c>
      <c r="I327" s="48">
        <v>2022</v>
      </c>
      <c r="J327" s="48" t="s">
        <v>32</v>
      </c>
      <c r="K327" s="48" t="s">
        <v>33</v>
      </c>
    </row>
    <row r="328" spans="1:11" ht="20.100000000000001" customHeight="1" x14ac:dyDescent="0.25">
      <c r="A328" s="48" t="s">
        <v>459</v>
      </c>
      <c r="B328" s="48" t="s">
        <v>34</v>
      </c>
      <c r="C328" s="48" t="s">
        <v>31</v>
      </c>
      <c r="D328" s="48">
        <v>267092</v>
      </c>
      <c r="E328" s="48">
        <v>77.67</v>
      </c>
      <c r="F328" s="48">
        <v>9.52</v>
      </c>
      <c r="G328" s="48">
        <v>3.56E-2</v>
      </c>
      <c r="H328" s="48">
        <v>28.055900000000001</v>
      </c>
      <c r="I328" s="48">
        <v>2022</v>
      </c>
      <c r="J328" s="48" t="s">
        <v>32</v>
      </c>
      <c r="K328" s="48" t="s">
        <v>33</v>
      </c>
    </row>
    <row r="329" spans="1:11" ht="20.100000000000001" customHeight="1" x14ac:dyDescent="0.25">
      <c r="A329" s="48" t="s">
        <v>3230</v>
      </c>
      <c r="B329" s="48" t="s">
        <v>75</v>
      </c>
      <c r="C329" s="48" t="s">
        <v>31</v>
      </c>
      <c r="D329" s="48">
        <v>193349</v>
      </c>
      <c r="E329" s="48">
        <v>89.24</v>
      </c>
      <c r="F329" s="48">
        <v>9.51</v>
      </c>
      <c r="G329" s="48">
        <v>4.9200000000000001E-2</v>
      </c>
      <c r="H329" s="48">
        <v>20.331099999999999</v>
      </c>
      <c r="I329" s="48">
        <v>2022</v>
      </c>
      <c r="J329" s="48" t="s">
        <v>32</v>
      </c>
      <c r="K329" s="48" t="s">
        <v>33</v>
      </c>
    </row>
    <row r="330" spans="1:11" ht="20.100000000000001" customHeight="1" x14ac:dyDescent="0.25">
      <c r="A330" s="48" t="s">
        <v>226</v>
      </c>
      <c r="B330" s="48" t="s">
        <v>79</v>
      </c>
      <c r="C330" s="48" t="s">
        <v>31</v>
      </c>
      <c r="D330" s="48">
        <v>240962</v>
      </c>
      <c r="E330" s="48">
        <v>88.31</v>
      </c>
      <c r="F330" s="48">
        <v>11.44</v>
      </c>
      <c r="G330" s="48">
        <v>4.7500000000000001E-2</v>
      </c>
      <c r="H330" s="48">
        <v>21.063099999999999</v>
      </c>
      <c r="I330" s="48">
        <v>2022</v>
      </c>
      <c r="J330" s="48" t="s">
        <v>32</v>
      </c>
      <c r="K330" s="48" t="s">
        <v>33</v>
      </c>
    </row>
    <row r="331" spans="1:11" ht="20.100000000000001" customHeight="1" x14ac:dyDescent="0.25">
      <c r="A331" s="48" t="s">
        <v>173</v>
      </c>
      <c r="B331" s="48" t="s">
        <v>79</v>
      </c>
      <c r="C331" s="48" t="s">
        <v>31</v>
      </c>
      <c r="D331" s="48">
        <v>190516</v>
      </c>
      <c r="E331" s="48">
        <v>85.99</v>
      </c>
      <c r="F331" s="48">
        <v>6.25</v>
      </c>
      <c r="G331" s="48">
        <v>3.2800000000000003E-2</v>
      </c>
      <c r="H331" s="48">
        <v>30.482600000000001</v>
      </c>
      <c r="I331" s="48">
        <v>2022</v>
      </c>
      <c r="J331" s="48" t="s">
        <v>32</v>
      </c>
      <c r="K331" s="48" t="s">
        <v>33</v>
      </c>
    </row>
    <row r="332" spans="1:11" ht="20.100000000000001" customHeight="1" x14ac:dyDescent="0.25">
      <c r="A332" s="48" t="s">
        <v>426</v>
      </c>
      <c r="B332" s="48" t="s">
        <v>75</v>
      </c>
      <c r="C332" s="48" t="s">
        <v>31</v>
      </c>
      <c r="D332" s="48">
        <v>384948</v>
      </c>
      <c r="E332" s="48">
        <v>86.6</v>
      </c>
      <c r="F332" s="48">
        <v>15.87</v>
      </c>
      <c r="G332" s="48">
        <v>4.1200000000000001E-2</v>
      </c>
      <c r="H332" s="48">
        <v>24.2563</v>
      </c>
      <c r="I332" s="48">
        <v>2022</v>
      </c>
      <c r="J332" s="48" t="s">
        <v>32</v>
      </c>
      <c r="K332" s="48" t="s">
        <v>33</v>
      </c>
    </row>
    <row r="333" spans="1:11" ht="20.100000000000001" customHeight="1" x14ac:dyDescent="0.25">
      <c r="A333" s="48" t="s">
        <v>465</v>
      </c>
      <c r="B333" s="48" t="s">
        <v>79</v>
      </c>
      <c r="C333" s="48" t="s">
        <v>31</v>
      </c>
      <c r="D333" s="48">
        <v>251497</v>
      </c>
      <c r="E333" s="48">
        <v>82.16</v>
      </c>
      <c r="F333" s="48">
        <v>10.49</v>
      </c>
      <c r="G333" s="48">
        <v>4.1700000000000001E-2</v>
      </c>
      <c r="H333" s="48">
        <v>23.974900000000002</v>
      </c>
      <c r="I333" s="48">
        <v>2022</v>
      </c>
      <c r="J333" s="48" t="s">
        <v>32</v>
      </c>
      <c r="K333" s="48" t="s">
        <v>33</v>
      </c>
    </row>
    <row r="334" spans="1:11" ht="20.100000000000001" customHeight="1" x14ac:dyDescent="0.25">
      <c r="A334" s="48" t="s">
        <v>3233</v>
      </c>
      <c r="B334" s="48" t="s">
        <v>75</v>
      </c>
      <c r="C334" s="48" t="s">
        <v>31</v>
      </c>
      <c r="D334" s="48">
        <v>242474</v>
      </c>
      <c r="E334" s="48">
        <v>84.63</v>
      </c>
      <c r="F334" s="48">
        <v>9.1199999999999992</v>
      </c>
      <c r="G334" s="48">
        <v>3.7600000000000001E-2</v>
      </c>
      <c r="H334" s="48">
        <v>26.5871</v>
      </c>
      <c r="I334" s="48">
        <v>2022</v>
      </c>
      <c r="J334" s="48" t="s">
        <v>32</v>
      </c>
      <c r="K334" s="48" t="s">
        <v>33</v>
      </c>
    </row>
    <row r="335" spans="1:11" ht="20.100000000000001" customHeight="1" x14ac:dyDescent="0.25">
      <c r="A335" s="48" t="s">
        <v>277</v>
      </c>
      <c r="B335" s="48" t="s">
        <v>79</v>
      </c>
      <c r="C335" s="48" t="s">
        <v>31</v>
      </c>
      <c r="D335" s="48">
        <v>92617</v>
      </c>
      <c r="E335" s="48">
        <v>89.39</v>
      </c>
      <c r="F335" s="48">
        <v>4.17</v>
      </c>
      <c r="G335" s="48">
        <v>4.4999999999999998E-2</v>
      </c>
      <c r="H335" s="48">
        <v>22.2102</v>
      </c>
      <c r="I335" s="48">
        <v>2022</v>
      </c>
      <c r="J335" s="48" t="s">
        <v>32</v>
      </c>
      <c r="K335" s="48" t="s">
        <v>33</v>
      </c>
    </row>
    <row r="336" spans="1:11" ht="20.100000000000001" customHeight="1" x14ac:dyDescent="0.25">
      <c r="A336" s="48" t="s">
        <v>337</v>
      </c>
      <c r="B336" s="48" t="s">
        <v>79</v>
      </c>
      <c r="C336" s="48" t="s">
        <v>31</v>
      </c>
      <c r="D336" s="48">
        <v>50000</v>
      </c>
      <c r="E336" s="48">
        <v>88.26</v>
      </c>
      <c r="F336" s="48">
        <v>3.33</v>
      </c>
      <c r="G336" s="48">
        <v>6.6600000000000006E-2</v>
      </c>
      <c r="H336" s="48">
        <v>15.0151</v>
      </c>
      <c r="I336" s="48">
        <v>2022</v>
      </c>
      <c r="J336" s="48" t="s">
        <v>32</v>
      </c>
      <c r="K336" s="48" t="s">
        <v>33</v>
      </c>
    </row>
    <row r="337" spans="1:11" ht="20.100000000000001" customHeight="1" x14ac:dyDescent="0.25">
      <c r="A337" s="48" t="s">
        <v>244</v>
      </c>
      <c r="B337" s="48" t="s">
        <v>79</v>
      </c>
      <c r="C337" s="48" t="s">
        <v>31</v>
      </c>
      <c r="D337" s="48">
        <v>185965</v>
      </c>
      <c r="E337" s="48">
        <v>78.38</v>
      </c>
      <c r="F337" s="48">
        <v>6.43</v>
      </c>
      <c r="G337" s="48">
        <v>3.4599999999999999E-2</v>
      </c>
      <c r="H337" s="48">
        <v>28.921500000000002</v>
      </c>
      <c r="I337" s="48">
        <v>2022</v>
      </c>
      <c r="J337" s="48" t="s">
        <v>32</v>
      </c>
      <c r="K337" s="48" t="s">
        <v>33</v>
      </c>
    </row>
    <row r="338" spans="1:11" ht="20.100000000000001" customHeight="1" x14ac:dyDescent="0.25">
      <c r="A338" s="48" t="s">
        <v>502</v>
      </c>
      <c r="B338" s="48" t="s">
        <v>75</v>
      </c>
      <c r="C338" s="48" t="s">
        <v>31</v>
      </c>
      <c r="D338" s="48">
        <v>149375</v>
      </c>
      <c r="E338" s="48">
        <v>87.61</v>
      </c>
      <c r="F338" s="48">
        <v>5.73</v>
      </c>
      <c r="G338" s="48">
        <v>3.8399999999999997E-2</v>
      </c>
      <c r="H338" s="48">
        <v>26.068899999999999</v>
      </c>
      <c r="I338" s="48">
        <v>2022</v>
      </c>
      <c r="J338" s="48" t="s">
        <v>32</v>
      </c>
      <c r="K338" s="48" t="s">
        <v>33</v>
      </c>
    </row>
    <row r="339" spans="1:11" ht="20.100000000000001" customHeight="1" x14ac:dyDescent="0.25">
      <c r="A339" s="48" t="s">
        <v>145</v>
      </c>
      <c r="B339" s="48" t="s">
        <v>79</v>
      </c>
      <c r="C339" s="48" t="s">
        <v>31</v>
      </c>
      <c r="D339" s="48">
        <v>183101</v>
      </c>
      <c r="E339" s="48">
        <v>79.239999999999995</v>
      </c>
      <c r="F339" s="48">
        <v>7.24</v>
      </c>
      <c r="G339" s="48">
        <v>3.95E-2</v>
      </c>
      <c r="H339" s="48">
        <v>25.290199999999999</v>
      </c>
      <c r="I339" s="48">
        <v>2022</v>
      </c>
      <c r="J339" s="48" t="s">
        <v>32</v>
      </c>
      <c r="K339" s="48" t="s">
        <v>33</v>
      </c>
    </row>
    <row r="340" spans="1:11" ht="20.100000000000001" customHeight="1" x14ac:dyDescent="0.25">
      <c r="A340" s="48" t="s">
        <v>181</v>
      </c>
      <c r="B340" s="48" t="s">
        <v>79</v>
      </c>
      <c r="C340" s="48" t="s">
        <v>31</v>
      </c>
      <c r="D340" s="48">
        <v>77722</v>
      </c>
      <c r="E340" s="48">
        <v>87.83</v>
      </c>
      <c r="F340" s="48">
        <v>3.13</v>
      </c>
      <c r="G340" s="48">
        <v>4.0300000000000002E-2</v>
      </c>
      <c r="H340" s="48">
        <v>24.831199999999999</v>
      </c>
      <c r="I340" s="48">
        <v>2022</v>
      </c>
      <c r="J340" s="48" t="s">
        <v>32</v>
      </c>
      <c r="K340" s="48" t="s">
        <v>33</v>
      </c>
    </row>
    <row r="341" spans="1:11" ht="20.100000000000001" customHeight="1" x14ac:dyDescent="0.25">
      <c r="A341" s="48" t="s">
        <v>351</v>
      </c>
      <c r="B341" s="48" t="s">
        <v>79</v>
      </c>
      <c r="C341" s="48" t="s">
        <v>31</v>
      </c>
      <c r="D341" s="48">
        <v>89784</v>
      </c>
      <c r="E341" s="48">
        <v>90.74</v>
      </c>
      <c r="F341" s="48">
        <v>3.29</v>
      </c>
      <c r="G341" s="48">
        <v>3.6600000000000001E-2</v>
      </c>
      <c r="H341" s="48">
        <v>27.29</v>
      </c>
      <c r="I341" s="48">
        <v>2022</v>
      </c>
      <c r="J341" s="48" t="s">
        <v>32</v>
      </c>
      <c r="K341" s="48" t="s">
        <v>33</v>
      </c>
    </row>
    <row r="342" spans="1:11" ht="20.100000000000001" customHeight="1" x14ac:dyDescent="0.25">
      <c r="A342" s="48" t="s">
        <v>298</v>
      </c>
      <c r="B342" s="48" t="s">
        <v>79</v>
      </c>
      <c r="C342" s="48" t="s">
        <v>31</v>
      </c>
      <c r="D342" s="48">
        <v>59071</v>
      </c>
      <c r="E342" s="48">
        <v>87.8</v>
      </c>
      <c r="F342" s="48">
        <v>2.78</v>
      </c>
      <c r="G342" s="48">
        <v>4.7100000000000003E-2</v>
      </c>
      <c r="H342" s="48">
        <v>21.2485</v>
      </c>
      <c r="I342" s="48">
        <v>2022</v>
      </c>
      <c r="J342" s="48" t="s">
        <v>32</v>
      </c>
      <c r="K342" s="48" t="s">
        <v>33</v>
      </c>
    </row>
    <row r="343" spans="1:11" ht="20.100000000000001" customHeight="1" x14ac:dyDescent="0.25">
      <c r="A343" s="48" t="s">
        <v>338</v>
      </c>
      <c r="B343" s="48" t="s">
        <v>79</v>
      </c>
      <c r="C343" s="48" t="s">
        <v>31</v>
      </c>
      <c r="D343" s="48">
        <v>146436</v>
      </c>
      <c r="E343" s="48">
        <v>88.17</v>
      </c>
      <c r="F343" s="48">
        <v>6.59</v>
      </c>
      <c r="G343" s="48">
        <v>4.4999999999999998E-2</v>
      </c>
      <c r="H343" s="48">
        <v>22.2209</v>
      </c>
      <c r="I343" s="48">
        <v>2022</v>
      </c>
      <c r="J343" s="48" t="s">
        <v>32</v>
      </c>
      <c r="K343" s="48" t="s">
        <v>33</v>
      </c>
    </row>
    <row r="344" spans="1:11" ht="20.100000000000001" customHeight="1" x14ac:dyDescent="0.25">
      <c r="A344" s="48" t="s">
        <v>495</v>
      </c>
      <c r="B344" s="48" t="s">
        <v>79</v>
      </c>
      <c r="C344" s="48" t="s">
        <v>31</v>
      </c>
      <c r="D344" s="48">
        <v>84405</v>
      </c>
      <c r="E344" s="48">
        <v>75.88</v>
      </c>
      <c r="F344" s="48">
        <v>3.84</v>
      </c>
      <c r="G344" s="48">
        <v>4.5499999999999999E-2</v>
      </c>
      <c r="H344" s="48">
        <v>21.980499999999999</v>
      </c>
      <c r="I344" s="48">
        <v>2022</v>
      </c>
      <c r="J344" s="48" t="s">
        <v>32</v>
      </c>
      <c r="K344" s="48" t="s">
        <v>33</v>
      </c>
    </row>
    <row r="345" spans="1:11" ht="20.100000000000001" customHeight="1" x14ac:dyDescent="0.25">
      <c r="A345" s="48" t="s">
        <v>594</v>
      </c>
      <c r="B345" s="48" t="s">
        <v>75</v>
      </c>
      <c r="C345" s="48" t="s">
        <v>31</v>
      </c>
      <c r="D345" s="48">
        <v>173988</v>
      </c>
      <c r="E345" s="48">
        <v>89.61</v>
      </c>
      <c r="F345" s="48">
        <v>5.53</v>
      </c>
      <c r="G345" s="48">
        <v>3.1800000000000002E-2</v>
      </c>
      <c r="H345" s="48">
        <v>31.462499999999999</v>
      </c>
      <c r="I345" s="48">
        <v>2022</v>
      </c>
      <c r="J345" s="48" t="s">
        <v>32</v>
      </c>
      <c r="K345" s="48" t="s">
        <v>33</v>
      </c>
    </row>
    <row r="346" spans="1:11" ht="20.100000000000001" customHeight="1" x14ac:dyDescent="0.25">
      <c r="A346" s="48" t="s">
        <v>449</v>
      </c>
      <c r="B346" s="48" t="s">
        <v>79</v>
      </c>
      <c r="C346" s="48" t="s">
        <v>31</v>
      </c>
      <c r="D346" s="48">
        <v>140357</v>
      </c>
      <c r="E346" s="48">
        <v>90.75</v>
      </c>
      <c r="F346" s="48">
        <v>6.27</v>
      </c>
      <c r="G346" s="48">
        <v>4.4699999999999997E-2</v>
      </c>
      <c r="H346" s="48">
        <v>22.3855</v>
      </c>
      <c r="I346" s="48">
        <v>2022</v>
      </c>
      <c r="J346" s="48" t="s">
        <v>32</v>
      </c>
      <c r="K346" s="48" t="s">
        <v>33</v>
      </c>
    </row>
    <row r="347" spans="1:11" ht="20.100000000000001" customHeight="1" x14ac:dyDescent="0.25">
      <c r="A347" s="48" t="s">
        <v>310</v>
      </c>
      <c r="B347" s="48" t="s">
        <v>75</v>
      </c>
      <c r="C347" s="48" t="s">
        <v>31</v>
      </c>
      <c r="D347" s="48">
        <v>199126</v>
      </c>
      <c r="E347" s="48">
        <v>81.36</v>
      </c>
      <c r="F347" s="48">
        <v>9.7200000000000006</v>
      </c>
      <c r="G347" s="48">
        <v>4.8800000000000003E-2</v>
      </c>
      <c r="H347" s="48">
        <v>20.4862</v>
      </c>
      <c r="I347" s="48">
        <v>2022</v>
      </c>
      <c r="J347" s="48" t="s">
        <v>32</v>
      </c>
      <c r="K347" s="48" t="s">
        <v>33</v>
      </c>
    </row>
    <row r="348" spans="1:11" ht="20.100000000000001" customHeight="1" x14ac:dyDescent="0.25">
      <c r="A348" s="48" t="s">
        <v>3635</v>
      </c>
      <c r="B348" s="48" t="s">
        <v>34</v>
      </c>
      <c r="C348" s="48" t="s">
        <v>32</v>
      </c>
      <c r="D348" s="48">
        <v>91701000</v>
      </c>
      <c r="E348" s="48">
        <v>84.57</v>
      </c>
      <c r="F348" s="48">
        <v>10.220000000000001</v>
      </c>
      <c r="G348" s="48">
        <v>4.0000000000000001E-3</v>
      </c>
      <c r="H348" s="48">
        <v>249.1875</v>
      </c>
      <c r="I348" s="48">
        <v>2022</v>
      </c>
      <c r="J348" s="48" t="s">
        <v>52</v>
      </c>
      <c r="K348" s="48" t="s">
        <v>110</v>
      </c>
    </row>
    <row r="349" spans="1:11" ht="20.100000000000001" customHeight="1" x14ac:dyDescent="0.25">
      <c r="A349" s="48" t="s">
        <v>220</v>
      </c>
      <c r="B349" s="48" t="s">
        <v>75</v>
      </c>
      <c r="C349" s="48" t="s">
        <v>31</v>
      </c>
      <c r="D349" s="48">
        <v>307926</v>
      </c>
      <c r="E349" s="48">
        <v>82.01</v>
      </c>
      <c r="F349" s="48">
        <v>16.75</v>
      </c>
      <c r="G349" s="48">
        <v>5.4399999999999997E-2</v>
      </c>
      <c r="H349" s="48">
        <v>18.383700000000001</v>
      </c>
      <c r="I349" s="48">
        <v>2022</v>
      </c>
      <c r="J349" s="48" t="s">
        <v>32</v>
      </c>
      <c r="K349" s="48" t="s">
        <v>33</v>
      </c>
    </row>
    <row r="350" spans="1:11" ht="20.100000000000001" customHeight="1" x14ac:dyDescent="0.25">
      <c r="A350" s="48" t="s">
        <v>415</v>
      </c>
      <c r="B350" s="48" t="s">
        <v>79</v>
      </c>
      <c r="C350" s="48" t="s">
        <v>31</v>
      </c>
      <c r="D350" s="48">
        <v>293604</v>
      </c>
      <c r="E350" s="48">
        <v>84.58</v>
      </c>
      <c r="F350" s="48">
        <v>11.15</v>
      </c>
      <c r="G350" s="48">
        <v>3.7999999999999999E-2</v>
      </c>
      <c r="H350" s="48">
        <v>26.3322</v>
      </c>
      <c r="I350" s="48">
        <v>2022</v>
      </c>
      <c r="J350" s="48" t="s">
        <v>32</v>
      </c>
      <c r="K350" s="48" t="s">
        <v>33</v>
      </c>
    </row>
    <row r="351" spans="1:11" ht="20.100000000000001" customHeight="1" x14ac:dyDescent="0.25">
      <c r="A351" s="48" t="s">
        <v>222</v>
      </c>
      <c r="B351" s="48" t="s">
        <v>79</v>
      </c>
      <c r="C351" s="48" t="s">
        <v>31</v>
      </c>
      <c r="D351" s="48">
        <v>343191</v>
      </c>
      <c r="E351" s="48">
        <v>64.23</v>
      </c>
      <c r="F351" s="48">
        <v>11.61</v>
      </c>
      <c r="G351" s="48">
        <v>3.3799999999999997E-2</v>
      </c>
      <c r="H351" s="48">
        <v>29.559899999999999</v>
      </c>
      <c r="I351" s="48">
        <v>2022</v>
      </c>
      <c r="J351" s="48" t="s">
        <v>32</v>
      </c>
      <c r="K351" s="48" t="s">
        <v>33</v>
      </c>
    </row>
    <row r="352" spans="1:11" ht="20.100000000000001" customHeight="1" x14ac:dyDescent="0.25">
      <c r="A352" s="48" t="s">
        <v>418</v>
      </c>
      <c r="B352" s="48" t="s">
        <v>79</v>
      </c>
      <c r="C352" s="48" t="s">
        <v>31</v>
      </c>
      <c r="D352" s="48">
        <v>85869</v>
      </c>
      <c r="E352" s="48">
        <v>90.76</v>
      </c>
      <c r="F352" s="48">
        <v>3.16</v>
      </c>
      <c r="G352" s="48">
        <v>3.6799999999999999E-2</v>
      </c>
      <c r="H352" s="48">
        <v>27.1738</v>
      </c>
      <c r="I352" s="48">
        <v>2022</v>
      </c>
      <c r="J352" s="48" t="s">
        <v>32</v>
      </c>
      <c r="K352" s="48" t="s">
        <v>33</v>
      </c>
    </row>
    <row r="353" spans="1:11" ht="20.100000000000001" customHeight="1" x14ac:dyDescent="0.25">
      <c r="A353" s="48" t="s">
        <v>1661</v>
      </c>
      <c r="B353" s="48" t="s">
        <v>79</v>
      </c>
      <c r="C353" s="48" t="s">
        <v>31</v>
      </c>
      <c r="D353" s="48">
        <v>113782</v>
      </c>
      <c r="E353" s="48">
        <v>77.45</v>
      </c>
      <c r="F353" s="48">
        <v>3.13</v>
      </c>
      <c r="G353" s="48">
        <v>2.75E-2</v>
      </c>
      <c r="H353" s="48">
        <v>36.351900000000001</v>
      </c>
      <c r="I353" s="48">
        <v>2022</v>
      </c>
      <c r="J353" s="48" t="s">
        <v>32</v>
      </c>
      <c r="K353" s="48" t="s">
        <v>33</v>
      </c>
    </row>
    <row r="354" spans="1:11" ht="20.100000000000001" customHeight="1" x14ac:dyDescent="0.25">
      <c r="A354" s="48" t="s">
        <v>238</v>
      </c>
      <c r="B354" s="48" t="s">
        <v>79</v>
      </c>
      <c r="C354" s="48" t="s">
        <v>31</v>
      </c>
      <c r="D354" s="48">
        <v>205825</v>
      </c>
      <c r="E354" s="48">
        <v>89.67</v>
      </c>
      <c r="F354" s="48">
        <v>9.98</v>
      </c>
      <c r="G354" s="48">
        <v>4.8500000000000001E-2</v>
      </c>
      <c r="H354" s="48">
        <v>20.623799999999999</v>
      </c>
      <c r="I354" s="48">
        <v>2022</v>
      </c>
      <c r="J354" s="48" t="s">
        <v>32</v>
      </c>
      <c r="K354" s="48" t="s">
        <v>33</v>
      </c>
    </row>
    <row r="355" spans="1:11" ht="20.100000000000001" customHeight="1" x14ac:dyDescent="0.25">
      <c r="A355" s="48" t="s">
        <v>381</v>
      </c>
      <c r="B355" s="48" t="s">
        <v>75</v>
      </c>
      <c r="C355" s="48" t="s">
        <v>31</v>
      </c>
      <c r="D355" s="48">
        <v>596035</v>
      </c>
      <c r="E355" s="48">
        <v>68.709999999999994</v>
      </c>
      <c r="F355" s="48">
        <v>16.670000000000002</v>
      </c>
      <c r="G355" s="48">
        <v>2.8000000000000001E-2</v>
      </c>
      <c r="H355" s="48">
        <v>35.754899999999999</v>
      </c>
      <c r="I355" s="48">
        <v>2022</v>
      </c>
      <c r="J355" s="48" t="s">
        <v>32</v>
      </c>
      <c r="K355" s="48" t="s">
        <v>33</v>
      </c>
    </row>
    <row r="356" spans="1:11" ht="20.100000000000001" customHeight="1" x14ac:dyDescent="0.25">
      <c r="A356" s="48" t="s">
        <v>371</v>
      </c>
      <c r="B356" s="48" t="s">
        <v>79</v>
      </c>
      <c r="C356" s="48" t="s">
        <v>31</v>
      </c>
      <c r="D356" s="48">
        <v>270848</v>
      </c>
      <c r="E356" s="48">
        <v>85.59</v>
      </c>
      <c r="F356" s="48">
        <v>10.85</v>
      </c>
      <c r="G356" s="48">
        <v>4.0099999999999997E-2</v>
      </c>
      <c r="H356" s="48">
        <v>24.962900000000001</v>
      </c>
      <c r="I356" s="48">
        <v>2022</v>
      </c>
      <c r="J356" s="48" t="s">
        <v>32</v>
      </c>
      <c r="K356" s="48" t="s">
        <v>33</v>
      </c>
    </row>
    <row r="357" spans="1:11" ht="20.100000000000001" customHeight="1" x14ac:dyDescent="0.25">
      <c r="A357" s="48" t="s">
        <v>250</v>
      </c>
      <c r="B357" s="48" t="s">
        <v>79</v>
      </c>
      <c r="C357" s="48" t="s">
        <v>31</v>
      </c>
      <c r="D357" s="48">
        <v>126099</v>
      </c>
      <c r="E357" s="48">
        <v>88.3</v>
      </c>
      <c r="F357" s="48">
        <v>6.54</v>
      </c>
      <c r="G357" s="48">
        <v>5.1900000000000002E-2</v>
      </c>
      <c r="H357" s="48">
        <v>19.281099999999999</v>
      </c>
      <c r="I357" s="48">
        <v>2022</v>
      </c>
      <c r="J357" s="48" t="s">
        <v>32</v>
      </c>
      <c r="K357" s="48" t="s">
        <v>33</v>
      </c>
    </row>
    <row r="358" spans="1:11" ht="20.100000000000001" customHeight="1" x14ac:dyDescent="0.25">
      <c r="A358" s="48" t="s">
        <v>235</v>
      </c>
      <c r="B358" s="48" t="s">
        <v>75</v>
      </c>
      <c r="C358" s="48" t="s">
        <v>31</v>
      </c>
      <c r="D358" s="48">
        <v>501275</v>
      </c>
      <c r="E358" s="48">
        <v>89.77</v>
      </c>
      <c r="F358" s="48">
        <v>19.29</v>
      </c>
      <c r="G358" s="48">
        <v>3.85E-2</v>
      </c>
      <c r="H358" s="48">
        <v>25.9863</v>
      </c>
      <c r="I358" s="48">
        <v>2022</v>
      </c>
      <c r="J358" s="48" t="s">
        <v>32</v>
      </c>
      <c r="K358" s="48" t="s">
        <v>33</v>
      </c>
    </row>
    <row r="359" spans="1:11" ht="20.100000000000001" customHeight="1" x14ac:dyDescent="0.25">
      <c r="A359" s="48" t="s">
        <v>1652</v>
      </c>
      <c r="B359" s="48" t="s">
        <v>79</v>
      </c>
      <c r="C359" s="48" t="s">
        <v>31</v>
      </c>
      <c r="D359" s="48">
        <v>80204</v>
      </c>
      <c r="E359" s="48">
        <v>90.73</v>
      </c>
      <c r="F359" s="48">
        <v>3.48</v>
      </c>
      <c r="G359" s="48">
        <v>4.3400000000000001E-2</v>
      </c>
      <c r="H359" s="48">
        <v>23.0471</v>
      </c>
      <c r="I359" s="48">
        <v>2022</v>
      </c>
      <c r="J359" s="48" t="s">
        <v>32</v>
      </c>
      <c r="K359" s="48" t="s">
        <v>33</v>
      </c>
    </row>
    <row r="360" spans="1:11" ht="20.100000000000001" customHeight="1" x14ac:dyDescent="0.25">
      <c r="A360" s="48" t="s">
        <v>1655</v>
      </c>
      <c r="B360" s="48" t="s">
        <v>79</v>
      </c>
      <c r="C360" s="48" t="s">
        <v>31</v>
      </c>
      <c r="D360" s="48">
        <v>73138</v>
      </c>
      <c r="E360" s="48">
        <v>90</v>
      </c>
      <c r="F360" s="48">
        <v>3.32</v>
      </c>
      <c r="G360" s="48">
        <v>4.5400000000000003E-2</v>
      </c>
      <c r="H360" s="48">
        <v>22.029699999999998</v>
      </c>
      <c r="I360" s="48">
        <v>2022</v>
      </c>
      <c r="J360" s="48" t="s">
        <v>32</v>
      </c>
      <c r="K360" s="48" t="s">
        <v>33</v>
      </c>
    </row>
    <row r="361" spans="1:11" ht="20.100000000000001" customHeight="1" x14ac:dyDescent="0.25">
      <c r="A361" s="48" t="s">
        <v>1682</v>
      </c>
      <c r="B361" s="48" t="s">
        <v>75</v>
      </c>
      <c r="C361" s="48" t="s">
        <v>31</v>
      </c>
      <c r="D361" s="48">
        <v>242617</v>
      </c>
      <c r="E361" s="48">
        <v>78.97</v>
      </c>
      <c r="F361" s="48">
        <v>10.31</v>
      </c>
      <c r="G361" s="48">
        <v>4.2500000000000003E-2</v>
      </c>
      <c r="H361" s="48">
        <v>23.5322</v>
      </c>
      <c r="I361" s="48">
        <v>2022</v>
      </c>
      <c r="J361" s="48" t="s">
        <v>32</v>
      </c>
      <c r="K361" s="48" t="s">
        <v>33</v>
      </c>
    </row>
    <row r="362" spans="1:11" ht="20.100000000000001" customHeight="1" x14ac:dyDescent="0.25">
      <c r="A362" s="48" t="s">
        <v>486</v>
      </c>
      <c r="B362" s="48" t="s">
        <v>79</v>
      </c>
      <c r="C362" s="48" t="s">
        <v>31</v>
      </c>
      <c r="D362" s="48">
        <v>406590</v>
      </c>
      <c r="E362" s="48">
        <v>81.900000000000006</v>
      </c>
      <c r="F362" s="48">
        <v>11.94</v>
      </c>
      <c r="G362" s="48">
        <v>2.9399999999999999E-2</v>
      </c>
      <c r="H362" s="48">
        <v>34.052799999999998</v>
      </c>
      <c r="I362" s="48">
        <v>2022</v>
      </c>
      <c r="J362" s="48" t="s">
        <v>32</v>
      </c>
      <c r="K362" s="48" t="s">
        <v>33</v>
      </c>
    </row>
    <row r="363" spans="1:11" ht="20.100000000000001" customHeight="1" x14ac:dyDescent="0.25">
      <c r="A363" s="48" t="s">
        <v>248</v>
      </c>
      <c r="B363" s="48" t="s">
        <v>79</v>
      </c>
      <c r="C363" s="48" t="s">
        <v>31</v>
      </c>
      <c r="D363" s="48">
        <v>55061</v>
      </c>
      <c r="E363" s="48">
        <v>85.9</v>
      </c>
      <c r="F363" s="48">
        <v>2.7</v>
      </c>
      <c r="G363" s="48">
        <v>4.9000000000000002E-2</v>
      </c>
      <c r="H363" s="48">
        <v>20.392900000000001</v>
      </c>
      <c r="I363" s="48">
        <v>2022</v>
      </c>
      <c r="J363" s="48" t="s">
        <v>32</v>
      </c>
      <c r="K363" s="48" t="s">
        <v>33</v>
      </c>
    </row>
    <row r="364" spans="1:11" ht="20.100000000000001" customHeight="1" x14ac:dyDescent="0.25">
      <c r="A364" s="48" t="s">
        <v>3288</v>
      </c>
      <c r="B364" s="48" t="s">
        <v>75</v>
      </c>
      <c r="C364" s="48" t="s">
        <v>31</v>
      </c>
      <c r="D364" s="48">
        <v>515608</v>
      </c>
      <c r="E364" s="48">
        <v>86.96</v>
      </c>
      <c r="F364" s="48">
        <v>17.61</v>
      </c>
      <c r="G364" s="48">
        <v>3.4200000000000001E-2</v>
      </c>
      <c r="H364" s="48">
        <v>29.279299999999999</v>
      </c>
      <c r="I364" s="48">
        <v>2022</v>
      </c>
      <c r="J364" s="48" t="s">
        <v>32</v>
      </c>
      <c r="K364" s="48" t="s">
        <v>33</v>
      </c>
    </row>
    <row r="365" spans="1:11" ht="20.100000000000001" customHeight="1" x14ac:dyDescent="0.25">
      <c r="A365" s="48" t="s">
        <v>345</v>
      </c>
      <c r="B365" s="48" t="s">
        <v>79</v>
      </c>
      <c r="C365" s="48" t="s">
        <v>31</v>
      </c>
      <c r="D365" s="48">
        <v>57129</v>
      </c>
      <c r="E365" s="48">
        <v>86.72</v>
      </c>
      <c r="F365" s="48">
        <v>2.5499999999999998</v>
      </c>
      <c r="G365" s="48">
        <v>4.4600000000000001E-2</v>
      </c>
      <c r="H365" s="48">
        <v>22.403700000000001</v>
      </c>
      <c r="I365" s="48">
        <v>2022</v>
      </c>
      <c r="J365" s="48" t="s">
        <v>32</v>
      </c>
      <c r="K365" s="48" t="s">
        <v>33</v>
      </c>
    </row>
    <row r="366" spans="1:11" ht="20.100000000000001" customHeight="1" x14ac:dyDescent="0.25">
      <c r="A366" s="48" t="s">
        <v>208</v>
      </c>
      <c r="B366" s="48" t="s">
        <v>79</v>
      </c>
      <c r="C366" s="48" t="s">
        <v>31</v>
      </c>
      <c r="D366" s="48">
        <v>319161</v>
      </c>
      <c r="E366" s="48">
        <v>86.51</v>
      </c>
      <c r="F366" s="48">
        <v>11.23</v>
      </c>
      <c r="G366" s="48">
        <v>3.5200000000000002E-2</v>
      </c>
      <c r="H366" s="48">
        <v>28.420400000000001</v>
      </c>
      <c r="I366" s="48">
        <v>2022</v>
      </c>
      <c r="J366" s="48" t="s">
        <v>32</v>
      </c>
      <c r="K366" s="48" t="s">
        <v>33</v>
      </c>
    </row>
    <row r="367" spans="1:11" ht="20.100000000000001" customHeight="1" x14ac:dyDescent="0.25">
      <c r="A367" s="48" t="s">
        <v>1706</v>
      </c>
      <c r="B367" s="48" t="s">
        <v>75</v>
      </c>
      <c r="C367" s="48" t="s">
        <v>31</v>
      </c>
      <c r="D367" s="48">
        <v>312987</v>
      </c>
      <c r="E367" s="48">
        <v>82.87</v>
      </c>
      <c r="F367" s="48">
        <v>10.81</v>
      </c>
      <c r="G367" s="48">
        <v>3.4500000000000003E-2</v>
      </c>
      <c r="H367" s="48">
        <v>28.953399999999998</v>
      </c>
      <c r="I367" s="48">
        <v>2022</v>
      </c>
      <c r="J367" s="48" t="s">
        <v>32</v>
      </c>
      <c r="K367" s="48" t="s">
        <v>33</v>
      </c>
    </row>
    <row r="368" spans="1:11" ht="20.100000000000001" customHeight="1" x14ac:dyDescent="0.25">
      <c r="A368" s="48" t="s">
        <v>150</v>
      </c>
      <c r="B368" s="48" t="s">
        <v>79</v>
      </c>
      <c r="C368" s="48" t="s">
        <v>31</v>
      </c>
      <c r="D368" s="48">
        <v>193858</v>
      </c>
      <c r="E368" s="48">
        <v>88.54</v>
      </c>
      <c r="F368" s="48">
        <v>6.98</v>
      </c>
      <c r="G368" s="48">
        <v>3.5999999999999997E-2</v>
      </c>
      <c r="H368" s="48">
        <v>27.773399999999999</v>
      </c>
      <c r="I368" s="48">
        <v>2022</v>
      </c>
      <c r="J368" s="48" t="s">
        <v>32</v>
      </c>
      <c r="K368" s="48" t="s">
        <v>33</v>
      </c>
    </row>
    <row r="369" spans="1:11" ht="20.100000000000001" customHeight="1" x14ac:dyDescent="0.25">
      <c r="A369" s="48" t="s">
        <v>350</v>
      </c>
      <c r="B369" s="48" t="s">
        <v>79</v>
      </c>
      <c r="C369" s="48" t="s">
        <v>31</v>
      </c>
      <c r="D369" s="48">
        <v>176958</v>
      </c>
      <c r="E369" s="48">
        <v>82.19</v>
      </c>
      <c r="F369" s="48">
        <v>6.36</v>
      </c>
      <c r="G369" s="48">
        <v>3.5900000000000001E-2</v>
      </c>
      <c r="H369" s="48">
        <v>27.823599999999999</v>
      </c>
      <c r="I369" s="48">
        <v>2022</v>
      </c>
      <c r="J369" s="48" t="s">
        <v>32</v>
      </c>
      <c r="K369" s="48" t="s">
        <v>33</v>
      </c>
    </row>
    <row r="370" spans="1:11" ht="20.100000000000001" customHeight="1" x14ac:dyDescent="0.25">
      <c r="A370" s="48" t="s">
        <v>720</v>
      </c>
      <c r="B370" s="48" t="s">
        <v>75</v>
      </c>
      <c r="C370" s="48" t="s">
        <v>31</v>
      </c>
      <c r="D370" s="48">
        <v>211252</v>
      </c>
      <c r="E370" s="48">
        <v>87.84</v>
      </c>
      <c r="F370" s="48">
        <v>11.73</v>
      </c>
      <c r="G370" s="48">
        <v>5.5500000000000001E-2</v>
      </c>
      <c r="H370" s="48">
        <v>18.009499999999999</v>
      </c>
      <c r="I370" s="48">
        <v>2022</v>
      </c>
      <c r="J370" s="48" t="s">
        <v>32</v>
      </c>
      <c r="K370" s="48" t="s">
        <v>33</v>
      </c>
    </row>
    <row r="371" spans="1:11" ht="20.100000000000001" customHeight="1" x14ac:dyDescent="0.25">
      <c r="A371" s="48" t="s">
        <v>377</v>
      </c>
      <c r="B371" s="48" t="s">
        <v>79</v>
      </c>
      <c r="C371" s="48" t="s">
        <v>31</v>
      </c>
      <c r="D371" s="48">
        <v>243222</v>
      </c>
      <c r="E371" s="48">
        <v>86.72</v>
      </c>
      <c r="F371" s="48">
        <v>10.66</v>
      </c>
      <c r="G371" s="48">
        <v>4.3799999999999999E-2</v>
      </c>
      <c r="H371" s="48">
        <v>22.816299999999998</v>
      </c>
      <c r="I371" s="48">
        <v>2022</v>
      </c>
      <c r="J371" s="48" t="s">
        <v>32</v>
      </c>
      <c r="K371" s="48" t="s">
        <v>33</v>
      </c>
    </row>
    <row r="372" spans="1:11" ht="20.100000000000001" customHeight="1" x14ac:dyDescent="0.25">
      <c r="A372" s="48" t="s">
        <v>268</v>
      </c>
      <c r="B372" s="48" t="s">
        <v>79</v>
      </c>
      <c r="C372" s="48" t="s">
        <v>31</v>
      </c>
      <c r="D372" s="48">
        <v>62572</v>
      </c>
      <c r="E372" s="48">
        <v>88.02</v>
      </c>
      <c r="F372" s="48">
        <v>2.58</v>
      </c>
      <c r="G372" s="48">
        <v>4.1200000000000001E-2</v>
      </c>
      <c r="H372" s="48">
        <v>24.252700000000001</v>
      </c>
      <c r="I372" s="48">
        <v>2022</v>
      </c>
      <c r="J372" s="48" t="s">
        <v>32</v>
      </c>
      <c r="K372" s="48" t="s">
        <v>33</v>
      </c>
    </row>
    <row r="373" spans="1:11" ht="20.100000000000001" customHeight="1" x14ac:dyDescent="0.25">
      <c r="A373" s="48" t="s">
        <v>237</v>
      </c>
      <c r="B373" s="48" t="s">
        <v>79</v>
      </c>
      <c r="C373" s="48" t="s">
        <v>31</v>
      </c>
      <c r="D373" s="48">
        <v>211904</v>
      </c>
      <c r="E373" s="48">
        <v>85.16</v>
      </c>
      <c r="F373" s="48">
        <v>7.21</v>
      </c>
      <c r="G373" s="48">
        <v>3.4000000000000002E-2</v>
      </c>
      <c r="H373" s="48">
        <v>29.3903</v>
      </c>
      <c r="I373" s="48">
        <v>2022</v>
      </c>
      <c r="J373" s="48" t="s">
        <v>32</v>
      </c>
      <c r="K373" s="48" t="s">
        <v>33</v>
      </c>
    </row>
    <row r="374" spans="1:11" ht="20.100000000000001" customHeight="1" x14ac:dyDescent="0.25">
      <c r="A374" s="48" t="s">
        <v>523</v>
      </c>
      <c r="B374" s="48" t="s">
        <v>75</v>
      </c>
      <c r="C374" s="48" t="s">
        <v>31</v>
      </c>
      <c r="D374" s="48">
        <v>167283</v>
      </c>
      <c r="E374" s="48">
        <v>86.06</v>
      </c>
      <c r="F374" s="48">
        <v>5.8</v>
      </c>
      <c r="G374" s="48">
        <v>3.4700000000000002E-2</v>
      </c>
      <c r="H374" s="48">
        <v>28.841799999999999</v>
      </c>
      <c r="I374" s="48">
        <v>2022</v>
      </c>
      <c r="J374" s="48" t="s">
        <v>32</v>
      </c>
      <c r="K374" s="48" t="s">
        <v>33</v>
      </c>
    </row>
    <row r="375" spans="1:11" ht="20.100000000000001" customHeight="1" x14ac:dyDescent="0.25">
      <c r="A375" s="48" t="s">
        <v>288</v>
      </c>
      <c r="B375" s="48" t="s">
        <v>79</v>
      </c>
      <c r="C375" s="48" t="s">
        <v>31</v>
      </c>
      <c r="D375" s="48">
        <v>136888</v>
      </c>
      <c r="E375" s="48">
        <v>88.31</v>
      </c>
      <c r="F375" s="48">
        <v>7.1</v>
      </c>
      <c r="G375" s="48">
        <v>5.1900000000000002E-2</v>
      </c>
      <c r="H375" s="48">
        <v>19.28</v>
      </c>
      <c r="I375" s="48">
        <v>2022</v>
      </c>
      <c r="J375" s="48" t="s">
        <v>32</v>
      </c>
      <c r="K375" s="48" t="s">
        <v>33</v>
      </c>
    </row>
    <row r="376" spans="1:11" ht="20.100000000000001" customHeight="1" x14ac:dyDescent="0.25">
      <c r="A376" s="48" t="s">
        <v>382</v>
      </c>
      <c r="B376" s="48" t="s">
        <v>79</v>
      </c>
      <c r="C376" s="48" t="s">
        <v>31</v>
      </c>
      <c r="D376" s="48">
        <v>117282</v>
      </c>
      <c r="E376" s="48">
        <v>81.650000000000006</v>
      </c>
      <c r="F376" s="48">
        <v>6.67</v>
      </c>
      <c r="G376" s="48">
        <v>5.6899999999999999E-2</v>
      </c>
      <c r="H376" s="48">
        <v>17.583600000000001</v>
      </c>
      <c r="I376" s="48">
        <v>2022</v>
      </c>
      <c r="J376" s="48" t="s">
        <v>32</v>
      </c>
      <c r="K376" s="48" t="s">
        <v>33</v>
      </c>
    </row>
    <row r="377" spans="1:11" ht="20.100000000000001" customHeight="1" x14ac:dyDescent="0.25">
      <c r="A377" s="48" t="s">
        <v>201</v>
      </c>
      <c r="B377" s="48" t="s">
        <v>79</v>
      </c>
      <c r="C377" s="48" t="s">
        <v>31</v>
      </c>
      <c r="D377" s="48">
        <v>123743</v>
      </c>
      <c r="E377" s="48">
        <v>87.65</v>
      </c>
      <c r="F377" s="48">
        <v>6.57</v>
      </c>
      <c r="G377" s="48">
        <v>5.3100000000000001E-2</v>
      </c>
      <c r="H377" s="48">
        <v>18.834599999999998</v>
      </c>
      <c r="I377" s="48">
        <v>2022</v>
      </c>
      <c r="J377" s="48" t="s">
        <v>32</v>
      </c>
      <c r="K377" s="48" t="s">
        <v>33</v>
      </c>
    </row>
    <row r="378" spans="1:11" ht="20.100000000000001" customHeight="1" x14ac:dyDescent="0.25">
      <c r="A378" s="48" t="s">
        <v>455</v>
      </c>
      <c r="B378" s="48" t="s">
        <v>34</v>
      </c>
      <c r="C378" s="48" t="s">
        <v>31</v>
      </c>
      <c r="D378" s="48">
        <v>415533</v>
      </c>
      <c r="E378" s="48">
        <v>83.08</v>
      </c>
      <c r="F378" s="48">
        <v>11.6</v>
      </c>
      <c r="G378" s="48">
        <v>2.7900000000000001E-2</v>
      </c>
      <c r="H378" s="48">
        <v>35.821800000000003</v>
      </c>
      <c r="I378" s="48">
        <v>2022</v>
      </c>
      <c r="J378" s="48" t="s">
        <v>32</v>
      </c>
      <c r="K378" s="48" t="s">
        <v>33</v>
      </c>
    </row>
    <row r="379" spans="1:11" ht="20.100000000000001" customHeight="1" x14ac:dyDescent="0.25">
      <c r="A379" s="48" t="s">
        <v>391</v>
      </c>
      <c r="B379" s="48" t="s">
        <v>79</v>
      </c>
      <c r="C379" s="48" t="s">
        <v>31</v>
      </c>
      <c r="D379" s="48">
        <v>201592</v>
      </c>
      <c r="E379" s="48">
        <v>86.76</v>
      </c>
      <c r="F379" s="48">
        <v>6.96</v>
      </c>
      <c r="G379" s="48">
        <v>3.4500000000000003E-2</v>
      </c>
      <c r="H379" s="48">
        <v>28.964400000000001</v>
      </c>
      <c r="I379" s="48">
        <v>2022</v>
      </c>
      <c r="J379" s="48" t="s">
        <v>32</v>
      </c>
      <c r="K379" s="48" t="s">
        <v>33</v>
      </c>
    </row>
    <row r="380" spans="1:11" ht="20.100000000000001" customHeight="1" x14ac:dyDescent="0.25">
      <c r="A380" s="48" t="s">
        <v>410</v>
      </c>
      <c r="B380" s="48" t="s">
        <v>79</v>
      </c>
      <c r="C380" s="48" t="s">
        <v>31</v>
      </c>
      <c r="D380" s="48">
        <v>100828</v>
      </c>
      <c r="E380" s="48">
        <v>83.06</v>
      </c>
      <c r="F380" s="48">
        <v>3.58</v>
      </c>
      <c r="G380" s="48">
        <v>3.5499999999999997E-2</v>
      </c>
      <c r="H380" s="48">
        <v>28.164200000000001</v>
      </c>
      <c r="I380" s="48">
        <v>2022</v>
      </c>
      <c r="J380" s="48" t="s">
        <v>32</v>
      </c>
      <c r="K380" s="48" t="s">
        <v>33</v>
      </c>
    </row>
    <row r="381" spans="1:11" ht="20.100000000000001" customHeight="1" x14ac:dyDescent="0.25">
      <c r="A381" s="48" t="s">
        <v>3636</v>
      </c>
      <c r="B381" s="48" t="s">
        <v>79</v>
      </c>
      <c r="C381" s="48" t="s">
        <v>31</v>
      </c>
      <c r="D381" s="48">
        <v>248887</v>
      </c>
      <c r="E381" s="48">
        <v>68.02</v>
      </c>
      <c r="F381" s="48">
        <v>10.77</v>
      </c>
      <c r="G381" s="48">
        <v>4.3299999999999998E-2</v>
      </c>
      <c r="H381" s="48">
        <v>23.109300000000001</v>
      </c>
      <c r="I381" s="48">
        <v>2022</v>
      </c>
      <c r="J381" s="48" t="s">
        <v>32</v>
      </c>
      <c r="K381" s="48" t="s">
        <v>33</v>
      </c>
    </row>
    <row r="382" spans="1:11" ht="20.100000000000001" customHeight="1" x14ac:dyDescent="0.25">
      <c r="A382" s="48" t="s">
        <v>1703</v>
      </c>
      <c r="B382" s="48" t="s">
        <v>75</v>
      </c>
      <c r="C382" s="48" t="s">
        <v>31</v>
      </c>
      <c r="D382" s="48">
        <v>243142</v>
      </c>
      <c r="E382" s="48">
        <v>78.13</v>
      </c>
      <c r="F382" s="48">
        <v>11.2</v>
      </c>
      <c r="G382" s="48">
        <v>4.6100000000000002E-2</v>
      </c>
      <c r="H382" s="48">
        <v>21.709099999999999</v>
      </c>
      <c r="I382" s="48">
        <v>2022</v>
      </c>
      <c r="J382" s="48" t="s">
        <v>32</v>
      </c>
      <c r="K382" s="48" t="s">
        <v>33</v>
      </c>
    </row>
    <row r="383" spans="1:11" ht="20.100000000000001" customHeight="1" x14ac:dyDescent="0.25">
      <c r="A383" s="48" t="s">
        <v>233</v>
      </c>
      <c r="B383" s="48" t="s">
        <v>79</v>
      </c>
      <c r="C383" s="48" t="s">
        <v>31</v>
      </c>
      <c r="D383" s="48">
        <v>237398</v>
      </c>
      <c r="E383" s="48">
        <v>85.22</v>
      </c>
      <c r="F383" s="48">
        <v>9.74</v>
      </c>
      <c r="G383" s="48">
        <v>4.1000000000000002E-2</v>
      </c>
      <c r="H383" s="48">
        <v>24.3735</v>
      </c>
      <c r="I383" s="48">
        <v>2022</v>
      </c>
      <c r="J383" s="48" t="s">
        <v>32</v>
      </c>
      <c r="K383" s="48" t="s">
        <v>33</v>
      </c>
    </row>
    <row r="384" spans="1:11" ht="20.100000000000001" customHeight="1" x14ac:dyDescent="0.25">
      <c r="A384" s="48" t="s">
        <v>195</v>
      </c>
      <c r="B384" s="48" t="s">
        <v>79</v>
      </c>
      <c r="C384" s="48" t="s">
        <v>31</v>
      </c>
      <c r="D384" s="48">
        <v>117633</v>
      </c>
      <c r="E384" s="48">
        <v>86.41</v>
      </c>
      <c r="F384" s="48">
        <v>3.54</v>
      </c>
      <c r="G384" s="48">
        <v>3.0099999999999998E-2</v>
      </c>
      <c r="H384" s="48">
        <v>33.229500000000002</v>
      </c>
      <c r="I384" s="48">
        <v>2022</v>
      </c>
      <c r="J384" s="48" t="s">
        <v>32</v>
      </c>
      <c r="K384" s="48" t="s">
        <v>33</v>
      </c>
    </row>
    <row r="385" spans="1:11" ht="20.100000000000001" customHeight="1" x14ac:dyDescent="0.25">
      <c r="A385" s="48" t="s">
        <v>440</v>
      </c>
      <c r="B385" s="48" t="s">
        <v>79</v>
      </c>
      <c r="C385" s="48" t="s">
        <v>31</v>
      </c>
      <c r="D385" s="48">
        <v>64927</v>
      </c>
      <c r="E385" s="48">
        <v>90.54</v>
      </c>
      <c r="F385" s="48">
        <v>2.5299999999999998</v>
      </c>
      <c r="G385" s="48">
        <v>3.9E-2</v>
      </c>
      <c r="H385" s="48">
        <v>25.6629</v>
      </c>
      <c r="I385" s="48">
        <v>2022</v>
      </c>
      <c r="J385" s="48" t="s">
        <v>32</v>
      </c>
      <c r="K385" s="48" t="s">
        <v>33</v>
      </c>
    </row>
    <row r="386" spans="1:11" ht="20.100000000000001" customHeight="1" x14ac:dyDescent="0.25">
      <c r="A386" s="48" t="s">
        <v>1705</v>
      </c>
      <c r="B386" s="48" t="s">
        <v>75</v>
      </c>
      <c r="C386" s="48" t="s">
        <v>31</v>
      </c>
      <c r="D386" s="48">
        <v>152770</v>
      </c>
      <c r="E386" s="48">
        <v>86.22</v>
      </c>
      <c r="F386" s="48">
        <v>6.25</v>
      </c>
      <c r="G386" s="48">
        <v>4.0899999999999999E-2</v>
      </c>
      <c r="H386" s="48">
        <v>24.443100000000001</v>
      </c>
      <c r="I386" s="48">
        <v>2022</v>
      </c>
      <c r="J386" s="48" t="s">
        <v>32</v>
      </c>
      <c r="K386" s="48" t="s">
        <v>33</v>
      </c>
    </row>
    <row r="387" spans="1:11" ht="20.100000000000001" customHeight="1" x14ac:dyDescent="0.25">
      <c r="A387" s="48" t="s">
        <v>438</v>
      </c>
      <c r="B387" s="48" t="s">
        <v>79</v>
      </c>
      <c r="C387" s="48" t="s">
        <v>31</v>
      </c>
      <c r="D387" s="48">
        <v>89020</v>
      </c>
      <c r="E387" s="48">
        <v>79.930000000000007</v>
      </c>
      <c r="F387" s="48">
        <v>3.48</v>
      </c>
      <c r="G387" s="48">
        <v>3.9100000000000003E-2</v>
      </c>
      <c r="H387" s="48">
        <v>25.580500000000001</v>
      </c>
      <c r="I387" s="48">
        <v>2022</v>
      </c>
      <c r="J387" s="48" t="s">
        <v>32</v>
      </c>
      <c r="K387" s="48" t="s">
        <v>33</v>
      </c>
    </row>
    <row r="388" spans="1:11" ht="20.100000000000001" customHeight="1" x14ac:dyDescent="0.25">
      <c r="A388" s="48" t="s">
        <v>1686</v>
      </c>
      <c r="B388" s="48" t="s">
        <v>75</v>
      </c>
      <c r="C388" s="48" t="s">
        <v>31</v>
      </c>
      <c r="D388" s="48">
        <v>145853</v>
      </c>
      <c r="E388" s="48">
        <v>85.54</v>
      </c>
      <c r="F388" s="48">
        <v>5.49</v>
      </c>
      <c r="G388" s="48">
        <v>3.7600000000000001E-2</v>
      </c>
      <c r="H388" s="48">
        <v>26.5669</v>
      </c>
      <c r="I388" s="48">
        <v>2022</v>
      </c>
      <c r="J388" s="48" t="s">
        <v>32</v>
      </c>
      <c r="K388" s="48" t="s">
        <v>33</v>
      </c>
    </row>
    <row r="389" spans="1:11" ht="20.100000000000001" customHeight="1" x14ac:dyDescent="0.25">
      <c r="A389" s="48" t="s">
        <v>395</v>
      </c>
      <c r="B389" s="48" t="s">
        <v>75</v>
      </c>
      <c r="C389" s="48" t="s">
        <v>31</v>
      </c>
      <c r="D389" s="48">
        <v>100191</v>
      </c>
      <c r="E389" s="48">
        <v>89.33</v>
      </c>
      <c r="F389" s="48">
        <v>5.31</v>
      </c>
      <c r="G389" s="48">
        <v>5.2999999999999999E-2</v>
      </c>
      <c r="H389" s="48">
        <v>18.868400000000001</v>
      </c>
      <c r="I389" s="48">
        <v>2022</v>
      </c>
      <c r="J389" s="48" t="s">
        <v>32</v>
      </c>
      <c r="K389" s="48" t="s">
        <v>33</v>
      </c>
    </row>
    <row r="390" spans="1:11" ht="20.100000000000001" customHeight="1" x14ac:dyDescent="0.25">
      <c r="A390" s="48" t="s">
        <v>229</v>
      </c>
      <c r="B390" s="48" t="s">
        <v>79</v>
      </c>
      <c r="C390" s="48" t="s">
        <v>31</v>
      </c>
      <c r="D390" s="48">
        <v>172184</v>
      </c>
      <c r="E390" s="48">
        <v>77.260000000000005</v>
      </c>
      <c r="F390" s="48">
        <v>6.88</v>
      </c>
      <c r="G390" s="48">
        <v>0.04</v>
      </c>
      <c r="H390" s="48">
        <v>25.026800000000001</v>
      </c>
      <c r="I390" s="48">
        <v>2022</v>
      </c>
      <c r="J390" s="48" t="s">
        <v>32</v>
      </c>
      <c r="K390" s="48" t="s">
        <v>33</v>
      </c>
    </row>
    <row r="391" spans="1:11" ht="20.100000000000001" customHeight="1" x14ac:dyDescent="0.25">
      <c r="A391" s="48" t="s">
        <v>225</v>
      </c>
      <c r="B391" s="48" t="s">
        <v>34</v>
      </c>
      <c r="C391" s="48" t="s">
        <v>31</v>
      </c>
      <c r="D391" s="48">
        <v>248251</v>
      </c>
      <c r="E391" s="48">
        <v>74.709999999999994</v>
      </c>
      <c r="F391" s="48">
        <v>8.9700000000000006</v>
      </c>
      <c r="G391" s="48">
        <v>3.61E-2</v>
      </c>
      <c r="H391" s="48">
        <v>27.675699999999999</v>
      </c>
      <c r="I391" s="48">
        <v>2022</v>
      </c>
      <c r="J391" s="48" t="s">
        <v>32</v>
      </c>
      <c r="K391" s="48" t="s">
        <v>33</v>
      </c>
    </row>
    <row r="392" spans="1:11" ht="20.100000000000001" customHeight="1" x14ac:dyDescent="0.25">
      <c r="A392" s="48" t="s">
        <v>270</v>
      </c>
      <c r="B392" s="48" t="s">
        <v>79</v>
      </c>
      <c r="C392" s="48" t="s">
        <v>31</v>
      </c>
      <c r="D392" s="48">
        <v>211108</v>
      </c>
      <c r="E392" s="48">
        <v>77.77</v>
      </c>
      <c r="F392" s="48">
        <v>6.83</v>
      </c>
      <c r="G392" s="48">
        <v>3.2399999999999998E-2</v>
      </c>
      <c r="H392" s="48">
        <v>30.908999999999999</v>
      </c>
      <c r="I392" s="48">
        <v>2022</v>
      </c>
      <c r="J392" s="48" t="s">
        <v>32</v>
      </c>
      <c r="K392" s="48" t="s">
        <v>33</v>
      </c>
    </row>
    <row r="393" spans="1:11" ht="20.100000000000001" customHeight="1" x14ac:dyDescent="0.25">
      <c r="A393" s="48" t="s">
        <v>209</v>
      </c>
      <c r="B393" s="48" t="s">
        <v>79</v>
      </c>
      <c r="C393" s="48" t="s">
        <v>31</v>
      </c>
      <c r="D393" s="48">
        <v>140834</v>
      </c>
      <c r="E393" s="48">
        <v>86.77</v>
      </c>
      <c r="F393" s="48">
        <v>6.02</v>
      </c>
      <c r="G393" s="48">
        <v>4.2700000000000002E-2</v>
      </c>
      <c r="H393" s="48">
        <v>23.394400000000001</v>
      </c>
      <c r="I393" s="48">
        <v>2022</v>
      </c>
      <c r="J393" s="48" t="s">
        <v>32</v>
      </c>
      <c r="K393" s="48" t="s">
        <v>33</v>
      </c>
    </row>
    <row r="394" spans="1:11" ht="20.100000000000001" customHeight="1" x14ac:dyDescent="0.25">
      <c r="A394" s="48" t="s">
        <v>245</v>
      </c>
      <c r="B394" s="48" t="s">
        <v>79</v>
      </c>
      <c r="C394" s="48" t="s">
        <v>31</v>
      </c>
      <c r="D394" s="48">
        <v>81286</v>
      </c>
      <c r="E394" s="48">
        <v>90.35</v>
      </c>
      <c r="F394" s="48">
        <v>4.01</v>
      </c>
      <c r="G394" s="48">
        <v>4.9299999999999997E-2</v>
      </c>
      <c r="H394" s="48">
        <v>20.270900000000001</v>
      </c>
      <c r="I394" s="48">
        <v>2022</v>
      </c>
      <c r="J394" s="48" t="s">
        <v>32</v>
      </c>
      <c r="K394" s="48" t="s">
        <v>33</v>
      </c>
    </row>
    <row r="395" spans="1:11" ht="20.100000000000001" customHeight="1" x14ac:dyDescent="0.25">
      <c r="A395" s="48" t="s">
        <v>499</v>
      </c>
      <c r="B395" s="48" t="s">
        <v>79</v>
      </c>
      <c r="C395" s="48" t="s">
        <v>31</v>
      </c>
      <c r="D395" s="48">
        <v>123743</v>
      </c>
      <c r="E395" s="48">
        <v>87.77</v>
      </c>
      <c r="F395" s="48">
        <v>6.87</v>
      </c>
      <c r="G395" s="48">
        <v>5.5500000000000001E-2</v>
      </c>
      <c r="H395" s="48">
        <v>18.0121</v>
      </c>
      <c r="I395" s="48">
        <v>2022</v>
      </c>
      <c r="J395" s="48" t="s">
        <v>32</v>
      </c>
      <c r="K395" s="48" t="s">
        <v>33</v>
      </c>
    </row>
    <row r="396" spans="1:11" ht="20.100000000000001" customHeight="1" x14ac:dyDescent="0.25">
      <c r="A396" s="48" t="s">
        <v>227</v>
      </c>
      <c r="B396" s="48" t="s">
        <v>79</v>
      </c>
      <c r="C396" s="48" t="s">
        <v>31</v>
      </c>
      <c r="D396" s="48">
        <v>193349</v>
      </c>
      <c r="E396" s="48">
        <v>78.8</v>
      </c>
      <c r="F396" s="48">
        <v>6.95</v>
      </c>
      <c r="G396" s="48">
        <v>3.5900000000000001E-2</v>
      </c>
      <c r="H396" s="48">
        <v>27.82</v>
      </c>
      <c r="I396" s="48">
        <v>2022</v>
      </c>
      <c r="J396" s="48" t="s">
        <v>32</v>
      </c>
      <c r="K396" s="48" t="s">
        <v>33</v>
      </c>
    </row>
    <row r="397" spans="1:11" ht="20.100000000000001" customHeight="1" x14ac:dyDescent="0.25">
      <c r="A397" s="48" t="s">
        <v>257</v>
      </c>
      <c r="B397" s="48" t="s">
        <v>79</v>
      </c>
      <c r="C397" s="48" t="s">
        <v>31</v>
      </c>
      <c r="D397" s="48">
        <v>274922</v>
      </c>
      <c r="E397" s="48">
        <v>85.54</v>
      </c>
      <c r="F397" s="48">
        <v>10.82</v>
      </c>
      <c r="G397" s="48">
        <v>3.9399999999999998E-2</v>
      </c>
      <c r="H397" s="48">
        <v>25.4087</v>
      </c>
      <c r="I397" s="48">
        <v>2022</v>
      </c>
      <c r="J397" s="48" t="s">
        <v>32</v>
      </c>
      <c r="K397" s="48" t="s">
        <v>33</v>
      </c>
    </row>
    <row r="398" spans="1:11" ht="20.100000000000001" customHeight="1" x14ac:dyDescent="0.25">
      <c r="A398" s="48" t="s">
        <v>160</v>
      </c>
      <c r="B398" s="48" t="s">
        <v>79</v>
      </c>
      <c r="C398" s="48" t="s">
        <v>31</v>
      </c>
      <c r="D398" s="48">
        <v>243126</v>
      </c>
      <c r="E398" s="48">
        <v>83.64</v>
      </c>
      <c r="F398" s="48">
        <v>10.63</v>
      </c>
      <c r="G398" s="48">
        <v>4.3700000000000003E-2</v>
      </c>
      <c r="H398" s="48">
        <v>22.871700000000001</v>
      </c>
      <c r="I398" s="48">
        <v>2022</v>
      </c>
      <c r="J398" s="48" t="s">
        <v>32</v>
      </c>
      <c r="K398" s="48" t="s">
        <v>33</v>
      </c>
    </row>
    <row r="399" spans="1:11" ht="20.100000000000001" customHeight="1" x14ac:dyDescent="0.25">
      <c r="A399" s="48" t="s">
        <v>184</v>
      </c>
      <c r="B399" s="48" t="s">
        <v>75</v>
      </c>
      <c r="C399" s="48" t="s">
        <v>31</v>
      </c>
      <c r="D399" s="48">
        <v>164355</v>
      </c>
      <c r="E399" s="48">
        <v>83.13</v>
      </c>
      <c r="F399" s="48">
        <v>6.62</v>
      </c>
      <c r="G399" s="48">
        <v>4.0300000000000002E-2</v>
      </c>
      <c r="H399" s="48">
        <v>24.827000000000002</v>
      </c>
      <c r="I399" s="48">
        <v>2022</v>
      </c>
      <c r="J399" s="48" t="s">
        <v>32</v>
      </c>
      <c r="K399" s="48" t="s">
        <v>33</v>
      </c>
    </row>
    <row r="400" spans="1:11" ht="20.100000000000001" customHeight="1" x14ac:dyDescent="0.25">
      <c r="A400" s="48" t="s">
        <v>423</v>
      </c>
      <c r="B400" s="48" t="s">
        <v>79</v>
      </c>
      <c r="C400" s="48" t="s">
        <v>31</v>
      </c>
      <c r="D400" s="48">
        <v>182210</v>
      </c>
      <c r="E400" s="48">
        <v>87.35</v>
      </c>
      <c r="F400" s="48">
        <v>12.07</v>
      </c>
      <c r="G400" s="48">
        <v>6.6199999999999995E-2</v>
      </c>
      <c r="H400" s="48">
        <v>15.0961</v>
      </c>
      <c r="I400" s="48">
        <v>2022</v>
      </c>
      <c r="J400" s="48" t="s">
        <v>32</v>
      </c>
      <c r="K400" s="48" t="s">
        <v>33</v>
      </c>
    </row>
    <row r="401" spans="1:11" ht="20.100000000000001" customHeight="1" x14ac:dyDescent="0.25">
      <c r="A401" s="48" t="s">
        <v>370</v>
      </c>
      <c r="B401" s="48" t="s">
        <v>79</v>
      </c>
      <c r="C401" s="48" t="s">
        <v>31</v>
      </c>
      <c r="D401" s="48">
        <v>243222</v>
      </c>
      <c r="E401" s="48">
        <v>85.91</v>
      </c>
      <c r="F401" s="48">
        <v>10.08</v>
      </c>
      <c r="G401" s="48">
        <v>4.1399999999999999E-2</v>
      </c>
      <c r="H401" s="48">
        <v>24.129200000000001</v>
      </c>
      <c r="I401" s="48">
        <v>2022</v>
      </c>
      <c r="J401" s="48" t="s">
        <v>32</v>
      </c>
      <c r="K401" s="48" t="s">
        <v>33</v>
      </c>
    </row>
    <row r="402" spans="1:11" ht="20.100000000000001" customHeight="1" x14ac:dyDescent="0.25">
      <c r="A402" s="48" t="s">
        <v>424</v>
      </c>
      <c r="B402" s="48" t="s">
        <v>79</v>
      </c>
      <c r="C402" s="48" t="s">
        <v>31</v>
      </c>
      <c r="D402" s="48">
        <v>264037</v>
      </c>
      <c r="E402" s="48">
        <v>77.63</v>
      </c>
      <c r="F402" s="48">
        <v>9.89</v>
      </c>
      <c r="G402" s="48">
        <v>3.7499999999999999E-2</v>
      </c>
      <c r="H402" s="48">
        <v>26.697399999999998</v>
      </c>
      <c r="I402" s="48">
        <v>2022</v>
      </c>
      <c r="J402" s="48" t="s">
        <v>32</v>
      </c>
      <c r="K402" s="48" t="s">
        <v>33</v>
      </c>
    </row>
    <row r="403" spans="1:11" ht="20.100000000000001" customHeight="1" x14ac:dyDescent="0.25">
      <c r="A403" s="48" t="s">
        <v>251</v>
      </c>
      <c r="B403" s="48" t="s">
        <v>79</v>
      </c>
      <c r="C403" s="48" t="s">
        <v>31</v>
      </c>
      <c r="D403" s="48">
        <v>61426</v>
      </c>
      <c r="E403" s="48">
        <v>87.38</v>
      </c>
      <c r="F403" s="48">
        <v>3.92</v>
      </c>
      <c r="G403" s="48">
        <v>6.3799999999999996E-2</v>
      </c>
      <c r="H403" s="48">
        <v>15.6699</v>
      </c>
      <c r="I403" s="48">
        <v>2022</v>
      </c>
      <c r="J403" s="48" t="s">
        <v>32</v>
      </c>
      <c r="K403" s="48" t="s">
        <v>33</v>
      </c>
    </row>
    <row r="404" spans="1:11" ht="20.100000000000001" customHeight="1" x14ac:dyDescent="0.25">
      <c r="A404" s="48" t="s">
        <v>1704</v>
      </c>
      <c r="B404" s="48" t="s">
        <v>75</v>
      </c>
      <c r="C404" s="48" t="s">
        <v>31</v>
      </c>
      <c r="D404" s="48">
        <v>214832</v>
      </c>
      <c r="E404" s="48">
        <v>88.44</v>
      </c>
      <c r="F404" s="48">
        <v>10.199999999999999</v>
      </c>
      <c r="G404" s="48">
        <v>4.7500000000000001E-2</v>
      </c>
      <c r="H404" s="48">
        <v>21.062000000000001</v>
      </c>
      <c r="I404" s="48">
        <v>2022</v>
      </c>
      <c r="J404" s="48" t="s">
        <v>32</v>
      </c>
      <c r="K404" s="48" t="s">
        <v>33</v>
      </c>
    </row>
    <row r="405" spans="1:11" ht="20.100000000000001" customHeight="1" x14ac:dyDescent="0.25">
      <c r="A405" s="48" t="s">
        <v>3287</v>
      </c>
      <c r="B405" s="48" t="s">
        <v>75</v>
      </c>
      <c r="C405" s="48" t="s">
        <v>31</v>
      </c>
      <c r="D405" s="48">
        <v>464913</v>
      </c>
      <c r="E405" s="48">
        <v>82.54</v>
      </c>
      <c r="F405" s="48">
        <v>17.53</v>
      </c>
      <c r="G405" s="48">
        <v>3.7699999999999997E-2</v>
      </c>
      <c r="H405" s="48">
        <v>26.521000000000001</v>
      </c>
      <c r="I405" s="48">
        <v>2022</v>
      </c>
      <c r="J405" s="48" t="s">
        <v>32</v>
      </c>
      <c r="K405" s="48" t="s">
        <v>33</v>
      </c>
    </row>
    <row r="406" spans="1:11" ht="20.100000000000001" customHeight="1" x14ac:dyDescent="0.25">
      <c r="A406" s="48" t="s">
        <v>205</v>
      </c>
      <c r="B406" s="48" t="s">
        <v>79</v>
      </c>
      <c r="C406" s="48" t="s">
        <v>31</v>
      </c>
      <c r="D406" s="48">
        <v>209613</v>
      </c>
      <c r="E406" s="48">
        <v>81.38</v>
      </c>
      <c r="F406" s="48">
        <v>6.57</v>
      </c>
      <c r="G406" s="48">
        <v>3.1300000000000001E-2</v>
      </c>
      <c r="H406" s="48">
        <v>31.904499999999999</v>
      </c>
      <c r="I406" s="48">
        <v>2022</v>
      </c>
      <c r="J406" s="48" t="s">
        <v>32</v>
      </c>
      <c r="K406" s="48" t="s">
        <v>33</v>
      </c>
    </row>
    <row r="407" spans="1:11" ht="20.100000000000001" customHeight="1" x14ac:dyDescent="0.25">
      <c r="A407" s="48" t="s">
        <v>409</v>
      </c>
      <c r="B407" s="48" t="s">
        <v>79</v>
      </c>
      <c r="C407" s="48" t="s">
        <v>31</v>
      </c>
      <c r="D407" s="48">
        <v>230300</v>
      </c>
      <c r="E407" s="48">
        <v>70.23</v>
      </c>
      <c r="F407" s="48">
        <v>10.85</v>
      </c>
      <c r="G407" s="48">
        <v>4.7100000000000003E-2</v>
      </c>
      <c r="H407" s="48">
        <v>21.2258</v>
      </c>
      <c r="I407" s="48">
        <v>2022</v>
      </c>
      <c r="J407" s="48" t="s">
        <v>32</v>
      </c>
      <c r="K407" s="48" t="s">
        <v>33</v>
      </c>
    </row>
    <row r="408" spans="1:11" ht="20.100000000000001" customHeight="1" x14ac:dyDescent="0.25">
      <c r="A408" s="48" t="s">
        <v>457</v>
      </c>
      <c r="B408" s="48" t="s">
        <v>34</v>
      </c>
      <c r="C408" s="48" t="s">
        <v>31</v>
      </c>
      <c r="D408" s="48">
        <v>198431</v>
      </c>
      <c r="E408" s="48">
        <v>75.27</v>
      </c>
      <c r="F408" s="48">
        <v>8.02</v>
      </c>
      <c r="G408" s="48">
        <v>4.0399999999999998E-2</v>
      </c>
      <c r="H408" s="48">
        <v>24.742000000000001</v>
      </c>
      <c r="I408" s="48">
        <v>2022</v>
      </c>
      <c r="J408" s="48" t="s">
        <v>32</v>
      </c>
      <c r="K408" s="48" t="s">
        <v>33</v>
      </c>
    </row>
    <row r="409" spans="1:11" ht="20.100000000000001" customHeight="1" x14ac:dyDescent="0.25">
      <c r="A409" s="48" t="s">
        <v>374</v>
      </c>
      <c r="B409" s="48" t="s">
        <v>79</v>
      </c>
      <c r="C409" s="48" t="s">
        <v>31</v>
      </c>
      <c r="D409" s="48">
        <v>200574</v>
      </c>
      <c r="E409" s="48">
        <v>86.64</v>
      </c>
      <c r="F409" s="48">
        <v>9.42</v>
      </c>
      <c r="G409" s="48">
        <v>4.7E-2</v>
      </c>
      <c r="H409" s="48">
        <v>21.292300000000001</v>
      </c>
      <c r="I409" s="48">
        <v>2022</v>
      </c>
      <c r="J409" s="48" t="s">
        <v>32</v>
      </c>
      <c r="K409" s="48" t="s">
        <v>33</v>
      </c>
    </row>
    <row r="410" spans="1:11" ht="20.100000000000001" customHeight="1" x14ac:dyDescent="0.25">
      <c r="A410" s="48" t="s">
        <v>478</v>
      </c>
      <c r="B410" s="48" t="s">
        <v>79</v>
      </c>
      <c r="C410" s="48" t="s">
        <v>31</v>
      </c>
      <c r="D410" s="48">
        <v>69510</v>
      </c>
      <c r="E410" s="48">
        <v>86.77</v>
      </c>
      <c r="F410" s="48">
        <v>2.66</v>
      </c>
      <c r="G410" s="48">
        <v>3.8300000000000001E-2</v>
      </c>
      <c r="H410" s="48">
        <v>26.131599999999999</v>
      </c>
      <c r="I410" s="48">
        <v>2022</v>
      </c>
      <c r="J410" s="48" t="s">
        <v>32</v>
      </c>
      <c r="K410" s="48" t="s">
        <v>33</v>
      </c>
    </row>
    <row r="411" spans="1:11" ht="20.100000000000001" customHeight="1" x14ac:dyDescent="0.25">
      <c r="A411" s="48" t="s">
        <v>503</v>
      </c>
      <c r="B411" s="48" t="s">
        <v>79</v>
      </c>
      <c r="C411" s="48" t="s">
        <v>31</v>
      </c>
      <c r="D411" s="48">
        <v>107384</v>
      </c>
      <c r="E411" s="48">
        <v>90.2</v>
      </c>
      <c r="F411" s="48">
        <v>6.51</v>
      </c>
      <c r="G411" s="48">
        <v>6.0600000000000001E-2</v>
      </c>
      <c r="H411" s="48">
        <v>16.4953</v>
      </c>
      <c r="I411" s="48">
        <v>2022</v>
      </c>
      <c r="J411" s="48" t="s">
        <v>32</v>
      </c>
      <c r="K411" s="48" t="s">
        <v>33</v>
      </c>
    </row>
    <row r="412" spans="1:11" ht="20.100000000000001" customHeight="1" x14ac:dyDescent="0.25">
      <c r="A412" s="48" t="s">
        <v>1727</v>
      </c>
      <c r="B412" s="48" t="s">
        <v>75</v>
      </c>
      <c r="C412" s="48" t="s">
        <v>31</v>
      </c>
      <c r="D412" s="48">
        <v>177595</v>
      </c>
      <c r="E412" s="48">
        <v>86.74</v>
      </c>
      <c r="F412" s="48">
        <v>6.9</v>
      </c>
      <c r="G412" s="48">
        <v>3.8899999999999997E-2</v>
      </c>
      <c r="H412" s="48">
        <v>25.738399999999999</v>
      </c>
      <c r="I412" s="48">
        <v>2022</v>
      </c>
      <c r="J412" s="48" t="s">
        <v>32</v>
      </c>
      <c r="K412" s="48" t="s">
        <v>33</v>
      </c>
    </row>
    <row r="413" spans="1:11" ht="20.100000000000001" customHeight="1" x14ac:dyDescent="0.25">
      <c r="A413" s="48" t="s">
        <v>510</v>
      </c>
      <c r="B413" s="48" t="s">
        <v>79</v>
      </c>
      <c r="C413" s="48" t="s">
        <v>31</v>
      </c>
      <c r="D413" s="48">
        <v>183101</v>
      </c>
      <c r="E413" s="48">
        <v>79.989999999999995</v>
      </c>
      <c r="F413" s="48">
        <v>7.23</v>
      </c>
      <c r="G413" s="48">
        <v>3.95E-2</v>
      </c>
      <c r="H413" s="48">
        <v>25.325099999999999</v>
      </c>
      <c r="I413" s="48">
        <v>2022</v>
      </c>
      <c r="J413" s="48" t="s">
        <v>32</v>
      </c>
      <c r="K413" s="48" t="s">
        <v>33</v>
      </c>
    </row>
    <row r="414" spans="1:11" ht="20.100000000000001" customHeight="1" x14ac:dyDescent="0.25">
      <c r="A414" s="48" t="s">
        <v>369</v>
      </c>
      <c r="B414" s="48" t="s">
        <v>79</v>
      </c>
      <c r="C414" s="48" t="s">
        <v>31</v>
      </c>
      <c r="D414" s="48">
        <v>179250</v>
      </c>
      <c r="E414" s="48">
        <v>79.12</v>
      </c>
      <c r="F414" s="48">
        <v>11.01</v>
      </c>
      <c r="G414" s="48">
        <v>6.1400000000000003E-2</v>
      </c>
      <c r="H414" s="48">
        <v>16.2806</v>
      </c>
      <c r="I414" s="48">
        <v>2022</v>
      </c>
      <c r="J414" s="48" t="s">
        <v>32</v>
      </c>
      <c r="K414" s="48" t="s">
        <v>33</v>
      </c>
    </row>
    <row r="415" spans="1:11" ht="20.100000000000001" customHeight="1" x14ac:dyDescent="0.25">
      <c r="A415" s="48" t="s">
        <v>239</v>
      </c>
      <c r="B415" s="48" t="s">
        <v>79</v>
      </c>
      <c r="C415" s="48" t="s">
        <v>31</v>
      </c>
      <c r="D415" s="48">
        <v>246405</v>
      </c>
      <c r="E415" s="48">
        <v>79</v>
      </c>
      <c r="F415" s="48">
        <v>10.25</v>
      </c>
      <c r="G415" s="48">
        <v>4.1599999999999998E-2</v>
      </c>
      <c r="H415" s="48">
        <v>24.0395</v>
      </c>
      <c r="I415" s="48">
        <v>2022</v>
      </c>
      <c r="J415" s="48" t="s">
        <v>32</v>
      </c>
      <c r="K415" s="48" t="s">
        <v>33</v>
      </c>
    </row>
    <row r="416" spans="1:11" ht="20.100000000000001" customHeight="1" x14ac:dyDescent="0.25">
      <c r="A416" s="48" t="s">
        <v>507</v>
      </c>
      <c r="B416" s="48" t="s">
        <v>75</v>
      </c>
      <c r="C416" s="48" t="s">
        <v>31</v>
      </c>
      <c r="D416" s="48">
        <v>188193</v>
      </c>
      <c r="E416" s="48">
        <v>71.94</v>
      </c>
      <c r="F416" s="48">
        <v>10.39</v>
      </c>
      <c r="G416" s="48">
        <v>5.5199999999999999E-2</v>
      </c>
      <c r="H416" s="48">
        <v>18.1129</v>
      </c>
      <c r="I416" s="48">
        <v>2022</v>
      </c>
      <c r="J416" s="48" t="s">
        <v>32</v>
      </c>
      <c r="K416" s="48" t="s">
        <v>33</v>
      </c>
    </row>
    <row r="417" spans="1:11" ht="20.100000000000001" customHeight="1" x14ac:dyDescent="0.25">
      <c r="A417" s="48" t="s">
        <v>368</v>
      </c>
      <c r="B417" s="48" t="s">
        <v>79</v>
      </c>
      <c r="C417" s="48" t="s">
        <v>31</v>
      </c>
      <c r="D417" s="48">
        <v>123743</v>
      </c>
      <c r="E417" s="48">
        <v>86.06</v>
      </c>
      <c r="F417" s="48">
        <v>6.56</v>
      </c>
      <c r="G417" s="48">
        <v>5.2999999999999999E-2</v>
      </c>
      <c r="H417" s="48">
        <v>18.863299999999999</v>
      </c>
      <c r="I417" s="48">
        <v>2022</v>
      </c>
      <c r="J417" s="48" t="s">
        <v>32</v>
      </c>
      <c r="K417" s="48" t="s">
        <v>33</v>
      </c>
    </row>
    <row r="418" spans="1:11" ht="20.100000000000001" customHeight="1" x14ac:dyDescent="0.25">
      <c r="A418" s="48" t="s">
        <v>210</v>
      </c>
      <c r="B418" s="48" t="s">
        <v>34</v>
      </c>
      <c r="C418" s="48" t="s">
        <v>31</v>
      </c>
      <c r="D418" s="48">
        <v>211925</v>
      </c>
      <c r="E418" s="48">
        <v>86.8</v>
      </c>
      <c r="F418" s="48">
        <v>9.92</v>
      </c>
      <c r="G418" s="48">
        <v>4.6800000000000001E-2</v>
      </c>
      <c r="H418" s="48">
        <v>21.363399999999999</v>
      </c>
      <c r="I418" s="48">
        <v>2022</v>
      </c>
      <c r="J418" s="48" t="s">
        <v>32</v>
      </c>
      <c r="K418" s="48" t="s">
        <v>33</v>
      </c>
    </row>
    <row r="419" spans="1:11" ht="20.100000000000001" customHeight="1" x14ac:dyDescent="0.25">
      <c r="A419" s="48" t="s">
        <v>193</v>
      </c>
      <c r="B419" s="48" t="s">
        <v>79</v>
      </c>
      <c r="C419" s="48" t="s">
        <v>31</v>
      </c>
      <c r="D419" s="48">
        <v>191599</v>
      </c>
      <c r="E419" s="48">
        <v>83.32</v>
      </c>
      <c r="F419" s="48">
        <v>7.99</v>
      </c>
      <c r="G419" s="48">
        <v>4.1700000000000001E-2</v>
      </c>
      <c r="H419" s="48">
        <v>23.979800000000001</v>
      </c>
      <c r="I419" s="48">
        <v>2022</v>
      </c>
      <c r="J419" s="48" t="s">
        <v>32</v>
      </c>
      <c r="K419" s="48" t="s">
        <v>33</v>
      </c>
    </row>
    <row r="420" spans="1:11" ht="20.100000000000001" customHeight="1" x14ac:dyDescent="0.25">
      <c r="A420" s="48" t="s">
        <v>230</v>
      </c>
      <c r="B420" s="48" t="s">
        <v>75</v>
      </c>
      <c r="C420" s="48" t="s">
        <v>31</v>
      </c>
      <c r="D420" s="48">
        <v>304998</v>
      </c>
      <c r="E420" s="48">
        <v>87.46</v>
      </c>
      <c r="F420" s="48">
        <v>13.44</v>
      </c>
      <c r="G420" s="48">
        <v>4.41E-2</v>
      </c>
      <c r="H420" s="48">
        <v>22.693300000000001</v>
      </c>
      <c r="I420" s="48">
        <v>2022</v>
      </c>
      <c r="J420" s="48" t="s">
        <v>32</v>
      </c>
      <c r="K420" s="48" t="s">
        <v>33</v>
      </c>
    </row>
    <row r="421" spans="1:11" ht="20.100000000000001" customHeight="1" x14ac:dyDescent="0.25">
      <c r="A421" s="48" t="s">
        <v>2542</v>
      </c>
      <c r="B421" s="48" t="s">
        <v>75</v>
      </c>
      <c r="C421" s="48" t="s">
        <v>31</v>
      </c>
      <c r="D421" s="48">
        <v>101274</v>
      </c>
      <c r="E421" s="48">
        <v>77.69</v>
      </c>
      <c r="F421" s="48">
        <v>4.87</v>
      </c>
      <c r="G421" s="48">
        <v>4.8099999999999997E-2</v>
      </c>
      <c r="H421" s="48">
        <v>20.795400000000001</v>
      </c>
      <c r="I421" s="48">
        <v>2022</v>
      </c>
      <c r="J421" s="48" t="s">
        <v>32</v>
      </c>
      <c r="K421" s="48" t="s">
        <v>33</v>
      </c>
    </row>
    <row r="422" spans="1:11" ht="20.100000000000001" customHeight="1" x14ac:dyDescent="0.25">
      <c r="A422" s="48" t="s">
        <v>139</v>
      </c>
      <c r="B422" s="48" t="s">
        <v>34</v>
      </c>
      <c r="C422" s="48" t="s">
        <v>31</v>
      </c>
      <c r="D422" s="48">
        <v>50117</v>
      </c>
      <c r="E422" s="48">
        <v>89.47</v>
      </c>
      <c r="F422" s="48">
        <v>10.15</v>
      </c>
      <c r="G422" s="48">
        <v>0.20250000000000001</v>
      </c>
      <c r="H422" s="48">
        <v>4.9375999999999998</v>
      </c>
      <c r="I422" s="48">
        <v>2022</v>
      </c>
      <c r="J422" s="48" t="s">
        <v>32</v>
      </c>
      <c r="K422" s="48" t="s">
        <v>33</v>
      </c>
    </row>
    <row r="423" spans="1:11" ht="20.100000000000001" customHeight="1" x14ac:dyDescent="0.25">
      <c r="A423" s="48" t="s">
        <v>1621</v>
      </c>
      <c r="B423" s="48" t="s">
        <v>34</v>
      </c>
      <c r="C423" s="48" t="s">
        <v>31</v>
      </c>
      <c r="D423" s="48">
        <v>325527</v>
      </c>
      <c r="E423" s="48">
        <v>81.48</v>
      </c>
      <c r="F423" s="48">
        <v>10.78</v>
      </c>
      <c r="G423" s="48">
        <v>3.3099999999999997E-2</v>
      </c>
      <c r="H423" s="48">
        <v>30.197299999999998</v>
      </c>
      <c r="I423" s="48">
        <v>2022</v>
      </c>
      <c r="J423" s="48" t="s">
        <v>32</v>
      </c>
      <c r="K423" s="48" t="s">
        <v>33</v>
      </c>
    </row>
    <row r="424" spans="1:11" ht="20.100000000000001" customHeight="1" x14ac:dyDescent="0.25">
      <c r="A424" s="48" t="s">
        <v>146</v>
      </c>
      <c r="B424" s="48" t="s">
        <v>79</v>
      </c>
      <c r="C424" s="48" t="s">
        <v>31</v>
      </c>
      <c r="D424" s="48">
        <v>136888</v>
      </c>
      <c r="E424" s="48">
        <v>88.31</v>
      </c>
      <c r="F424" s="48">
        <v>7.09</v>
      </c>
      <c r="G424" s="48">
        <v>5.1799999999999999E-2</v>
      </c>
      <c r="H424" s="48">
        <v>19.307200000000002</v>
      </c>
      <c r="I424" s="48">
        <v>2022</v>
      </c>
      <c r="J424" s="48" t="s">
        <v>32</v>
      </c>
      <c r="K424" s="48" t="s">
        <v>33</v>
      </c>
    </row>
    <row r="425" spans="1:11" ht="20.100000000000001" customHeight="1" x14ac:dyDescent="0.25">
      <c r="A425" s="48" t="s">
        <v>3293</v>
      </c>
      <c r="B425" s="48" t="s">
        <v>75</v>
      </c>
      <c r="C425" s="48" t="s">
        <v>31</v>
      </c>
      <c r="D425" s="48">
        <v>214005</v>
      </c>
      <c r="E425" s="48">
        <v>82.79</v>
      </c>
      <c r="F425" s="48">
        <v>5.93</v>
      </c>
      <c r="G425" s="48">
        <v>2.7699999999999999E-2</v>
      </c>
      <c r="H425" s="48">
        <v>36.088500000000003</v>
      </c>
      <c r="I425" s="48">
        <v>2022</v>
      </c>
      <c r="J425" s="48" t="s">
        <v>32</v>
      </c>
      <c r="K425" s="48" t="s">
        <v>33</v>
      </c>
    </row>
    <row r="426" spans="1:11" ht="20.100000000000001" customHeight="1" x14ac:dyDescent="0.25">
      <c r="A426" s="48" t="s">
        <v>3006</v>
      </c>
      <c r="B426" s="48" t="s">
        <v>75</v>
      </c>
      <c r="C426" s="48" t="s">
        <v>31</v>
      </c>
      <c r="D426" s="48">
        <v>340581</v>
      </c>
      <c r="E426" s="48">
        <v>78.77</v>
      </c>
      <c r="F426" s="48">
        <v>9.0399999999999991</v>
      </c>
      <c r="G426" s="48">
        <v>2.6499999999999999E-2</v>
      </c>
      <c r="H426" s="48">
        <v>37.674900000000001</v>
      </c>
      <c r="I426" s="48">
        <v>2022</v>
      </c>
      <c r="J426" s="48" t="s">
        <v>32</v>
      </c>
      <c r="K426" s="48" t="s">
        <v>33</v>
      </c>
    </row>
    <row r="427" spans="1:11" ht="20.100000000000001" customHeight="1" x14ac:dyDescent="0.25">
      <c r="A427" s="48" t="s">
        <v>475</v>
      </c>
      <c r="B427" s="48" t="s">
        <v>75</v>
      </c>
      <c r="C427" s="48" t="s">
        <v>31</v>
      </c>
      <c r="D427" s="48">
        <v>177001</v>
      </c>
      <c r="E427" s="48">
        <v>86.79</v>
      </c>
      <c r="F427" s="48">
        <v>7.52</v>
      </c>
      <c r="G427" s="48">
        <v>4.2500000000000003E-2</v>
      </c>
      <c r="H427" s="48">
        <v>23.537299999999998</v>
      </c>
      <c r="I427" s="48">
        <v>2022</v>
      </c>
      <c r="J427" s="48" t="s">
        <v>32</v>
      </c>
      <c r="K427" s="48" t="s">
        <v>33</v>
      </c>
    </row>
    <row r="428" spans="1:11" ht="20.100000000000001" customHeight="1" x14ac:dyDescent="0.25">
      <c r="A428" s="48" t="s">
        <v>271</v>
      </c>
      <c r="B428" s="48" t="s">
        <v>79</v>
      </c>
      <c r="C428" s="48" t="s">
        <v>31</v>
      </c>
      <c r="D428" s="48">
        <v>394337</v>
      </c>
      <c r="E428" s="48">
        <v>80.739999999999995</v>
      </c>
      <c r="F428" s="48">
        <v>10.86</v>
      </c>
      <c r="G428" s="48">
        <v>2.75E-2</v>
      </c>
      <c r="H428" s="48">
        <v>36.310899999999997</v>
      </c>
      <c r="I428" s="48">
        <v>2022</v>
      </c>
      <c r="J428" s="48" t="s">
        <v>32</v>
      </c>
      <c r="K428" s="48" t="s">
        <v>33</v>
      </c>
    </row>
    <row r="429" spans="1:11" ht="20.100000000000001" customHeight="1" x14ac:dyDescent="0.25">
      <c r="A429" s="48" t="s">
        <v>367</v>
      </c>
      <c r="B429" s="48" t="s">
        <v>79</v>
      </c>
      <c r="C429" s="48" t="s">
        <v>31</v>
      </c>
      <c r="D429" s="48">
        <v>92680</v>
      </c>
      <c r="E429" s="48">
        <v>89.7</v>
      </c>
      <c r="F429" s="48">
        <v>4.24</v>
      </c>
      <c r="G429" s="48">
        <v>4.5699999999999998E-2</v>
      </c>
      <c r="H429" s="48">
        <v>21.858499999999999</v>
      </c>
      <c r="I429" s="48">
        <v>2022</v>
      </c>
      <c r="J429" s="48" t="s">
        <v>32</v>
      </c>
      <c r="K429" s="48" t="s">
        <v>33</v>
      </c>
    </row>
    <row r="430" spans="1:11" ht="20.100000000000001" customHeight="1" x14ac:dyDescent="0.25">
      <c r="A430" s="48" t="s">
        <v>3637</v>
      </c>
      <c r="B430" s="48" t="s">
        <v>34</v>
      </c>
      <c r="C430" s="48" t="s">
        <v>32</v>
      </c>
      <c r="D430" s="48">
        <v>44600000</v>
      </c>
      <c r="E430" s="48">
        <v>84.6</v>
      </c>
      <c r="F430" s="48">
        <v>3.98</v>
      </c>
      <c r="G430" s="48">
        <v>1.9E-3</v>
      </c>
      <c r="H430" s="48">
        <v>533.93989999999997</v>
      </c>
      <c r="I430" s="48">
        <v>2023</v>
      </c>
      <c r="J430" s="48" t="s">
        <v>52</v>
      </c>
      <c r="K430" s="48" t="s">
        <v>110</v>
      </c>
    </row>
    <row r="431" spans="1:11" ht="20.100000000000001" customHeight="1" x14ac:dyDescent="0.25">
      <c r="A431" s="48" t="s">
        <v>448</v>
      </c>
      <c r="B431" s="48" t="s">
        <v>79</v>
      </c>
      <c r="C431" s="48" t="s">
        <v>31</v>
      </c>
      <c r="D431" s="48">
        <v>131246</v>
      </c>
      <c r="E431" s="48">
        <v>84.24</v>
      </c>
      <c r="F431" s="48">
        <v>4.13</v>
      </c>
      <c r="G431" s="48">
        <v>3.15E-2</v>
      </c>
      <c r="H431" s="48">
        <v>31.778600000000001</v>
      </c>
      <c r="I431" s="48">
        <v>2024</v>
      </c>
      <c r="J431" s="48" t="s">
        <v>32</v>
      </c>
      <c r="K431" s="48" t="s">
        <v>33</v>
      </c>
    </row>
    <row r="432" spans="1:11" ht="20.100000000000001" customHeight="1" x14ac:dyDescent="0.25">
      <c r="A432" s="48" t="s">
        <v>541</v>
      </c>
      <c r="B432" s="48" t="s">
        <v>75</v>
      </c>
      <c r="C432" s="48" t="s">
        <v>31</v>
      </c>
      <c r="D432" s="48">
        <v>606171</v>
      </c>
      <c r="E432" s="48">
        <v>86.62</v>
      </c>
      <c r="F432" s="48">
        <v>18.96</v>
      </c>
      <c r="G432" s="48">
        <v>3.1300000000000001E-2</v>
      </c>
      <c r="H432" s="48">
        <v>31.971</v>
      </c>
      <c r="I432" s="48">
        <v>2024</v>
      </c>
      <c r="J432" s="48" t="s">
        <v>32</v>
      </c>
      <c r="K432" s="48" t="s">
        <v>33</v>
      </c>
    </row>
    <row r="433" spans="1:11" ht="20.100000000000001" customHeight="1" x14ac:dyDescent="0.25">
      <c r="A433" s="48" t="s">
        <v>267</v>
      </c>
      <c r="B433" s="48" t="s">
        <v>79</v>
      </c>
      <c r="C433" s="48" t="s">
        <v>31</v>
      </c>
      <c r="D433" s="48">
        <v>104672</v>
      </c>
      <c r="E433" s="48">
        <v>86.63</v>
      </c>
      <c r="F433" s="48">
        <v>3.53</v>
      </c>
      <c r="G433" s="48">
        <v>3.3700000000000001E-2</v>
      </c>
      <c r="H433" s="48">
        <v>29.652200000000001</v>
      </c>
      <c r="I433" s="48">
        <v>2024</v>
      </c>
      <c r="J433" s="48" t="s">
        <v>32</v>
      </c>
      <c r="K433" s="48" t="s">
        <v>33</v>
      </c>
    </row>
    <row r="434" spans="1:11" ht="20.100000000000001" customHeight="1" x14ac:dyDescent="0.25">
      <c r="A434" s="48" t="s">
        <v>572</v>
      </c>
      <c r="B434" s="48" t="s">
        <v>79</v>
      </c>
      <c r="C434" s="48" t="s">
        <v>31</v>
      </c>
      <c r="D434" s="48">
        <v>195129</v>
      </c>
      <c r="E434" s="48">
        <v>89.64</v>
      </c>
      <c r="F434" s="48">
        <v>6.89</v>
      </c>
      <c r="G434" s="48">
        <v>3.5299999999999998E-2</v>
      </c>
      <c r="H434" s="48">
        <v>28.320699999999999</v>
      </c>
      <c r="I434" s="48">
        <v>2024</v>
      </c>
      <c r="J434" s="48" t="s">
        <v>32</v>
      </c>
      <c r="K434" s="48" t="s">
        <v>33</v>
      </c>
    </row>
    <row r="435" spans="1:11" ht="20.100000000000001" customHeight="1" x14ac:dyDescent="0.25">
      <c r="A435" s="48" t="s">
        <v>2949</v>
      </c>
      <c r="B435" s="48" t="s">
        <v>75</v>
      </c>
      <c r="C435" s="48" t="s">
        <v>31</v>
      </c>
      <c r="D435" s="48">
        <v>441396</v>
      </c>
      <c r="E435" s="48">
        <v>77.290000000000006</v>
      </c>
      <c r="F435" s="48">
        <v>11.1</v>
      </c>
      <c r="G435" s="48">
        <v>2.5100000000000001E-2</v>
      </c>
      <c r="H435" s="48">
        <v>39.7654</v>
      </c>
      <c r="I435" s="48">
        <v>2024</v>
      </c>
      <c r="J435" s="48" t="s">
        <v>32</v>
      </c>
      <c r="K435" s="48" t="s">
        <v>33</v>
      </c>
    </row>
    <row r="436" spans="1:11" ht="20.100000000000001" customHeight="1" x14ac:dyDescent="0.25">
      <c r="A436" s="48" t="s">
        <v>580</v>
      </c>
      <c r="B436" s="48" t="s">
        <v>79</v>
      </c>
      <c r="C436" s="48" t="s">
        <v>31</v>
      </c>
      <c r="D436" s="48">
        <v>316684</v>
      </c>
      <c r="E436" s="48">
        <v>88.49</v>
      </c>
      <c r="F436" s="48">
        <v>11.27</v>
      </c>
      <c r="G436" s="48">
        <v>3.56E-2</v>
      </c>
      <c r="H436" s="48">
        <v>28.099799999999998</v>
      </c>
      <c r="I436" s="48">
        <v>2024</v>
      </c>
      <c r="J436" s="48" t="s">
        <v>32</v>
      </c>
      <c r="K436" s="48" t="s">
        <v>33</v>
      </c>
    </row>
    <row r="437" spans="1:11" ht="20.100000000000001" customHeight="1" x14ac:dyDescent="0.25">
      <c r="A437" s="48" t="s">
        <v>624</v>
      </c>
      <c r="B437" s="48" t="s">
        <v>75</v>
      </c>
      <c r="C437" s="48" t="s">
        <v>31</v>
      </c>
      <c r="D437" s="48">
        <v>193633</v>
      </c>
      <c r="E437" s="48">
        <v>85.18</v>
      </c>
      <c r="F437" s="48">
        <v>7.09</v>
      </c>
      <c r="G437" s="48">
        <v>3.6600000000000001E-2</v>
      </c>
      <c r="H437" s="48">
        <v>27.310700000000001</v>
      </c>
      <c r="I437" s="48">
        <v>2024</v>
      </c>
      <c r="J437" s="48" t="s">
        <v>32</v>
      </c>
      <c r="K437" s="48" t="s">
        <v>33</v>
      </c>
    </row>
    <row r="438" spans="1:11" ht="20.100000000000001" customHeight="1" x14ac:dyDescent="0.25">
      <c r="A438" s="48" t="s">
        <v>651</v>
      </c>
      <c r="B438" s="48" t="s">
        <v>79</v>
      </c>
      <c r="C438" s="48" t="s">
        <v>31</v>
      </c>
      <c r="D438" s="48">
        <v>223661</v>
      </c>
      <c r="E438" s="48">
        <v>76.709999999999994</v>
      </c>
      <c r="F438" s="48">
        <v>7.21</v>
      </c>
      <c r="G438" s="48">
        <v>3.2199999999999999E-2</v>
      </c>
      <c r="H438" s="48">
        <v>31.021000000000001</v>
      </c>
      <c r="I438" s="48">
        <v>2024</v>
      </c>
      <c r="J438" s="48" t="s">
        <v>32</v>
      </c>
      <c r="K438" s="48" t="s">
        <v>33</v>
      </c>
    </row>
    <row r="439" spans="1:11" ht="20.100000000000001" customHeight="1" x14ac:dyDescent="0.25">
      <c r="A439" s="48" t="s">
        <v>712</v>
      </c>
      <c r="B439" s="48" t="s">
        <v>79</v>
      </c>
      <c r="C439" s="48" t="s">
        <v>31</v>
      </c>
      <c r="D439" s="48">
        <v>73743</v>
      </c>
      <c r="E439" s="48">
        <v>86.89</v>
      </c>
      <c r="F439" s="48">
        <v>3.01</v>
      </c>
      <c r="G439" s="48">
        <v>4.0800000000000003E-2</v>
      </c>
      <c r="H439" s="48">
        <v>24.499400000000001</v>
      </c>
      <c r="I439" s="48">
        <v>2024</v>
      </c>
      <c r="J439" s="48" t="s">
        <v>32</v>
      </c>
      <c r="K439" s="48" t="s">
        <v>33</v>
      </c>
    </row>
    <row r="440" spans="1:11" ht="20.100000000000001" customHeight="1" x14ac:dyDescent="0.25">
      <c r="A440" s="48" t="s">
        <v>637</v>
      </c>
      <c r="B440" s="48" t="s">
        <v>79</v>
      </c>
      <c r="C440" s="48" t="s">
        <v>31</v>
      </c>
      <c r="D440" s="48">
        <v>268569</v>
      </c>
      <c r="E440" s="48">
        <v>83.84</v>
      </c>
      <c r="F440" s="48">
        <v>7.06</v>
      </c>
      <c r="G440" s="48">
        <v>2.63E-2</v>
      </c>
      <c r="H440" s="48">
        <v>38.040900000000001</v>
      </c>
      <c r="I440" s="48">
        <v>2024</v>
      </c>
      <c r="J440" s="48" t="s">
        <v>32</v>
      </c>
      <c r="K440" s="48" t="s">
        <v>33</v>
      </c>
    </row>
    <row r="441" spans="1:11" ht="20.100000000000001" customHeight="1" x14ac:dyDescent="0.25">
      <c r="A441" s="48" t="s">
        <v>496</v>
      </c>
      <c r="B441" s="48" t="s">
        <v>79</v>
      </c>
      <c r="C441" s="48" t="s">
        <v>31</v>
      </c>
      <c r="D441" s="48">
        <v>137121</v>
      </c>
      <c r="E441" s="48">
        <v>84.02</v>
      </c>
      <c r="F441" s="48">
        <v>4.24</v>
      </c>
      <c r="G441" s="48">
        <v>3.09E-2</v>
      </c>
      <c r="H441" s="48">
        <v>32.339799999999997</v>
      </c>
      <c r="I441" s="48">
        <v>2024</v>
      </c>
      <c r="J441" s="48" t="s">
        <v>32</v>
      </c>
      <c r="K441" s="48" t="s">
        <v>33</v>
      </c>
    </row>
    <row r="442" spans="1:11" ht="20.100000000000001" customHeight="1" x14ac:dyDescent="0.25">
      <c r="A442" s="48" t="s">
        <v>668</v>
      </c>
      <c r="B442" s="48" t="s">
        <v>75</v>
      </c>
      <c r="C442" s="48" t="s">
        <v>31</v>
      </c>
      <c r="D442" s="48">
        <v>307686</v>
      </c>
      <c r="E442" s="48">
        <v>87.54</v>
      </c>
      <c r="F442" s="48">
        <v>15.69</v>
      </c>
      <c r="G442" s="48">
        <v>5.0999999999999997E-2</v>
      </c>
      <c r="H442" s="48">
        <v>19.610299999999999</v>
      </c>
      <c r="I442" s="48">
        <v>2024</v>
      </c>
      <c r="J442" s="48" t="s">
        <v>32</v>
      </c>
      <c r="K442" s="48" t="s">
        <v>33</v>
      </c>
    </row>
    <row r="443" spans="1:11" ht="20.100000000000001" customHeight="1" x14ac:dyDescent="0.25">
      <c r="A443" s="48" t="s">
        <v>284</v>
      </c>
      <c r="B443" s="48" t="s">
        <v>79</v>
      </c>
      <c r="C443" s="48" t="s">
        <v>31</v>
      </c>
      <c r="D443" s="48">
        <v>173722</v>
      </c>
      <c r="E443" s="48">
        <v>84.24</v>
      </c>
      <c r="F443" s="48">
        <v>8.73</v>
      </c>
      <c r="G443" s="48">
        <v>5.0299999999999997E-2</v>
      </c>
      <c r="H443" s="48">
        <v>19.8995</v>
      </c>
      <c r="I443" s="48">
        <v>2024</v>
      </c>
      <c r="J443" s="48" t="s">
        <v>32</v>
      </c>
      <c r="K443" s="48" t="s">
        <v>33</v>
      </c>
    </row>
    <row r="444" spans="1:11" ht="20.100000000000001" customHeight="1" x14ac:dyDescent="0.25">
      <c r="A444" s="48" t="s">
        <v>1797</v>
      </c>
      <c r="B444" s="48" t="s">
        <v>75</v>
      </c>
      <c r="C444" s="48" t="s">
        <v>31</v>
      </c>
      <c r="D444" s="48">
        <v>283808</v>
      </c>
      <c r="E444" s="48">
        <v>84.41</v>
      </c>
      <c r="F444" s="48">
        <v>7.37</v>
      </c>
      <c r="G444" s="48">
        <v>2.5999999999999999E-2</v>
      </c>
      <c r="H444" s="48">
        <v>38.508600000000001</v>
      </c>
      <c r="I444" s="48">
        <v>2024</v>
      </c>
      <c r="J444" s="48" t="s">
        <v>32</v>
      </c>
      <c r="K444" s="48" t="s">
        <v>33</v>
      </c>
    </row>
    <row r="445" spans="1:11" ht="20.100000000000001" customHeight="1" x14ac:dyDescent="0.25">
      <c r="A445" s="48" t="s">
        <v>2204</v>
      </c>
      <c r="B445" s="48" t="s">
        <v>75</v>
      </c>
      <c r="C445" s="48" t="s">
        <v>31</v>
      </c>
      <c r="D445" s="48">
        <v>262514</v>
      </c>
      <c r="E445" s="48">
        <v>84.81</v>
      </c>
      <c r="F445" s="48">
        <v>7.29</v>
      </c>
      <c r="G445" s="48">
        <v>2.7799999999999998E-2</v>
      </c>
      <c r="H445" s="48">
        <v>36.010100000000001</v>
      </c>
      <c r="I445" s="48">
        <v>2024</v>
      </c>
      <c r="J445" s="48" t="s">
        <v>32</v>
      </c>
      <c r="K445" s="48" t="s">
        <v>33</v>
      </c>
    </row>
    <row r="446" spans="1:11" ht="20.100000000000001" customHeight="1" x14ac:dyDescent="0.25">
      <c r="A446" s="48" t="s">
        <v>411</v>
      </c>
      <c r="B446" s="48" t="s">
        <v>79</v>
      </c>
      <c r="C446" s="48" t="s">
        <v>31</v>
      </c>
      <c r="D446" s="48">
        <v>124864</v>
      </c>
      <c r="E446" s="48">
        <v>85.7</v>
      </c>
      <c r="F446" s="48">
        <v>3.58</v>
      </c>
      <c r="G446" s="48">
        <v>2.87E-2</v>
      </c>
      <c r="H446" s="48">
        <v>34.8782</v>
      </c>
      <c r="I446" s="48">
        <v>2024</v>
      </c>
      <c r="J446" s="48" t="s">
        <v>32</v>
      </c>
      <c r="K446" s="48" t="s">
        <v>33</v>
      </c>
    </row>
    <row r="447" spans="1:11" ht="20.100000000000001" customHeight="1" x14ac:dyDescent="0.25">
      <c r="A447" s="48" t="s">
        <v>532</v>
      </c>
      <c r="B447" s="48" t="s">
        <v>75</v>
      </c>
      <c r="C447" s="48" t="s">
        <v>31</v>
      </c>
      <c r="D447" s="48">
        <v>363703</v>
      </c>
      <c r="E447" s="48">
        <v>84.22</v>
      </c>
      <c r="F447" s="48">
        <v>10.79</v>
      </c>
      <c r="G447" s="48">
        <v>2.9700000000000001E-2</v>
      </c>
      <c r="H447" s="48">
        <v>33.7074</v>
      </c>
      <c r="I447" s="48">
        <v>2024</v>
      </c>
      <c r="J447" s="48" t="s">
        <v>32</v>
      </c>
      <c r="K447" s="48" t="s">
        <v>33</v>
      </c>
    </row>
    <row r="448" spans="1:11" ht="20.100000000000001" customHeight="1" x14ac:dyDescent="0.25">
      <c r="A448" s="48" t="s">
        <v>3291</v>
      </c>
      <c r="B448" s="48" t="s">
        <v>34</v>
      </c>
      <c r="C448" s="48" t="s">
        <v>31</v>
      </c>
      <c r="D448" s="48">
        <v>335627</v>
      </c>
      <c r="E448" s="48">
        <v>83.33</v>
      </c>
      <c r="F448" s="48">
        <v>10.57</v>
      </c>
      <c r="G448" s="48">
        <v>3.15E-2</v>
      </c>
      <c r="H448" s="48">
        <v>31.752800000000001</v>
      </c>
      <c r="I448" s="48">
        <v>2024</v>
      </c>
      <c r="J448" s="48" t="s">
        <v>32</v>
      </c>
      <c r="K448" s="48" t="s">
        <v>33</v>
      </c>
    </row>
    <row r="449" spans="1:11" ht="20.100000000000001" customHeight="1" x14ac:dyDescent="0.25">
      <c r="A449" s="48" t="s">
        <v>3289</v>
      </c>
      <c r="B449" s="48" t="s">
        <v>79</v>
      </c>
      <c r="C449" s="48" t="s">
        <v>31</v>
      </c>
      <c r="D449" s="48">
        <v>171494</v>
      </c>
      <c r="E449" s="48">
        <v>88.55</v>
      </c>
      <c r="F449" s="48">
        <v>4.49</v>
      </c>
      <c r="G449" s="48">
        <v>2.6200000000000001E-2</v>
      </c>
      <c r="H449" s="48">
        <v>38.194600000000001</v>
      </c>
      <c r="I449" s="48">
        <v>2024</v>
      </c>
      <c r="J449" s="48" t="s">
        <v>32</v>
      </c>
      <c r="K449" s="48" t="s">
        <v>33</v>
      </c>
    </row>
    <row r="450" spans="1:11" ht="20.100000000000001" customHeight="1" x14ac:dyDescent="0.25">
      <c r="A450" s="48" t="s">
        <v>716</v>
      </c>
      <c r="B450" s="48" t="s">
        <v>75</v>
      </c>
      <c r="C450" s="48" t="s">
        <v>31</v>
      </c>
      <c r="D450" s="48">
        <v>145866</v>
      </c>
      <c r="E450" s="48">
        <v>81.19</v>
      </c>
      <c r="F450" s="48">
        <v>3.68</v>
      </c>
      <c r="G450" s="48">
        <v>2.52E-2</v>
      </c>
      <c r="H450" s="48">
        <v>39.637500000000003</v>
      </c>
      <c r="I450" s="48">
        <v>2024</v>
      </c>
      <c r="J450" s="48" t="s">
        <v>32</v>
      </c>
      <c r="K450" s="48" t="s">
        <v>33</v>
      </c>
    </row>
    <row r="451" spans="1:11" ht="20.100000000000001" customHeight="1" x14ac:dyDescent="0.25">
      <c r="A451" s="48" t="s">
        <v>194</v>
      </c>
      <c r="B451" s="48" t="s">
        <v>79</v>
      </c>
      <c r="C451" s="48" t="s">
        <v>31</v>
      </c>
      <c r="D451" s="48">
        <v>100283</v>
      </c>
      <c r="E451" s="48">
        <v>81.31</v>
      </c>
      <c r="F451" s="48">
        <v>3.27</v>
      </c>
      <c r="G451" s="48">
        <v>3.2599999999999997E-2</v>
      </c>
      <c r="H451" s="48">
        <v>30.6675</v>
      </c>
      <c r="I451" s="48">
        <v>2024</v>
      </c>
      <c r="J451" s="48" t="s">
        <v>32</v>
      </c>
      <c r="K451" s="48" t="s">
        <v>33</v>
      </c>
    </row>
    <row r="452" spans="1:11" ht="20.100000000000001" customHeight="1" x14ac:dyDescent="0.25">
      <c r="A452" s="48" t="s">
        <v>536</v>
      </c>
      <c r="B452" s="48" t="s">
        <v>79</v>
      </c>
      <c r="C452" s="48" t="s">
        <v>31</v>
      </c>
      <c r="D452" s="48">
        <v>191550</v>
      </c>
      <c r="E452" s="48">
        <v>84.11</v>
      </c>
      <c r="F452" s="48">
        <v>6.17</v>
      </c>
      <c r="G452" s="48">
        <v>3.2199999999999999E-2</v>
      </c>
      <c r="H452" s="48">
        <v>31.045400000000001</v>
      </c>
      <c r="I452" s="48">
        <v>2024</v>
      </c>
      <c r="J452" s="48" t="s">
        <v>32</v>
      </c>
      <c r="K452" s="48" t="s">
        <v>33</v>
      </c>
    </row>
    <row r="453" spans="1:11" ht="20.100000000000001" customHeight="1" x14ac:dyDescent="0.25">
      <c r="A453" s="48" t="s">
        <v>402</v>
      </c>
      <c r="B453" s="48" t="s">
        <v>79</v>
      </c>
      <c r="C453" s="48" t="s">
        <v>31</v>
      </c>
      <c r="D453" s="48">
        <v>89816</v>
      </c>
      <c r="E453" s="48">
        <v>79.459999999999994</v>
      </c>
      <c r="F453" s="48">
        <v>3.28</v>
      </c>
      <c r="G453" s="48">
        <v>3.6499999999999998E-2</v>
      </c>
      <c r="H453" s="48">
        <v>27.3828</v>
      </c>
      <c r="I453" s="48">
        <v>2024</v>
      </c>
      <c r="J453" s="48" t="s">
        <v>32</v>
      </c>
      <c r="K453" s="48" t="s">
        <v>33</v>
      </c>
    </row>
    <row r="454" spans="1:11" ht="20.100000000000001" customHeight="1" x14ac:dyDescent="0.25">
      <c r="A454" s="48" t="s">
        <v>678</v>
      </c>
      <c r="B454" s="48" t="s">
        <v>79</v>
      </c>
      <c r="C454" s="48" t="s">
        <v>31</v>
      </c>
      <c r="D454" s="48">
        <v>230414</v>
      </c>
      <c r="E454" s="48">
        <v>89.06</v>
      </c>
      <c r="F454" s="48">
        <v>6.59</v>
      </c>
      <c r="G454" s="48">
        <v>2.86E-2</v>
      </c>
      <c r="H454" s="48">
        <v>34.964199999999998</v>
      </c>
      <c r="I454" s="48">
        <v>2024</v>
      </c>
      <c r="J454" s="48" t="s">
        <v>32</v>
      </c>
      <c r="K454" s="48" t="s">
        <v>33</v>
      </c>
    </row>
    <row r="455" spans="1:11" ht="20.100000000000001" customHeight="1" x14ac:dyDescent="0.25">
      <c r="A455" s="48" t="s">
        <v>557</v>
      </c>
      <c r="B455" s="48" t="s">
        <v>75</v>
      </c>
      <c r="C455" s="48" t="s">
        <v>31</v>
      </c>
      <c r="D455" s="48">
        <v>271000</v>
      </c>
      <c r="E455" s="48">
        <v>70.62</v>
      </c>
      <c r="F455" s="48">
        <v>4.42</v>
      </c>
      <c r="G455" s="48">
        <v>1.6299999999999999E-2</v>
      </c>
      <c r="H455" s="48">
        <v>61.312199999999997</v>
      </c>
      <c r="I455" s="48">
        <v>2024</v>
      </c>
      <c r="J455" s="48" t="s">
        <v>32</v>
      </c>
      <c r="K455" s="48" t="s">
        <v>33</v>
      </c>
    </row>
    <row r="456" spans="1:11" ht="20.100000000000001" customHeight="1" x14ac:dyDescent="0.25">
      <c r="A456" s="48" t="s">
        <v>3229</v>
      </c>
      <c r="B456" s="48" t="s">
        <v>75</v>
      </c>
      <c r="C456" s="48" t="s">
        <v>31</v>
      </c>
      <c r="D456" s="48">
        <v>384873</v>
      </c>
      <c r="E456" s="48">
        <v>84.67</v>
      </c>
      <c r="F456" s="48">
        <v>9.91</v>
      </c>
      <c r="G456" s="48">
        <v>2.5700000000000001E-2</v>
      </c>
      <c r="H456" s="48">
        <v>38.8369</v>
      </c>
      <c r="I456" s="48">
        <v>2024</v>
      </c>
      <c r="J456" s="48" t="s">
        <v>32</v>
      </c>
      <c r="K456" s="48" t="s">
        <v>33</v>
      </c>
    </row>
    <row r="457" spans="1:11" ht="20.100000000000001" customHeight="1" x14ac:dyDescent="0.25">
      <c r="A457" s="48" t="s">
        <v>362</v>
      </c>
      <c r="B457" s="48" t="s">
        <v>79</v>
      </c>
      <c r="C457" s="48" t="s">
        <v>31</v>
      </c>
      <c r="D457" s="48">
        <v>219947</v>
      </c>
      <c r="E457" s="48">
        <v>85.78</v>
      </c>
      <c r="F457" s="48">
        <v>10.11</v>
      </c>
      <c r="G457" s="48">
        <v>4.5999999999999999E-2</v>
      </c>
      <c r="H457" s="48">
        <v>21.755400000000002</v>
      </c>
      <c r="I457" s="48">
        <v>2024</v>
      </c>
      <c r="J457" s="48" t="s">
        <v>32</v>
      </c>
      <c r="K457" s="48" t="s">
        <v>33</v>
      </c>
    </row>
    <row r="458" spans="1:11" ht="20.100000000000001" customHeight="1" x14ac:dyDescent="0.25">
      <c r="A458" s="48" t="s">
        <v>695</v>
      </c>
      <c r="B458" s="48" t="s">
        <v>75</v>
      </c>
      <c r="C458" s="48" t="s">
        <v>31</v>
      </c>
      <c r="D458" s="48">
        <v>143255</v>
      </c>
      <c r="E458" s="48">
        <v>82.53</v>
      </c>
      <c r="F458" s="48">
        <v>5.54</v>
      </c>
      <c r="G458" s="48">
        <v>3.8699999999999998E-2</v>
      </c>
      <c r="H458" s="48">
        <v>25.8583</v>
      </c>
      <c r="I458" s="48">
        <v>2024</v>
      </c>
      <c r="J458" s="48" t="s">
        <v>32</v>
      </c>
      <c r="K458" s="48" t="s">
        <v>33</v>
      </c>
    </row>
    <row r="459" spans="1:11" ht="20.100000000000001" customHeight="1" x14ac:dyDescent="0.25">
      <c r="A459" s="48" t="s">
        <v>620</v>
      </c>
      <c r="B459" s="48" t="s">
        <v>75</v>
      </c>
      <c r="C459" s="48" t="s">
        <v>31</v>
      </c>
      <c r="D459" s="48">
        <v>434306</v>
      </c>
      <c r="E459" s="48">
        <v>81.36</v>
      </c>
      <c r="F459" s="48">
        <v>19.079999999999998</v>
      </c>
      <c r="G459" s="48">
        <v>4.3900000000000002E-2</v>
      </c>
      <c r="H459" s="48">
        <v>22.7624</v>
      </c>
      <c r="I459" s="48">
        <v>2024</v>
      </c>
      <c r="J459" s="48" t="s">
        <v>32</v>
      </c>
      <c r="K459" s="48" t="s">
        <v>33</v>
      </c>
    </row>
    <row r="460" spans="1:11" ht="20.100000000000001" customHeight="1" x14ac:dyDescent="0.25">
      <c r="A460" s="48" t="s">
        <v>666</v>
      </c>
      <c r="B460" s="48" t="s">
        <v>79</v>
      </c>
      <c r="C460" s="48" t="s">
        <v>31</v>
      </c>
      <c r="D460" s="48">
        <v>389989</v>
      </c>
      <c r="E460" s="48">
        <v>79.040000000000006</v>
      </c>
      <c r="F460" s="48">
        <v>11.43</v>
      </c>
      <c r="G460" s="48">
        <v>2.93E-2</v>
      </c>
      <c r="H460" s="48">
        <v>34.119799999999998</v>
      </c>
      <c r="I460" s="48">
        <v>2024</v>
      </c>
      <c r="J460" s="48" t="s">
        <v>32</v>
      </c>
      <c r="K460" s="48" t="s">
        <v>33</v>
      </c>
    </row>
    <row r="461" spans="1:11" ht="20.100000000000001" customHeight="1" x14ac:dyDescent="0.25">
      <c r="A461" s="48" t="s">
        <v>655</v>
      </c>
      <c r="B461" s="48" t="s">
        <v>79</v>
      </c>
      <c r="C461" s="48" t="s">
        <v>31</v>
      </c>
      <c r="D461" s="48">
        <v>336268</v>
      </c>
      <c r="E461" s="48">
        <v>82.52</v>
      </c>
      <c r="F461" s="48">
        <v>9.7200000000000006</v>
      </c>
      <c r="G461" s="48">
        <v>2.8899999999999999E-2</v>
      </c>
      <c r="H461" s="48">
        <v>34.595500000000001</v>
      </c>
      <c r="I461" s="48">
        <v>2024</v>
      </c>
      <c r="J461" s="48" t="s">
        <v>32</v>
      </c>
      <c r="K461" s="48" t="s">
        <v>33</v>
      </c>
    </row>
    <row r="462" spans="1:11" ht="20.100000000000001" customHeight="1" x14ac:dyDescent="0.25">
      <c r="A462" s="48" t="s">
        <v>171</v>
      </c>
      <c r="B462" s="48" t="s">
        <v>79</v>
      </c>
      <c r="C462" s="48" t="s">
        <v>31</v>
      </c>
      <c r="D462" s="48">
        <v>153598</v>
      </c>
      <c r="E462" s="48">
        <v>86.92</v>
      </c>
      <c r="F462" s="48">
        <v>4.08</v>
      </c>
      <c r="G462" s="48">
        <v>2.6599999999999999E-2</v>
      </c>
      <c r="H462" s="48">
        <v>37.646599999999999</v>
      </c>
      <c r="I462" s="48">
        <v>2024</v>
      </c>
      <c r="J462" s="48" t="s">
        <v>32</v>
      </c>
      <c r="K462" s="48" t="s">
        <v>33</v>
      </c>
    </row>
    <row r="463" spans="1:11" ht="20.100000000000001" customHeight="1" x14ac:dyDescent="0.25">
      <c r="A463" s="48" t="s">
        <v>352</v>
      </c>
      <c r="B463" s="48" t="s">
        <v>79</v>
      </c>
      <c r="C463" s="48" t="s">
        <v>31</v>
      </c>
      <c r="D463" s="48">
        <v>417170</v>
      </c>
      <c r="E463" s="48">
        <v>87.77</v>
      </c>
      <c r="F463" s="48">
        <v>12.23</v>
      </c>
      <c r="G463" s="48">
        <v>2.93E-2</v>
      </c>
      <c r="H463" s="48">
        <v>34.110399999999998</v>
      </c>
      <c r="I463" s="48">
        <v>2024</v>
      </c>
      <c r="J463" s="48" t="s">
        <v>32</v>
      </c>
      <c r="K463" s="48" t="s">
        <v>33</v>
      </c>
    </row>
    <row r="464" spans="1:11" ht="20.100000000000001" customHeight="1" x14ac:dyDescent="0.25">
      <c r="A464" s="48" t="s">
        <v>254</v>
      </c>
      <c r="B464" s="48" t="s">
        <v>79</v>
      </c>
      <c r="C464" s="48" t="s">
        <v>31</v>
      </c>
      <c r="D464" s="48">
        <v>147048</v>
      </c>
      <c r="E464" s="48">
        <v>79.64</v>
      </c>
      <c r="F464" s="48">
        <v>4.38</v>
      </c>
      <c r="G464" s="48">
        <v>2.98E-2</v>
      </c>
      <c r="H464" s="48">
        <v>33.572499999999998</v>
      </c>
      <c r="I464" s="48">
        <v>2024</v>
      </c>
      <c r="J464" s="48" t="s">
        <v>32</v>
      </c>
      <c r="K464" s="48" t="s">
        <v>33</v>
      </c>
    </row>
    <row r="465" spans="1:11" ht="20.100000000000001" customHeight="1" x14ac:dyDescent="0.25">
      <c r="A465" s="48" t="s">
        <v>721</v>
      </c>
      <c r="B465" s="48" t="s">
        <v>79</v>
      </c>
      <c r="C465" s="48" t="s">
        <v>31</v>
      </c>
      <c r="D465" s="48">
        <v>241152</v>
      </c>
      <c r="E465" s="48">
        <v>85.93</v>
      </c>
      <c r="F465" s="48">
        <v>7.29</v>
      </c>
      <c r="G465" s="48">
        <v>3.0200000000000001E-2</v>
      </c>
      <c r="H465" s="48">
        <v>33.079799999999999</v>
      </c>
      <c r="I465" s="48">
        <v>2024</v>
      </c>
      <c r="J465" s="48" t="s">
        <v>32</v>
      </c>
      <c r="K465" s="48" t="s">
        <v>33</v>
      </c>
    </row>
    <row r="466" spans="1:11" ht="20.100000000000001" customHeight="1" x14ac:dyDescent="0.25">
      <c r="A466" s="48" t="s">
        <v>1628</v>
      </c>
      <c r="B466" s="48" t="s">
        <v>75</v>
      </c>
      <c r="C466" s="48" t="s">
        <v>31</v>
      </c>
      <c r="D466" s="48">
        <v>318373</v>
      </c>
      <c r="E466" s="48">
        <v>85.94</v>
      </c>
      <c r="F466" s="48">
        <v>9.11</v>
      </c>
      <c r="G466" s="48">
        <v>2.86E-2</v>
      </c>
      <c r="H466" s="48">
        <v>34.947600000000001</v>
      </c>
      <c r="I466" s="48">
        <v>2024</v>
      </c>
      <c r="J466" s="48" t="s">
        <v>32</v>
      </c>
      <c r="K466" s="48" t="s">
        <v>33</v>
      </c>
    </row>
    <row r="467" spans="1:11" ht="20.100000000000001" customHeight="1" x14ac:dyDescent="0.25">
      <c r="A467" s="48" t="s">
        <v>600</v>
      </c>
      <c r="B467" s="48" t="s">
        <v>75</v>
      </c>
      <c r="C467" s="48" t="s">
        <v>31</v>
      </c>
      <c r="D467" s="48">
        <v>234016</v>
      </c>
      <c r="E467" s="48">
        <v>76.5</v>
      </c>
      <c r="F467" s="48">
        <v>6.13</v>
      </c>
      <c r="G467" s="48">
        <v>2.6200000000000001E-2</v>
      </c>
      <c r="H467" s="48">
        <v>38.1755</v>
      </c>
      <c r="I467" s="48">
        <v>2024</v>
      </c>
      <c r="J467" s="48" t="s">
        <v>32</v>
      </c>
      <c r="K467" s="48" t="s">
        <v>33</v>
      </c>
    </row>
    <row r="468" spans="1:11" ht="20.100000000000001" customHeight="1" x14ac:dyDescent="0.25">
      <c r="A468" s="48" t="s">
        <v>596</v>
      </c>
      <c r="B468" s="48" t="s">
        <v>79</v>
      </c>
      <c r="C468" s="48" t="s">
        <v>31</v>
      </c>
      <c r="D468" s="48">
        <v>258034</v>
      </c>
      <c r="E468" s="48">
        <v>83.64</v>
      </c>
      <c r="F468" s="48">
        <v>10.19</v>
      </c>
      <c r="G468" s="48">
        <v>3.95E-2</v>
      </c>
      <c r="H468" s="48">
        <v>25.322299999999998</v>
      </c>
      <c r="I468" s="48">
        <v>2024</v>
      </c>
      <c r="J468" s="48" t="s">
        <v>32</v>
      </c>
      <c r="K468" s="48" t="s">
        <v>33</v>
      </c>
    </row>
    <row r="469" spans="1:11" ht="20.100000000000001" customHeight="1" x14ac:dyDescent="0.25">
      <c r="A469" s="48" t="s">
        <v>349</v>
      </c>
      <c r="B469" s="48" t="s">
        <v>79</v>
      </c>
      <c r="C469" s="48" t="s">
        <v>31</v>
      </c>
      <c r="D469" s="48">
        <v>128848</v>
      </c>
      <c r="E469" s="48">
        <v>88.3</v>
      </c>
      <c r="F469" s="48">
        <v>3.47</v>
      </c>
      <c r="G469" s="48">
        <v>2.69E-2</v>
      </c>
      <c r="H469" s="48">
        <v>37.132100000000001</v>
      </c>
      <c r="I469" s="48">
        <v>2024</v>
      </c>
      <c r="J469" s="48" t="s">
        <v>32</v>
      </c>
      <c r="K469" s="48" t="s">
        <v>33</v>
      </c>
    </row>
    <row r="470" spans="1:11" ht="20.100000000000001" customHeight="1" x14ac:dyDescent="0.25">
      <c r="A470" s="48" t="s">
        <v>605</v>
      </c>
      <c r="B470" s="48" t="s">
        <v>79</v>
      </c>
      <c r="C470" s="48" t="s">
        <v>31</v>
      </c>
      <c r="D470" s="48">
        <v>216705</v>
      </c>
      <c r="E470" s="48">
        <v>82.94</v>
      </c>
      <c r="F470" s="48">
        <v>6.78</v>
      </c>
      <c r="G470" s="48">
        <v>3.1300000000000001E-2</v>
      </c>
      <c r="H470" s="48">
        <v>31.962499999999999</v>
      </c>
      <c r="I470" s="48">
        <v>2024</v>
      </c>
      <c r="J470" s="48" t="s">
        <v>32</v>
      </c>
      <c r="K470" s="48" t="s">
        <v>33</v>
      </c>
    </row>
    <row r="471" spans="1:11" ht="20.100000000000001" customHeight="1" x14ac:dyDescent="0.25">
      <c r="A471" s="48" t="s">
        <v>670</v>
      </c>
      <c r="B471" s="48" t="s">
        <v>79</v>
      </c>
      <c r="C471" s="48" t="s">
        <v>31</v>
      </c>
      <c r="D471" s="48">
        <v>455797</v>
      </c>
      <c r="E471" s="48">
        <v>86.98</v>
      </c>
      <c r="F471" s="48">
        <v>11.5</v>
      </c>
      <c r="G471" s="48">
        <v>2.52E-2</v>
      </c>
      <c r="H471" s="48">
        <v>39.634500000000003</v>
      </c>
      <c r="I471" s="48">
        <v>2024</v>
      </c>
      <c r="J471" s="48" t="s">
        <v>32</v>
      </c>
      <c r="K471" s="48" t="s">
        <v>33</v>
      </c>
    </row>
    <row r="472" spans="1:11" ht="20.100000000000001" customHeight="1" x14ac:dyDescent="0.25">
      <c r="A472" s="48" t="s">
        <v>1698</v>
      </c>
      <c r="B472" s="48" t="s">
        <v>75</v>
      </c>
      <c r="C472" s="48" t="s">
        <v>31</v>
      </c>
      <c r="D472" s="48">
        <v>134926</v>
      </c>
      <c r="E472" s="48">
        <v>85.32</v>
      </c>
      <c r="F472" s="48">
        <v>4.63</v>
      </c>
      <c r="G472" s="48">
        <v>3.4299999999999997E-2</v>
      </c>
      <c r="H472" s="48">
        <v>29.1417</v>
      </c>
      <c r="I472" s="48">
        <v>2024</v>
      </c>
      <c r="J472" s="48" t="s">
        <v>32</v>
      </c>
      <c r="K472" s="48" t="s">
        <v>33</v>
      </c>
    </row>
    <row r="473" spans="1:11" ht="20.100000000000001" customHeight="1" x14ac:dyDescent="0.25">
      <c r="A473" s="48" t="s">
        <v>558</v>
      </c>
      <c r="B473" s="48" t="s">
        <v>79</v>
      </c>
      <c r="C473" s="48" t="s">
        <v>31</v>
      </c>
      <c r="D473" s="48">
        <v>284202</v>
      </c>
      <c r="E473" s="48">
        <v>83.6</v>
      </c>
      <c r="F473" s="48">
        <v>9.68</v>
      </c>
      <c r="G473" s="48">
        <v>3.4099999999999998E-2</v>
      </c>
      <c r="H473" s="48">
        <v>29.3597</v>
      </c>
      <c r="I473" s="48">
        <v>2024</v>
      </c>
      <c r="J473" s="48" t="s">
        <v>32</v>
      </c>
      <c r="K473" s="48" t="s">
        <v>33</v>
      </c>
    </row>
    <row r="474" spans="1:11" ht="20.100000000000001" customHeight="1" x14ac:dyDescent="0.25">
      <c r="A474" s="48" t="s">
        <v>269</v>
      </c>
      <c r="B474" s="48" t="s">
        <v>79</v>
      </c>
      <c r="C474" s="48" t="s">
        <v>31</v>
      </c>
      <c r="D474" s="48">
        <v>203267</v>
      </c>
      <c r="E474" s="48">
        <v>86.4</v>
      </c>
      <c r="F474" s="48">
        <v>6.22</v>
      </c>
      <c r="G474" s="48">
        <v>3.0599999999999999E-2</v>
      </c>
      <c r="H474" s="48">
        <v>32.679600000000001</v>
      </c>
      <c r="I474" s="48">
        <v>2024</v>
      </c>
      <c r="J474" s="48" t="s">
        <v>32</v>
      </c>
      <c r="K474" s="48" t="s">
        <v>33</v>
      </c>
    </row>
    <row r="475" spans="1:11" ht="20.100000000000001" customHeight="1" x14ac:dyDescent="0.25">
      <c r="A475" s="48" t="s">
        <v>880</v>
      </c>
      <c r="B475" s="48" t="s">
        <v>75</v>
      </c>
      <c r="C475" s="48" t="s">
        <v>31</v>
      </c>
      <c r="D475" s="48">
        <v>296504</v>
      </c>
      <c r="E475" s="48">
        <v>86.62</v>
      </c>
      <c r="F475" s="48">
        <v>6.61</v>
      </c>
      <c r="G475" s="48">
        <v>2.23E-2</v>
      </c>
      <c r="H475" s="48">
        <v>44.856900000000003</v>
      </c>
      <c r="I475" s="48">
        <v>2024</v>
      </c>
      <c r="J475" s="48" t="s">
        <v>32</v>
      </c>
      <c r="K475" s="48" t="s">
        <v>33</v>
      </c>
    </row>
    <row r="476" spans="1:11" ht="20.100000000000001" customHeight="1" x14ac:dyDescent="0.25">
      <c r="A476" s="48" t="s">
        <v>728</v>
      </c>
      <c r="B476" s="48" t="s">
        <v>75</v>
      </c>
      <c r="C476" s="48" t="s">
        <v>31</v>
      </c>
      <c r="D476" s="48">
        <v>243583</v>
      </c>
      <c r="E476" s="48">
        <v>86.72</v>
      </c>
      <c r="F476" s="48">
        <v>5.88</v>
      </c>
      <c r="G476" s="48">
        <v>2.41E-2</v>
      </c>
      <c r="H476" s="48">
        <v>41.425600000000003</v>
      </c>
      <c r="I476" s="48">
        <v>2024</v>
      </c>
      <c r="J476" s="48" t="s">
        <v>32</v>
      </c>
      <c r="K476" s="48" t="s">
        <v>33</v>
      </c>
    </row>
    <row r="477" spans="1:11" ht="20.100000000000001" customHeight="1" x14ac:dyDescent="0.25">
      <c r="A477" s="48" t="s">
        <v>419</v>
      </c>
      <c r="B477" s="48" t="s">
        <v>79</v>
      </c>
      <c r="C477" s="48" t="s">
        <v>31</v>
      </c>
      <c r="D477" s="48">
        <v>94374</v>
      </c>
      <c r="E477" s="48">
        <v>87.77</v>
      </c>
      <c r="F477" s="48">
        <v>3.54</v>
      </c>
      <c r="G477" s="48">
        <v>3.7499999999999999E-2</v>
      </c>
      <c r="H477" s="48">
        <v>26.659300000000002</v>
      </c>
      <c r="I477" s="48">
        <v>2024</v>
      </c>
      <c r="J477" s="48" t="s">
        <v>32</v>
      </c>
      <c r="K477" s="48" t="s">
        <v>33</v>
      </c>
    </row>
    <row r="478" spans="1:11" ht="20.100000000000001" customHeight="1" x14ac:dyDescent="0.25">
      <c r="A478" s="48" t="s">
        <v>550</v>
      </c>
      <c r="B478" s="48" t="s">
        <v>79</v>
      </c>
      <c r="C478" s="48" t="s">
        <v>31</v>
      </c>
      <c r="D478" s="48">
        <v>417170</v>
      </c>
      <c r="E478" s="48">
        <v>85.18</v>
      </c>
      <c r="F478" s="48">
        <v>12.23</v>
      </c>
      <c r="G478" s="48">
        <v>2.93E-2</v>
      </c>
      <c r="H478" s="48">
        <v>34.110399999999998</v>
      </c>
      <c r="I478" s="48">
        <v>2024</v>
      </c>
      <c r="J478" s="48" t="s">
        <v>32</v>
      </c>
      <c r="K478" s="48" t="s">
        <v>33</v>
      </c>
    </row>
    <row r="479" spans="1:11" ht="20.100000000000001" customHeight="1" x14ac:dyDescent="0.25">
      <c r="A479" s="48" t="s">
        <v>1683</v>
      </c>
      <c r="B479" s="48" t="s">
        <v>79</v>
      </c>
      <c r="C479" s="48" t="s">
        <v>31</v>
      </c>
      <c r="D479" s="48">
        <v>128848</v>
      </c>
      <c r="E479" s="48">
        <v>87.83</v>
      </c>
      <c r="F479" s="48">
        <v>3.15</v>
      </c>
      <c r="G479" s="48">
        <v>2.4400000000000002E-2</v>
      </c>
      <c r="H479" s="48">
        <v>40.904200000000003</v>
      </c>
      <c r="I479" s="48">
        <v>2024</v>
      </c>
      <c r="J479" s="48" t="s">
        <v>32</v>
      </c>
      <c r="K479" s="48" t="s">
        <v>33</v>
      </c>
    </row>
    <row r="480" spans="1:11" ht="20.100000000000001" customHeight="1" x14ac:dyDescent="0.25">
      <c r="A480" s="48" t="s">
        <v>364</v>
      </c>
      <c r="B480" s="48" t="s">
        <v>79</v>
      </c>
      <c r="C480" s="48" t="s">
        <v>31</v>
      </c>
      <c r="D480" s="48">
        <v>338598</v>
      </c>
      <c r="E480" s="48">
        <v>83.89</v>
      </c>
      <c r="F480" s="48">
        <v>7.74</v>
      </c>
      <c r="G480" s="48">
        <v>2.29E-2</v>
      </c>
      <c r="H480" s="48">
        <v>43.746499999999997</v>
      </c>
      <c r="I480" s="48">
        <v>2024</v>
      </c>
      <c r="J480" s="48" t="s">
        <v>32</v>
      </c>
      <c r="K480" s="48" t="s">
        <v>33</v>
      </c>
    </row>
    <row r="481" spans="1:11" ht="20.100000000000001" customHeight="1" x14ac:dyDescent="0.25">
      <c r="A481" s="48" t="s">
        <v>211</v>
      </c>
      <c r="B481" s="48" t="s">
        <v>79</v>
      </c>
      <c r="C481" s="48" t="s">
        <v>31</v>
      </c>
      <c r="D481" s="48">
        <v>198405</v>
      </c>
      <c r="E481" s="48">
        <v>76.31</v>
      </c>
      <c r="F481" s="48">
        <v>7.36</v>
      </c>
      <c r="G481" s="48">
        <v>3.7100000000000001E-2</v>
      </c>
      <c r="H481" s="48">
        <v>26.9572</v>
      </c>
      <c r="I481" s="48">
        <v>2024</v>
      </c>
      <c r="J481" s="48" t="s">
        <v>32</v>
      </c>
      <c r="K481" s="48" t="s">
        <v>33</v>
      </c>
    </row>
    <row r="482" spans="1:11" ht="20.100000000000001" customHeight="1" x14ac:dyDescent="0.25">
      <c r="A482" s="48" t="s">
        <v>474</v>
      </c>
      <c r="B482" s="48" t="s">
        <v>79</v>
      </c>
      <c r="C482" s="48" t="s">
        <v>31</v>
      </c>
      <c r="D482" s="48">
        <v>123074</v>
      </c>
      <c r="E482" s="48">
        <v>86.89</v>
      </c>
      <c r="F482" s="48">
        <v>3.6</v>
      </c>
      <c r="G482" s="48">
        <v>2.93E-2</v>
      </c>
      <c r="H482" s="48">
        <v>34.1873</v>
      </c>
      <c r="I482" s="48">
        <v>2024</v>
      </c>
      <c r="J482" s="48" t="s">
        <v>32</v>
      </c>
      <c r="K482" s="48" t="s">
        <v>33</v>
      </c>
    </row>
    <row r="483" spans="1:11" ht="20.100000000000001" customHeight="1" x14ac:dyDescent="0.25">
      <c r="A483" s="48" t="s">
        <v>676</v>
      </c>
      <c r="B483" s="48" t="s">
        <v>75</v>
      </c>
      <c r="C483" s="48" t="s">
        <v>31</v>
      </c>
      <c r="D483" s="48">
        <v>661462</v>
      </c>
      <c r="E483" s="48">
        <v>86.32</v>
      </c>
      <c r="F483" s="48">
        <v>17.66</v>
      </c>
      <c r="G483" s="48">
        <v>2.6700000000000002E-2</v>
      </c>
      <c r="H483" s="48">
        <v>37.455399999999997</v>
      </c>
      <c r="I483" s="48">
        <v>2024</v>
      </c>
      <c r="J483" s="48" t="s">
        <v>32</v>
      </c>
      <c r="K483" s="48" t="s">
        <v>33</v>
      </c>
    </row>
    <row r="484" spans="1:11" ht="20.100000000000001" customHeight="1" x14ac:dyDescent="0.25">
      <c r="A484" s="48" t="s">
        <v>636</v>
      </c>
      <c r="B484" s="48" t="s">
        <v>75</v>
      </c>
      <c r="C484" s="48" t="s">
        <v>31</v>
      </c>
      <c r="D484" s="48">
        <v>384114</v>
      </c>
      <c r="E484" s="48">
        <v>82.71</v>
      </c>
      <c r="F484" s="48">
        <v>9.9</v>
      </c>
      <c r="G484" s="48">
        <v>2.58E-2</v>
      </c>
      <c r="H484" s="48">
        <v>38.799399999999999</v>
      </c>
      <c r="I484" s="48">
        <v>2024</v>
      </c>
      <c r="J484" s="48" t="s">
        <v>32</v>
      </c>
      <c r="K484" s="48" t="s">
        <v>33</v>
      </c>
    </row>
    <row r="485" spans="1:11" ht="20.100000000000001" customHeight="1" x14ac:dyDescent="0.25">
      <c r="A485" s="48" t="s">
        <v>591</v>
      </c>
      <c r="B485" s="48" t="s">
        <v>79</v>
      </c>
      <c r="C485" s="48" t="s">
        <v>31</v>
      </c>
      <c r="D485" s="48">
        <v>402752</v>
      </c>
      <c r="E485" s="48">
        <v>74.09</v>
      </c>
      <c r="F485" s="48">
        <v>11.58</v>
      </c>
      <c r="G485" s="48">
        <v>2.8799999999999999E-2</v>
      </c>
      <c r="H485" s="48">
        <v>34.78</v>
      </c>
      <c r="I485" s="48">
        <v>2024</v>
      </c>
      <c r="J485" s="48" t="s">
        <v>32</v>
      </c>
      <c r="K485" s="48" t="s">
        <v>33</v>
      </c>
    </row>
    <row r="486" spans="1:11" ht="20.100000000000001" customHeight="1" x14ac:dyDescent="0.25">
      <c r="A486" s="48" t="s">
        <v>667</v>
      </c>
      <c r="B486" s="48" t="s">
        <v>79</v>
      </c>
      <c r="C486" s="48" t="s">
        <v>31</v>
      </c>
      <c r="D486" s="48">
        <v>428076</v>
      </c>
      <c r="E486" s="48">
        <v>87.74</v>
      </c>
      <c r="F486" s="48">
        <v>11.2</v>
      </c>
      <c r="G486" s="48">
        <v>2.6200000000000001E-2</v>
      </c>
      <c r="H486" s="48">
        <v>38.2211</v>
      </c>
      <c r="I486" s="48">
        <v>2024</v>
      </c>
      <c r="J486" s="48" t="s">
        <v>32</v>
      </c>
      <c r="K486" s="48" t="s">
        <v>33</v>
      </c>
    </row>
    <row r="487" spans="1:11" ht="20.100000000000001" customHeight="1" x14ac:dyDescent="0.25">
      <c r="A487" s="48" t="s">
        <v>262</v>
      </c>
      <c r="B487" s="48" t="s">
        <v>79</v>
      </c>
      <c r="C487" s="48" t="s">
        <v>31</v>
      </c>
      <c r="D487" s="48">
        <v>181151</v>
      </c>
      <c r="E487" s="48">
        <v>79.5</v>
      </c>
      <c r="F487" s="48">
        <v>4.4800000000000004</v>
      </c>
      <c r="G487" s="48">
        <v>2.47E-2</v>
      </c>
      <c r="H487" s="48">
        <v>40.435400000000001</v>
      </c>
      <c r="I487" s="48">
        <v>2024</v>
      </c>
      <c r="J487" s="48" t="s">
        <v>32</v>
      </c>
      <c r="K487" s="48" t="s">
        <v>33</v>
      </c>
    </row>
    <row r="488" spans="1:11" ht="20.100000000000001" customHeight="1" x14ac:dyDescent="0.25">
      <c r="A488" s="48" t="s">
        <v>535</v>
      </c>
      <c r="B488" s="48" t="s">
        <v>79</v>
      </c>
      <c r="C488" s="48" t="s">
        <v>31</v>
      </c>
      <c r="D488" s="48">
        <v>240071</v>
      </c>
      <c r="E488" s="48">
        <v>80.06</v>
      </c>
      <c r="F488" s="48">
        <v>6.4</v>
      </c>
      <c r="G488" s="48">
        <v>2.6700000000000002E-2</v>
      </c>
      <c r="H488" s="48">
        <v>37.511099999999999</v>
      </c>
      <c r="I488" s="48">
        <v>2024</v>
      </c>
      <c r="J488" s="48" t="s">
        <v>32</v>
      </c>
      <c r="K488" s="48" t="s">
        <v>33</v>
      </c>
    </row>
    <row r="489" spans="1:11" ht="20.100000000000001" customHeight="1" x14ac:dyDescent="0.25">
      <c r="A489" s="48" t="s">
        <v>2643</v>
      </c>
      <c r="B489" s="48" t="s">
        <v>75</v>
      </c>
      <c r="C489" s="48" t="s">
        <v>31</v>
      </c>
      <c r="D489" s="48">
        <v>240881</v>
      </c>
      <c r="E489" s="48">
        <v>82.81</v>
      </c>
      <c r="F489" s="48">
        <v>4.8899999999999997</v>
      </c>
      <c r="G489" s="48">
        <v>2.0299999999999999E-2</v>
      </c>
      <c r="H489" s="48">
        <v>49.26</v>
      </c>
      <c r="I489" s="48">
        <v>2024</v>
      </c>
      <c r="J489" s="48" t="s">
        <v>32</v>
      </c>
      <c r="K489" s="48" t="s">
        <v>33</v>
      </c>
    </row>
    <row r="490" spans="1:11" ht="20.100000000000001" customHeight="1" x14ac:dyDescent="0.25">
      <c r="A490" s="48" t="s">
        <v>342</v>
      </c>
      <c r="B490" s="48" t="s">
        <v>79</v>
      </c>
      <c r="C490" s="48" t="s">
        <v>31</v>
      </c>
      <c r="D490" s="48">
        <v>194252</v>
      </c>
      <c r="E490" s="48">
        <v>78.59</v>
      </c>
      <c r="F490" s="48">
        <v>6.57</v>
      </c>
      <c r="G490" s="48">
        <v>3.3799999999999997E-2</v>
      </c>
      <c r="H490" s="48">
        <v>29.566400000000002</v>
      </c>
      <c r="I490" s="48">
        <v>2024</v>
      </c>
      <c r="J490" s="48" t="s">
        <v>32</v>
      </c>
      <c r="K490" s="48" t="s">
        <v>33</v>
      </c>
    </row>
    <row r="491" spans="1:11" ht="20.100000000000001" customHeight="1" x14ac:dyDescent="0.25">
      <c r="A491" s="48" t="s">
        <v>1685</v>
      </c>
      <c r="B491" s="48" t="s">
        <v>75</v>
      </c>
      <c r="C491" s="48" t="s">
        <v>31</v>
      </c>
      <c r="D491" s="48">
        <v>121015</v>
      </c>
      <c r="E491" s="48">
        <v>86.01</v>
      </c>
      <c r="F491" s="48">
        <v>5.44</v>
      </c>
      <c r="G491" s="48">
        <v>4.4999999999999998E-2</v>
      </c>
      <c r="H491" s="48">
        <v>22.2454</v>
      </c>
      <c r="I491" s="48">
        <v>2024</v>
      </c>
      <c r="J491" s="48" t="s">
        <v>32</v>
      </c>
      <c r="K491" s="48" t="s">
        <v>33</v>
      </c>
    </row>
    <row r="492" spans="1:11" ht="20.100000000000001" customHeight="1" x14ac:dyDescent="0.25">
      <c r="A492" s="48" t="s">
        <v>631</v>
      </c>
      <c r="B492" s="48" t="s">
        <v>75</v>
      </c>
      <c r="C492" s="48" t="s">
        <v>31</v>
      </c>
      <c r="D492" s="48">
        <v>416123</v>
      </c>
      <c r="E492" s="48">
        <v>86.69</v>
      </c>
      <c r="F492" s="48">
        <v>10.45</v>
      </c>
      <c r="G492" s="48">
        <v>2.5100000000000001E-2</v>
      </c>
      <c r="H492" s="48">
        <v>39.820399999999999</v>
      </c>
      <c r="I492" s="48">
        <v>2024</v>
      </c>
      <c r="J492" s="48" t="s">
        <v>32</v>
      </c>
      <c r="K492" s="48" t="s">
        <v>33</v>
      </c>
    </row>
    <row r="493" spans="1:11" ht="20.100000000000001" customHeight="1" x14ac:dyDescent="0.25">
      <c r="A493" s="48" t="s">
        <v>1663</v>
      </c>
      <c r="B493" s="48" t="s">
        <v>79</v>
      </c>
      <c r="C493" s="48" t="s">
        <v>31</v>
      </c>
      <c r="D493" s="48">
        <v>115882</v>
      </c>
      <c r="E493" s="48">
        <v>90.57</v>
      </c>
      <c r="F493" s="48">
        <v>4.92</v>
      </c>
      <c r="G493" s="48">
        <v>4.2500000000000003E-2</v>
      </c>
      <c r="H493" s="48">
        <v>23.5533</v>
      </c>
      <c r="I493" s="48">
        <v>2024</v>
      </c>
      <c r="J493" s="48" t="s">
        <v>32</v>
      </c>
      <c r="K493" s="48" t="s">
        <v>33</v>
      </c>
    </row>
    <row r="494" spans="1:11" ht="20.100000000000001" customHeight="1" x14ac:dyDescent="0.25">
      <c r="A494" s="48" t="s">
        <v>3346</v>
      </c>
      <c r="B494" s="48" t="s">
        <v>79</v>
      </c>
      <c r="C494" s="48" t="s">
        <v>31</v>
      </c>
      <c r="D494" s="48">
        <v>218698</v>
      </c>
      <c r="E494" s="48">
        <v>79.42</v>
      </c>
      <c r="F494" s="48">
        <v>6.12</v>
      </c>
      <c r="G494" s="48">
        <v>2.8000000000000001E-2</v>
      </c>
      <c r="H494" s="48">
        <v>35.734900000000003</v>
      </c>
      <c r="I494" s="48">
        <v>2024</v>
      </c>
      <c r="J494" s="48" t="s">
        <v>32</v>
      </c>
      <c r="K494" s="48" t="s">
        <v>33</v>
      </c>
    </row>
    <row r="495" spans="1:11" ht="20.100000000000001" customHeight="1" x14ac:dyDescent="0.25">
      <c r="A495" s="48" t="s">
        <v>413</v>
      </c>
      <c r="B495" s="48" t="s">
        <v>79</v>
      </c>
      <c r="C495" s="48" t="s">
        <v>31</v>
      </c>
      <c r="D495" s="48">
        <v>100283</v>
      </c>
      <c r="E495" s="48">
        <v>80.19</v>
      </c>
      <c r="F495" s="48">
        <v>3.29</v>
      </c>
      <c r="G495" s="48">
        <v>3.2800000000000003E-2</v>
      </c>
      <c r="H495" s="48">
        <v>30.481100000000001</v>
      </c>
      <c r="I495" s="48">
        <v>2024</v>
      </c>
      <c r="J495" s="48" t="s">
        <v>32</v>
      </c>
      <c r="K495" s="48" t="s">
        <v>33</v>
      </c>
    </row>
    <row r="496" spans="1:11" ht="20.100000000000001" customHeight="1" x14ac:dyDescent="0.25">
      <c r="A496" s="48" t="s">
        <v>867</v>
      </c>
      <c r="B496" s="48" t="s">
        <v>79</v>
      </c>
      <c r="C496" s="48" t="s">
        <v>31</v>
      </c>
      <c r="D496" s="48">
        <v>94577</v>
      </c>
      <c r="E496" s="48">
        <v>87.91</v>
      </c>
      <c r="F496" s="48">
        <v>2.67</v>
      </c>
      <c r="G496" s="48">
        <v>2.8199999999999999E-2</v>
      </c>
      <c r="H496" s="48">
        <v>35.421900000000001</v>
      </c>
      <c r="I496" s="48">
        <v>2024</v>
      </c>
      <c r="J496" s="48" t="s">
        <v>32</v>
      </c>
      <c r="K496" s="48" t="s">
        <v>33</v>
      </c>
    </row>
    <row r="497" spans="1:11" ht="20.100000000000001" customHeight="1" x14ac:dyDescent="0.25">
      <c r="A497" s="48" t="s">
        <v>3234</v>
      </c>
      <c r="B497" s="48" t="s">
        <v>75</v>
      </c>
      <c r="C497" s="48" t="s">
        <v>31</v>
      </c>
      <c r="D497" s="48">
        <v>316245</v>
      </c>
      <c r="E497" s="48">
        <v>82.57</v>
      </c>
      <c r="F497" s="48">
        <v>10.41</v>
      </c>
      <c r="G497" s="48">
        <v>3.2899999999999999E-2</v>
      </c>
      <c r="H497" s="48">
        <v>30.379000000000001</v>
      </c>
      <c r="I497" s="48">
        <v>2024</v>
      </c>
      <c r="J497" s="48" t="s">
        <v>32</v>
      </c>
      <c r="K497" s="48" t="s">
        <v>33</v>
      </c>
    </row>
    <row r="498" spans="1:11" ht="20.100000000000001" customHeight="1" x14ac:dyDescent="0.25">
      <c r="A498" s="48" t="s">
        <v>570</v>
      </c>
      <c r="B498" s="48" t="s">
        <v>79</v>
      </c>
      <c r="C498" s="48" t="s">
        <v>31</v>
      </c>
      <c r="D498" s="48">
        <v>105719</v>
      </c>
      <c r="E498" s="48">
        <v>84.78</v>
      </c>
      <c r="F498" s="48">
        <v>3.06</v>
      </c>
      <c r="G498" s="48">
        <v>2.8899999999999999E-2</v>
      </c>
      <c r="H498" s="48">
        <v>34.548699999999997</v>
      </c>
      <c r="I498" s="48">
        <v>2024</v>
      </c>
      <c r="J498" s="48" t="s">
        <v>32</v>
      </c>
      <c r="K498" s="48" t="s">
        <v>33</v>
      </c>
    </row>
    <row r="499" spans="1:11" ht="20.100000000000001" customHeight="1" x14ac:dyDescent="0.25">
      <c r="A499" s="48" t="s">
        <v>243</v>
      </c>
      <c r="B499" s="48" t="s">
        <v>79</v>
      </c>
      <c r="C499" s="48" t="s">
        <v>31</v>
      </c>
      <c r="D499" s="48">
        <v>164774</v>
      </c>
      <c r="E499" s="48">
        <v>86.12</v>
      </c>
      <c r="F499" s="48">
        <v>4.26</v>
      </c>
      <c r="G499" s="48">
        <v>2.5899999999999999E-2</v>
      </c>
      <c r="H499" s="48">
        <v>38.679499999999997</v>
      </c>
      <c r="I499" s="48">
        <v>2024</v>
      </c>
      <c r="J499" s="48" t="s">
        <v>32</v>
      </c>
      <c r="K499" s="48" t="s">
        <v>33</v>
      </c>
    </row>
    <row r="500" spans="1:11" ht="20.100000000000001" customHeight="1" x14ac:dyDescent="0.25">
      <c r="A500" s="48" t="s">
        <v>442</v>
      </c>
      <c r="B500" s="48" t="s">
        <v>79</v>
      </c>
      <c r="C500" s="48" t="s">
        <v>31</v>
      </c>
      <c r="D500" s="48">
        <v>158089</v>
      </c>
      <c r="E500" s="48">
        <v>87.29</v>
      </c>
      <c r="F500" s="48">
        <v>4.29</v>
      </c>
      <c r="G500" s="48">
        <v>2.7099999999999999E-2</v>
      </c>
      <c r="H500" s="48">
        <v>36.8506</v>
      </c>
      <c r="I500" s="48">
        <v>2024</v>
      </c>
      <c r="J500" s="48" t="s">
        <v>32</v>
      </c>
      <c r="K500" s="48" t="s">
        <v>33</v>
      </c>
    </row>
    <row r="501" spans="1:11" ht="20.100000000000001" customHeight="1" x14ac:dyDescent="0.25">
      <c r="A501" s="48" t="s">
        <v>769</v>
      </c>
      <c r="B501" s="48" t="s">
        <v>34</v>
      </c>
      <c r="C501" s="48" t="s">
        <v>31</v>
      </c>
      <c r="D501" s="48">
        <v>325767</v>
      </c>
      <c r="E501" s="48">
        <v>81.69</v>
      </c>
      <c r="F501" s="48">
        <v>8.82</v>
      </c>
      <c r="G501" s="48">
        <v>2.7099999999999999E-2</v>
      </c>
      <c r="H501" s="48">
        <v>36.935099999999998</v>
      </c>
      <c r="I501" s="48">
        <v>2024</v>
      </c>
      <c r="J501" s="48" t="s">
        <v>32</v>
      </c>
      <c r="K501" s="48" t="s">
        <v>33</v>
      </c>
    </row>
    <row r="502" spans="1:11" ht="20.100000000000001" customHeight="1" x14ac:dyDescent="0.25">
      <c r="A502" s="48" t="s">
        <v>546</v>
      </c>
      <c r="B502" s="48" t="s">
        <v>75</v>
      </c>
      <c r="C502" s="48" t="s">
        <v>31</v>
      </c>
      <c r="D502" s="48">
        <v>107148</v>
      </c>
      <c r="E502" s="48">
        <v>88.22</v>
      </c>
      <c r="F502" s="48">
        <v>12.2</v>
      </c>
      <c r="G502" s="48">
        <v>0.1139</v>
      </c>
      <c r="H502" s="48">
        <v>8.7827000000000002</v>
      </c>
      <c r="I502" s="48">
        <v>2024</v>
      </c>
      <c r="J502" s="48" t="s">
        <v>32</v>
      </c>
      <c r="K502" s="48" t="s">
        <v>33</v>
      </c>
    </row>
    <row r="503" spans="1:11" ht="20.100000000000001" customHeight="1" x14ac:dyDescent="0.25">
      <c r="A503" s="48" t="s">
        <v>276</v>
      </c>
      <c r="B503" s="48" t="s">
        <v>79</v>
      </c>
      <c r="C503" s="48" t="s">
        <v>31</v>
      </c>
      <c r="D503" s="48">
        <v>164741</v>
      </c>
      <c r="E503" s="48">
        <v>90.62</v>
      </c>
      <c r="F503" s="48">
        <v>4</v>
      </c>
      <c r="G503" s="48">
        <v>2.4299999999999999E-2</v>
      </c>
      <c r="H503" s="48">
        <v>41.185200000000002</v>
      </c>
      <c r="I503" s="48">
        <v>2024</v>
      </c>
      <c r="J503" s="48" t="s">
        <v>32</v>
      </c>
      <c r="K503" s="48" t="s">
        <v>33</v>
      </c>
    </row>
    <row r="504" spans="1:11" ht="20.100000000000001" customHeight="1" x14ac:dyDescent="0.25">
      <c r="A504" s="48" t="s">
        <v>1668</v>
      </c>
      <c r="B504" s="48" t="s">
        <v>79</v>
      </c>
      <c r="C504" s="48" t="s">
        <v>31</v>
      </c>
      <c r="D504" s="48">
        <v>95151</v>
      </c>
      <c r="E504" s="48">
        <v>87.25</v>
      </c>
      <c r="F504" s="48">
        <v>3.58</v>
      </c>
      <c r="G504" s="48">
        <v>3.7600000000000001E-2</v>
      </c>
      <c r="H504" s="48">
        <v>26.578399999999998</v>
      </c>
      <c r="I504" s="48">
        <v>2024</v>
      </c>
      <c r="J504" s="48" t="s">
        <v>32</v>
      </c>
      <c r="K504" s="48" t="s">
        <v>33</v>
      </c>
    </row>
    <row r="505" spans="1:11" ht="20.100000000000001" customHeight="1" x14ac:dyDescent="0.25">
      <c r="A505" s="48" t="s">
        <v>301</v>
      </c>
      <c r="B505" s="48" t="s">
        <v>79</v>
      </c>
      <c r="C505" s="48" t="s">
        <v>31</v>
      </c>
      <c r="D505" s="48">
        <v>161904</v>
      </c>
      <c r="E505" s="48">
        <v>86.67</v>
      </c>
      <c r="F505" s="48">
        <v>3.71</v>
      </c>
      <c r="G505" s="48">
        <v>2.29E-2</v>
      </c>
      <c r="H505" s="48">
        <v>43.64</v>
      </c>
      <c r="I505" s="48">
        <v>2024</v>
      </c>
      <c r="J505" s="48" t="s">
        <v>32</v>
      </c>
      <c r="K505" s="48" t="s">
        <v>33</v>
      </c>
    </row>
    <row r="506" spans="1:11" ht="20.100000000000001" customHeight="1" x14ac:dyDescent="0.25">
      <c r="A506" s="48" t="s">
        <v>397</v>
      </c>
      <c r="B506" s="48" t="s">
        <v>79</v>
      </c>
      <c r="C506" s="48" t="s">
        <v>31</v>
      </c>
      <c r="D506" s="48">
        <v>160453</v>
      </c>
      <c r="E506" s="48">
        <v>81.19</v>
      </c>
      <c r="F506" s="48">
        <v>4.3099999999999996</v>
      </c>
      <c r="G506" s="48">
        <v>2.69E-2</v>
      </c>
      <c r="H506" s="48">
        <v>37.228000000000002</v>
      </c>
      <c r="I506" s="48">
        <v>2024</v>
      </c>
      <c r="J506" s="48" t="s">
        <v>32</v>
      </c>
      <c r="K506" s="48" t="s">
        <v>33</v>
      </c>
    </row>
    <row r="507" spans="1:11" ht="20.100000000000001" customHeight="1" x14ac:dyDescent="0.25">
      <c r="A507" s="48" t="s">
        <v>574</v>
      </c>
      <c r="B507" s="48" t="s">
        <v>79</v>
      </c>
      <c r="C507" s="48" t="s">
        <v>31</v>
      </c>
      <c r="D507" s="48">
        <v>75161</v>
      </c>
      <c r="E507" s="48">
        <v>83.97</v>
      </c>
      <c r="F507" s="48">
        <v>2.88</v>
      </c>
      <c r="G507" s="48">
        <v>3.8300000000000001E-2</v>
      </c>
      <c r="H507" s="48">
        <v>26.0977</v>
      </c>
      <c r="I507" s="48">
        <v>2024</v>
      </c>
      <c r="J507" s="48" t="s">
        <v>32</v>
      </c>
      <c r="K507" s="48" t="s">
        <v>33</v>
      </c>
    </row>
    <row r="508" spans="1:11" ht="20.100000000000001" customHeight="1" x14ac:dyDescent="0.25">
      <c r="A508" s="48" t="s">
        <v>527</v>
      </c>
      <c r="B508" s="48" t="s">
        <v>79</v>
      </c>
      <c r="C508" s="48" t="s">
        <v>31</v>
      </c>
      <c r="D508" s="48">
        <v>171156</v>
      </c>
      <c r="E508" s="48">
        <v>74.760000000000005</v>
      </c>
      <c r="F508" s="48">
        <v>6.52</v>
      </c>
      <c r="G508" s="48">
        <v>3.8100000000000002E-2</v>
      </c>
      <c r="H508" s="48">
        <v>26.250900000000001</v>
      </c>
      <c r="I508" s="48">
        <v>2024</v>
      </c>
      <c r="J508" s="48" t="s">
        <v>32</v>
      </c>
      <c r="K508" s="48" t="s">
        <v>33</v>
      </c>
    </row>
    <row r="509" spans="1:11" ht="20.100000000000001" customHeight="1" x14ac:dyDescent="0.25">
      <c r="A509" s="48" t="s">
        <v>1673</v>
      </c>
      <c r="B509" s="48" t="s">
        <v>79</v>
      </c>
      <c r="C509" s="48" t="s">
        <v>31</v>
      </c>
      <c r="D509" s="48">
        <v>100283</v>
      </c>
      <c r="E509" s="48">
        <v>88.78</v>
      </c>
      <c r="F509" s="48">
        <v>3.12</v>
      </c>
      <c r="G509" s="48">
        <v>3.1099999999999999E-2</v>
      </c>
      <c r="H509" s="48">
        <v>32.1419</v>
      </c>
      <c r="I509" s="48">
        <v>2024</v>
      </c>
      <c r="J509" s="48" t="s">
        <v>32</v>
      </c>
      <c r="K509" s="48" t="s">
        <v>33</v>
      </c>
    </row>
    <row r="510" spans="1:11" ht="20.100000000000001" customHeight="1" x14ac:dyDescent="0.25">
      <c r="A510" s="48" t="s">
        <v>930</v>
      </c>
      <c r="B510" s="48" t="s">
        <v>79</v>
      </c>
      <c r="C510" s="48" t="s">
        <v>31</v>
      </c>
      <c r="D510" s="48">
        <v>72933</v>
      </c>
      <c r="E510" s="48">
        <v>77.56</v>
      </c>
      <c r="F510" s="48">
        <v>3.38</v>
      </c>
      <c r="G510" s="48">
        <v>4.6300000000000001E-2</v>
      </c>
      <c r="H510" s="48">
        <v>21.5778</v>
      </c>
      <c r="I510" s="48">
        <v>2024</v>
      </c>
      <c r="J510" s="48" t="s">
        <v>32</v>
      </c>
      <c r="K510" s="48" t="s">
        <v>33</v>
      </c>
    </row>
    <row r="511" spans="1:11" ht="20.100000000000001" customHeight="1" x14ac:dyDescent="0.25">
      <c r="A511" s="48" t="s">
        <v>633</v>
      </c>
      <c r="B511" s="48" t="s">
        <v>75</v>
      </c>
      <c r="C511" s="48" t="s">
        <v>31</v>
      </c>
      <c r="D511" s="48">
        <v>210155</v>
      </c>
      <c r="E511" s="48">
        <v>86.47</v>
      </c>
      <c r="F511" s="48">
        <v>6.62</v>
      </c>
      <c r="G511" s="48">
        <v>3.15E-2</v>
      </c>
      <c r="H511" s="48">
        <v>31.7455</v>
      </c>
      <c r="I511" s="48">
        <v>2024</v>
      </c>
      <c r="J511" s="48" t="s">
        <v>32</v>
      </c>
      <c r="K511" s="48" t="s">
        <v>33</v>
      </c>
    </row>
    <row r="512" spans="1:11" ht="20.100000000000001" customHeight="1" x14ac:dyDescent="0.25">
      <c r="A512" s="48" t="s">
        <v>524</v>
      </c>
      <c r="B512" s="48" t="s">
        <v>79</v>
      </c>
      <c r="C512" s="48" t="s">
        <v>31</v>
      </c>
      <c r="D512" s="48">
        <v>56388</v>
      </c>
      <c r="E512" s="48">
        <v>89.52</v>
      </c>
      <c r="F512" s="48">
        <v>3.02</v>
      </c>
      <c r="G512" s="48">
        <v>5.3600000000000002E-2</v>
      </c>
      <c r="H512" s="48">
        <v>18.671500000000002</v>
      </c>
      <c r="I512" s="48">
        <v>2024</v>
      </c>
      <c r="J512" s="48" t="s">
        <v>32</v>
      </c>
      <c r="K512" s="48" t="s">
        <v>33</v>
      </c>
    </row>
    <row r="513" spans="1:11" ht="20.100000000000001" customHeight="1" x14ac:dyDescent="0.25">
      <c r="A513" s="48" t="s">
        <v>3292</v>
      </c>
      <c r="B513" s="48" t="s">
        <v>79</v>
      </c>
      <c r="C513" s="48" t="s">
        <v>31</v>
      </c>
      <c r="D513" s="48">
        <v>160317</v>
      </c>
      <c r="E513" s="48">
        <v>85.55</v>
      </c>
      <c r="F513" s="48">
        <v>4.2</v>
      </c>
      <c r="G513" s="48">
        <v>2.6200000000000001E-2</v>
      </c>
      <c r="H513" s="48">
        <v>38.1708</v>
      </c>
      <c r="I513" s="48">
        <v>2024</v>
      </c>
      <c r="J513" s="48" t="s">
        <v>32</v>
      </c>
      <c r="K513" s="48" t="s">
        <v>33</v>
      </c>
    </row>
    <row r="514" spans="1:11" ht="20.100000000000001" customHeight="1" x14ac:dyDescent="0.25">
      <c r="A514" s="48" t="s">
        <v>509</v>
      </c>
      <c r="B514" s="48" t="s">
        <v>79</v>
      </c>
      <c r="C514" s="48" t="s">
        <v>31</v>
      </c>
      <c r="D514" s="48">
        <v>74115</v>
      </c>
      <c r="E514" s="48">
        <v>85.68</v>
      </c>
      <c r="F514" s="48">
        <v>4.3899999999999997</v>
      </c>
      <c r="G514" s="48">
        <v>5.9200000000000003E-2</v>
      </c>
      <c r="H514" s="48">
        <v>16.8826</v>
      </c>
      <c r="I514" s="48">
        <v>2024</v>
      </c>
      <c r="J514" s="48" t="s">
        <v>32</v>
      </c>
      <c r="K514" s="48" t="s">
        <v>33</v>
      </c>
    </row>
    <row r="515" spans="1:11" ht="20.100000000000001" customHeight="1" x14ac:dyDescent="0.25">
      <c r="A515" s="48" t="s">
        <v>683</v>
      </c>
      <c r="B515" s="48" t="s">
        <v>75</v>
      </c>
      <c r="C515" s="48" t="s">
        <v>31</v>
      </c>
      <c r="D515" s="48">
        <v>239902</v>
      </c>
      <c r="E515" s="48">
        <v>82.8</v>
      </c>
      <c r="F515" s="48">
        <v>4.92</v>
      </c>
      <c r="G515" s="48">
        <v>2.0500000000000001E-2</v>
      </c>
      <c r="H515" s="48">
        <v>48.760599999999997</v>
      </c>
      <c r="I515" s="48">
        <v>2024</v>
      </c>
      <c r="J515" s="48" t="s">
        <v>32</v>
      </c>
      <c r="K515" s="48" t="s">
        <v>33</v>
      </c>
    </row>
    <row r="516" spans="1:11" ht="20.100000000000001" customHeight="1" x14ac:dyDescent="0.25">
      <c r="A516" s="48" t="s">
        <v>938</v>
      </c>
      <c r="B516" s="48" t="s">
        <v>75</v>
      </c>
      <c r="C516" s="48" t="s">
        <v>31</v>
      </c>
      <c r="D516" s="48">
        <v>181995</v>
      </c>
      <c r="E516" s="48">
        <v>90.39</v>
      </c>
      <c r="F516" s="48">
        <v>14.92</v>
      </c>
      <c r="G516" s="48">
        <v>8.2000000000000003E-2</v>
      </c>
      <c r="H516" s="48">
        <v>12.198</v>
      </c>
      <c r="I516" s="48">
        <v>2024</v>
      </c>
      <c r="J516" s="48" t="s">
        <v>32</v>
      </c>
      <c r="K516" s="48" t="s">
        <v>33</v>
      </c>
    </row>
    <row r="517" spans="1:11" ht="20.100000000000001" customHeight="1" x14ac:dyDescent="0.25">
      <c r="A517" s="48" t="s">
        <v>560</v>
      </c>
      <c r="B517" s="48" t="s">
        <v>79</v>
      </c>
      <c r="C517" s="48" t="s">
        <v>31</v>
      </c>
      <c r="D517" s="48">
        <v>243583</v>
      </c>
      <c r="E517" s="48">
        <v>86.9</v>
      </c>
      <c r="F517" s="48">
        <v>6.33</v>
      </c>
      <c r="G517" s="48">
        <v>2.5999999999999999E-2</v>
      </c>
      <c r="H517" s="48">
        <v>38.480699999999999</v>
      </c>
      <c r="I517" s="48">
        <v>2024</v>
      </c>
      <c r="J517" s="48" t="s">
        <v>32</v>
      </c>
      <c r="K517" s="48" t="s">
        <v>33</v>
      </c>
    </row>
    <row r="518" spans="1:11" ht="20.100000000000001" customHeight="1" x14ac:dyDescent="0.25">
      <c r="A518" s="48" t="s">
        <v>564</v>
      </c>
      <c r="B518" s="48" t="s">
        <v>79</v>
      </c>
      <c r="C518" s="48" t="s">
        <v>31</v>
      </c>
      <c r="D518" s="48">
        <v>354198</v>
      </c>
      <c r="E518" s="48">
        <v>74.59</v>
      </c>
      <c r="F518" s="48">
        <v>10.91</v>
      </c>
      <c r="G518" s="48">
        <v>3.0800000000000001E-2</v>
      </c>
      <c r="H518" s="48">
        <v>32.465400000000002</v>
      </c>
      <c r="I518" s="48">
        <v>2024</v>
      </c>
      <c r="J518" s="48" t="s">
        <v>32</v>
      </c>
      <c r="K518" s="48" t="s">
        <v>33</v>
      </c>
    </row>
    <row r="519" spans="1:11" ht="20.100000000000001" customHeight="1" x14ac:dyDescent="0.25">
      <c r="A519" s="48" t="s">
        <v>1667</v>
      </c>
      <c r="B519" s="48" t="s">
        <v>79</v>
      </c>
      <c r="C519" s="48" t="s">
        <v>31</v>
      </c>
      <c r="D519" s="48">
        <v>111425</v>
      </c>
      <c r="E519" s="48">
        <v>87.93</v>
      </c>
      <c r="F519" s="48">
        <v>3.95</v>
      </c>
      <c r="G519" s="48">
        <v>3.5400000000000001E-2</v>
      </c>
      <c r="H519" s="48">
        <v>28.209</v>
      </c>
      <c r="I519" s="48">
        <v>2024</v>
      </c>
      <c r="J519" s="48" t="s">
        <v>32</v>
      </c>
      <c r="K519" s="48" t="s">
        <v>33</v>
      </c>
    </row>
    <row r="520" spans="1:11" ht="20.100000000000001" customHeight="1" x14ac:dyDescent="0.25">
      <c r="A520" s="48" t="s">
        <v>646</v>
      </c>
      <c r="B520" s="48" t="s">
        <v>79</v>
      </c>
      <c r="C520" s="48" t="s">
        <v>31</v>
      </c>
      <c r="D520" s="48">
        <v>372397</v>
      </c>
      <c r="E520" s="48">
        <v>79.58</v>
      </c>
      <c r="F520" s="48">
        <v>9.99</v>
      </c>
      <c r="G520" s="48">
        <v>2.6800000000000001E-2</v>
      </c>
      <c r="H520" s="48">
        <v>37.277000000000001</v>
      </c>
      <c r="I520" s="48">
        <v>2024</v>
      </c>
      <c r="J520" s="48" t="s">
        <v>32</v>
      </c>
      <c r="K520" s="48" t="s">
        <v>33</v>
      </c>
    </row>
    <row r="521" spans="1:11" ht="20.100000000000001" customHeight="1" x14ac:dyDescent="0.25">
      <c r="A521" s="48" t="s">
        <v>332</v>
      </c>
      <c r="B521" s="48" t="s">
        <v>75</v>
      </c>
      <c r="C521" s="48" t="s">
        <v>31</v>
      </c>
      <c r="D521" s="48">
        <v>541764</v>
      </c>
      <c r="E521" s="48">
        <v>85.68</v>
      </c>
      <c r="F521" s="48">
        <v>17.52</v>
      </c>
      <c r="G521" s="48">
        <v>3.2300000000000002E-2</v>
      </c>
      <c r="H521" s="48">
        <v>30.922599999999999</v>
      </c>
      <c r="I521" s="48">
        <v>2024</v>
      </c>
      <c r="J521" s="48" t="s">
        <v>32</v>
      </c>
      <c r="K521" s="48" t="s">
        <v>33</v>
      </c>
    </row>
    <row r="522" spans="1:11" ht="20.100000000000001" customHeight="1" x14ac:dyDescent="0.25">
      <c r="A522" s="48" t="s">
        <v>829</v>
      </c>
      <c r="B522" s="48" t="s">
        <v>79</v>
      </c>
      <c r="C522" s="48" t="s">
        <v>31</v>
      </c>
      <c r="D522" s="48">
        <v>63884</v>
      </c>
      <c r="E522" s="48">
        <v>87.4</v>
      </c>
      <c r="F522" s="48">
        <v>2.76</v>
      </c>
      <c r="G522" s="48">
        <v>4.3200000000000002E-2</v>
      </c>
      <c r="H522" s="48">
        <v>23.1463</v>
      </c>
      <c r="I522" s="48">
        <v>2024</v>
      </c>
      <c r="J522" s="48" t="s">
        <v>32</v>
      </c>
      <c r="K522" s="48" t="s">
        <v>33</v>
      </c>
    </row>
    <row r="523" spans="1:11" ht="20.100000000000001" customHeight="1" x14ac:dyDescent="0.25">
      <c r="A523" s="48" t="s">
        <v>656</v>
      </c>
      <c r="B523" s="48" t="s">
        <v>79</v>
      </c>
      <c r="C523" s="48" t="s">
        <v>31</v>
      </c>
      <c r="D523" s="48">
        <v>307602</v>
      </c>
      <c r="E523" s="48">
        <v>82.22</v>
      </c>
      <c r="F523" s="48">
        <v>10.55</v>
      </c>
      <c r="G523" s="48">
        <v>3.4299999999999997E-2</v>
      </c>
      <c r="H523" s="48">
        <v>29.156500000000001</v>
      </c>
      <c r="I523" s="48">
        <v>2024</v>
      </c>
      <c r="J523" s="48" t="s">
        <v>32</v>
      </c>
      <c r="K523" s="48" t="s">
        <v>33</v>
      </c>
    </row>
    <row r="524" spans="1:11" ht="20.100000000000001" customHeight="1" x14ac:dyDescent="0.25">
      <c r="A524" s="48" t="s">
        <v>611</v>
      </c>
      <c r="B524" s="48" t="s">
        <v>79</v>
      </c>
      <c r="C524" s="48" t="s">
        <v>31</v>
      </c>
      <c r="D524" s="48">
        <v>351800</v>
      </c>
      <c r="E524" s="48">
        <v>84.11</v>
      </c>
      <c r="F524" s="48">
        <v>11.21</v>
      </c>
      <c r="G524" s="48">
        <v>3.1899999999999998E-2</v>
      </c>
      <c r="H524" s="48">
        <v>31.3827</v>
      </c>
      <c r="I524" s="48">
        <v>2024</v>
      </c>
      <c r="J524" s="48" t="s">
        <v>32</v>
      </c>
      <c r="K524" s="48" t="s">
        <v>33</v>
      </c>
    </row>
    <row r="525" spans="1:11" ht="20.100000000000001" customHeight="1" x14ac:dyDescent="0.25">
      <c r="A525" s="48" t="s">
        <v>343</v>
      </c>
      <c r="B525" s="48" t="s">
        <v>79</v>
      </c>
      <c r="C525" s="48" t="s">
        <v>31</v>
      </c>
      <c r="D525" s="48">
        <v>104301</v>
      </c>
      <c r="E525" s="48">
        <v>87.06</v>
      </c>
      <c r="F525" s="48">
        <v>3.06</v>
      </c>
      <c r="G525" s="48">
        <v>2.93E-2</v>
      </c>
      <c r="H525" s="48">
        <v>34.085299999999997</v>
      </c>
      <c r="I525" s="48">
        <v>2024</v>
      </c>
      <c r="J525" s="48" t="s">
        <v>32</v>
      </c>
      <c r="K525" s="48" t="s">
        <v>33</v>
      </c>
    </row>
    <row r="526" spans="1:11" ht="20.100000000000001" customHeight="1" x14ac:dyDescent="0.25">
      <c r="A526" s="48" t="s">
        <v>476</v>
      </c>
      <c r="B526" s="48" t="s">
        <v>79</v>
      </c>
      <c r="C526" s="48" t="s">
        <v>31</v>
      </c>
      <c r="D526" s="48">
        <v>216705</v>
      </c>
      <c r="E526" s="48">
        <v>82.42</v>
      </c>
      <c r="F526" s="48">
        <v>6.83</v>
      </c>
      <c r="G526" s="48">
        <v>3.15E-2</v>
      </c>
      <c r="H526" s="48">
        <v>31.7285</v>
      </c>
      <c r="I526" s="48">
        <v>2024</v>
      </c>
      <c r="J526" s="48" t="s">
        <v>32</v>
      </c>
      <c r="K526" s="48" t="s">
        <v>33</v>
      </c>
    </row>
    <row r="527" spans="1:11" ht="20.100000000000001" customHeight="1" x14ac:dyDescent="0.25">
      <c r="A527" s="48" t="s">
        <v>1690</v>
      </c>
      <c r="B527" s="48" t="s">
        <v>79</v>
      </c>
      <c r="C527" s="48" t="s">
        <v>31</v>
      </c>
      <c r="D527" s="48">
        <v>146676</v>
      </c>
      <c r="E527" s="48">
        <v>88.37</v>
      </c>
      <c r="F527" s="48">
        <v>3.96</v>
      </c>
      <c r="G527" s="48">
        <v>2.7E-2</v>
      </c>
      <c r="H527" s="48">
        <v>37.039499999999997</v>
      </c>
      <c r="I527" s="48">
        <v>2024</v>
      </c>
      <c r="J527" s="48" t="s">
        <v>32</v>
      </c>
      <c r="K527" s="48" t="s">
        <v>33</v>
      </c>
    </row>
    <row r="528" spans="1:11" ht="20.100000000000001" customHeight="1" x14ac:dyDescent="0.25">
      <c r="A528" s="48" t="s">
        <v>396</v>
      </c>
      <c r="B528" s="48" t="s">
        <v>79</v>
      </c>
      <c r="C528" s="48" t="s">
        <v>31</v>
      </c>
      <c r="D528" s="48">
        <v>148533</v>
      </c>
      <c r="E528" s="48">
        <v>85.77</v>
      </c>
      <c r="F528" s="48">
        <v>6.66</v>
      </c>
      <c r="G528" s="48">
        <v>4.48E-2</v>
      </c>
      <c r="H528" s="48">
        <v>22.302299999999999</v>
      </c>
      <c r="I528" s="48">
        <v>2024</v>
      </c>
      <c r="J528" s="48" t="s">
        <v>32</v>
      </c>
      <c r="K528" s="48" t="s">
        <v>33</v>
      </c>
    </row>
    <row r="529" spans="1:11" ht="20.100000000000001" customHeight="1" x14ac:dyDescent="0.25">
      <c r="A529" s="48" t="s">
        <v>525</v>
      </c>
      <c r="B529" s="48" t="s">
        <v>79</v>
      </c>
      <c r="C529" s="48" t="s">
        <v>31</v>
      </c>
      <c r="D529" s="48">
        <v>224438</v>
      </c>
      <c r="E529" s="48">
        <v>87.06</v>
      </c>
      <c r="F529" s="48">
        <v>7.3</v>
      </c>
      <c r="G529" s="48">
        <v>3.2500000000000001E-2</v>
      </c>
      <c r="H529" s="48">
        <v>30.744900000000001</v>
      </c>
      <c r="I529" s="48">
        <v>2024</v>
      </c>
      <c r="J529" s="48" t="s">
        <v>32</v>
      </c>
      <c r="K529" s="48" t="s">
        <v>33</v>
      </c>
    </row>
    <row r="530" spans="1:11" ht="20.100000000000001" customHeight="1" x14ac:dyDescent="0.25">
      <c r="A530" s="48" t="s">
        <v>760</v>
      </c>
      <c r="B530" s="48" t="s">
        <v>79</v>
      </c>
      <c r="C530" s="48" t="s">
        <v>31</v>
      </c>
      <c r="D530" s="48">
        <v>306757</v>
      </c>
      <c r="E530" s="48">
        <v>85.97</v>
      </c>
      <c r="F530" s="48">
        <v>10.35</v>
      </c>
      <c r="G530" s="48">
        <v>3.3700000000000001E-2</v>
      </c>
      <c r="H530" s="48">
        <v>29.638400000000001</v>
      </c>
      <c r="I530" s="48">
        <v>2024</v>
      </c>
      <c r="J530" s="48" t="s">
        <v>32</v>
      </c>
      <c r="K530" s="48" t="s">
        <v>33</v>
      </c>
    </row>
    <row r="531" spans="1:11" ht="20.100000000000001" customHeight="1" x14ac:dyDescent="0.25">
      <c r="A531" s="48" t="s">
        <v>879</v>
      </c>
      <c r="B531" s="48" t="s">
        <v>79</v>
      </c>
      <c r="C531" s="48" t="s">
        <v>31</v>
      </c>
      <c r="D531" s="48">
        <v>94577</v>
      </c>
      <c r="E531" s="48">
        <v>87.91</v>
      </c>
      <c r="F531" s="48">
        <v>2.67</v>
      </c>
      <c r="G531" s="48">
        <v>2.8199999999999999E-2</v>
      </c>
      <c r="H531" s="48">
        <v>35.421900000000001</v>
      </c>
      <c r="I531" s="48">
        <v>2024</v>
      </c>
      <c r="J531" s="48" t="s">
        <v>32</v>
      </c>
      <c r="K531" s="48" t="s">
        <v>33</v>
      </c>
    </row>
    <row r="532" spans="1:11" ht="20.100000000000001" customHeight="1" x14ac:dyDescent="0.25">
      <c r="A532" s="48" t="s">
        <v>289</v>
      </c>
      <c r="B532" s="48" t="s">
        <v>79</v>
      </c>
      <c r="C532" s="48" t="s">
        <v>31</v>
      </c>
      <c r="D532" s="48">
        <v>136209</v>
      </c>
      <c r="E532" s="48">
        <v>86.48</v>
      </c>
      <c r="F532" s="48">
        <v>4.17</v>
      </c>
      <c r="G532" s="48">
        <v>3.0599999999999999E-2</v>
      </c>
      <c r="H532" s="48">
        <v>32.664000000000001</v>
      </c>
      <c r="I532" s="48">
        <v>2024</v>
      </c>
      <c r="J532" s="48" t="s">
        <v>32</v>
      </c>
      <c r="K532" s="48" t="s">
        <v>33</v>
      </c>
    </row>
    <row r="533" spans="1:11" ht="20.100000000000001" customHeight="1" x14ac:dyDescent="0.25">
      <c r="A533" s="48" t="s">
        <v>876</v>
      </c>
      <c r="B533" s="48" t="s">
        <v>79</v>
      </c>
      <c r="C533" s="48" t="s">
        <v>31</v>
      </c>
      <c r="D533" s="48">
        <v>61532</v>
      </c>
      <c r="E533" s="48">
        <v>82.45</v>
      </c>
      <c r="F533" s="48">
        <v>2.67</v>
      </c>
      <c r="G533" s="48">
        <v>4.3400000000000001E-2</v>
      </c>
      <c r="H533" s="48">
        <v>23.045500000000001</v>
      </c>
      <c r="I533" s="48">
        <v>2024</v>
      </c>
      <c r="J533" s="48" t="s">
        <v>32</v>
      </c>
      <c r="K533" s="48" t="s">
        <v>33</v>
      </c>
    </row>
    <row r="534" spans="1:11" ht="20.100000000000001" customHeight="1" x14ac:dyDescent="0.25">
      <c r="A534" s="48" t="s">
        <v>643</v>
      </c>
      <c r="B534" s="48" t="s">
        <v>75</v>
      </c>
      <c r="C534" s="48" t="s">
        <v>31</v>
      </c>
      <c r="D534" s="48">
        <v>255896</v>
      </c>
      <c r="E534" s="48">
        <v>86.62</v>
      </c>
      <c r="F534" s="48">
        <v>6.6</v>
      </c>
      <c r="G534" s="48">
        <v>2.58E-2</v>
      </c>
      <c r="H534" s="48">
        <v>38.772100000000002</v>
      </c>
      <c r="I534" s="48">
        <v>2024</v>
      </c>
      <c r="J534" s="48" t="s">
        <v>32</v>
      </c>
      <c r="K534" s="48" t="s">
        <v>33</v>
      </c>
    </row>
    <row r="535" spans="1:11" ht="20.100000000000001" customHeight="1" x14ac:dyDescent="0.25">
      <c r="A535" s="48" t="s">
        <v>1708</v>
      </c>
      <c r="B535" s="48" t="s">
        <v>75</v>
      </c>
      <c r="C535" s="48" t="s">
        <v>31</v>
      </c>
      <c r="D535" s="48">
        <v>531296</v>
      </c>
      <c r="E535" s="48">
        <v>89.17</v>
      </c>
      <c r="F535" s="48">
        <v>16.18</v>
      </c>
      <c r="G535" s="48">
        <v>3.0499999999999999E-2</v>
      </c>
      <c r="H535" s="48">
        <v>32.836599999999997</v>
      </c>
      <c r="I535" s="48">
        <v>2024</v>
      </c>
      <c r="J535" s="48" t="s">
        <v>32</v>
      </c>
      <c r="K535" s="48" t="s">
        <v>33</v>
      </c>
    </row>
    <row r="536" spans="1:11" ht="20.100000000000001" customHeight="1" x14ac:dyDescent="0.25">
      <c r="A536" s="48" t="s">
        <v>706</v>
      </c>
      <c r="B536" s="48" t="s">
        <v>79</v>
      </c>
      <c r="C536" s="48" t="s">
        <v>31</v>
      </c>
      <c r="D536" s="48">
        <v>118854</v>
      </c>
      <c r="E536" s="48">
        <v>89.89</v>
      </c>
      <c r="F536" s="48">
        <v>3.13</v>
      </c>
      <c r="G536" s="48">
        <v>2.63E-2</v>
      </c>
      <c r="H536" s="48">
        <v>37.9724</v>
      </c>
      <c r="I536" s="48">
        <v>2024</v>
      </c>
      <c r="J536" s="48" t="s">
        <v>32</v>
      </c>
      <c r="K536" s="48" t="s">
        <v>33</v>
      </c>
    </row>
    <row r="537" spans="1:11" ht="20.100000000000001" customHeight="1" x14ac:dyDescent="0.25">
      <c r="A537" s="48" t="s">
        <v>3010</v>
      </c>
      <c r="B537" s="48" t="s">
        <v>79</v>
      </c>
      <c r="C537" s="48" t="s">
        <v>31</v>
      </c>
      <c r="D537" s="48">
        <v>166395</v>
      </c>
      <c r="E537" s="48">
        <v>89.67</v>
      </c>
      <c r="F537" s="48">
        <v>5.08</v>
      </c>
      <c r="G537" s="48">
        <v>3.0499999999999999E-2</v>
      </c>
      <c r="H537" s="48">
        <v>32.755000000000003</v>
      </c>
      <c r="I537" s="48">
        <v>2024</v>
      </c>
      <c r="J537" s="48" t="s">
        <v>32</v>
      </c>
      <c r="K537" s="48" t="s">
        <v>33</v>
      </c>
    </row>
    <row r="538" spans="1:11" ht="20.100000000000001" customHeight="1" x14ac:dyDescent="0.25">
      <c r="A538" s="48" t="s">
        <v>387</v>
      </c>
      <c r="B538" s="48" t="s">
        <v>79</v>
      </c>
      <c r="C538" s="48" t="s">
        <v>31</v>
      </c>
      <c r="D538" s="48">
        <v>164741</v>
      </c>
      <c r="E538" s="48">
        <v>89.81</v>
      </c>
      <c r="F538" s="48">
        <v>4.01</v>
      </c>
      <c r="G538" s="48">
        <v>2.4299999999999999E-2</v>
      </c>
      <c r="H538" s="48">
        <v>41.082500000000003</v>
      </c>
      <c r="I538" s="48">
        <v>2024</v>
      </c>
      <c r="J538" s="48" t="s">
        <v>32</v>
      </c>
      <c r="K538" s="48" t="s">
        <v>33</v>
      </c>
    </row>
    <row r="539" spans="1:11" ht="20.100000000000001" customHeight="1" x14ac:dyDescent="0.25">
      <c r="A539" s="48" t="s">
        <v>649</v>
      </c>
      <c r="B539" s="48" t="s">
        <v>79</v>
      </c>
      <c r="C539" s="48" t="s">
        <v>31</v>
      </c>
      <c r="D539" s="48">
        <v>51154</v>
      </c>
      <c r="E539" s="48">
        <v>89.73</v>
      </c>
      <c r="F539" s="48">
        <v>4.8499999999999996</v>
      </c>
      <c r="G539" s="48">
        <v>9.4799999999999995E-2</v>
      </c>
      <c r="H539" s="48">
        <v>10.5473</v>
      </c>
      <c r="I539" s="48">
        <v>2024</v>
      </c>
      <c r="J539" s="48" t="s">
        <v>32</v>
      </c>
      <c r="K539" s="48" t="s">
        <v>33</v>
      </c>
    </row>
    <row r="540" spans="1:11" ht="20.100000000000001" customHeight="1" x14ac:dyDescent="0.25">
      <c r="A540" s="48" t="s">
        <v>1694</v>
      </c>
      <c r="B540" s="48" t="s">
        <v>79</v>
      </c>
      <c r="C540" s="48" t="s">
        <v>31</v>
      </c>
      <c r="D540" s="48">
        <v>133103</v>
      </c>
      <c r="E540" s="48">
        <v>84.23</v>
      </c>
      <c r="F540" s="48">
        <v>4.28</v>
      </c>
      <c r="G540" s="48">
        <v>3.2199999999999999E-2</v>
      </c>
      <c r="H540" s="48">
        <v>31.098800000000001</v>
      </c>
      <c r="I540" s="48">
        <v>2024</v>
      </c>
      <c r="J540" s="48" t="s">
        <v>32</v>
      </c>
      <c r="K540" s="48" t="s">
        <v>33</v>
      </c>
    </row>
    <row r="541" spans="1:11" ht="20.100000000000001" customHeight="1" x14ac:dyDescent="0.25">
      <c r="A541" s="48" t="s">
        <v>710</v>
      </c>
      <c r="B541" s="48" t="s">
        <v>79</v>
      </c>
      <c r="C541" s="48" t="s">
        <v>31</v>
      </c>
      <c r="D541" s="48">
        <v>379251</v>
      </c>
      <c r="E541" s="48">
        <v>66.17</v>
      </c>
      <c r="F541" s="48">
        <v>10.17</v>
      </c>
      <c r="G541" s="48">
        <v>2.6800000000000001E-2</v>
      </c>
      <c r="H541" s="48">
        <v>37.291200000000003</v>
      </c>
      <c r="I541" s="48">
        <v>2024</v>
      </c>
      <c r="J541" s="48" t="s">
        <v>32</v>
      </c>
      <c r="K541" s="48" t="s">
        <v>33</v>
      </c>
    </row>
    <row r="542" spans="1:11" ht="20.100000000000001" customHeight="1" x14ac:dyDescent="0.25">
      <c r="A542" s="48" t="s">
        <v>704</v>
      </c>
      <c r="B542" s="48" t="s">
        <v>79</v>
      </c>
      <c r="C542" s="48" t="s">
        <v>31</v>
      </c>
      <c r="D542" s="48">
        <v>360343</v>
      </c>
      <c r="E542" s="48">
        <v>86.82</v>
      </c>
      <c r="F542" s="48">
        <v>10.96</v>
      </c>
      <c r="G542" s="48">
        <v>3.04E-2</v>
      </c>
      <c r="H542" s="48">
        <v>32.878</v>
      </c>
      <c r="I542" s="48">
        <v>2024</v>
      </c>
      <c r="J542" s="48" t="s">
        <v>32</v>
      </c>
      <c r="K542" s="48" t="s">
        <v>33</v>
      </c>
    </row>
    <row r="543" spans="1:11" ht="20.100000000000001" customHeight="1" x14ac:dyDescent="0.25">
      <c r="A543" s="48" t="s">
        <v>3290</v>
      </c>
      <c r="B543" s="48" t="s">
        <v>79</v>
      </c>
      <c r="C543" s="48" t="s">
        <v>31</v>
      </c>
      <c r="D543" s="48">
        <v>170109</v>
      </c>
      <c r="E543" s="48">
        <v>87.89</v>
      </c>
      <c r="F543" s="48">
        <v>6.49</v>
      </c>
      <c r="G543" s="48">
        <v>3.8199999999999998E-2</v>
      </c>
      <c r="H543" s="48">
        <v>26.210999999999999</v>
      </c>
      <c r="I543" s="48">
        <v>2024</v>
      </c>
      <c r="J543" s="48" t="s">
        <v>32</v>
      </c>
      <c r="K543" s="48" t="s">
        <v>33</v>
      </c>
    </row>
    <row r="544" spans="1:11" ht="20.100000000000001" customHeight="1" x14ac:dyDescent="0.25">
      <c r="A544" s="48" t="s">
        <v>401</v>
      </c>
      <c r="B544" s="48" t="s">
        <v>79</v>
      </c>
      <c r="C544" s="48" t="s">
        <v>31</v>
      </c>
      <c r="D544" s="48">
        <v>84109</v>
      </c>
      <c r="E544" s="48">
        <v>90.62</v>
      </c>
      <c r="F544" s="48">
        <v>4</v>
      </c>
      <c r="G544" s="48">
        <v>4.7600000000000003E-2</v>
      </c>
      <c r="H544" s="48">
        <v>21.0273</v>
      </c>
      <c r="I544" s="48">
        <v>2024</v>
      </c>
      <c r="J544" s="48" t="s">
        <v>32</v>
      </c>
      <c r="K544" s="48" t="s">
        <v>33</v>
      </c>
    </row>
    <row r="545" spans="1:11" ht="20.100000000000001" customHeight="1" x14ac:dyDescent="0.25">
      <c r="A545" s="48" t="s">
        <v>837</v>
      </c>
      <c r="B545" s="48" t="s">
        <v>79</v>
      </c>
      <c r="C545" s="48" t="s">
        <v>31</v>
      </c>
      <c r="D545" s="48">
        <v>124560</v>
      </c>
      <c r="E545" s="48">
        <v>78.239999999999995</v>
      </c>
      <c r="F545" s="48">
        <v>4.32</v>
      </c>
      <c r="G545" s="48">
        <v>3.4700000000000002E-2</v>
      </c>
      <c r="H545" s="48">
        <v>28.833300000000001</v>
      </c>
      <c r="I545" s="48">
        <v>2024</v>
      </c>
      <c r="J545" s="48" t="s">
        <v>32</v>
      </c>
      <c r="K545" s="48" t="s">
        <v>33</v>
      </c>
    </row>
    <row r="546" spans="1:11" ht="20.100000000000001" customHeight="1" x14ac:dyDescent="0.25">
      <c r="A546" s="48" t="s">
        <v>1684</v>
      </c>
      <c r="B546" s="48" t="s">
        <v>79</v>
      </c>
      <c r="C546" s="48" t="s">
        <v>31</v>
      </c>
      <c r="D546" s="48">
        <v>123615</v>
      </c>
      <c r="E546" s="48">
        <v>84.85</v>
      </c>
      <c r="F546" s="48">
        <v>4.75</v>
      </c>
      <c r="G546" s="48">
        <v>3.8399999999999997E-2</v>
      </c>
      <c r="H546" s="48">
        <v>26.024100000000001</v>
      </c>
      <c r="I546" s="48">
        <v>2024</v>
      </c>
      <c r="J546" s="48" t="s">
        <v>32</v>
      </c>
      <c r="K546" s="48" t="s">
        <v>33</v>
      </c>
    </row>
    <row r="547" spans="1:11" ht="20.100000000000001" customHeight="1" x14ac:dyDescent="0.25">
      <c r="A547" s="48" t="s">
        <v>531</v>
      </c>
      <c r="B547" s="48" t="s">
        <v>75</v>
      </c>
      <c r="C547" s="48" t="s">
        <v>31</v>
      </c>
      <c r="D547" s="48">
        <v>217178</v>
      </c>
      <c r="E547" s="48">
        <v>84.92</v>
      </c>
      <c r="F547" s="48">
        <v>5.96</v>
      </c>
      <c r="G547" s="48">
        <v>2.7400000000000001E-2</v>
      </c>
      <c r="H547" s="48">
        <v>36.439300000000003</v>
      </c>
      <c r="I547" s="48">
        <v>2024</v>
      </c>
      <c r="J547" s="48" t="s">
        <v>32</v>
      </c>
      <c r="K547" s="48" t="s">
        <v>33</v>
      </c>
    </row>
    <row r="548" spans="1:11" ht="20.100000000000001" customHeight="1" x14ac:dyDescent="0.25">
      <c r="A548" s="48" t="s">
        <v>718</v>
      </c>
      <c r="B548" s="48" t="s">
        <v>79</v>
      </c>
      <c r="C548" s="48" t="s">
        <v>31</v>
      </c>
      <c r="D548" s="48">
        <v>243853</v>
      </c>
      <c r="E548" s="48">
        <v>88.03</v>
      </c>
      <c r="F548" s="48">
        <v>7.23</v>
      </c>
      <c r="G548" s="48">
        <v>2.9600000000000001E-2</v>
      </c>
      <c r="H548" s="48">
        <v>33.727899999999998</v>
      </c>
      <c r="I548" s="48">
        <v>2024</v>
      </c>
      <c r="J548" s="48" t="s">
        <v>32</v>
      </c>
      <c r="K548" s="48" t="s">
        <v>33</v>
      </c>
    </row>
    <row r="549" spans="1:11" ht="20.100000000000001" customHeight="1" x14ac:dyDescent="0.25">
      <c r="A549" s="48" t="s">
        <v>487</v>
      </c>
      <c r="B549" s="48" t="s">
        <v>79</v>
      </c>
      <c r="C549" s="48" t="s">
        <v>31</v>
      </c>
      <c r="D549" s="48">
        <v>196581</v>
      </c>
      <c r="E549" s="48">
        <v>86.73</v>
      </c>
      <c r="F549" s="48">
        <v>6.27</v>
      </c>
      <c r="G549" s="48">
        <v>3.1899999999999998E-2</v>
      </c>
      <c r="H549" s="48">
        <v>31.352699999999999</v>
      </c>
      <c r="I549" s="48">
        <v>2024</v>
      </c>
      <c r="J549" s="48" t="s">
        <v>32</v>
      </c>
      <c r="K549" s="48" t="s">
        <v>33</v>
      </c>
    </row>
    <row r="550" spans="1:11" ht="20.100000000000001" customHeight="1" x14ac:dyDescent="0.25">
      <c r="A550" s="48" t="s">
        <v>669</v>
      </c>
      <c r="B550" s="48" t="s">
        <v>75</v>
      </c>
      <c r="C550" s="48" t="s">
        <v>31</v>
      </c>
      <c r="D550" s="48">
        <v>171077</v>
      </c>
      <c r="E550" s="48">
        <v>83.97</v>
      </c>
      <c r="F550" s="48">
        <v>6.13</v>
      </c>
      <c r="G550" s="48">
        <v>3.5799999999999998E-2</v>
      </c>
      <c r="H550" s="48">
        <v>27.908200000000001</v>
      </c>
      <c r="I550" s="48">
        <v>2024</v>
      </c>
      <c r="J550" s="48" t="s">
        <v>32</v>
      </c>
      <c r="K550" s="48" t="s">
        <v>33</v>
      </c>
    </row>
    <row r="551" spans="1:11" ht="20.100000000000001" customHeight="1" x14ac:dyDescent="0.25">
      <c r="A551" s="48" t="s">
        <v>680</v>
      </c>
      <c r="B551" s="48" t="s">
        <v>34</v>
      </c>
      <c r="C551" s="48" t="s">
        <v>31</v>
      </c>
      <c r="D551" s="48">
        <v>522095</v>
      </c>
      <c r="E551" s="48">
        <v>86.96</v>
      </c>
      <c r="F551" s="48">
        <v>14.96</v>
      </c>
      <c r="G551" s="48">
        <v>2.87E-2</v>
      </c>
      <c r="H551" s="48">
        <v>34.8994</v>
      </c>
      <c r="I551" s="48">
        <v>2024</v>
      </c>
      <c r="J551" s="48" t="s">
        <v>32</v>
      </c>
      <c r="K551" s="48" t="s">
        <v>33</v>
      </c>
    </row>
    <row r="552" spans="1:11" ht="20.100000000000001" customHeight="1" x14ac:dyDescent="0.25">
      <c r="A552" s="48" t="s">
        <v>505</v>
      </c>
      <c r="B552" s="48" t="s">
        <v>79</v>
      </c>
      <c r="C552" s="48" t="s">
        <v>31</v>
      </c>
      <c r="D552" s="48">
        <v>136209</v>
      </c>
      <c r="E552" s="48">
        <v>85.1</v>
      </c>
      <c r="F552" s="48">
        <v>4.17</v>
      </c>
      <c r="G552" s="48">
        <v>3.0599999999999999E-2</v>
      </c>
      <c r="H552" s="48">
        <v>32.664000000000001</v>
      </c>
      <c r="I552" s="48">
        <v>2024</v>
      </c>
      <c r="J552" s="48" t="s">
        <v>32</v>
      </c>
      <c r="K552" s="48" t="s">
        <v>33</v>
      </c>
    </row>
    <row r="553" spans="1:11" ht="20.100000000000001" customHeight="1" x14ac:dyDescent="0.25">
      <c r="A553" s="48" t="s">
        <v>628</v>
      </c>
      <c r="B553" s="48" t="s">
        <v>34</v>
      </c>
      <c r="C553" s="48" t="s">
        <v>31</v>
      </c>
      <c r="D553" s="48">
        <v>1080939</v>
      </c>
      <c r="E553" s="48">
        <v>86.82</v>
      </c>
      <c r="F553" s="48">
        <v>26.71</v>
      </c>
      <c r="G553" s="48">
        <v>2.47E-2</v>
      </c>
      <c r="H553" s="48">
        <v>40.4694</v>
      </c>
      <c r="I553" s="48">
        <v>2024</v>
      </c>
      <c r="J553" s="48" t="s">
        <v>32</v>
      </c>
      <c r="K553" s="48" t="s">
        <v>33</v>
      </c>
    </row>
    <row r="554" spans="1:11" ht="20.100000000000001" customHeight="1" x14ac:dyDescent="0.25">
      <c r="A554" s="48" t="s">
        <v>685</v>
      </c>
      <c r="B554" s="48" t="s">
        <v>79</v>
      </c>
      <c r="C554" s="48" t="s">
        <v>31</v>
      </c>
      <c r="D554" s="48">
        <v>595619</v>
      </c>
      <c r="E554" s="48">
        <v>72.39</v>
      </c>
      <c r="F554" s="48">
        <v>13.12</v>
      </c>
      <c r="G554" s="48">
        <v>2.1999999999999999E-2</v>
      </c>
      <c r="H554" s="48">
        <v>45.397799999999997</v>
      </c>
      <c r="I554" s="48">
        <v>2024</v>
      </c>
      <c r="J554" s="48" t="s">
        <v>32</v>
      </c>
      <c r="K554" s="48" t="s">
        <v>33</v>
      </c>
    </row>
    <row r="555" spans="1:11" ht="20.100000000000001" customHeight="1" x14ac:dyDescent="0.25">
      <c r="A555" s="48" t="s">
        <v>927</v>
      </c>
      <c r="B555" s="48" t="s">
        <v>79</v>
      </c>
      <c r="C555" s="48" t="s">
        <v>31</v>
      </c>
      <c r="D555" s="48">
        <v>98527</v>
      </c>
      <c r="E555" s="48">
        <v>89.85</v>
      </c>
      <c r="F555" s="48">
        <v>2.68</v>
      </c>
      <c r="G555" s="48">
        <v>2.7199999999999998E-2</v>
      </c>
      <c r="H555" s="48">
        <v>36.763800000000003</v>
      </c>
      <c r="I555" s="48">
        <v>2024</v>
      </c>
      <c r="J555" s="48" t="s">
        <v>32</v>
      </c>
      <c r="K555" s="48" t="s">
        <v>33</v>
      </c>
    </row>
    <row r="556" spans="1:11" ht="20.100000000000001" customHeight="1" x14ac:dyDescent="0.25">
      <c r="A556" s="48" t="s">
        <v>682</v>
      </c>
      <c r="B556" s="48" t="s">
        <v>79</v>
      </c>
      <c r="C556" s="48" t="s">
        <v>31</v>
      </c>
      <c r="D556" s="48">
        <v>266239</v>
      </c>
      <c r="E556" s="48">
        <v>90.42</v>
      </c>
      <c r="F556" s="48">
        <v>10.58</v>
      </c>
      <c r="G556" s="48">
        <v>3.9699999999999999E-2</v>
      </c>
      <c r="H556" s="48">
        <v>25.164400000000001</v>
      </c>
      <c r="I556" s="48">
        <v>2024</v>
      </c>
      <c r="J556" s="48" t="s">
        <v>32</v>
      </c>
      <c r="K556" s="48" t="s">
        <v>33</v>
      </c>
    </row>
    <row r="557" spans="1:11" ht="20.100000000000001" customHeight="1" x14ac:dyDescent="0.25">
      <c r="A557" s="48" t="s">
        <v>650</v>
      </c>
      <c r="B557" s="48" t="s">
        <v>79</v>
      </c>
      <c r="C557" s="48" t="s">
        <v>31</v>
      </c>
      <c r="D557" s="48">
        <v>161128</v>
      </c>
      <c r="E557" s="48">
        <v>88.12</v>
      </c>
      <c r="F557" s="48">
        <v>9.98</v>
      </c>
      <c r="G557" s="48">
        <v>6.1899999999999997E-2</v>
      </c>
      <c r="H557" s="48">
        <v>16.145099999999999</v>
      </c>
      <c r="I557" s="48">
        <v>2024</v>
      </c>
      <c r="J557" s="48" t="s">
        <v>32</v>
      </c>
      <c r="K557" s="48" t="s">
        <v>33</v>
      </c>
    </row>
    <row r="558" spans="1:11" ht="20.100000000000001" customHeight="1" x14ac:dyDescent="0.25">
      <c r="A558" s="48" t="s">
        <v>260</v>
      </c>
      <c r="B558" s="48" t="s">
        <v>79</v>
      </c>
      <c r="C558" s="48" t="s">
        <v>31</v>
      </c>
      <c r="D558" s="48">
        <v>133103</v>
      </c>
      <c r="E558" s="48">
        <v>89.84</v>
      </c>
      <c r="F558" s="48">
        <v>4.41</v>
      </c>
      <c r="G558" s="48">
        <v>3.3099999999999997E-2</v>
      </c>
      <c r="H558" s="48">
        <v>30.181999999999999</v>
      </c>
      <c r="I558" s="48">
        <v>2024</v>
      </c>
      <c r="J558" s="48" t="s">
        <v>32</v>
      </c>
      <c r="K558" s="48" t="s">
        <v>33</v>
      </c>
    </row>
    <row r="559" spans="1:11" ht="20.100000000000001" customHeight="1" x14ac:dyDescent="0.25">
      <c r="A559" s="48" t="s">
        <v>405</v>
      </c>
      <c r="B559" s="48" t="s">
        <v>79</v>
      </c>
      <c r="C559" s="48" t="s">
        <v>31</v>
      </c>
      <c r="D559" s="48">
        <v>167442</v>
      </c>
      <c r="E559" s="48">
        <v>86.61</v>
      </c>
      <c r="F559" s="48">
        <v>4.92</v>
      </c>
      <c r="G559" s="48">
        <v>2.9399999999999999E-2</v>
      </c>
      <c r="H559" s="48">
        <v>34.032899999999998</v>
      </c>
      <c r="I559" s="48">
        <v>2024</v>
      </c>
      <c r="J559" s="48" t="s">
        <v>32</v>
      </c>
      <c r="K559" s="48" t="s">
        <v>33</v>
      </c>
    </row>
    <row r="560" spans="1:11" ht="20.100000000000001" customHeight="1" x14ac:dyDescent="0.25">
      <c r="A560" s="48" t="s">
        <v>393</v>
      </c>
      <c r="B560" s="48" t="s">
        <v>79</v>
      </c>
      <c r="C560" s="48" t="s">
        <v>31</v>
      </c>
      <c r="D560" s="48">
        <v>316279</v>
      </c>
      <c r="E560" s="48">
        <v>89.41</v>
      </c>
      <c r="F560" s="48">
        <v>10.17</v>
      </c>
      <c r="G560" s="48">
        <v>3.2199999999999999E-2</v>
      </c>
      <c r="H560" s="48">
        <v>31.0992</v>
      </c>
      <c r="I560" s="48">
        <v>2024</v>
      </c>
      <c r="J560" s="48" t="s">
        <v>32</v>
      </c>
      <c r="K560" s="48" t="s">
        <v>33</v>
      </c>
    </row>
    <row r="561" spans="1:11" ht="20.100000000000001" customHeight="1" x14ac:dyDescent="0.25">
      <c r="A561" s="48" t="s">
        <v>658</v>
      </c>
      <c r="B561" s="48" t="s">
        <v>79</v>
      </c>
      <c r="C561" s="48" t="s">
        <v>31</v>
      </c>
      <c r="D561" s="48">
        <v>237944</v>
      </c>
      <c r="E561" s="48">
        <v>79.489999999999995</v>
      </c>
      <c r="F561" s="48">
        <v>6.92</v>
      </c>
      <c r="G561" s="48">
        <v>2.9100000000000001E-2</v>
      </c>
      <c r="H561" s="48">
        <v>34.384900000000002</v>
      </c>
      <c r="I561" s="48">
        <v>2024</v>
      </c>
      <c r="J561" s="48" t="s">
        <v>32</v>
      </c>
      <c r="K561" s="48" t="s">
        <v>33</v>
      </c>
    </row>
    <row r="562" spans="1:11" ht="20.100000000000001" customHeight="1" x14ac:dyDescent="0.25">
      <c r="A562" s="48" t="s">
        <v>303</v>
      </c>
      <c r="B562" s="48" t="s">
        <v>79</v>
      </c>
      <c r="C562" s="48" t="s">
        <v>31</v>
      </c>
      <c r="D562" s="48">
        <v>132731</v>
      </c>
      <c r="E562" s="48">
        <v>87.86</v>
      </c>
      <c r="F562" s="48">
        <v>4.55</v>
      </c>
      <c r="G562" s="48">
        <v>3.4299999999999997E-2</v>
      </c>
      <c r="H562" s="48">
        <v>29.171700000000001</v>
      </c>
      <c r="I562" s="48">
        <v>2024</v>
      </c>
      <c r="J562" s="48" t="s">
        <v>32</v>
      </c>
      <c r="K562" s="48" t="s">
        <v>33</v>
      </c>
    </row>
    <row r="563" spans="1:11" ht="20.100000000000001" customHeight="1" x14ac:dyDescent="0.25">
      <c r="A563" s="48" t="s">
        <v>143</v>
      </c>
      <c r="B563" s="48" t="s">
        <v>79</v>
      </c>
      <c r="C563" s="48" t="s">
        <v>31</v>
      </c>
      <c r="D563" s="48">
        <v>128848</v>
      </c>
      <c r="E563" s="48">
        <v>88.7</v>
      </c>
      <c r="F563" s="48">
        <v>4.5</v>
      </c>
      <c r="G563" s="48">
        <v>3.49E-2</v>
      </c>
      <c r="H563" s="48">
        <v>28.632899999999999</v>
      </c>
      <c r="I563" s="48">
        <v>2024</v>
      </c>
      <c r="J563" s="48" t="s">
        <v>32</v>
      </c>
      <c r="K563" s="48" t="s">
        <v>33</v>
      </c>
    </row>
    <row r="564" spans="1:11" ht="20.100000000000001" customHeight="1" x14ac:dyDescent="0.25">
      <c r="A564" s="48" t="s">
        <v>674</v>
      </c>
      <c r="B564" s="48" t="s">
        <v>79</v>
      </c>
      <c r="C564" s="48" t="s">
        <v>31</v>
      </c>
      <c r="D564" s="48">
        <v>276875</v>
      </c>
      <c r="E564" s="48">
        <v>80.180000000000007</v>
      </c>
      <c r="F564" s="48">
        <v>11.23</v>
      </c>
      <c r="G564" s="48">
        <v>4.0599999999999997E-2</v>
      </c>
      <c r="H564" s="48">
        <v>24.655000000000001</v>
      </c>
      <c r="I564" s="48">
        <v>2024</v>
      </c>
      <c r="J564" s="48" t="s">
        <v>32</v>
      </c>
      <c r="K564" s="48" t="s">
        <v>33</v>
      </c>
    </row>
    <row r="565" spans="1:11" ht="20.100000000000001" customHeight="1" x14ac:dyDescent="0.25">
      <c r="A565" s="48" t="s">
        <v>675</v>
      </c>
      <c r="B565" s="48" t="s">
        <v>79</v>
      </c>
      <c r="C565" s="48" t="s">
        <v>31</v>
      </c>
      <c r="D565" s="48">
        <v>216705</v>
      </c>
      <c r="E565" s="48">
        <v>86.5</v>
      </c>
      <c r="F565" s="48">
        <v>7.12</v>
      </c>
      <c r="G565" s="48">
        <v>3.2899999999999999E-2</v>
      </c>
      <c r="H565" s="48">
        <v>30.436199999999999</v>
      </c>
      <c r="I565" s="48">
        <v>2024</v>
      </c>
      <c r="J565" s="48" t="s">
        <v>32</v>
      </c>
      <c r="K565" s="48" t="s">
        <v>33</v>
      </c>
    </row>
    <row r="566" spans="1:11" ht="20.100000000000001" customHeight="1" x14ac:dyDescent="0.25">
      <c r="A566" s="48" t="s">
        <v>548</v>
      </c>
      <c r="B566" s="48" t="s">
        <v>79</v>
      </c>
      <c r="C566" s="48" t="s">
        <v>31</v>
      </c>
      <c r="D566" s="48">
        <v>59967</v>
      </c>
      <c r="E566" s="48">
        <v>89.44</v>
      </c>
      <c r="F566" s="48">
        <v>2.85</v>
      </c>
      <c r="G566" s="48">
        <v>4.7500000000000001E-2</v>
      </c>
      <c r="H566" s="48">
        <v>21.0411</v>
      </c>
      <c r="I566" s="48">
        <v>2024</v>
      </c>
      <c r="J566" s="48" t="s">
        <v>32</v>
      </c>
      <c r="K566" s="48" t="s">
        <v>33</v>
      </c>
    </row>
    <row r="567" spans="1:11" ht="20.100000000000001" customHeight="1" x14ac:dyDescent="0.25">
      <c r="A567" s="48" t="s">
        <v>1672</v>
      </c>
      <c r="B567" s="48" t="s">
        <v>79</v>
      </c>
      <c r="C567" s="48" t="s">
        <v>31</v>
      </c>
      <c r="D567" s="48">
        <v>100485</v>
      </c>
      <c r="E567" s="48">
        <v>86.82</v>
      </c>
      <c r="F567" s="48">
        <v>3.54</v>
      </c>
      <c r="G567" s="48">
        <v>3.5200000000000002E-2</v>
      </c>
      <c r="H567" s="48">
        <v>28.3857</v>
      </c>
      <c r="I567" s="48">
        <v>2024</v>
      </c>
      <c r="J567" s="48" t="s">
        <v>32</v>
      </c>
      <c r="K567" s="48" t="s">
        <v>33</v>
      </c>
    </row>
    <row r="568" spans="1:11" ht="20.100000000000001" customHeight="1" x14ac:dyDescent="0.25">
      <c r="A568" s="48" t="s">
        <v>313</v>
      </c>
      <c r="B568" s="48" t="s">
        <v>79</v>
      </c>
      <c r="C568" s="48" t="s">
        <v>31</v>
      </c>
      <c r="D568" s="48">
        <v>134858</v>
      </c>
      <c r="E568" s="48">
        <v>82.79</v>
      </c>
      <c r="F568" s="48">
        <v>4.04</v>
      </c>
      <c r="G568" s="48">
        <v>0.03</v>
      </c>
      <c r="H568" s="48">
        <v>33.380800000000001</v>
      </c>
      <c r="I568" s="48">
        <v>2024</v>
      </c>
      <c r="J568" s="48" t="s">
        <v>32</v>
      </c>
      <c r="K568" s="48" t="s">
        <v>33</v>
      </c>
    </row>
    <row r="569" spans="1:11" ht="20.100000000000001" customHeight="1" x14ac:dyDescent="0.25">
      <c r="A569" s="48" t="s">
        <v>698</v>
      </c>
      <c r="B569" s="48" t="s">
        <v>79</v>
      </c>
      <c r="C569" s="48" t="s">
        <v>31</v>
      </c>
      <c r="D569" s="48">
        <v>63884</v>
      </c>
      <c r="E569" s="48">
        <v>89.66</v>
      </c>
      <c r="F569" s="48">
        <v>4.43</v>
      </c>
      <c r="G569" s="48">
        <v>6.93E-2</v>
      </c>
      <c r="H569" s="48">
        <v>14.4207</v>
      </c>
      <c r="I569" s="48">
        <v>2024</v>
      </c>
      <c r="J569" s="48" t="s">
        <v>32</v>
      </c>
      <c r="K569" s="48" t="s">
        <v>33</v>
      </c>
    </row>
    <row r="570" spans="1:11" ht="20.100000000000001" customHeight="1" x14ac:dyDescent="0.25">
      <c r="A570" s="48" t="s">
        <v>388</v>
      </c>
      <c r="B570" s="48" t="s">
        <v>79</v>
      </c>
      <c r="C570" s="48" t="s">
        <v>31</v>
      </c>
      <c r="D570" s="48">
        <v>132900</v>
      </c>
      <c r="E570" s="48">
        <v>82.28</v>
      </c>
      <c r="F570" s="48">
        <v>4.43</v>
      </c>
      <c r="G570" s="48">
        <v>3.3300000000000003E-2</v>
      </c>
      <c r="H570" s="48">
        <v>30</v>
      </c>
      <c r="I570" s="48">
        <v>2024</v>
      </c>
      <c r="J570" s="48" t="s">
        <v>32</v>
      </c>
      <c r="K570" s="48" t="s">
        <v>33</v>
      </c>
    </row>
    <row r="571" spans="1:11" ht="20.100000000000001" customHeight="1" x14ac:dyDescent="0.25">
      <c r="A571" s="48" t="s">
        <v>552</v>
      </c>
      <c r="B571" s="48" t="s">
        <v>79</v>
      </c>
      <c r="C571" s="48" t="s">
        <v>31</v>
      </c>
      <c r="D571" s="48">
        <v>197527</v>
      </c>
      <c r="E571" s="48">
        <v>82.52</v>
      </c>
      <c r="F571" s="48">
        <v>8.44</v>
      </c>
      <c r="G571" s="48">
        <v>4.2700000000000002E-2</v>
      </c>
      <c r="H571" s="48">
        <v>23.403600000000001</v>
      </c>
      <c r="I571" s="48">
        <v>2024</v>
      </c>
      <c r="J571" s="48" t="s">
        <v>32</v>
      </c>
      <c r="K571" s="48" t="s">
        <v>33</v>
      </c>
    </row>
    <row r="572" spans="1:11" ht="20.100000000000001" customHeight="1" x14ac:dyDescent="0.25">
      <c r="A572" s="48" t="s">
        <v>265</v>
      </c>
      <c r="B572" s="48" t="s">
        <v>79</v>
      </c>
      <c r="C572" s="48" t="s">
        <v>31</v>
      </c>
      <c r="D572" s="48">
        <v>109940</v>
      </c>
      <c r="E572" s="48">
        <v>87.61</v>
      </c>
      <c r="F572" s="48">
        <v>3.85</v>
      </c>
      <c r="G572" s="48">
        <v>3.5000000000000003E-2</v>
      </c>
      <c r="H572" s="48">
        <v>28.555800000000001</v>
      </c>
      <c r="I572" s="48">
        <v>2024</v>
      </c>
      <c r="J572" s="48" t="s">
        <v>32</v>
      </c>
      <c r="K572" s="48" t="s">
        <v>33</v>
      </c>
    </row>
    <row r="573" spans="1:11" ht="20.100000000000001" customHeight="1" x14ac:dyDescent="0.25">
      <c r="A573" s="48" t="s">
        <v>617</v>
      </c>
      <c r="B573" s="48" t="s">
        <v>79</v>
      </c>
      <c r="C573" s="48" t="s">
        <v>31</v>
      </c>
      <c r="D573" s="48">
        <v>241152</v>
      </c>
      <c r="E573" s="48">
        <v>83.31</v>
      </c>
      <c r="F573" s="48">
        <v>7.29</v>
      </c>
      <c r="G573" s="48">
        <v>3.0200000000000001E-2</v>
      </c>
      <c r="H573" s="48">
        <v>33.079799999999999</v>
      </c>
      <c r="I573" s="48">
        <v>2024</v>
      </c>
      <c r="J573" s="48" t="s">
        <v>32</v>
      </c>
      <c r="K573" s="48" t="s">
        <v>33</v>
      </c>
    </row>
    <row r="574" spans="1:11" ht="20.100000000000001" customHeight="1" x14ac:dyDescent="0.25">
      <c r="A574" s="48" t="s">
        <v>1729</v>
      </c>
      <c r="B574" s="48" t="s">
        <v>75</v>
      </c>
      <c r="C574" s="48" t="s">
        <v>31</v>
      </c>
      <c r="D574" s="48">
        <v>227038</v>
      </c>
      <c r="E574" s="48">
        <v>81.83</v>
      </c>
      <c r="F574" s="48">
        <v>5.65</v>
      </c>
      <c r="G574" s="48">
        <v>2.4899999999999999E-2</v>
      </c>
      <c r="H574" s="48">
        <v>40.183700000000002</v>
      </c>
      <c r="I574" s="48">
        <v>2024</v>
      </c>
      <c r="J574" s="48" t="s">
        <v>32</v>
      </c>
      <c r="K574" s="48" t="s">
        <v>33</v>
      </c>
    </row>
    <row r="575" spans="1:11" ht="20.100000000000001" customHeight="1" x14ac:dyDescent="0.25">
      <c r="A575" s="48" t="s">
        <v>701</v>
      </c>
      <c r="B575" s="48" t="s">
        <v>79</v>
      </c>
      <c r="C575" s="48" t="s">
        <v>31</v>
      </c>
      <c r="D575" s="48">
        <v>70806</v>
      </c>
      <c r="E575" s="48">
        <v>88.02</v>
      </c>
      <c r="F575" s="48">
        <v>3.04</v>
      </c>
      <c r="G575" s="48">
        <v>4.2900000000000001E-2</v>
      </c>
      <c r="H575" s="48">
        <v>23.291399999999999</v>
      </c>
      <c r="I575" s="48">
        <v>2024</v>
      </c>
      <c r="J575" s="48" t="s">
        <v>32</v>
      </c>
      <c r="K575" s="48" t="s">
        <v>33</v>
      </c>
    </row>
    <row r="576" spans="1:11" ht="20.100000000000001" customHeight="1" x14ac:dyDescent="0.25">
      <c r="A576" s="48" t="s">
        <v>841</v>
      </c>
      <c r="B576" s="48" t="s">
        <v>79</v>
      </c>
      <c r="C576" s="48" t="s">
        <v>31</v>
      </c>
      <c r="D576" s="48">
        <v>129152</v>
      </c>
      <c r="E576" s="48">
        <v>88.81</v>
      </c>
      <c r="F576" s="48">
        <v>2.4500000000000002</v>
      </c>
      <c r="G576" s="48">
        <v>1.9E-2</v>
      </c>
      <c r="H576" s="48">
        <v>52.715200000000003</v>
      </c>
      <c r="I576" s="48">
        <v>2024</v>
      </c>
      <c r="J576" s="48" t="s">
        <v>32</v>
      </c>
      <c r="K576" s="48" t="s">
        <v>33</v>
      </c>
    </row>
    <row r="577" spans="1:11" ht="20.100000000000001" customHeight="1" x14ac:dyDescent="0.25">
      <c r="A577" s="48" t="s">
        <v>249</v>
      </c>
      <c r="B577" s="48" t="s">
        <v>79</v>
      </c>
      <c r="C577" s="48" t="s">
        <v>31</v>
      </c>
      <c r="D577" s="48">
        <v>246959</v>
      </c>
      <c r="E577" s="48">
        <v>82.5</v>
      </c>
      <c r="F577" s="48">
        <v>9.99</v>
      </c>
      <c r="G577" s="48">
        <v>4.0500000000000001E-2</v>
      </c>
      <c r="H577" s="48">
        <v>24.720600000000001</v>
      </c>
      <c r="I577" s="48">
        <v>2024</v>
      </c>
      <c r="J577" s="48" t="s">
        <v>32</v>
      </c>
      <c r="K577" s="48" t="s">
        <v>33</v>
      </c>
    </row>
    <row r="578" spans="1:11" ht="20.100000000000001" customHeight="1" x14ac:dyDescent="0.25">
      <c r="A578" s="48" t="s">
        <v>588</v>
      </c>
      <c r="B578" s="48" t="s">
        <v>75</v>
      </c>
      <c r="C578" s="48" t="s">
        <v>31</v>
      </c>
      <c r="D578" s="48">
        <v>244055</v>
      </c>
      <c r="E578" s="48">
        <v>83.98</v>
      </c>
      <c r="F578" s="48">
        <v>5.95</v>
      </c>
      <c r="G578" s="48">
        <v>2.4400000000000002E-2</v>
      </c>
      <c r="H578" s="48">
        <v>41.017699999999998</v>
      </c>
      <c r="I578" s="48">
        <v>2024</v>
      </c>
      <c r="J578" s="48" t="s">
        <v>32</v>
      </c>
      <c r="K578" s="48" t="s">
        <v>33</v>
      </c>
    </row>
    <row r="579" spans="1:11" ht="20.100000000000001" customHeight="1" x14ac:dyDescent="0.25">
      <c r="A579" s="48" t="s">
        <v>386</v>
      </c>
      <c r="B579" s="48" t="s">
        <v>79</v>
      </c>
      <c r="C579" s="48" t="s">
        <v>31</v>
      </c>
      <c r="D579" s="48">
        <v>158494</v>
      </c>
      <c r="E579" s="48">
        <v>85.94</v>
      </c>
      <c r="F579" s="48">
        <v>4.96</v>
      </c>
      <c r="G579" s="48">
        <v>3.1300000000000001E-2</v>
      </c>
      <c r="H579" s="48">
        <v>31.954499999999999</v>
      </c>
      <c r="I579" s="48">
        <v>2024</v>
      </c>
      <c r="J579" s="48" t="s">
        <v>32</v>
      </c>
      <c r="K579" s="48" t="s">
        <v>33</v>
      </c>
    </row>
    <row r="580" spans="1:11" ht="20.100000000000001" customHeight="1" x14ac:dyDescent="0.25">
      <c r="A580" s="48" t="s">
        <v>290</v>
      </c>
      <c r="B580" s="48" t="s">
        <v>79</v>
      </c>
      <c r="C580" s="48" t="s">
        <v>31</v>
      </c>
      <c r="D580" s="48">
        <v>128848</v>
      </c>
      <c r="E580" s="48">
        <v>88.29</v>
      </c>
      <c r="F580" s="48">
        <v>3.75</v>
      </c>
      <c r="G580" s="48">
        <v>2.9100000000000001E-2</v>
      </c>
      <c r="H580" s="48">
        <v>34.359499999999997</v>
      </c>
      <c r="I580" s="48">
        <v>2024</v>
      </c>
      <c r="J580" s="48" t="s">
        <v>32</v>
      </c>
      <c r="K580" s="48" t="s">
        <v>33</v>
      </c>
    </row>
    <row r="581" spans="1:11" ht="20.100000000000001" customHeight="1" x14ac:dyDescent="0.25">
      <c r="A581" s="48" t="s">
        <v>671</v>
      </c>
      <c r="B581" s="48" t="s">
        <v>75</v>
      </c>
      <c r="C581" s="48" t="s">
        <v>31</v>
      </c>
      <c r="D581" s="48">
        <v>183143</v>
      </c>
      <c r="E581" s="48">
        <v>85.86</v>
      </c>
      <c r="F581" s="48">
        <v>5.89</v>
      </c>
      <c r="G581" s="48">
        <v>3.2199999999999999E-2</v>
      </c>
      <c r="H581" s="48">
        <v>31.093900000000001</v>
      </c>
      <c r="I581" s="48">
        <v>2024</v>
      </c>
      <c r="J581" s="48" t="s">
        <v>32</v>
      </c>
      <c r="K581" s="48" t="s">
        <v>33</v>
      </c>
    </row>
    <row r="582" spans="1:11" ht="20.100000000000001" customHeight="1" x14ac:dyDescent="0.25">
      <c r="A582" s="48" t="s">
        <v>1666</v>
      </c>
      <c r="B582" s="48" t="s">
        <v>79</v>
      </c>
      <c r="C582" s="48" t="s">
        <v>31</v>
      </c>
      <c r="D582" s="48">
        <v>116051</v>
      </c>
      <c r="E582" s="48">
        <v>89.14</v>
      </c>
      <c r="F582" s="48">
        <v>4.43</v>
      </c>
      <c r="G582" s="48">
        <v>3.8199999999999998E-2</v>
      </c>
      <c r="H582" s="48">
        <v>26.1967</v>
      </c>
      <c r="I582" s="48">
        <v>2024</v>
      </c>
      <c r="J582" s="48" t="s">
        <v>32</v>
      </c>
      <c r="K582" s="48" t="s">
        <v>33</v>
      </c>
    </row>
    <row r="583" spans="1:11" ht="20.100000000000001" customHeight="1" x14ac:dyDescent="0.25">
      <c r="A583" s="48" t="s">
        <v>585</v>
      </c>
      <c r="B583" s="48" t="s">
        <v>79</v>
      </c>
      <c r="C583" s="48" t="s">
        <v>31</v>
      </c>
      <c r="D583" s="48">
        <v>399882</v>
      </c>
      <c r="E583" s="48">
        <v>86.98</v>
      </c>
      <c r="F583" s="48">
        <v>11.42</v>
      </c>
      <c r="G583" s="48">
        <v>2.86E-2</v>
      </c>
      <c r="H583" s="48">
        <v>35.015900000000002</v>
      </c>
      <c r="I583" s="48">
        <v>2024</v>
      </c>
      <c r="J583" s="48" t="s">
        <v>32</v>
      </c>
      <c r="K583" s="48" t="s">
        <v>33</v>
      </c>
    </row>
    <row r="584" spans="1:11" ht="20.100000000000001" customHeight="1" x14ac:dyDescent="0.25">
      <c r="A584" s="48" t="s">
        <v>652</v>
      </c>
      <c r="B584" s="48" t="s">
        <v>75</v>
      </c>
      <c r="C584" s="48" t="s">
        <v>31</v>
      </c>
      <c r="D584" s="48">
        <v>350281</v>
      </c>
      <c r="E584" s="48">
        <v>86.61</v>
      </c>
      <c r="F584" s="48">
        <v>9.2899999999999991</v>
      </c>
      <c r="G584" s="48">
        <v>2.6499999999999999E-2</v>
      </c>
      <c r="H584" s="48">
        <v>37.705199999999998</v>
      </c>
      <c r="I584" s="48">
        <v>2024</v>
      </c>
      <c r="J584" s="48" t="s">
        <v>32</v>
      </c>
      <c r="K584" s="48" t="s">
        <v>33</v>
      </c>
    </row>
    <row r="585" spans="1:11" ht="20.100000000000001" customHeight="1" x14ac:dyDescent="0.25">
      <c r="A585" s="48" t="s">
        <v>775</v>
      </c>
      <c r="B585" s="48" t="s">
        <v>79</v>
      </c>
      <c r="C585" s="48" t="s">
        <v>31</v>
      </c>
      <c r="D585" s="48">
        <v>65336</v>
      </c>
      <c r="E585" s="48">
        <v>84.81</v>
      </c>
      <c r="F585" s="48">
        <v>2.7</v>
      </c>
      <c r="G585" s="48">
        <v>4.1300000000000003E-2</v>
      </c>
      <c r="H585" s="48">
        <v>24.198399999999999</v>
      </c>
      <c r="I585" s="48">
        <v>2024</v>
      </c>
      <c r="J585" s="48" t="s">
        <v>32</v>
      </c>
      <c r="K585" s="48" t="s">
        <v>33</v>
      </c>
    </row>
    <row r="586" spans="1:11" ht="20.100000000000001" customHeight="1" x14ac:dyDescent="0.25">
      <c r="A586" s="48" t="s">
        <v>183</v>
      </c>
      <c r="B586" s="48" t="s">
        <v>79</v>
      </c>
      <c r="C586" s="48" t="s">
        <v>31</v>
      </c>
      <c r="D586" s="48">
        <v>224370</v>
      </c>
      <c r="E586" s="48">
        <v>89.6</v>
      </c>
      <c r="F586" s="48">
        <v>6.95</v>
      </c>
      <c r="G586" s="48">
        <v>3.1E-2</v>
      </c>
      <c r="H586" s="48">
        <v>32.283499999999997</v>
      </c>
      <c r="I586" s="48">
        <v>2024</v>
      </c>
      <c r="J586" s="48" t="s">
        <v>32</v>
      </c>
      <c r="K586" s="48" t="s">
        <v>33</v>
      </c>
    </row>
    <row r="587" spans="1:11" ht="20.100000000000001" customHeight="1" x14ac:dyDescent="0.25">
      <c r="A587" s="48" t="s">
        <v>602</v>
      </c>
      <c r="B587" s="48" t="s">
        <v>79</v>
      </c>
      <c r="C587" s="48" t="s">
        <v>31</v>
      </c>
      <c r="D587" s="48">
        <v>216705</v>
      </c>
      <c r="E587" s="48">
        <v>86.08</v>
      </c>
      <c r="F587" s="48">
        <v>6.77</v>
      </c>
      <c r="G587" s="48">
        <v>3.1199999999999999E-2</v>
      </c>
      <c r="H587" s="48">
        <v>32.009700000000002</v>
      </c>
      <c r="I587" s="48">
        <v>2024</v>
      </c>
      <c r="J587" s="48" t="s">
        <v>32</v>
      </c>
      <c r="K587" s="48" t="s">
        <v>33</v>
      </c>
    </row>
    <row r="588" spans="1:11" ht="20.100000000000001" customHeight="1" x14ac:dyDescent="0.25">
      <c r="A588" s="48" t="s">
        <v>285</v>
      </c>
      <c r="B588" s="48" t="s">
        <v>79</v>
      </c>
      <c r="C588" s="48" t="s">
        <v>31</v>
      </c>
      <c r="D588" s="48">
        <v>74115</v>
      </c>
      <c r="E588" s="48">
        <v>87.37</v>
      </c>
      <c r="F588" s="48">
        <v>3.91</v>
      </c>
      <c r="G588" s="48">
        <v>5.28E-2</v>
      </c>
      <c r="H588" s="48">
        <v>18.955200000000001</v>
      </c>
      <c r="I588" s="48">
        <v>2024</v>
      </c>
      <c r="J588" s="48" t="s">
        <v>32</v>
      </c>
      <c r="K588" s="48" t="s">
        <v>33</v>
      </c>
    </row>
    <row r="589" spans="1:11" ht="20.100000000000001" customHeight="1" x14ac:dyDescent="0.25">
      <c r="A589" s="48" t="s">
        <v>579</v>
      </c>
      <c r="B589" s="48" t="s">
        <v>79</v>
      </c>
      <c r="C589" s="48" t="s">
        <v>31</v>
      </c>
      <c r="D589" s="48">
        <v>216705</v>
      </c>
      <c r="E589" s="48">
        <v>77.58</v>
      </c>
      <c r="F589" s="48">
        <v>6.54</v>
      </c>
      <c r="G589" s="48">
        <v>3.0200000000000001E-2</v>
      </c>
      <c r="H589" s="48">
        <v>33.135399999999997</v>
      </c>
      <c r="I589" s="48">
        <v>2024</v>
      </c>
      <c r="J589" s="48" t="s">
        <v>32</v>
      </c>
      <c r="K589" s="48" t="s">
        <v>33</v>
      </c>
    </row>
    <row r="590" spans="1:11" ht="20.100000000000001" customHeight="1" x14ac:dyDescent="0.25">
      <c r="A590" s="48" t="s">
        <v>615</v>
      </c>
      <c r="B590" s="48" t="s">
        <v>75</v>
      </c>
      <c r="C590" s="48" t="s">
        <v>31</v>
      </c>
      <c r="D590" s="48">
        <v>212361</v>
      </c>
      <c r="E590" s="48">
        <v>88.94</v>
      </c>
      <c r="F590" s="48">
        <v>6.39</v>
      </c>
      <c r="G590" s="48">
        <v>3.0099999999999998E-2</v>
      </c>
      <c r="H590" s="48">
        <v>33.2333</v>
      </c>
      <c r="I590" s="48">
        <v>2024</v>
      </c>
      <c r="J590" s="48" t="s">
        <v>32</v>
      </c>
      <c r="K590" s="48" t="s">
        <v>33</v>
      </c>
    </row>
    <row r="591" spans="1:11" ht="20.100000000000001" customHeight="1" x14ac:dyDescent="0.25">
      <c r="A591" s="48" t="s">
        <v>504</v>
      </c>
      <c r="B591" s="48" t="s">
        <v>79</v>
      </c>
      <c r="C591" s="48" t="s">
        <v>31</v>
      </c>
      <c r="D591" s="48">
        <v>235884</v>
      </c>
      <c r="E591" s="48">
        <v>88.41</v>
      </c>
      <c r="F591" s="48">
        <v>10.02</v>
      </c>
      <c r="G591" s="48">
        <v>4.2500000000000003E-2</v>
      </c>
      <c r="H591" s="48">
        <v>23.5413</v>
      </c>
      <c r="I591" s="48">
        <v>2024</v>
      </c>
      <c r="J591" s="48" t="s">
        <v>32</v>
      </c>
      <c r="K591" s="48" t="s">
        <v>33</v>
      </c>
    </row>
    <row r="592" spans="1:11" ht="20.100000000000001" customHeight="1" x14ac:dyDescent="0.25">
      <c r="A592" s="48" t="s">
        <v>583</v>
      </c>
      <c r="B592" s="48" t="s">
        <v>75</v>
      </c>
      <c r="C592" s="48" t="s">
        <v>31</v>
      </c>
      <c r="D592" s="48">
        <v>283808</v>
      </c>
      <c r="E592" s="48">
        <v>86.24</v>
      </c>
      <c r="F592" s="48">
        <v>6.95</v>
      </c>
      <c r="G592" s="48">
        <v>2.4500000000000001E-2</v>
      </c>
      <c r="H592" s="48">
        <v>40.835700000000003</v>
      </c>
      <c r="I592" s="48">
        <v>2024</v>
      </c>
      <c r="J592" s="48" t="s">
        <v>32</v>
      </c>
      <c r="K592" s="48" t="s">
        <v>33</v>
      </c>
    </row>
    <row r="593" spans="1:11" ht="20.100000000000001" customHeight="1" x14ac:dyDescent="0.25">
      <c r="A593" s="48" t="s">
        <v>607</v>
      </c>
      <c r="B593" s="48" t="s">
        <v>79</v>
      </c>
      <c r="C593" s="48" t="s">
        <v>31</v>
      </c>
      <c r="D593" s="48">
        <v>264416</v>
      </c>
      <c r="E593" s="48">
        <v>80.22</v>
      </c>
      <c r="F593" s="48">
        <v>9.81</v>
      </c>
      <c r="G593" s="48">
        <v>3.7100000000000001E-2</v>
      </c>
      <c r="H593" s="48">
        <v>26.953700000000001</v>
      </c>
      <c r="I593" s="48">
        <v>2024</v>
      </c>
      <c r="J593" s="48" t="s">
        <v>32</v>
      </c>
      <c r="K593" s="48" t="s">
        <v>33</v>
      </c>
    </row>
    <row r="594" spans="1:11" ht="20.100000000000001" customHeight="1" x14ac:dyDescent="0.25">
      <c r="A594" s="48" t="s">
        <v>709</v>
      </c>
      <c r="B594" s="48" t="s">
        <v>34</v>
      </c>
      <c r="C594" s="48" t="s">
        <v>31</v>
      </c>
      <c r="D594" s="48">
        <v>413602</v>
      </c>
      <c r="E594" s="48">
        <v>76.55</v>
      </c>
      <c r="F594" s="48">
        <v>9.57</v>
      </c>
      <c r="G594" s="48">
        <v>2.3099999999999999E-2</v>
      </c>
      <c r="H594" s="48">
        <v>43.218600000000002</v>
      </c>
      <c r="I594" s="48">
        <v>2024</v>
      </c>
      <c r="J594" s="48" t="s">
        <v>32</v>
      </c>
      <c r="K594" s="48" t="s">
        <v>33</v>
      </c>
    </row>
    <row r="595" spans="1:11" ht="20.100000000000001" customHeight="1" x14ac:dyDescent="0.25">
      <c r="A595" s="48" t="s">
        <v>715</v>
      </c>
      <c r="B595" s="48" t="s">
        <v>79</v>
      </c>
      <c r="C595" s="48" t="s">
        <v>31</v>
      </c>
      <c r="D595" s="48">
        <v>172068</v>
      </c>
      <c r="E595" s="48">
        <v>90.02</v>
      </c>
      <c r="F595" s="48">
        <v>7.83</v>
      </c>
      <c r="G595" s="48">
        <v>4.5499999999999999E-2</v>
      </c>
      <c r="H595" s="48">
        <v>21.9755</v>
      </c>
      <c r="I595" s="48">
        <v>2024</v>
      </c>
      <c r="J595" s="48" t="s">
        <v>32</v>
      </c>
      <c r="K595" s="48" t="s">
        <v>33</v>
      </c>
    </row>
    <row r="596" spans="1:11" ht="20.100000000000001" customHeight="1" x14ac:dyDescent="0.25">
      <c r="A596" s="48" t="s">
        <v>697</v>
      </c>
      <c r="B596" s="48" t="s">
        <v>79</v>
      </c>
      <c r="C596" s="48" t="s">
        <v>31</v>
      </c>
      <c r="D596" s="48">
        <v>115185</v>
      </c>
      <c r="E596" s="48">
        <v>90.03</v>
      </c>
      <c r="F596" s="48">
        <v>9.5</v>
      </c>
      <c r="G596" s="48">
        <v>8.2500000000000004E-2</v>
      </c>
      <c r="H596" s="48">
        <v>12.124700000000001</v>
      </c>
      <c r="I596" s="48">
        <v>2024</v>
      </c>
      <c r="J596" s="48" t="s">
        <v>32</v>
      </c>
      <c r="K596" s="48" t="s">
        <v>33</v>
      </c>
    </row>
    <row r="597" spans="1:11" ht="20.100000000000001" customHeight="1" x14ac:dyDescent="0.25">
      <c r="A597" s="48" t="s">
        <v>754</v>
      </c>
      <c r="B597" s="48" t="s">
        <v>34</v>
      </c>
      <c r="C597" s="48" t="s">
        <v>31</v>
      </c>
      <c r="D597" s="48">
        <v>1163438</v>
      </c>
      <c r="E597" s="48">
        <v>88.43</v>
      </c>
      <c r="F597" s="48">
        <v>21.8</v>
      </c>
      <c r="G597" s="48">
        <v>1.8700000000000001E-2</v>
      </c>
      <c r="H597" s="48">
        <v>53.368699999999997</v>
      </c>
      <c r="I597" s="48">
        <v>2024</v>
      </c>
      <c r="J597" s="48" t="s">
        <v>32</v>
      </c>
      <c r="K597" s="48" t="s">
        <v>33</v>
      </c>
    </row>
    <row r="598" spans="1:11" ht="20.100000000000001" customHeight="1" x14ac:dyDescent="0.25">
      <c r="A598" s="48" t="s">
        <v>279</v>
      </c>
      <c r="B598" s="48" t="s">
        <v>79</v>
      </c>
      <c r="C598" s="48" t="s">
        <v>31</v>
      </c>
      <c r="D598" s="48">
        <v>132731</v>
      </c>
      <c r="E598" s="48">
        <v>87.87</v>
      </c>
      <c r="F598" s="48">
        <v>4.2300000000000004</v>
      </c>
      <c r="G598" s="48">
        <v>3.1899999999999998E-2</v>
      </c>
      <c r="H598" s="48">
        <v>31.378499999999999</v>
      </c>
      <c r="I598" s="48">
        <v>2024</v>
      </c>
      <c r="J598" s="48" t="s">
        <v>32</v>
      </c>
      <c r="K598" s="48" t="s">
        <v>33</v>
      </c>
    </row>
    <row r="599" spans="1:11" ht="20.100000000000001" customHeight="1" x14ac:dyDescent="0.25">
      <c r="A599" s="48" t="s">
        <v>542</v>
      </c>
      <c r="B599" s="48" t="s">
        <v>75</v>
      </c>
      <c r="C599" s="48" t="s">
        <v>31</v>
      </c>
      <c r="D599" s="48">
        <v>143255</v>
      </c>
      <c r="E599" s="48">
        <v>82.62</v>
      </c>
      <c r="F599" s="48">
        <v>5.93</v>
      </c>
      <c r="G599" s="48">
        <v>4.1399999999999999E-2</v>
      </c>
      <c r="H599" s="48">
        <v>24.157599999999999</v>
      </c>
      <c r="I599" s="48">
        <v>2024</v>
      </c>
      <c r="J599" s="48" t="s">
        <v>32</v>
      </c>
      <c r="K599" s="48" t="s">
        <v>33</v>
      </c>
    </row>
    <row r="600" spans="1:11" ht="20.100000000000001" customHeight="1" x14ac:dyDescent="0.25">
      <c r="A600" s="48" t="s">
        <v>632</v>
      </c>
      <c r="B600" s="48" t="s">
        <v>79</v>
      </c>
      <c r="C600" s="48" t="s">
        <v>31</v>
      </c>
      <c r="D600" s="48">
        <v>160351</v>
      </c>
      <c r="E600" s="48">
        <v>88.18</v>
      </c>
      <c r="F600" s="48">
        <v>6.31</v>
      </c>
      <c r="G600" s="48">
        <v>3.9399999999999998E-2</v>
      </c>
      <c r="H600" s="48">
        <v>25.412199999999999</v>
      </c>
      <c r="I600" s="48">
        <v>2024</v>
      </c>
      <c r="J600" s="48" t="s">
        <v>32</v>
      </c>
      <c r="K600" s="48" t="s">
        <v>33</v>
      </c>
    </row>
    <row r="601" spans="1:11" ht="20.100000000000001" customHeight="1" x14ac:dyDescent="0.25">
      <c r="A601" s="48" t="s">
        <v>590</v>
      </c>
      <c r="B601" s="48" t="s">
        <v>79</v>
      </c>
      <c r="C601" s="48" t="s">
        <v>31</v>
      </c>
      <c r="D601" s="48">
        <v>198405</v>
      </c>
      <c r="E601" s="48">
        <v>84.79</v>
      </c>
      <c r="F601" s="48">
        <v>6.93</v>
      </c>
      <c r="G601" s="48">
        <v>3.49E-2</v>
      </c>
      <c r="H601" s="48">
        <v>28.629799999999999</v>
      </c>
      <c r="I601" s="48">
        <v>2024</v>
      </c>
      <c r="J601" s="48" t="s">
        <v>32</v>
      </c>
      <c r="K601" s="48" t="s">
        <v>33</v>
      </c>
    </row>
    <row r="602" spans="1:11" ht="20.100000000000001" customHeight="1" x14ac:dyDescent="0.25">
      <c r="A602" s="48" t="s">
        <v>726</v>
      </c>
      <c r="B602" s="48" t="s">
        <v>75</v>
      </c>
      <c r="C602" s="48" t="s">
        <v>31</v>
      </c>
      <c r="D602" s="48">
        <v>263054</v>
      </c>
      <c r="E602" s="48">
        <v>84.11</v>
      </c>
      <c r="F602" s="48">
        <v>6.95</v>
      </c>
      <c r="G602" s="48">
        <v>2.64E-2</v>
      </c>
      <c r="H602" s="48">
        <v>37.849499999999999</v>
      </c>
      <c r="I602" s="48">
        <v>2024</v>
      </c>
      <c r="J602" s="48" t="s">
        <v>32</v>
      </c>
      <c r="K602" s="48" t="s">
        <v>33</v>
      </c>
    </row>
    <row r="603" spans="1:11" ht="20.100000000000001" customHeight="1" x14ac:dyDescent="0.25">
      <c r="A603" s="48" t="s">
        <v>450</v>
      </c>
      <c r="B603" s="48" t="s">
        <v>79</v>
      </c>
      <c r="C603" s="48" t="s">
        <v>31</v>
      </c>
      <c r="D603" s="48">
        <v>92922</v>
      </c>
      <c r="E603" s="48">
        <v>82.32</v>
      </c>
      <c r="F603" s="48">
        <v>3.1</v>
      </c>
      <c r="G603" s="48">
        <v>3.3399999999999999E-2</v>
      </c>
      <c r="H603" s="48">
        <v>29.974799999999998</v>
      </c>
      <c r="I603" s="48">
        <v>2024</v>
      </c>
      <c r="J603" s="48" t="s">
        <v>32</v>
      </c>
      <c r="K603" s="48" t="s">
        <v>33</v>
      </c>
    </row>
    <row r="604" spans="1:11" ht="20.100000000000001" customHeight="1" x14ac:dyDescent="0.25">
      <c r="A604" s="48" t="s">
        <v>692</v>
      </c>
      <c r="B604" s="48" t="s">
        <v>79</v>
      </c>
      <c r="C604" s="48" t="s">
        <v>31</v>
      </c>
      <c r="D604" s="48">
        <v>72595</v>
      </c>
      <c r="E604" s="48">
        <v>86.46</v>
      </c>
      <c r="F604" s="48">
        <v>4.42</v>
      </c>
      <c r="G604" s="48">
        <v>6.0900000000000003E-2</v>
      </c>
      <c r="H604" s="48">
        <v>16.424299999999999</v>
      </c>
      <c r="I604" s="48">
        <v>2024</v>
      </c>
      <c r="J604" s="48" t="s">
        <v>32</v>
      </c>
      <c r="K604" s="48" t="s">
        <v>33</v>
      </c>
    </row>
    <row r="605" spans="1:11" ht="20.100000000000001" customHeight="1" x14ac:dyDescent="0.25">
      <c r="A605" s="48" t="s">
        <v>1121</v>
      </c>
      <c r="B605" s="48" t="s">
        <v>79</v>
      </c>
      <c r="C605" s="48" t="s">
        <v>31</v>
      </c>
      <c r="D605" s="48">
        <v>64458</v>
      </c>
      <c r="E605" s="48">
        <v>90.69</v>
      </c>
      <c r="F605" s="48">
        <v>2.5299999999999998</v>
      </c>
      <c r="G605" s="48">
        <v>3.9300000000000002E-2</v>
      </c>
      <c r="H605" s="48">
        <v>25.477399999999999</v>
      </c>
      <c r="I605" s="48">
        <v>2024</v>
      </c>
      <c r="J605" s="48" t="s">
        <v>32</v>
      </c>
      <c r="K605" s="48" t="s">
        <v>33</v>
      </c>
    </row>
    <row r="606" spans="1:11" ht="20.100000000000001" customHeight="1" x14ac:dyDescent="0.25">
      <c r="A606" s="48" t="s">
        <v>644</v>
      </c>
      <c r="B606" s="48" t="s">
        <v>79</v>
      </c>
      <c r="C606" s="48" t="s">
        <v>31</v>
      </c>
      <c r="D606" s="48">
        <v>58076</v>
      </c>
      <c r="E606" s="48">
        <v>87.79</v>
      </c>
      <c r="F606" s="48">
        <v>3.15</v>
      </c>
      <c r="G606" s="48">
        <v>5.4199999999999998E-2</v>
      </c>
      <c r="H606" s="48">
        <v>18.436900000000001</v>
      </c>
      <c r="I606" s="48">
        <v>2024</v>
      </c>
      <c r="J606" s="48" t="s">
        <v>32</v>
      </c>
      <c r="K606" s="48" t="s">
        <v>33</v>
      </c>
    </row>
    <row r="607" spans="1:11" ht="20.100000000000001" customHeight="1" x14ac:dyDescent="0.25">
      <c r="A607" s="48" t="s">
        <v>694</v>
      </c>
      <c r="B607" s="48" t="s">
        <v>79</v>
      </c>
      <c r="C607" s="48" t="s">
        <v>31</v>
      </c>
      <c r="D607" s="48">
        <v>339915</v>
      </c>
      <c r="E607" s="48">
        <v>85.57</v>
      </c>
      <c r="F607" s="48">
        <v>10.06</v>
      </c>
      <c r="G607" s="48">
        <v>2.9600000000000001E-2</v>
      </c>
      <c r="H607" s="48">
        <v>33.788800000000002</v>
      </c>
      <c r="I607" s="48">
        <v>2024</v>
      </c>
      <c r="J607" s="48" t="s">
        <v>32</v>
      </c>
      <c r="K607" s="48" t="s">
        <v>33</v>
      </c>
    </row>
    <row r="608" spans="1:11" ht="20.100000000000001" customHeight="1" x14ac:dyDescent="0.25">
      <c r="A608" s="48" t="s">
        <v>1745</v>
      </c>
      <c r="B608" s="48" t="s">
        <v>75</v>
      </c>
      <c r="C608" s="48" t="s">
        <v>31</v>
      </c>
      <c r="D608" s="48">
        <v>229514</v>
      </c>
      <c r="E608" s="48">
        <v>86.99</v>
      </c>
      <c r="F608" s="48">
        <v>6.15</v>
      </c>
      <c r="G608" s="48">
        <v>2.6800000000000001E-2</v>
      </c>
      <c r="H608" s="48">
        <v>37.319299999999998</v>
      </c>
      <c r="I608" s="48">
        <v>2024</v>
      </c>
      <c r="J608" s="48" t="s">
        <v>32</v>
      </c>
      <c r="K608" s="48" t="s">
        <v>33</v>
      </c>
    </row>
    <row r="609" spans="1:11" ht="20.100000000000001" customHeight="1" x14ac:dyDescent="0.25">
      <c r="A609" s="48" t="s">
        <v>822</v>
      </c>
      <c r="B609" s="48" t="s">
        <v>75</v>
      </c>
      <c r="C609" s="48" t="s">
        <v>31</v>
      </c>
      <c r="D609" s="48">
        <v>121600</v>
      </c>
      <c r="E609" s="48">
        <v>79.180000000000007</v>
      </c>
      <c r="F609" s="48">
        <v>5.79</v>
      </c>
      <c r="G609" s="48">
        <v>4.7600000000000003E-2</v>
      </c>
      <c r="H609" s="48">
        <v>21.0017</v>
      </c>
      <c r="I609" s="48">
        <v>2024</v>
      </c>
      <c r="J609" s="48" t="s">
        <v>32</v>
      </c>
      <c r="K609" s="48" t="s">
        <v>33</v>
      </c>
    </row>
    <row r="610" spans="1:11" ht="20.100000000000001" customHeight="1" x14ac:dyDescent="0.25">
      <c r="A610" s="48" t="s">
        <v>355</v>
      </c>
      <c r="B610" s="48" t="s">
        <v>79</v>
      </c>
      <c r="C610" s="48" t="s">
        <v>31</v>
      </c>
      <c r="D610" s="48">
        <v>131279</v>
      </c>
      <c r="E610" s="48">
        <v>81.52</v>
      </c>
      <c r="F610" s="48">
        <v>4.5199999999999996</v>
      </c>
      <c r="G610" s="48">
        <v>3.44E-2</v>
      </c>
      <c r="H610" s="48">
        <v>29.0441</v>
      </c>
      <c r="I610" s="48">
        <v>2024</v>
      </c>
      <c r="J610" s="48" t="s">
        <v>32</v>
      </c>
      <c r="K610" s="48" t="s">
        <v>33</v>
      </c>
    </row>
    <row r="611" spans="1:11" ht="20.100000000000001" customHeight="1" x14ac:dyDescent="0.25">
      <c r="A611" s="48" t="s">
        <v>677</v>
      </c>
      <c r="B611" s="48" t="s">
        <v>79</v>
      </c>
      <c r="C611" s="48" t="s">
        <v>31</v>
      </c>
      <c r="D611" s="48">
        <v>63141</v>
      </c>
      <c r="E611" s="48">
        <v>85.27</v>
      </c>
      <c r="F611" s="48">
        <v>2.89</v>
      </c>
      <c r="G611" s="48">
        <v>4.58E-2</v>
      </c>
      <c r="H611" s="48">
        <v>21.848099999999999</v>
      </c>
      <c r="I611" s="48">
        <v>2024</v>
      </c>
      <c r="J611" s="48" t="s">
        <v>32</v>
      </c>
      <c r="K611" s="48" t="s">
        <v>33</v>
      </c>
    </row>
    <row r="612" spans="1:11" ht="20.100000000000001" customHeight="1" x14ac:dyDescent="0.25">
      <c r="A612" s="48" t="s">
        <v>634</v>
      </c>
      <c r="B612" s="48" t="s">
        <v>79</v>
      </c>
      <c r="C612" s="48" t="s">
        <v>31</v>
      </c>
      <c r="D612" s="48">
        <v>165011</v>
      </c>
      <c r="E612" s="48">
        <v>88.43</v>
      </c>
      <c r="F612" s="48">
        <v>7.42</v>
      </c>
      <c r="G612" s="48">
        <v>4.4999999999999998E-2</v>
      </c>
      <c r="H612" s="48">
        <v>22.238700000000001</v>
      </c>
      <c r="I612" s="48">
        <v>2024</v>
      </c>
      <c r="J612" s="48" t="s">
        <v>32</v>
      </c>
      <c r="K612" s="48" t="s">
        <v>33</v>
      </c>
    </row>
    <row r="613" spans="1:11" ht="20.100000000000001" customHeight="1" x14ac:dyDescent="0.25">
      <c r="A613" s="48" t="s">
        <v>439</v>
      </c>
      <c r="B613" s="48" t="s">
        <v>79</v>
      </c>
      <c r="C613" s="48" t="s">
        <v>31</v>
      </c>
      <c r="D613" s="48">
        <v>206171</v>
      </c>
      <c r="E613" s="48">
        <v>82.38</v>
      </c>
      <c r="F613" s="48">
        <v>4.3899999999999997</v>
      </c>
      <c r="G613" s="48">
        <v>2.1299999999999999E-2</v>
      </c>
      <c r="H613" s="48">
        <v>46.963700000000003</v>
      </c>
      <c r="I613" s="48">
        <v>2024</v>
      </c>
      <c r="J613" s="48" t="s">
        <v>32</v>
      </c>
      <c r="K613" s="48" t="s">
        <v>33</v>
      </c>
    </row>
    <row r="614" spans="1:11" ht="20.100000000000001" customHeight="1" x14ac:dyDescent="0.25">
      <c r="A614" s="48" t="s">
        <v>232</v>
      </c>
      <c r="B614" s="48" t="s">
        <v>79</v>
      </c>
      <c r="C614" s="48" t="s">
        <v>31</v>
      </c>
      <c r="D614" s="48">
        <v>121015</v>
      </c>
      <c r="E614" s="48">
        <v>89.8</v>
      </c>
      <c r="F614" s="48">
        <v>3.9</v>
      </c>
      <c r="G614" s="48">
        <v>3.2199999999999999E-2</v>
      </c>
      <c r="H614" s="48">
        <v>31.029399999999999</v>
      </c>
      <c r="I614" s="48">
        <v>2024</v>
      </c>
      <c r="J614" s="48" t="s">
        <v>32</v>
      </c>
      <c r="K614" s="48" t="s">
        <v>33</v>
      </c>
    </row>
    <row r="615" spans="1:11" ht="20.100000000000001" customHeight="1" x14ac:dyDescent="0.25">
      <c r="A615" s="48" t="s">
        <v>353</v>
      </c>
      <c r="B615" s="48" t="s">
        <v>79</v>
      </c>
      <c r="C615" s="48" t="s">
        <v>31</v>
      </c>
      <c r="D615" s="48">
        <v>337281</v>
      </c>
      <c r="E615" s="48">
        <v>88.94</v>
      </c>
      <c r="F615" s="48">
        <v>10.69</v>
      </c>
      <c r="G615" s="48">
        <v>3.1699999999999999E-2</v>
      </c>
      <c r="H615" s="48">
        <v>31.551100000000002</v>
      </c>
      <c r="I615" s="48">
        <v>2024</v>
      </c>
      <c r="J615" s="48" t="s">
        <v>32</v>
      </c>
      <c r="K615" s="48" t="s">
        <v>33</v>
      </c>
    </row>
    <row r="616" spans="1:11" ht="20.100000000000001" customHeight="1" x14ac:dyDescent="0.25">
      <c r="A616" s="48" t="s">
        <v>242</v>
      </c>
      <c r="B616" s="48" t="s">
        <v>79</v>
      </c>
      <c r="C616" s="48" t="s">
        <v>31</v>
      </c>
      <c r="D616" s="48">
        <v>224370</v>
      </c>
      <c r="E616" s="48">
        <v>89.77</v>
      </c>
      <c r="F616" s="48">
        <v>6.94</v>
      </c>
      <c r="G616" s="48">
        <v>3.09E-2</v>
      </c>
      <c r="H616" s="48">
        <v>32.33</v>
      </c>
      <c r="I616" s="48">
        <v>2024</v>
      </c>
      <c r="J616" s="48" t="s">
        <v>32</v>
      </c>
      <c r="K616" s="48" t="s">
        <v>33</v>
      </c>
    </row>
    <row r="617" spans="1:11" ht="20.100000000000001" customHeight="1" x14ac:dyDescent="0.25">
      <c r="A617" s="48" t="s">
        <v>563</v>
      </c>
      <c r="B617" s="48" t="s">
        <v>79</v>
      </c>
      <c r="C617" s="48" t="s">
        <v>31</v>
      </c>
      <c r="D617" s="48">
        <v>51424</v>
      </c>
      <c r="E617" s="48">
        <v>86.25</v>
      </c>
      <c r="F617" s="48">
        <v>3.96</v>
      </c>
      <c r="G617" s="48">
        <v>7.6999999999999999E-2</v>
      </c>
      <c r="H617" s="48">
        <v>12.986000000000001</v>
      </c>
      <c r="I617" s="48">
        <v>2024</v>
      </c>
      <c r="J617" s="48" t="s">
        <v>32</v>
      </c>
      <c r="K617" s="48" t="s">
        <v>33</v>
      </c>
    </row>
    <row r="618" spans="1:11" ht="20.100000000000001" customHeight="1" x14ac:dyDescent="0.25">
      <c r="A618" s="48" t="s">
        <v>703</v>
      </c>
      <c r="B618" s="48" t="s">
        <v>79</v>
      </c>
      <c r="C618" s="48" t="s">
        <v>31</v>
      </c>
      <c r="D618" s="48">
        <v>417170</v>
      </c>
      <c r="E618" s="48">
        <v>79</v>
      </c>
      <c r="F618" s="48">
        <v>11.03</v>
      </c>
      <c r="G618" s="48">
        <v>2.64E-2</v>
      </c>
      <c r="H618" s="48">
        <v>37.821399999999997</v>
      </c>
      <c r="I618" s="48">
        <v>2024</v>
      </c>
      <c r="J618" s="48" t="s">
        <v>32</v>
      </c>
      <c r="K618" s="48" t="s">
        <v>33</v>
      </c>
    </row>
    <row r="619" spans="1:11" ht="20.100000000000001" customHeight="1" x14ac:dyDescent="0.25">
      <c r="A619" s="48" t="s">
        <v>910</v>
      </c>
      <c r="B619" s="48" t="s">
        <v>79</v>
      </c>
      <c r="C619" s="48" t="s">
        <v>31</v>
      </c>
      <c r="D619" s="48">
        <v>85899</v>
      </c>
      <c r="E619" s="48">
        <v>79.44</v>
      </c>
      <c r="F619" s="48">
        <v>2.92</v>
      </c>
      <c r="G619" s="48">
        <v>3.4000000000000002E-2</v>
      </c>
      <c r="H619" s="48">
        <v>29.417400000000001</v>
      </c>
      <c r="I619" s="48">
        <v>2024</v>
      </c>
      <c r="J619" s="48" t="s">
        <v>32</v>
      </c>
      <c r="K619" s="48" t="s">
        <v>33</v>
      </c>
    </row>
    <row r="620" spans="1:11" ht="20.100000000000001" customHeight="1" x14ac:dyDescent="0.25">
      <c r="A620" s="48" t="s">
        <v>1701</v>
      </c>
      <c r="B620" s="48" t="s">
        <v>79</v>
      </c>
      <c r="C620" s="48" t="s">
        <v>31</v>
      </c>
      <c r="D620" s="48">
        <v>128848</v>
      </c>
      <c r="E620" s="48">
        <v>88.18</v>
      </c>
      <c r="F620" s="48">
        <v>3.8</v>
      </c>
      <c r="G620" s="48">
        <v>2.9499999999999998E-2</v>
      </c>
      <c r="H620" s="48">
        <v>33.907400000000003</v>
      </c>
      <c r="I620" s="48">
        <v>2024</v>
      </c>
      <c r="J620" s="48" t="s">
        <v>32</v>
      </c>
      <c r="K620" s="48" t="s">
        <v>33</v>
      </c>
    </row>
    <row r="621" spans="1:11" ht="20.100000000000001" customHeight="1" x14ac:dyDescent="0.25">
      <c r="A621" s="48" t="s">
        <v>206</v>
      </c>
      <c r="B621" s="48" t="s">
        <v>79</v>
      </c>
      <c r="C621" s="48" t="s">
        <v>31</v>
      </c>
      <c r="D621" s="48">
        <v>206036</v>
      </c>
      <c r="E621" s="48">
        <v>89.77</v>
      </c>
      <c r="F621" s="48">
        <v>4.67</v>
      </c>
      <c r="G621" s="48">
        <v>2.2700000000000001E-2</v>
      </c>
      <c r="H621" s="48">
        <v>44.119</v>
      </c>
      <c r="I621" s="48">
        <v>2024</v>
      </c>
      <c r="J621" s="48" t="s">
        <v>32</v>
      </c>
      <c r="K621" s="48" t="s">
        <v>33</v>
      </c>
    </row>
    <row r="622" spans="1:11" ht="20.100000000000001" customHeight="1" x14ac:dyDescent="0.25">
      <c r="A622" s="48" t="s">
        <v>906</v>
      </c>
      <c r="B622" s="48" t="s">
        <v>75</v>
      </c>
      <c r="C622" s="48" t="s">
        <v>31</v>
      </c>
      <c r="D622" s="48">
        <v>195343</v>
      </c>
      <c r="E622" s="48">
        <v>87.42</v>
      </c>
      <c r="F622" s="48">
        <v>4.9800000000000004</v>
      </c>
      <c r="G622" s="48">
        <v>2.5499999999999998E-2</v>
      </c>
      <c r="H622" s="48">
        <v>39.2256</v>
      </c>
      <c r="I622" s="48">
        <v>2024</v>
      </c>
      <c r="J622" s="48" t="s">
        <v>32</v>
      </c>
      <c r="K622" s="48" t="s">
        <v>33</v>
      </c>
    </row>
    <row r="623" spans="1:11" ht="20.100000000000001" customHeight="1" x14ac:dyDescent="0.25">
      <c r="A623" s="48" t="s">
        <v>2955</v>
      </c>
      <c r="B623" s="48" t="s">
        <v>75</v>
      </c>
      <c r="C623" s="48" t="s">
        <v>31</v>
      </c>
      <c r="D623" s="48">
        <v>266926</v>
      </c>
      <c r="E623" s="48">
        <v>86.02</v>
      </c>
      <c r="F623" s="48">
        <v>7.14</v>
      </c>
      <c r="G623" s="48">
        <v>2.6700000000000002E-2</v>
      </c>
      <c r="H623" s="48">
        <v>37.384500000000003</v>
      </c>
      <c r="I623" s="48">
        <v>2024</v>
      </c>
      <c r="J623" s="48" t="s">
        <v>32</v>
      </c>
      <c r="K623" s="48" t="s">
        <v>33</v>
      </c>
    </row>
    <row r="624" spans="1:11" ht="20.100000000000001" customHeight="1" x14ac:dyDescent="0.25">
      <c r="A624" s="48" t="s">
        <v>696</v>
      </c>
      <c r="B624" s="48" t="s">
        <v>79</v>
      </c>
      <c r="C624" s="48" t="s">
        <v>31</v>
      </c>
      <c r="D624" s="48">
        <v>331170</v>
      </c>
      <c r="E624" s="48">
        <v>86.41</v>
      </c>
      <c r="F624" s="48">
        <v>9.82</v>
      </c>
      <c r="G624" s="48">
        <v>2.9700000000000001E-2</v>
      </c>
      <c r="H624" s="48">
        <v>33.723999999999997</v>
      </c>
      <c r="I624" s="48">
        <v>2024</v>
      </c>
      <c r="J624" s="48" t="s">
        <v>32</v>
      </c>
      <c r="K624" s="48" t="s">
        <v>33</v>
      </c>
    </row>
    <row r="625" spans="1:11" ht="20.100000000000001" customHeight="1" x14ac:dyDescent="0.25">
      <c r="A625" s="48" t="s">
        <v>1692</v>
      </c>
      <c r="B625" s="48" t="s">
        <v>79</v>
      </c>
      <c r="C625" s="48" t="s">
        <v>31</v>
      </c>
      <c r="D625" s="48">
        <v>146676</v>
      </c>
      <c r="E625" s="48">
        <v>88.37</v>
      </c>
      <c r="F625" s="48">
        <v>3.95</v>
      </c>
      <c r="G625" s="48">
        <v>2.69E-2</v>
      </c>
      <c r="H625" s="48">
        <v>37.133200000000002</v>
      </c>
      <c r="I625" s="48">
        <v>2024</v>
      </c>
      <c r="J625" s="48" t="s">
        <v>32</v>
      </c>
      <c r="K625" s="48" t="s">
        <v>33</v>
      </c>
    </row>
    <row r="626" spans="1:11" ht="20.100000000000001" customHeight="1" x14ac:dyDescent="0.25">
      <c r="A626" s="48" t="s">
        <v>403</v>
      </c>
      <c r="B626" s="48" t="s">
        <v>79</v>
      </c>
      <c r="C626" s="48" t="s">
        <v>31</v>
      </c>
      <c r="D626" s="48">
        <v>123074</v>
      </c>
      <c r="E626" s="48">
        <v>77.22</v>
      </c>
      <c r="F626" s="48">
        <v>3.98</v>
      </c>
      <c r="G626" s="48">
        <v>3.2300000000000002E-2</v>
      </c>
      <c r="H626" s="48">
        <v>30.923200000000001</v>
      </c>
      <c r="I626" s="48">
        <v>2024</v>
      </c>
      <c r="J626" s="48" t="s">
        <v>32</v>
      </c>
      <c r="K626" s="48" t="s">
        <v>33</v>
      </c>
    </row>
    <row r="627" spans="1:11" ht="20.100000000000001" customHeight="1" x14ac:dyDescent="0.25">
      <c r="A627" s="48" t="s">
        <v>771</v>
      </c>
      <c r="B627" s="48" t="s">
        <v>79</v>
      </c>
      <c r="C627" s="48" t="s">
        <v>31</v>
      </c>
      <c r="D627" s="48">
        <v>52944</v>
      </c>
      <c r="E627" s="48">
        <v>85.48</v>
      </c>
      <c r="F627" s="48">
        <v>3.12</v>
      </c>
      <c r="G627" s="48">
        <v>5.8900000000000001E-2</v>
      </c>
      <c r="H627" s="48">
        <v>16.969200000000001</v>
      </c>
      <c r="I627" s="48">
        <v>2024</v>
      </c>
      <c r="J627" s="48" t="s">
        <v>32</v>
      </c>
      <c r="K627" s="48" t="s">
        <v>33</v>
      </c>
    </row>
    <row r="628" spans="1:11" ht="20.100000000000001" customHeight="1" x14ac:dyDescent="0.25">
      <c r="A628" s="48" t="s">
        <v>673</v>
      </c>
      <c r="B628" s="48" t="s">
        <v>79</v>
      </c>
      <c r="C628" s="48" t="s">
        <v>31</v>
      </c>
      <c r="D628" s="48">
        <v>260195</v>
      </c>
      <c r="E628" s="48">
        <v>89.29</v>
      </c>
      <c r="F628" s="48">
        <v>10.210000000000001</v>
      </c>
      <c r="G628" s="48">
        <v>3.9199999999999999E-2</v>
      </c>
      <c r="H628" s="48">
        <v>25.484300000000001</v>
      </c>
      <c r="I628" s="48">
        <v>2024</v>
      </c>
      <c r="J628" s="48" t="s">
        <v>32</v>
      </c>
      <c r="K628" s="48" t="s">
        <v>33</v>
      </c>
    </row>
    <row r="629" spans="1:11" ht="20.100000000000001" customHeight="1" x14ac:dyDescent="0.25">
      <c r="A629" s="48" t="s">
        <v>604</v>
      </c>
      <c r="B629" s="48" t="s">
        <v>75</v>
      </c>
      <c r="C629" s="48" t="s">
        <v>31</v>
      </c>
      <c r="D629" s="48">
        <v>487824</v>
      </c>
      <c r="E629" s="48">
        <v>89.87</v>
      </c>
      <c r="F629" s="48">
        <v>16.52</v>
      </c>
      <c r="G629" s="48">
        <v>3.39E-2</v>
      </c>
      <c r="H629" s="48">
        <v>29.529299999999999</v>
      </c>
      <c r="I629" s="48">
        <v>2024</v>
      </c>
      <c r="J629" s="48" t="s">
        <v>32</v>
      </c>
      <c r="K629" s="48" t="s">
        <v>33</v>
      </c>
    </row>
    <row r="630" spans="1:11" ht="20.100000000000001" customHeight="1" x14ac:dyDescent="0.25">
      <c r="A630" s="48" t="s">
        <v>896</v>
      </c>
      <c r="B630" s="48" t="s">
        <v>79</v>
      </c>
      <c r="C630" s="48" t="s">
        <v>31</v>
      </c>
      <c r="D630" s="48">
        <v>59494</v>
      </c>
      <c r="E630" s="48">
        <v>81.53</v>
      </c>
      <c r="F630" s="48">
        <v>2.82</v>
      </c>
      <c r="G630" s="48">
        <v>4.7399999999999998E-2</v>
      </c>
      <c r="H630" s="48">
        <v>21.097300000000001</v>
      </c>
      <c r="I630" s="48">
        <v>2024</v>
      </c>
      <c r="J630" s="48" t="s">
        <v>32</v>
      </c>
      <c r="K630" s="48" t="s">
        <v>33</v>
      </c>
    </row>
    <row r="631" spans="1:11" ht="20.100000000000001" customHeight="1" x14ac:dyDescent="0.25">
      <c r="A631" s="48" t="s">
        <v>561</v>
      </c>
      <c r="B631" s="48" t="s">
        <v>79</v>
      </c>
      <c r="C631" s="48" t="s">
        <v>31</v>
      </c>
      <c r="D631" s="48">
        <v>175512</v>
      </c>
      <c r="E631" s="48">
        <v>89.01</v>
      </c>
      <c r="F631" s="48">
        <v>10.039999999999999</v>
      </c>
      <c r="G631" s="48">
        <v>5.7200000000000001E-2</v>
      </c>
      <c r="H631" s="48">
        <v>17.481300000000001</v>
      </c>
      <c r="I631" s="48">
        <v>2024</v>
      </c>
      <c r="J631" s="48" t="s">
        <v>32</v>
      </c>
      <c r="K631" s="48" t="s">
        <v>33</v>
      </c>
    </row>
    <row r="632" spans="1:11" ht="20.100000000000001" customHeight="1" x14ac:dyDescent="0.25">
      <c r="A632" s="48" t="s">
        <v>148</v>
      </c>
      <c r="B632" s="48" t="s">
        <v>79</v>
      </c>
      <c r="C632" s="48" t="s">
        <v>31</v>
      </c>
      <c r="D632" s="48">
        <v>140666</v>
      </c>
      <c r="E632" s="48">
        <v>85.98</v>
      </c>
      <c r="F632" s="48">
        <v>3.67</v>
      </c>
      <c r="G632" s="48">
        <v>2.6100000000000002E-2</v>
      </c>
      <c r="H632" s="48">
        <v>38.328600000000002</v>
      </c>
      <c r="I632" s="48">
        <v>2024</v>
      </c>
      <c r="J632" s="48" t="s">
        <v>32</v>
      </c>
      <c r="K632" s="48" t="s">
        <v>33</v>
      </c>
    </row>
    <row r="633" spans="1:11" ht="20.100000000000001" customHeight="1" x14ac:dyDescent="0.25">
      <c r="A633" s="48" t="s">
        <v>480</v>
      </c>
      <c r="B633" s="48" t="s">
        <v>79</v>
      </c>
      <c r="C633" s="48" t="s">
        <v>31</v>
      </c>
      <c r="D633" s="48">
        <v>147048</v>
      </c>
      <c r="E633" s="48">
        <v>74.489999999999995</v>
      </c>
      <c r="F633" s="48">
        <v>4.1900000000000004</v>
      </c>
      <c r="G633" s="48">
        <v>2.8500000000000001E-2</v>
      </c>
      <c r="H633" s="48">
        <v>35.094900000000003</v>
      </c>
      <c r="I633" s="48">
        <v>2024</v>
      </c>
      <c r="J633" s="48" t="s">
        <v>32</v>
      </c>
      <c r="K633" s="48" t="s">
        <v>33</v>
      </c>
    </row>
    <row r="634" spans="1:11" ht="20.100000000000001" customHeight="1" x14ac:dyDescent="0.25">
      <c r="A634" s="48" t="s">
        <v>515</v>
      </c>
      <c r="B634" s="48" t="s">
        <v>75</v>
      </c>
      <c r="C634" s="48" t="s">
        <v>31</v>
      </c>
      <c r="D634" s="48">
        <v>405588</v>
      </c>
      <c r="E634" s="48">
        <v>83.27</v>
      </c>
      <c r="F634" s="48">
        <v>12.34</v>
      </c>
      <c r="G634" s="48">
        <v>3.04E-2</v>
      </c>
      <c r="H634" s="48">
        <v>32.867800000000003</v>
      </c>
      <c r="I634" s="48">
        <v>2024</v>
      </c>
      <c r="J634" s="48" t="s">
        <v>32</v>
      </c>
      <c r="K634" s="48" t="s">
        <v>33</v>
      </c>
    </row>
    <row r="635" spans="1:11" ht="20.100000000000001" customHeight="1" x14ac:dyDescent="0.25">
      <c r="A635" s="48" t="s">
        <v>575</v>
      </c>
      <c r="B635" s="48" t="s">
        <v>79</v>
      </c>
      <c r="C635" s="48" t="s">
        <v>31</v>
      </c>
      <c r="D635" s="48">
        <v>351800</v>
      </c>
      <c r="E635" s="48">
        <v>81.12</v>
      </c>
      <c r="F635" s="48">
        <v>11.04</v>
      </c>
      <c r="G635" s="48">
        <v>3.1399999999999997E-2</v>
      </c>
      <c r="H635" s="48">
        <v>31.866</v>
      </c>
      <c r="I635" s="48">
        <v>2024</v>
      </c>
      <c r="J635" s="48" t="s">
        <v>32</v>
      </c>
      <c r="K635" s="48" t="s">
        <v>33</v>
      </c>
    </row>
    <row r="636" spans="1:11" ht="20.100000000000001" customHeight="1" x14ac:dyDescent="0.25">
      <c r="A636" s="48" t="s">
        <v>832</v>
      </c>
      <c r="B636" s="48" t="s">
        <v>75</v>
      </c>
      <c r="C636" s="48" t="s">
        <v>31</v>
      </c>
      <c r="D636" s="48">
        <v>162884</v>
      </c>
      <c r="E636" s="48">
        <v>87.35</v>
      </c>
      <c r="F636" s="48">
        <v>6.38</v>
      </c>
      <c r="G636" s="48">
        <v>3.9199999999999999E-2</v>
      </c>
      <c r="H636" s="48">
        <v>25.5304</v>
      </c>
      <c r="I636" s="48">
        <v>2024</v>
      </c>
      <c r="J636" s="48" t="s">
        <v>32</v>
      </c>
      <c r="K636" s="48" t="s">
        <v>33</v>
      </c>
    </row>
    <row r="637" spans="1:11" ht="20.100000000000001" customHeight="1" x14ac:dyDescent="0.25">
      <c r="A637" s="48" t="s">
        <v>811</v>
      </c>
      <c r="B637" s="48" t="s">
        <v>79</v>
      </c>
      <c r="C637" s="48" t="s">
        <v>31</v>
      </c>
      <c r="D637" s="48">
        <v>117908</v>
      </c>
      <c r="E637" s="48">
        <v>74.459999999999994</v>
      </c>
      <c r="F637" s="48">
        <v>2.5299999999999998</v>
      </c>
      <c r="G637" s="48">
        <v>2.1499999999999998E-2</v>
      </c>
      <c r="H637" s="48">
        <v>46.604100000000003</v>
      </c>
      <c r="I637" s="48">
        <v>2024</v>
      </c>
      <c r="J637" s="48" t="s">
        <v>32</v>
      </c>
      <c r="K637" s="48" t="s">
        <v>33</v>
      </c>
    </row>
    <row r="638" spans="1:11" ht="20.100000000000001" customHeight="1" x14ac:dyDescent="0.25">
      <c r="A638" s="48" t="s">
        <v>663</v>
      </c>
      <c r="B638" s="48" t="s">
        <v>79</v>
      </c>
      <c r="C638" s="48" t="s">
        <v>31</v>
      </c>
      <c r="D638" s="48">
        <v>269447</v>
      </c>
      <c r="E638" s="48">
        <v>87.36</v>
      </c>
      <c r="F638" s="48">
        <v>8.49</v>
      </c>
      <c r="G638" s="48">
        <v>3.15E-2</v>
      </c>
      <c r="H638" s="48">
        <v>31.736999999999998</v>
      </c>
      <c r="I638" s="48">
        <v>2024</v>
      </c>
      <c r="J638" s="48" t="s">
        <v>32</v>
      </c>
      <c r="K638" s="48" t="s">
        <v>33</v>
      </c>
    </row>
    <row r="639" spans="1:11" ht="20.100000000000001" customHeight="1" x14ac:dyDescent="0.25">
      <c r="A639" s="48" t="s">
        <v>406</v>
      </c>
      <c r="B639" s="48" t="s">
        <v>79</v>
      </c>
      <c r="C639" s="48" t="s">
        <v>31</v>
      </c>
      <c r="D639" s="48">
        <v>94374</v>
      </c>
      <c r="E639" s="48">
        <v>80.08</v>
      </c>
      <c r="F639" s="48">
        <v>3.24</v>
      </c>
      <c r="G639" s="48">
        <v>3.4299999999999997E-2</v>
      </c>
      <c r="H639" s="48">
        <v>29.127800000000001</v>
      </c>
      <c r="I639" s="48">
        <v>2024</v>
      </c>
      <c r="J639" s="48" t="s">
        <v>32</v>
      </c>
      <c r="K639" s="48" t="s">
        <v>33</v>
      </c>
    </row>
    <row r="640" spans="1:11" ht="20.100000000000001" customHeight="1" x14ac:dyDescent="0.25">
      <c r="A640" s="48" t="s">
        <v>593</v>
      </c>
      <c r="B640" s="48" t="s">
        <v>79</v>
      </c>
      <c r="C640" s="48" t="s">
        <v>31</v>
      </c>
      <c r="D640" s="48">
        <v>106935</v>
      </c>
      <c r="E640" s="48">
        <v>88.63</v>
      </c>
      <c r="F640" s="48">
        <v>2.76</v>
      </c>
      <c r="G640" s="48">
        <v>2.58E-2</v>
      </c>
      <c r="H640" s="48">
        <v>38.744399999999999</v>
      </c>
      <c r="I640" s="48">
        <v>2024</v>
      </c>
      <c r="J640" s="48" t="s">
        <v>32</v>
      </c>
      <c r="K640" s="48" t="s">
        <v>33</v>
      </c>
    </row>
    <row r="641" spans="1:11" ht="20.100000000000001" customHeight="1" x14ac:dyDescent="0.25">
      <c r="A641" s="48" t="s">
        <v>436</v>
      </c>
      <c r="B641" s="48" t="s">
        <v>79</v>
      </c>
      <c r="C641" s="48" t="s">
        <v>31</v>
      </c>
      <c r="D641" s="48">
        <v>194252</v>
      </c>
      <c r="E641" s="48">
        <v>78.62</v>
      </c>
      <c r="F641" s="48">
        <v>6.6</v>
      </c>
      <c r="G641" s="48">
        <v>3.4000000000000002E-2</v>
      </c>
      <c r="H641" s="48">
        <v>29.432099999999998</v>
      </c>
      <c r="I641" s="48">
        <v>2024</v>
      </c>
      <c r="J641" s="48" t="s">
        <v>32</v>
      </c>
      <c r="K641" s="48" t="s">
        <v>33</v>
      </c>
    </row>
    <row r="642" spans="1:11" ht="20.100000000000001" customHeight="1" x14ac:dyDescent="0.25">
      <c r="A642" s="48" t="s">
        <v>578</v>
      </c>
      <c r="B642" s="48" t="s">
        <v>79</v>
      </c>
      <c r="C642" s="48" t="s">
        <v>31</v>
      </c>
      <c r="D642" s="48">
        <v>396337</v>
      </c>
      <c r="E642" s="48">
        <v>85.07</v>
      </c>
      <c r="F642" s="48">
        <v>9.92</v>
      </c>
      <c r="G642" s="48">
        <v>2.5000000000000001E-2</v>
      </c>
      <c r="H642" s="48">
        <v>39.953299999999999</v>
      </c>
      <c r="I642" s="48">
        <v>2024</v>
      </c>
      <c r="J642" s="48" t="s">
        <v>32</v>
      </c>
      <c r="K642" s="48" t="s">
        <v>33</v>
      </c>
    </row>
    <row r="643" spans="1:11" ht="20.100000000000001" customHeight="1" x14ac:dyDescent="0.25">
      <c r="A643" s="48" t="s">
        <v>812</v>
      </c>
      <c r="B643" s="48" t="s">
        <v>79</v>
      </c>
      <c r="C643" s="48" t="s">
        <v>31</v>
      </c>
      <c r="D643" s="48">
        <v>82826</v>
      </c>
      <c r="E643" s="48">
        <v>88.74</v>
      </c>
      <c r="F643" s="48">
        <v>2.3199999999999998</v>
      </c>
      <c r="G643" s="48">
        <v>2.8000000000000001E-2</v>
      </c>
      <c r="H643" s="48">
        <v>35.700899999999997</v>
      </c>
      <c r="I643" s="48">
        <v>2024</v>
      </c>
      <c r="J643" s="48" t="s">
        <v>32</v>
      </c>
      <c r="K643" s="48" t="s">
        <v>33</v>
      </c>
    </row>
    <row r="644" spans="1:11" ht="20.100000000000001" customHeight="1" x14ac:dyDescent="0.25">
      <c r="A644" s="48" t="s">
        <v>788</v>
      </c>
      <c r="B644" s="48" t="s">
        <v>75</v>
      </c>
      <c r="C644" s="48" t="s">
        <v>31</v>
      </c>
      <c r="D644" s="48">
        <v>248919</v>
      </c>
      <c r="E644" s="48">
        <v>84.52</v>
      </c>
      <c r="F644" s="48">
        <v>5.74</v>
      </c>
      <c r="G644" s="48">
        <v>2.3099999999999999E-2</v>
      </c>
      <c r="H644" s="48">
        <v>43.365699999999997</v>
      </c>
      <c r="I644" s="48">
        <v>2025</v>
      </c>
      <c r="J644" s="48" t="s">
        <v>32</v>
      </c>
      <c r="K644" s="48" t="s">
        <v>33</v>
      </c>
    </row>
    <row r="645" spans="1:11" ht="20.100000000000001" customHeight="1" x14ac:dyDescent="0.25">
      <c r="A645" s="48" t="s">
        <v>645</v>
      </c>
      <c r="B645" s="48" t="s">
        <v>79</v>
      </c>
      <c r="C645" s="48" t="s">
        <v>31</v>
      </c>
      <c r="D645" s="48">
        <v>154763</v>
      </c>
      <c r="E645" s="48">
        <v>83.9</v>
      </c>
      <c r="F645" s="48">
        <v>3.99</v>
      </c>
      <c r="G645" s="48">
        <v>2.58E-2</v>
      </c>
      <c r="H645" s="48">
        <v>38.787700000000001</v>
      </c>
      <c r="I645" s="48">
        <v>2025</v>
      </c>
      <c r="J645" s="48" t="s">
        <v>32</v>
      </c>
      <c r="K645" s="48" t="s">
        <v>33</v>
      </c>
    </row>
    <row r="646" spans="1:11" ht="20.100000000000001" customHeight="1" x14ac:dyDescent="0.25">
      <c r="A646" s="48" t="s">
        <v>529</v>
      </c>
      <c r="B646" s="48" t="s">
        <v>79</v>
      </c>
      <c r="C646" s="48" t="s">
        <v>31</v>
      </c>
      <c r="D646" s="48">
        <v>216460</v>
      </c>
      <c r="E646" s="48">
        <v>84.42</v>
      </c>
      <c r="F646" s="48">
        <v>7.37</v>
      </c>
      <c r="G646" s="48">
        <v>3.4000000000000002E-2</v>
      </c>
      <c r="H646" s="48">
        <v>29.3704</v>
      </c>
      <c r="I646" s="48">
        <v>2025</v>
      </c>
      <c r="J646" s="48" t="s">
        <v>32</v>
      </c>
      <c r="K646" s="48" t="s">
        <v>33</v>
      </c>
    </row>
    <row r="647" spans="1:11" ht="20.100000000000001" customHeight="1" x14ac:dyDescent="0.25">
      <c r="A647" s="48" t="s">
        <v>614</v>
      </c>
      <c r="B647" s="48" t="s">
        <v>79</v>
      </c>
      <c r="C647" s="48" t="s">
        <v>31</v>
      </c>
      <c r="D647" s="48">
        <v>402488</v>
      </c>
      <c r="E647" s="48">
        <v>85.3</v>
      </c>
      <c r="F647" s="48">
        <v>10.62</v>
      </c>
      <c r="G647" s="48">
        <v>2.64E-2</v>
      </c>
      <c r="H647" s="48">
        <v>37.899099999999997</v>
      </c>
      <c r="I647" s="48">
        <v>2025</v>
      </c>
      <c r="J647" s="48" t="s">
        <v>32</v>
      </c>
      <c r="K647" s="48" t="s">
        <v>33</v>
      </c>
    </row>
    <row r="648" spans="1:11" ht="20.100000000000001" customHeight="1" x14ac:dyDescent="0.25">
      <c r="A648" s="48" t="s">
        <v>911</v>
      </c>
      <c r="B648" s="48" t="s">
        <v>75</v>
      </c>
      <c r="C648" s="48" t="s">
        <v>31</v>
      </c>
      <c r="D648" s="48">
        <v>263062</v>
      </c>
      <c r="E648" s="48">
        <v>77.459999999999994</v>
      </c>
      <c r="F648" s="48">
        <v>5.33</v>
      </c>
      <c r="G648" s="48">
        <v>2.0299999999999999E-2</v>
      </c>
      <c r="H648" s="48">
        <v>49.3551</v>
      </c>
      <c r="I648" s="48">
        <v>2025</v>
      </c>
      <c r="J648" s="48" t="s">
        <v>32</v>
      </c>
      <c r="K648" s="48" t="s">
        <v>33</v>
      </c>
    </row>
    <row r="649" spans="1:11" ht="20.100000000000001" customHeight="1" x14ac:dyDescent="0.25">
      <c r="A649" s="48" t="s">
        <v>845</v>
      </c>
      <c r="B649" s="48" t="s">
        <v>79</v>
      </c>
      <c r="C649" s="48" t="s">
        <v>31</v>
      </c>
      <c r="D649" s="48">
        <v>207487</v>
      </c>
      <c r="E649" s="48">
        <v>86.86</v>
      </c>
      <c r="F649" s="48">
        <v>6.74</v>
      </c>
      <c r="G649" s="48">
        <v>3.2500000000000001E-2</v>
      </c>
      <c r="H649" s="48">
        <v>30.784400000000002</v>
      </c>
      <c r="I649" s="48">
        <v>2025</v>
      </c>
      <c r="J649" s="48" t="s">
        <v>32</v>
      </c>
      <c r="K649" s="48" t="s">
        <v>33</v>
      </c>
    </row>
    <row r="650" spans="1:11" ht="20.100000000000001" customHeight="1" x14ac:dyDescent="0.25">
      <c r="A650" s="48" t="s">
        <v>1634</v>
      </c>
      <c r="B650" s="48" t="s">
        <v>75</v>
      </c>
      <c r="C650" s="48" t="s">
        <v>31</v>
      </c>
      <c r="D650" s="48">
        <v>277113</v>
      </c>
      <c r="E650" s="48">
        <v>81.19</v>
      </c>
      <c r="F650" s="48">
        <v>6.77</v>
      </c>
      <c r="G650" s="48">
        <v>2.4400000000000002E-2</v>
      </c>
      <c r="H650" s="48">
        <v>40.932499999999997</v>
      </c>
      <c r="I650" s="48">
        <v>2025</v>
      </c>
      <c r="J650" s="48" t="s">
        <v>32</v>
      </c>
      <c r="K650" s="48" t="s">
        <v>33</v>
      </c>
    </row>
    <row r="651" spans="1:11" ht="20.100000000000001" customHeight="1" x14ac:dyDescent="0.25">
      <c r="A651" s="48" t="s">
        <v>679</v>
      </c>
      <c r="B651" s="48" t="s">
        <v>79</v>
      </c>
      <c r="C651" s="48" t="s">
        <v>31</v>
      </c>
      <c r="D651" s="48">
        <v>161510</v>
      </c>
      <c r="E651" s="48">
        <v>90.23</v>
      </c>
      <c r="F651" s="48">
        <v>3.39</v>
      </c>
      <c r="G651" s="48">
        <v>2.1000000000000001E-2</v>
      </c>
      <c r="H651" s="48">
        <v>47.643099999999997</v>
      </c>
      <c r="I651" s="48">
        <v>2025</v>
      </c>
      <c r="J651" s="48" t="s">
        <v>32</v>
      </c>
      <c r="K651" s="48" t="s">
        <v>33</v>
      </c>
    </row>
    <row r="652" spans="1:11" ht="20.100000000000001" customHeight="1" x14ac:dyDescent="0.25">
      <c r="A652" s="48" t="s">
        <v>967</v>
      </c>
      <c r="B652" s="48" t="s">
        <v>79</v>
      </c>
      <c r="C652" s="48" t="s">
        <v>31</v>
      </c>
      <c r="D652" s="48">
        <v>86737</v>
      </c>
      <c r="E652" s="48">
        <v>85.21</v>
      </c>
      <c r="F652" s="48">
        <v>2.56</v>
      </c>
      <c r="G652" s="48">
        <v>2.9499999999999998E-2</v>
      </c>
      <c r="H652" s="48">
        <v>33.881599999999999</v>
      </c>
      <c r="I652" s="48">
        <v>2025</v>
      </c>
      <c r="J652" s="48" t="s">
        <v>32</v>
      </c>
      <c r="K652" s="48" t="s">
        <v>33</v>
      </c>
    </row>
    <row r="653" spans="1:11" ht="20.100000000000001" customHeight="1" x14ac:dyDescent="0.25">
      <c r="A653" s="48" t="s">
        <v>197</v>
      </c>
      <c r="B653" s="48" t="s">
        <v>79</v>
      </c>
      <c r="C653" s="48" t="s">
        <v>31</v>
      </c>
      <c r="D653" s="48">
        <v>126210</v>
      </c>
      <c r="E653" s="48">
        <v>90.51</v>
      </c>
      <c r="F653" s="48">
        <v>4.13</v>
      </c>
      <c r="G653" s="48">
        <v>3.27E-2</v>
      </c>
      <c r="H653" s="48">
        <v>30.5594</v>
      </c>
      <c r="I653" s="48">
        <v>2025</v>
      </c>
      <c r="J653" s="48" t="s">
        <v>32</v>
      </c>
      <c r="K653" s="48" t="s">
        <v>33</v>
      </c>
    </row>
    <row r="654" spans="1:11" ht="20.100000000000001" customHeight="1" x14ac:dyDescent="0.25">
      <c r="A654" s="48" t="s">
        <v>326</v>
      </c>
      <c r="B654" s="48" t="s">
        <v>79</v>
      </c>
      <c r="C654" s="48" t="s">
        <v>31</v>
      </c>
      <c r="D654" s="48">
        <v>144608</v>
      </c>
      <c r="E654" s="48">
        <v>81.25</v>
      </c>
      <c r="F654" s="48">
        <v>3.65</v>
      </c>
      <c r="G654" s="48">
        <v>2.52E-2</v>
      </c>
      <c r="H654" s="48">
        <v>39.618600000000001</v>
      </c>
      <c r="I654" s="48">
        <v>2025</v>
      </c>
      <c r="J654" s="48" t="s">
        <v>32</v>
      </c>
      <c r="K654" s="48" t="s">
        <v>33</v>
      </c>
    </row>
    <row r="655" spans="1:11" ht="20.100000000000001" customHeight="1" x14ac:dyDescent="0.25">
      <c r="A655" s="48" t="s">
        <v>952</v>
      </c>
      <c r="B655" s="48" t="s">
        <v>75</v>
      </c>
      <c r="C655" s="48" t="s">
        <v>31</v>
      </c>
      <c r="D655" s="48">
        <v>950663</v>
      </c>
      <c r="E655" s="48">
        <v>84.53</v>
      </c>
      <c r="F655" s="48">
        <v>18.02</v>
      </c>
      <c r="G655" s="48">
        <v>1.9E-2</v>
      </c>
      <c r="H655" s="48">
        <v>52.756</v>
      </c>
      <c r="I655" s="48">
        <v>2025</v>
      </c>
      <c r="J655" s="48" t="s">
        <v>32</v>
      </c>
      <c r="K655" s="48" t="s">
        <v>33</v>
      </c>
    </row>
    <row r="656" spans="1:11" ht="20.100000000000001" customHeight="1" x14ac:dyDescent="0.25">
      <c r="A656" s="48" t="s">
        <v>872</v>
      </c>
      <c r="B656" s="48" t="s">
        <v>75</v>
      </c>
      <c r="C656" s="48" t="s">
        <v>31</v>
      </c>
      <c r="D656" s="48">
        <v>294456</v>
      </c>
      <c r="E656" s="48">
        <v>84.16</v>
      </c>
      <c r="F656" s="48">
        <v>6.66</v>
      </c>
      <c r="G656" s="48">
        <v>2.2599999999999999E-2</v>
      </c>
      <c r="H656" s="48">
        <v>44.212600000000002</v>
      </c>
      <c r="I656" s="48">
        <v>2025</v>
      </c>
      <c r="J656" s="48" t="s">
        <v>32</v>
      </c>
      <c r="K656" s="48" t="s">
        <v>33</v>
      </c>
    </row>
    <row r="657" spans="1:11" ht="20.100000000000001" customHeight="1" x14ac:dyDescent="0.25">
      <c r="A657" s="48" t="s">
        <v>898</v>
      </c>
      <c r="B657" s="48" t="s">
        <v>34</v>
      </c>
      <c r="C657" s="48" t="s">
        <v>31</v>
      </c>
      <c r="D657" s="48">
        <v>589143</v>
      </c>
      <c r="E657" s="48">
        <v>83.65</v>
      </c>
      <c r="F657" s="48">
        <v>10.99</v>
      </c>
      <c r="G657" s="48">
        <v>1.8700000000000001E-2</v>
      </c>
      <c r="H657" s="48">
        <v>53.607199999999999</v>
      </c>
      <c r="I657" s="48">
        <v>2025</v>
      </c>
      <c r="J657" s="48" t="s">
        <v>32</v>
      </c>
      <c r="K657" s="48" t="s">
        <v>33</v>
      </c>
    </row>
    <row r="658" spans="1:11" ht="20.100000000000001" customHeight="1" x14ac:dyDescent="0.25">
      <c r="A658" s="48" t="s">
        <v>853</v>
      </c>
      <c r="B658" s="48" t="s">
        <v>75</v>
      </c>
      <c r="C658" s="48" t="s">
        <v>31</v>
      </c>
      <c r="D658" s="48">
        <v>465750</v>
      </c>
      <c r="E658" s="48">
        <v>83.04</v>
      </c>
      <c r="F658" s="48">
        <v>10.48</v>
      </c>
      <c r="G658" s="48">
        <v>2.2499999999999999E-2</v>
      </c>
      <c r="H658" s="48">
        <v>44.441800000000001</v>
      </c>
      <c r="I658" s="48">
        <v>2025</v>
      </c>
      <c r="J658" s="48" t="s">
        <v>32</v>
      </c>
      <c r="K658" s="48" t="s">
        <v>33</v>
      </c>
    </row>
    <row r="659" spans="1:11" ht="20.100000000000001" customHeight="1" x14ac:dyDescent="0.25">
      <c r="A659" s="48" t="s">
        <v>198</v>
      </c>
      <c r="B659" s="48" t="s">
        <v>79</v>
      </c>
      <c r="C659" s="48" t="s">
        <v>31</v>
      </c>
      <c r="D659" s="48">
        <v>135218</v>
      </c>
      <c r="E659" s="48">
        <v>86.68</v>
      </c>
      <c r="F659" s="48">
        <v>4.53</v>
      </c>
      <c r="G659" s="48">
        <v>3.3500000000000002E-2</v>
      </c>
      <c r="H659" s="48">
        <v>29.849399999999999</v>
      </c>
      <c r="I659" s="48">
        <v>2025</v>
      </c>
      <c r="J659" s="48" t="s">
        <v>32</v>
      </c>
      <c r="K659" s="48" t="s">
        <v>33</v>
      </c>
    </row>
    <row r="660" spans="1:11" ht="20.100000000000001" customHeight="1" x14ac:dyDescent="0.25">
      <c r="A660" s="48" t="s">
        <v>540</v>
      </c>
      <c r="B660" s="48" t="s">
        <v>79</v>
      </c>
      <c r="C660" s="48" t="s">
        <v>31</v>
      </c>
      <c r="D660" s="48">
        <v>149094</v>
      </c>
      <c r="E660" s="48">
        <v>86.03</v>
      </c>
      <c r="F660" s="48">
        <v>3.57</v>
      </c>
      <c r="G660" s="48">
        <v>2.3900000000000001E-2</v>
      </c>
      <c r="H660" s="48">
        <v>41.763100000000001</v>
      </c>
      <c r="I660" s="48">
        <v>2025</v>
      </c>
      <c r="J660" s="48" t="s">
        <v>32</v>
      </c>
      <c r="K660" s="48" t="s">
        <v>33</v>
      </c>
    </row>
    <row r="661" spans="1:11" ht="20.100000000000001" customHeight="1" x14ac:dyDescent="0.25">
      <c r="A661" s="48" t="s">
        <v>729</v>
      </c>
      <c r="B661" s="48" t="s">
        <v>79</v>
      </c>
      <c r="C661" s="48" t="s">
        <v>31</v>
      </c>
      <c r="D661" s="48">
        <v>145721</v>
      </c>
      <c r="E661" s="48">
        <v>87.76</v>
      </c>
      <c r="F661" s="48">
        <v>3.97</v>
      </c>
      <c r="G661" s="48">
        <v>2.7199999999999998E-2</v>
      </c>
      <c r="H661" s="48">
        <v>36.705500000000001</v>
      </c>
      <c r="I661" s="48">
        <v>2025</v>
      </c>
      <c r="J661" s="48" t="s">
        <v>32</v>
      </c>
      <c r="K661" s="48" t="s">
        <v>33</v>
      </c>
    </row>
    <row r="662" spans="1:11" ht="20.100000000000001" customHeight="1" x14ac:dyDescent="0.25">
      <c r="A662" s="48" t="s">
        <v>642</v>
      </c>
      <c r="B662" s="48" t="s">
        <v>79</v>
      </c>
      <c r="C662" s="48" t="s">
        <v>31</v>
      </c>
      <c r="D662" s="48">
        <v>152676</v>
      </c>
      <c r="E662" s="48">
        <v>86.15</v>
      </c>
      <c r="F662" s="48">
        <v>3.55</v>
      </c>
      <c r="G662" s="48">
        <v>2.3300000000000001E-2</v>
      </c>
      <c r="H662" s="48">
        <v>43.007399999999997</v>
      </c>
      <c r="I662" s="48">
        <v>2025</v>
      </c>
      <c r="J662" s="48" t="s">
        <v>32</v>
      </c>
      <c r="K662" s="48" t="s">
        <v>33</v>
      </c>
    </row>
    <row r="663" spans="1:11" ht="20.100000000000001" customHeight="1" x14ac:dyDescent="0.25">
      <c r="A663" s="48" t="s">
        <v>3297</v>
      </c>
      <c r="B663" s="48" t="s">
        <v>79</v>
      </c>
      <c r="C663" s="48" t="s">
        <v>31</v>
      </c>
      <c r="D663" s="48">
        <v>148155</v>
      </c>
      <c r="E663" s="48">
        <v>86.72</v>
      </c>
      <c r="F663" s="48">
        <v>3.78</v>
      </c>
      <c r="G663" s="48">
        <v>2.5499999999999998E-2</v>
      </c>
      <c r="H663" s="48">
        <v>39.194499999999998</v>
      </c>
      <c r="I663" s="48">
        <v>2025</v>
      </c>
      <c r="J663" s="48" t="s">
        <v>32</v>
      </c>
      <c r="K663" s="48" t="s">
        <v>33</v>
      </c>
    </row>
    <row r="664" spans="1:11" ht="20.100000000000001" customHeight="1" x14ac:dyDescent="0.25">
      <c r="A664" s="48" t="s">
        <v>965</v>
      </c>
      <c r="B664" s="48" t="s">
        <v>75</v>
      </c>
      <c r="C664" s="48" t="s">
        <v>31</v>
      </c>
      <c r="D664" s="48">
        <v>299093</v>
      </c>
      <c r="E664" s="48">
        <v>82.62</v>
      </c>
      <c r="F664" s="48">
        <v>5.29</v>
      </c>
      <c r="G664" s="48">
        <v>1.77E-2</v>
      </c>
      <c r="H664" s="48">
        <v>56.539299999999997</v>
      </c>
      <c r="I664" s="48">
        <v>2025</v>
      </c>
      <c r="J664" s="48" t="s">
        <v>32</v>
      </c>
      <c r="K664" s="48" t="s">
        <v>33</v>
      </c>
    </row>
    <row r="665" spans="1:11" ht="20.100000000000001" customHeight="1" x14ac:dyDescent="0.25">
      <c r="A665" s="48" t="s">
        <v>809</v>
      </c>
      <c r="B665" s="48" t="s">
        <v>75</v>
      </c>
      <c r="C665" s="48" t="s">
        <v>31</v>
      </c>
      <c r="D665" s="48">
        <v>696643</v>
      </c>
      <c r="E665" s="48">
        <v>84.84</v>
      </c>
      <c r="F665" s="48">
        <v>10.87</v>
      </c>
      <c r="G665" s="48">
        <v>1.5599999999999999E-2</v>
      </c>
      <c r="H665" s="48">
        <v>64.0886</v>
      </c>
      <c r="I665" s="48">
        <v>2025</v>
      </c>
      <c r="J665" s="48" t="s">
        <v>32</v>
      </c>
      <c r="K665" s="48" t="s">
        <v>33</v>
      </c>
    </row>
    <row r="666" spans="1:11" ht="20.100000000000001" customHeight="1" x14ac:dyDescent="0.25">
      <c r="A666" s="48" t="s">
        <v>903</v>
      </c>
      <c r="B666" s="48" t="s">
        <v>75</v>
      </c>
      <c r="C666" s="48" t="s">
        <v>31</v>
      </c>
      <c r="D666" s="48">
        <v>374248</v>
      </c>
      <c r="E666" s="48">
        <v>83.43</v>
      </c>
      <c r="F666" s="48">
        <v>10.56</v>
      </c>
      <c r="G666" s="48">
        <v>2.8199999999999999E-2</v>
      </c>
      <c r="H666" s="48">
        <v>35.440199999999997</v>
      </c>
      <c r="I666" s="48">
        <v>2025</v>
      </c>
      <c r="J666" s="48" t="s">
        <v>32</v>
      </c>
      <c r="K666" s="48" t="s">
        <v>33</v>
      </c>
    </row>
    <row r="667" spans="1:11" ht="20.100000000000001" customHeight="1" x14ac:dyDescent="0.25">
      <c r="A667" s="48" t="s">
        <v>638</v>
      </c>
      <c r="B667" s="48" t="s">
        <v>79</v>
      </c>
      <c r="C667" s="48" t="s">
        <v>31</v>
      </c>
      <c r="D667" s="48">
        <v>259376</v>
      </c>
      <c r="E667" s="48">
        <v>89.7</v>
      </c>
      <c r="F667" s="48">
        <v>6.91</v>
      </c>
      <c r="G667" s="48">
        <v>2.6599999999999999E-2</v>
      </c>
      <c r="H667" s="48">
        <v>37.536299999999997</v>
      </c>
      <c r="I667" s="48">
        <v>2025</v>
      </c>
      <c r="J667" s="48" t="s">
        <v>32</v>
      </c>
      <c r="K667" s="48" t="s">
        <v>33</v>
      </c>
    </row>
    <row r="668" spans="1:11" ht="20.100000000000001" customHeight="1" x14ac:dyDescent="0.25">
      <c r="A668" s="48" t="s">
        <v>1000</v>
      </c>
      <c r="B668" s="48" t="s">
        <v>75</v>
      </c>
      <c r="C668" s="48" t="s">
        <v>31</v>
      </c>
      <c r="D668" s="48">
        <v>283419</v>
      </c>
      <c r="E668" s="48">
        <v>85.39</v>
      </c>
      <c r="F668" s="48">
        <v>5.73</v>
      </c>
      <c r="G668" s="48">
        <v>2.0199999999999999E-2</v>
      </c>
      <c r="H668" s="48">
        <v>49.462400000000002</v>
      </c>
      <c r="I668" s="48">
        <v>2025</v>
      </c>
      <c r="J668" s="48" t="s">
        <v>32</v>
      </c>
      <c r="K668" s="48" t="s">
        <v>33</v>
      </c>
    </row>
    <row r="669" spans="1:11" ht="20.100000000000001" customHeight="1" x14ac:dyDescent="0.25">
      <c r="A669" s="48" t="s">
        <v>543</v>
      </c>
      <c r="B669" s="48" t="s">
        <v>79</v>
      </c>
      <c r="C669" s="48" t="s">
        <v>31</v>
      </c>
      <c r="D669" s="48">
        <v>472671</v>
      </c>
      <c r="E669" s="48">
        <v>80.06</v>
      </c>
      <c r="F669" s="48">
        <v>10.07</v>
      </c>
      <c r="G669" s="48">
        <v>2.1299999999999999E-2</v>
      </c>
      <c r="H669" s="48">
        <v>46.938499999999998</v>
      </c>
      <c r="I669" s="48">
        <v>2025</v>
      </c>
      <c r="J669" s="48" t="s">
        <v>32</v>
      </c>
      <c r="K669" s="48" t="s">
        <v>33</v>
      </c>
    </row>
    <row r="670" spans="1:11" ht="20.100000000000001" customHeight="1" x14ac:dyDescent="0.25">
      <c r="A670" s="48" t="s">
        <v>1122</v>
      </c>
      <c r="B670" s="48" t="s">
        <v>75</v>
      </c>
      <c r="C670" s="48" t="s">
        <v>31</v>
      </c>
      <c r="D670" s="48">
        <v>167770</v>
      </c>
      <c r="E670" s="48">
        <v>83.5</v>
      </c>
      <c r="F670" s="48">
        <v>5.48</v>
      </c>
      <c r="G670" s="48">
        <v>3.27E-2</v>
      </c>
      <c r="H670" s="48">
        <v>30.614999999999998</v>
      </c>
      <c r="I670" s="48">
        <v>2025</v>
      </c>
      <c r="J670" s="48" t="s">
        <v>32</v>
      </c>
      <c r="K670" s="48" t="s">
        <v>33</v>
      </c>
    </row>
    <row r="671" spans="1:11" ht="20.100000000000001" customHeight="1" x14ac:dyDescent="0.25">
      <c r="A671" s="48" t="s">
        <v>623</v>
      </c>
      <c r="B671" s="48" t="s">
        <v>34</v>
      </c>
      <c r="C671" s="48" t="s">
        <v>31</v>
      </c>
      <c r="D671" s="48">
        <v>433151</v>
      </c>
      <c r="E671" s="48">
        <v>74.17</v>
      </c>
      <c r="F671" s="48">
        <v>10.29</v>
      </c>
      <c r="G671" s="48">
        <v>2.3800000000000002E-2</v>
      </c>
      <c r="H671" s="48">
        <v>42.0944</v>
      </c>
      <c r="I671" s="48">
        <v>2025</v>
      </c>
      <c r="J671" s="48" t="s">
        <v>32</v>
      </c>
      <c r="K671" s="48" t="s">
        <v>33</v>
      </c>
    </row>
    <row r="672" spans="1:11" ht="20.100000000000001" customHeight="1" x14ac:dyDescent="0.25">
      <c r="A672" s="48" t="s">
        <v>1804</v>
      </c>
      <c r="B672" s="48" t="s">
        <v>79</v>
      </c>
      <c r="C672" s="48" t="s">
        <v>31</v>
      </c>
      <c r="D672" s="48">
        <v>225641</v>
      </c>
      <c r="E672" s="48">
        <v>82.01</v>
      </c>
      <c r="F672" s="48">
        <v>6.23</v>
      </c>
      <c r="G672" s="48">
        <v>2.76E-2</v>
      </c>
      <c r="H672" s="48">
        <v>36.218499999999999</v>
      </c>
      <c r="I672" s="48">
        <v>2025</v>
      </c>
      <c r="J672" s="48" t="s">
        <v>32</v>
      </c>
      <c r="K672" s="48" t="s">
        <v>33</v>
      </c>
    </row>
    <row r="673" spans="1:11" ht="20.100000000000001" customHeight="1" x14ac:dyDescent="0.25">
      <c r="A673" s="48" t="s">
        <v>918</v>
      </c>
      <c r="B673" s="48" t="s">
        <v>79</v>
      </c>
      <c r="C673" s="48" t="s">
        <v>31</v>
      </c>
      <c r="D673" s="48">
        <v>375257</v>
      </c>
      <c r="E673" s="48">
        <v>68.599999999999994</v>
      </c>
      <c r="F673" s="48">
        <v>11</v>
      </c>
      <c r="G673" s="48">
        <v>2.93E-2</v>
      </c>
      <c r="H673" s="48">
        <v>34.1143</v>
      </c>
      <c r="I673" s="48">
        <v>2025</v>
      </c>
      <c r="J673" s="48" t="s">
        <v>32</v>
      </c>
      <c r="K673" s="48" t="s">
        <v>33</v>
      </c>
    </row>
    <row r="674" spans="1:11" ht="20.100000000000001" customHeight="1" x14ac:dyDescent="0.25">
      <c r="A674" s="48" t="s">
        <v>555</v>
      </c>
      <c r="B674" s="48" t="s">
        <v>79</v>
      </c>
      <c r="C674" s="48" t="s">
        <v>31</v>
      </c>
      <c r="D674" s="48">
        <v>193193</v>
      </c>
      <c r="E674" s="48">
        <v>85.32</v>
      </c>
      <c r="F674" s="48">
        <v>6.56</v>
      </c>
      <c r="G674" s="48">
        <v>3.4000000000000002E-2</v>
      </c>
      <c r="H674" s="48">
        <v>29.450199999999999</v>
      </c>
      <c r="I674" s="48">
        <v>2025</v>
      </c>
      <c r="J674" s="48" t="s">
        <v>32</v>
      </c>
      <c r="K674" s="48" t="s">
        <v>33</v>
      </c>
    </row>
    <row r="675" spans="1:11" ht="20.100000000000001" customHeight="1" x14ac:dyDescent="0.25">
      <c r="A675" s="48" t="s">
        <v>855</v>
      </c>
      <c r="B675" s="48" t="s">
        <v>79</v>
      </c>
      <c r="C675" s="48" t="s">
        <v>31</v>
      </c>
      <c r="D675" s="48">
        <v>353799</v>
      </c>
      <c r="E675" s="48">
        <v>77.84</v>
      </c>
      <c r="F675" s="48">
        <v>11.22</v>
      </c>
      <c r="G675" s="48">
        <v>3.1699999999999999E-2</v>
      </c>
      <c r="H675" s="48">
        <v>31.532900000000001</v>
      </c>
      <c r="I675" s="48">
        <v>2025</v>
      </c>
      <c r="J675" s="48" t="s">
        <v>32</v>
      </c>
      <c r="K675" s="48" t="s">
        <v>33</v>
      </c>
    </row>
    <row r="676" spans="1:11" ht="20.100000000000001" customHeight="1" x14ac:dyDescent="0.25">
      <c r="A676" s="48" t="s">
        <v>622</v>
      </c>
      <c r="B676" s="48" t="s">
        <v>79</v>
      </c>
      <c r="C676" s="48" t="s">
        <v>31</v>
      </c>
      <c r="D676" s="48">
        <v>156745</v>
      </c>
      <c r="E676" s="48">
        <v>87.31</v>
      </c>
      <c r="F676" s="48">
        <v>3.21</v>
      </c>
      <c r="G676" s="48">
        <v>2.0500000000000001E-2</v>
      </c>
      <c r="H676" s="48">
        <v>48.830399999999997</v>
      </c>
      <c r="I676" s="48">
        <v>2025</v>
      </c>
      <c r="J676" s="48" t="s">
        <v>32</v>
      </c>
      <c r="K676" s="48" t="s">
        <v>33</v>
      </c>
    </row>
    <row r="677" spans="1:11" ht="20.100000000000001" customHeight="1" x14ac:dyDescent="0.25">
      <c r="A677" s="48" t="s">
        <v>894</v>
      </c>
      <c r="B677" s="48" t="s">
        <v>75</v>
      </c>
      <c r="C677" s="48" t="s">
        <v>31</v>
      </c>
      <c r="D677" s="48">
        <v>266077</v>
      </c>
      <c r="E677" s="48">
        <v>89.22</v>
      </c>
      <c r="F677" s="48">
        <v>5.6</v>
      </c>
      <c r="G677" s="48">
        <v>2.1000000000000001E-2</v>
      </c>
      <c r="H677" s="48">
        <v>47.5137</v>
      </c>
      <c r="I677" s="48">
        <v>2025</v>
      </c>
      <c r="J677" s="48" t="s">
        <v>32</v>
      </c>
      <c r="K677" s="48" t="s">
        <v>33</v>
      </c>
    </row>
    <row r="678" spans="1:11" ht="20.100000000000001" customHeight="1" x14ac:dyDescent="0.25">
      <c r="A678" s="48" t="s">
        <v>528</v>
      </c>
      <c r="B678" s="48" t="s">
        <v>79</v>
      </c>
      <c r="C678" s="48" t="s">
        <v>31</v>
      </c>
      <c r="D678" s="48">
        <v>192428</v>
      </c>
      <c r="E678" s="48">
        <v>82.2</v>
      </c>
      <c r="F678" s="48">
        <v>6.71</v>
      </c>
      <c r="G678" s="48">
        <v>3.49E-2</v>
      </c>
      <c r="H678" s="48">
        <v>28.677800000000001</v>
      </c>
      <c r="I678" s="48">
        <v>2025</v>
      </c>
      <c r="J678" s="48" t="s">
        <v>32</v>
      </c>
      <c r="K678" s="48" t="s">
        <v>33</v>
      </c>
    </row>
    <row r="679" spans="1:11" ht="20.100000000000001" customHeight="1" x14ac:dyDescent="0.25">
      <c r="A679" s="48" t="s">
        <v>662</v>
      </c>
      <c r="B679" s="48" t="s">
        <v>79</v>
      </c>
      <c r="C679" s="48" t="s">
        <v>31</v>
      </c>
      <c r="D679" s="48">
        <v>145721</v>
      </c>
      <c r="E679" s="48">
        <v>88.06</v>
      </c>
      <c r="F679" s="48">
        <v>4.03</v>
      </c>
      <c r="G679" s="48">
        <v>2.7699999999999999E-2</v>
      </c>
      <c r="H679" s="48">
        <v>36.158999999999999</v>
      </c>
      <c r="I679" s="48">
        <v>2025</v>
      </c>
      <c r="J679" s="48" t="s">
        <v>32</v>
      </c>
      <c r="K679" s="48" t="s">
        <v>33</v>
      </c>
    </row>
    <row r="680" spans="1:11" ht="20.100000000000001" customHeight="1" x14ac:dyDescent="0.25">
      <c r="A680" s="48" t="s">
        <v>690</v>
      </c>
      <c r="B680" s="48" t="s">
        <v>79</v>
      </c>
      <c r="C680" s="48" t="s">
        <v>31</v>
      </c>
      <c r="D680" s="48">
        <v>488286</v>
      </c>
      <c r="E680" s="48">
        <v>75.48</v>
      </c>
      <c r="F680" s="48">
        <v>10.97</v>
      </c>
      <c r="G680" s="48">
        <v>2.2499999999999999E-2</v>
      </c>
      <c r="H680" s="48">
        <v>44.511099999999999</v>
      </c>
      <c r="I680" s="48">
        <v>2025</v>
      </c>
      <c r="J680" s="48" t="s">
        <v>32</v>
      </c>
      <c r="K680" s="48" t="s">
        <v>33</v>
      </c>
    </row>
    <row r="681" spans="1:11" ht="20.100000000000001" customHeight="1" x14ac:dyDescent="0.25">
      <c r="A681" s="48" t="s">
        <v>1965</v>
      </c>
      <c r="B681" s="48" t="s">
        <v>75</v>
      </c>
      <c r="C681" s="48" t="s">
        <v>31</v>
      </c>
      <c r="D681" s="48">
        <v>201760</v>
      </c>
      <c r="E681" s="48">
        <v>83.37</v>
      </c>
      <c r="F681" s="48">
        <v>5.56</v>
      </c>
      <c r="G681" s="48">
        <v>2.76E-2</v>
      </c>
      <c r="H681" s="48">
        <v>36.287799999999997</v>
      </c>
      <c r="I681" s="48">
        <v>2025</v>
      </c>
      <c r="J681" s="48" t="s">
        <v>32</v>
      </c>
      <c r="K681" s="48" t="s">
        <v>33</v>
      </c>
    </row>
    <row r="682" spans="1:11" ht="20.100000000000001" customHeight="1" x14ac:dyDescent="0.25">
      <c r="A682" s="48" t="s">
        <v>1632</v>
      </c>
      <c r="B682" s="48" t="s">
        <v>75</v>
      </c>
      <c r="C682" s="48" t="s">
        <v>31</v>
      </c>
      <c r="D682" s="48">
        <v>304008</v>
      </c>
      <c r="E682" s="48">
        <v>83.12</v>
      </c>
      <c r="F682" s="48">
        <v>5.93</v>
      </c>
      <c r="G682" s="48">
        <v>1.95E-2</v>
      </c>
      <c r="H682" s="48">
        <v>51.266100000000002</v>
      </c>
      <c r="I682" s="48">
        <v>2025</v>
      </c>
      <c r="J682" s="48" t="s">
        <v>32</v>
      </c>
      <c r="K682" s="48" t="s">
        <v>33</v>
      </c>
    </row>
    <row r="683" spans="1:11" ht="20.100000000000001" customHeight="1" x14ac:dyDescent="0.25">
      <c r="A683" s="48" t="s">
        <v>866</v>
      </c>
      <c r="B683" s="48" t="s">
        <v>79</v>
      </c>
      <c r="C683" s="48" t="s">
        <v>31</v>
      </c>
      <c r="D683" s="48">
        <v>361520</v>
      </c>
      <c r="E683" s="48">
        <v>84.6</v>
      </c>
      <c r="F683" s="48">
        <v>6.63</v>
      </c>
      <c r="G683" s="48">
        <v>1.83E-2</v>
      </c>
      <c r="H683" s="48">
        <v>54.527799999999999</v>
      </c>
      <c r="I683" s="48">
        <v>2025</v>
      </c>
      <c r="J683" s="48" t="s">
        <v>32</v>
      </c>
      <c r="K683" s="48" t="s">
        <v>33</v>
      </c>
    </row>
    <row r="684" spans="1:11" ht="20.100000000000001" customHeight="1" x14ac:dyDescent="0.25">
      <c r="A684" s="48" t="s">
        <v>730</v>
      </c>
      <c r="B684" s="48" t="s">
        <v>79</v>
      </c>
      <c r="C684" s="48" t="s">
        <v>31</v>
      </c>
      <c r="D684" s="48">
        <v>212356</v>
      </c>
      <c r="E684" s="48">
        <v>82.67</v>
      </c>
      <c r="F684" s="48">
        <v>4.18</v>
      </c>
      <c r="G684" s="48">
        <v>1.9699999999999999E-2</v>
      </c>
      <c r="H684" s="48">
        <v>50.802799999999998</v>
      </c>
      <c r="I684" s="48">
        <v>2025</v>
      </c>
      <c r="J684" s="48" t="s">
        <v>32</v>
      </c>
      <c r="K684" s="48" t="s">
        <v>33</v>
      </c>
    </row>
    <row r="685" spans="1:11" ht="20.100000000000001" customHeight="1" x14ac:dyDescent="0.25">
      <c r="A685" s="48" t="s">
        <v>742</v>
      </c>
      <c r="B685" s="48" t="s">
        <v>79</v>
      </c>
      <c r="C685" s="48" t="s">
        <v>31</v>
      </c>
      <c r="D685" s="48">
        <v>207522</v>
      </c>
      <c r="E685" s="48">
        <v>82.83</v>
      </c>
      <c r="F685" s="48">
        <v>3.31</v>
      </c>
      <c r="G685" s="48">
        <v>1.6E-2</v>
      </c>
      <c r="H685" s="48">
        <v>62.695399999999999</v>
      </c>
      <c r="I685" s="48">
        <v>2025</v>
      </c>
      <c r="J685" s="48" t="s">
        <v>32</v>
      </c>
      <c r="K685" s="48" t="s">
        <v>33</v>
      </c>
    </row>
    <row r="686" spans="1:11" ht="20.100000000000001" customHeight="1" x14ac:dyDescent="0.25">
      <c r="A686" s="48" t="s">
        <v>953</v>
      </c>
      <c r="B686" s="48" t="s">
        <v>79</v>
      </c>
      <c r="C686" s="48" t="s">
        <v>31</v>
      </c>
      <c r="D686" s="48">
        <v>98840</v>
      </c>
      <c r="E686" s="48">
        <v>79.06</v>
      </c>
      <c r="F686" s="48">
        <v>2.68</v>
      </c>
      <c r="G686" s="48">
        <v>2.7099999999999999E-2</v>
      </c>
      <c r="H686" s="48">
        <v>36.880499999999998</v>
      </c>
      <c r="I686" s="48">
        <v>2025</v>
      </c>
      <c r="J686" s="48" t="s">
        <v>32</v>
      </c>
      <c r="K686" s="48" t="s">
        <v>33</v>
      </c>
    </row>
    <row r="687" spans="1:11" ht="20.100000000000001" customHeight="1" x14ac:dyDescent="0.25">
      <c r="A687" s="48" t="s">
        <v>924</v>
      </c>
      <c r="B687" s="48" t="s">
        <v>79</v>
      </c>
      <c r="C687" s="48" t="s">
        <v>31</v>
      </c>
      <c r="D687" s="48">
        <v>193158</v>
      </c>
      <c r="E687" s="48">
        <v>84.97</v>
      </c>
      <c r="F687" s="48">
        <v>6.13</v>
      </c>
      <c r="G687" s="48">
        <v>3.1699999999999999E-2</v>
      </c>
      <c r="H687" s="48">
        <v>31.510300000000001</v>
      </c>
      <c r="I687" s="48">
        <v>2025</v>
      </c>
      <c r="J687" s="48" t="s">
        <v>32</v>
      </c>
      <c r="K687" s="48" t="s">
        <v>33</v>
      </c>
    </row>
    <row r="688" spans="1:11" ht="20.100000000000001" customHeight="1" x14ac:dyDescent="0.25">
      <c r="A688" s="48" t="s">
        <v>877</v>
      </c>
      <c r="B688" s="48" t="s">
        <v>75</v>
      </c>
      <c r="C688" s="48" t="s">
        <v>31</v>
      </c>
      <c r="D688" s="48">
        <v>300345</v>
      </c>
      <c r="E688" s="48">
        <v>85</v>
      </c>
      <c r="F688" s="48">
        <v>6.24</v>
      </c>
      <c r="G688" s="48">
        <v>2.0799999999999999E-2</v>
      </c>
      <c r="H688" s="48">
        <v>48.132199999999997</v>
      </c>
      <c r="I688" s="48">
        <v>2025</v>
      </c>
      <c r="J688" s="48" t="s">
        <v>32</v>
      </c>
      <c r="K688" s="48" t="s">
        <v>33</v>
      </c>
    </row>
    <row r="689" spans="1:11" ht="20.100000000000001" customHeight="1" x14ac:dyDescent="0.25">
      <c r="A689" s="48" t="s">
        <v>589</v>
      </c>
      <c r="B689" s="48" t="s">
        <v>79</v>
      </c>
      <c r="C689" s="48" t="s">
        <v>31</v>
      </c>
      <c r="D689" s="48">
        <v>129305</v>
      </c>
      <c r="E689" s="48">
        <v>89.31</v>
      </c>
      <c r="F689" s="48">
        <v>4.71</v>
      </c>
      <c r="G689" s="48">
        <v>3.6400000000000002E-2</v>
      </c>
      <c r="H689" s="48">
        <v>27.453399999999998</v>
      </c>
      <c r="I689" s="48">
        <v>2025</v>
      </c>
      <c r="J689" s="48" t="s">
        <v>32</v>
      </c>
      <c r="K689" s="48" t="s">
        <v>33</v>
      </c>
    </row>
    <row r="690" spans="1:11" ht="20.100000000000001" customHeight="1" x14ac:dyDescent="0.25">
      <c r="A690" s="48" t="s">
        <v>828</v>
      </c>
      <c r="B690" s="48" t="s">
        <v>79</v>
      </c>
      <c r="C690" s="48" t="s">
        <v>31</v>
      </c>
      <c r="D690" s="48">
        <v>226406</v>
      </c>
      <c r="E690" s="48">
        <v>78.930000000000007</v>
      </c>
      <c r="F690" s="48">
        <v>6.08</v>
      </c>
      <c r="G690" s="48">
        <v>2.69E-2</v>
      </c>
      <c r="H690" s="48">
        <v>37.237900000000003</v>
      </c>
      <c r="I690" s="48">
        <v>2025</v>
      </c>
      <c r="J690" s="48" t="s">
        <v>32</v>
      </c>
      <c r="K690" s="48" t="s">
        <v>33</v>
      </c>
    </row>
    <row r="691" spans="1:11" ht="20.100000000000001" customHeight="1" x14ac:dyDescent="0.25">
      <c r="A691" s="48" t="s">
        <v>843</v>
      </c>
      <c r="B691" s="48" t="s">
        <v>79</v>
      </c>
      <c r="C691" s="48" t="s">
        <v>31</v>
      </c>
      <c r="D691" s="48">
        <v>342705</v>
      </c>
      <c r="E691" s="48">
        <v>81.260000000000005</v>
      </c>
      <c r="F691" s="48">
        <v>6.89</v>
      </c>
      <c r="G691" s="48">
        <v>2.01E-2</v>
      </c>
      <c r="H691" s="48">
        <v>49.739400000000003</v>
      </c>
      <c r="I691" s="48">
        <v>2025</v>
      </c>
      <c r="J691" s="48" t="s">
        <v>32</v>
      </c>
      <c r="K691" s="48" t="s">
        <v>33</v>
      </c>
    </row>
    <row r="692" spans="1:11" ht="20.100000000000001" customHeight="1" x14ac:dyDescent="0.25">
      <c r="A692" s="48" t="s">
        <v>914</v>
      </c>
      <c r="B692" s="48" t="s">
        <v>75</v>
      </c>
      <c r="C692" s="48" t="s">
        <v>31</v>
      </c>
      <c r="D692" s="48">
        <v>924231</v>
      </c>
      <c r="E692" s="48">
        <v>85.79</v>
      </c>
      <c r="F692" s="48">
        <v>16.489999999999998</v>
      </c>
      <c r="G692" s="48">
        <v>1.78E-2</v>
      </c>
      <c r="H692" s="48">
        <v>56.048000000000002</v>
      </c>
      <c r="I692" s="48">
        <v>2025</v>
      </c>
      <c r="J692" s="48" t="s">
        <v>32</v>
      </c>
      <c r="K692" s="48" t="s">
        <v>33</v>
      </c>
    </row>
    <row r="693" spans="1:11" ht="20.100000000000001" customHeight="1" x14ac:dyDescent="0.25">
      <c r="A693" s="48" t="s">
        <v>553</v>
      </c>
      <c r="B693" s="48" t="s">
        <v>79</v>
      </c>
      <c r="C693" s="48" t="s">
        <v>31</v>
      </c>
      <c r="D693" s="48">
        <v>178725</v>
      </c>
      <c r="E693" s="48">
        <v>89.29</v>
      </c>
      <c r="F693" s="48">
        <v>3.68</v>
      </c>
      <c r="G693" s="48">
        <v>2.06E-2</v>
      </c>
      <c r="H693" s="48">
        <v>48.566699999999997</v>
      </c>
      <c r="I693" s="48">
        <v>2025</v>
      </c>
      <c r="J693" s="48" t="s">
        <v>32</v>
      </c>
      <c r="K693" s="48" t="s">
        <v>33</v>
      </c>
    </row>
    <row r="694" spans="1:11" ht="20.100000000000001" customHeight="1" x14ac:dyDescent="0.25">
      <c r="A694" s="48" t="s">
        <v>865</v>
      </c>
      <c r="B694" s="48" t="s">
        <v>79</v>
      </c>
      <c r="C694" s="48" t="s">
        <v>31</v>
      </c>
      <c r="D694" s="48">
        <v>124054</v>
      </c>
      <c r="E694" s="48">
        <v>89.14</v>
      </c>
      <c r="F694" s="48">
        <v>3</v>
      </c>
      <c r="G694" s="48">
        <v>2.4199999999999999E-2</v>
      </c>
      <c r="H694" s="48">
        <v>41.351300000000002</v>
      </c>
      <c r="I694" s="48">
        <v>2025</v>
      </c>
      <c r="J694" s="48" t="s">
        <v>32</v>
      </c>
      <c r="K694" s="48" t="s">
        <v>33</v>
      </c>
    </row>
    <row r="695" spans="1:11" ht="20.100000000000001" customHeight="1" x14ac:dyDescent="0.25">
      <c r="A695" s="48" t="s">
        <v>549</v>
      </c>
      <c r="B695" s="48" t="s">
        <v>79</v>
      </c>
      <c r="C695" s="48" t="s">
        <v>31</v>
      </c>
      <c r="D695" s="48">
        <v>282295</v>
      </c>
      <c r="E695" s="48">
        <v>79.739999999999995</v>
      </c>
      <c r="F695" s="48">
        <v>7.46</v>
      </c>
      <c r="G695" s="48">
        <v>2.64E-2</v>
      </c>
      <c r="H695" s="48">
        <v>37.841099999999997</v>
      </c>
      <c r="I695" s="48">
        <v>2025</v>
      </c>
      <c r="J695" s="48" t="s">
        <v>32</v>
      </c>
      <c r="K695" s="48" t="s">
        <v>33</v>
      </c>
    </row>
    <row r="696" spans="1:11" ht="20.100000000000001" customHeight="1" x14ac:dyDescent="0.25">
      <c r="A696" s="48" t="s">
        <v>569</v>
      </c>
      <c r="B696" s="48" t="s">
        <v>79</v>
      </c>
      <c r="C696" s="48" t="s">
        <v>31</v>
      </c>
      <c r="D696" s="48">
        <v>151111</v>
      </c>
      <c r="E696" s="48">
        <v>87.38</v>
      </c>
      <c r="F696" s="48">
        <v>3.4</v>
      </c>
      <c r="G696" s="48">
        <v>2.2499999999999999E-2</v>
      </c>
      <c r="H696" s="48">
        <v>44.444499999999998</v>
      </c>
      <c r="I696" s="48">
        <v>2025</v>
      </c>
      <c r="J696" s="48" t="s">
        <v>32</v>
      </c>
      <c r="K696" s="48" t="s">
        <v>33</v>
      </c>
    </row>
    <row r="697" spans="1:11" ht="20.100000000000001" customHeight="1" x14ac:dyDescent="0.25">
      <c r="A697" s="48" t="s">
        <v>641</v>
      </c>
      <c r="B697" s="48" t="s">
        <v>79</v>
      </c>
      <c r="C697" s="48" t="s">
        <v>31</v>
      </c>
      <c r="D697" s="48">
        <v>137965</v>
      </c>
      <c r="E697" s="48">
        <v>90.14</v>
      </c>
      <c r="F697" s="48">
        <v>3.11</v>
      </c>
      <c r="G697" s="48">
        <v>2.2499999999999999E-2</v>
      </c>
      <c r="H697" s="48">
        <v>44.361800000000002</v>
      </c>
      <c r="I697" s="48">
        <v>2025</v>
      </c>
      <c r="J697" s="48" t="s">
        <v>32</v>
      </c>
      <c r="K697" s="48" t="s">
        <v>33</v>
      </c>
    </row>
    <row r="698" spans="1:11" ht="20.100000000000001" customHeight="1" x14ac:dyDescent="0.25">
      <c r="A698" s="48" t="s">
        <v>635</v>
      </c>
      <c r="B698" s="48" t="s">
        <v>79</v>
      </c>
      <c r="C698" s="48" t="s">
        <v>31</v>
      </c>
      <c r="D698" s="48">
        <v>480009</v>
      </c>
      <c r="E698" s="48">
        <v>76.260000000000005</v>
      </c>
      <c r="F698" s="48">
        <v>10.99</v>
      </c>
      <c r="G698" s="48">
        <v>2.29E-2</v>
      </c>
      <c r="H698" s="48">
        <v>43.676900000000003</v>
      </c>
      <c r="I698" s="48">
        <v>2025</v>
      </c>
      <c r="J698" s="48" t="s">
        <v>32</v>
      </c>
      <c r="K698" s="48" t="s">
        <v>33</v>
      </c>
    </row>
    <row r="699" spans="1:11" ht="20.100000000000001" customHeight="1" x14ac:dyDescent="0.25">
      <c r="A699" s="48" t="s">
        <v>723</v>
      </c>
      <c r="B699" s="48" t="s">
        <v>79</v>
      </c>
      <c r="C699" s="48" t="s">
        <v>31</v>
      </c>
      <c r="D699" s="48">
        <v>183907</v>
      </c>
      <c r="E699" s="48">
        <v>81.459999999999994</v>
      </c>
      <c r="F699" s="48">
        <v>4.1399999999999997</v>
      </c>
      <c r="G699" s="48">
        <v>2.2499999999999999E-2</v>
      </c>
      <c r="H699" s="48">
        <v>44.421999999999997</v>
      </c>
      <c r="I699" s="48">
        <v>2025</v>
      </c>
      <c r="J699" s="48" t="s">
        <v>32</v>
      </c>
      <c r="K699" s="48" t="s">
        <v>33</v>
      </c>
    </row>
    <row r="700" spans="1:11" ht="20.100000000000001" customHeight="1" x14ac:dyDescent="0.25">
      <c r="A700" s="48" t="s">
        <v>616</v>
      </c>
      <c r="B700" s="48" t="s">
        <v>79</v>
      </c>
      <c r="C700" s="48" t="s">
        <v>31</v>
      </c>
      <c r="D700" s="48">
        <v>239865</v>
      </c>
      <c r="E700" s="48">
        <v>85.29</v>
      </c>
      <c r="F700" s="48">
        <v>7.01</v>
      </c>
      <c r="G700" s="48">
        <v>2.92E-2</v>
      </c>
      <c r="H700" s="48">
        <v>34.217599999999997</v>
      </c>
      <c r="I700" s="48">
        <v>2025</v>
      </c>
      <c r="J700" s="48" t="s">
        <v>32</v>
      </c>
      <c r="K700" s="48" t="s">
        <v>33</v>
      </c>
    </row>
    <row r="701" spans="1:11" ht="20.100000000000001" customHeight="1" x14ac:dyDescent="0.25">
      <c r="A701" s="48" t="s">
        <v>551</v>
      </c>
      <c r="B701" s="48" t="s">
        <v>79</v>
      </c>
      <c r="C701" s="48" t="s">
        <v>31</v>
      </c>
      <c r="D701" s="48">
        <v>177891</v>
      </c>
      <c r="E701" s="48">
        <v>88.48</v>
      </c>
      <c r="F701" s="48">
        <v>3.24</v>
      </c>
      <c r="G701" s="48">
        <v>1.8200000000000001E-2</v>
      </c>
      <c r="H701" s="48">
        <v>54.904499999999999</v>
      </c>
      <c r="I701" s="48">
        <v>2025</v>
      </c>
      <c r="J701" s="48" t="s">
        <v>32</v>
      </c>
      <c r="K701" s="48" t="s">
        <v>33</v>
      </c>
    </row>
    <row r="702" spans="1:11" ht="20.100000000000001" customHeight="1" x14ac:dyDescent="0.25">
      <c r="A702" s="48" t="s">
        <v>777</v>
      </c>
      <c r="B702" s="48" t="s">
        <v>79</v>
      </c>
      <c r="C702" s="48" t="s">
        <v>31</v>
      </c>
      <c r="D702" s="48">
        <v>283999</v>
      </c>
      <c r="E702" s="48">
        <v>74.900000000000006</v>
      </c>
      <c r="F702" s="48">
        <v>6.03</v>
      </c>
      <c r="G702" s="48">
        <v>2.12E-2</v>
      </c>
      <c r="H702" s="48">
        <v>47.097700000000003</v>
      </c>
      <c r="I702" s="48">
        <v>2025</v>
      </c>
      <c r="J702" s="48" t="s">
        <v>32</v>
      </c>
      <c r="K702" s="48" t="s">
        <v>33</v>
      </c>
    </row>
    <row r="703" spans="1:11" ht="20.100000000000001" customHeight="1" x14ac:dyDescent="0.25">
      <c r="A703" s="48" t="s">
        <v>957</v>
      </c>
      <c r="B703" s="48" t="s">
        <v>79</v>
      </c>
      <c r="C703" s="48" t="s">
        <v>31</v>
      </c>
      <c r="D703" s="48">
        <v>117063</v>
      </c>
      <c r="E703" s="48">
        <v>89.35</v>
      </c>
      <c r="F703" s="48">
        <v>2.72</v>
      </c>
      <c r="G703" s="48">
        <v>2.3199999999999998E-2</v>
      </c>
      <c r="H703" s="48">
        <v>43.0381</v>
      </c>
      <c r="I703" s="48">
        <v>2025</v>
      </c>
      <c r="J703" s="48" t="s">
        <v>32</v>
      </c>
      <c r="K703" s="48" t="s">
        <v>33</v>
      </c>
    </row>
    <row r="704" spans="1:11" ht="20.100000000000001" customHeight="1" x14ac:dyDescent="0.25">
      <c r="A704" s="48" t="s">
        <v>672</v>
      </c>
      <c r="B704" s="48" t="s">
        <v>79</v>
      </c>
      <c r="C704" s="48" t="s">
        <v>31</v>
      </c>
      <c r="D704" s="48">
        <v>175282</v>
      </c>
      <c r="E704" s="48">
        <v>87.35</v>
      </c>
      <c r="F704" s="48">
        <v>4.24</v>
      </c>
      <c r="G704" s="48">
        <v>2.4199999999999999E-2</v>
      </c>
      <c r="H704" s="48">
        <v>41.340200000000003</v>
      </c>
      <c r="I704" s="48">
        <v>2025</v>
      </c>
      <c r="J704" s="48" t="s">
        <v>32</v>
      </c>
      <c r="K704" s="48" t="s">
        <v>33</v>
      </c>
    </row>
    <row r="705" spans="1:11" ht="20.100000000000001" customHeight="1" x14ac:dyDescent="0.25">
      <c r="A705" s="48" t="s">
        <v>806</v>
      </c>
      <c r="B705" s="48" t="s">
        <v>79</v>
      </c>
      <c r="C705" s="48" t="s">
        <v>31</v>
      </c>
      <c r="D705" s="48">
        <v>222789</v>
      </c>
      <c r="E705" s="48">
        <v>70.8</v>
      </c>
      <c r="F705" s="48">
        <v>6.52</v>
      </c>
      <c r="G705" s="48">
        <v>2.93E-2</v>
      </c>
      <c r="H705" s="48">
        <v>34.170099999999998</v>
      </c>
      <c r="I705" s="48">
        <v>2025</v>
      </c>
      <c r="J705" s="48" t="s">
        <v>32</v>
      </c>
      <c r="K705" s="48" t="s">
        <v>33</v>
      </c>
    </row>
    <row r="706" spans="1:11" ht="20.100000000000001" customHeight="1" x14ac:dyDescent="0.25">
      <c r="A706" s="48" t="s">
        <v>175</v>
      </c>
      <c r="B706" s="48" t="s">
        <v>79</v>
      </c>
      <c r="C706" s="48" t="s">
        <v>31</v>
      </c>
      <c r="D706" s="48">
        <v>205505</v>
      </c>
      <c r="E706" s="48">
        <v>82.6</v>
      </c>
      <c r="F706" s="48">
        <v>6.53</v>
      </c>
      <c r="G706" s="48">
        <v>3.1800000000000002E-2</v>
      </c>
      <c r="H706" s="48">
        <v>31.470800000000001</v>
      </c>
      <c r="I706" s="48">
        <v>2025</v>
      </c>
      <c r="J706" s="48" t="s">
        <v>32</v>
      </c>
      <c r="K706" s="48" t="s">
        <v>33</v>
      </c>
    </row>
    <row r="707" spans="1:11" ht="20.100000000000001" customHeight="1" x14ac:dyDescent="0.25">
      <c r="A707" s="48" t="s">
        <v>937</v>
      </c>
      <c r="B707" s="48" t="s">
        <v>75</v>
      </c>
      <c r="C707" s="48" t="s">
        <v>31</v>
      </c>
      <c r="D707" s="48">
        <v>257823</v>
      </c>
      <c r="E707" s="48">
        <v>86.4</v>
      </c>
      <c r="F707" s="48">
        <v>5.74</v>
      </c>
      <c r="G707" s="48">
        <v>2.23E-2</v>
      </c>
      <c r="H707" s="48">
        <v>44.916800000000002</v>
      </c>
      <c r="I707" s="48">
        <v>2025</v>
      </c>
      <c r="J707" s="48" t="s">
        <v>32</v>
      </c>
      <c r="K707" s="48" t="s">
        <v>33</v>
      </c>
    </row>
    <row r="708" spans="1:11" ht="20.100000000000001" customHeight="1" x14ac:dyDescent="0.25">
      <c r="A708" s="48" t="s">
        <v>1007</v>
      </c>
      <c r="B708" s="48" t="s">
        <v>75</v>
      </c>
      <c r="C708" s="48" t="s">
        <v>31</v>
      </c>
      <c r="D708" s="48">
        <v>83097</v>
      </c>
      <c r="E708" s="48">
        <v>88.3</v>
      </c>
      <c r="F708" s="48">
        <v>5.45</v>
      </c>
      <c r="G708" s="48">
        <v>6.5600000000000006E-2</v>
      </c>
      <c r="H708" s="48">
        <v>15.2471</v>
      </c>
      <c r="I708" s="48">
        <v>2025</v>
      </c>
      <c r="J708" s="48" t="s">
        <v>32</v>
      </c>
      <c r="K708" s="48" t="s">
        <v>33</v>
      </c>
    </row>
    <row r="709" spans="1:11" ht="20.100000000000001" customHeight="1" x14ac:dyDescent="0.25">
      <c r="A709" s="48" t="s">
        <v>702</v>
      </c>
      <c r="B709" s="48" t="s">
        <v>79</v>
      </c>
      <c r="C709" s="48" t="s">
        <v>31</v>
      </c>
      <c r="D709" s="48">
        <v>390629</v>
      </c>
      <c r="E709" s="48">
        <v>79.92</v>
      </c>
      <c r="F709" s="48">
        <v>10.76</v>
      </c>
      <c r="G709" s="48">
        <v>2.75E-2</v>
      </c>
      <c r="H709" s="48">
        <v>36.303800000000003</v>
      </c>
      <c r="I709" s="48">
        <v>2025</v>
      </c>
      <c r="J709" s="48" t="s">
        <v>32</v>
      </c>
      <c r="K709" s="48" t="s">
        <v>33</v>
      </c>
    </row>
    <row r="710" spans="1:11" ht="20.100000000000001" customHeight="1" x14ac:dyDescent="0.25">
      <c r="A710" s="48" t="s">
        <v>1805</v>
      </c>
      <c r="B710" s="48" t="s">
        <v>75</v>
      </c>
      <c r="C710" s="48" t="s">
        <v>31</v>
      </c>
      <c r="D710" s="48">
        <v>424990</v>
      </c>
      <c r="E710" s="48">
        <v>84.64</v>
      </c>
      <c r="F710" s="48">
        <v>6.92</v>
      </c>
      <c r="G710" s="48">
        <v>1.6299999999999999E-2</v>
      </c>
      <c r="H710" s="48">
        <v>61.414700000000003</v>
      </c>
      <c r="I710" s="48">
        <v>2025</v>
      </c>
      <c r="J710" s="48" t="s">
        <v>32</v>
      </c>
      <c r="K710" s="48" t="s">
        <v>33</v>
      </c>
    </row>
    <row r="711" spans="1:11" ht="20.100000000000001" customHeight="1" x14ac:dyDescent="0.25">
      <c r="A711" s="48" t="s">
        <v>1033</v>
      </c>
      <c r="B711" s="48" t="s">
        <v>79</v>
      </c>
      <c r="C711" s="48" t="s">
        <v>31</v>
      </c>
      <c r="D711" s="48">
        <v>95350</v>
      </c>
      <c r="E711" s="48">
        <v>79.849999999999994</v>
      </c>
      <c r="F711" s="48">
        <v>2.77</v>
      </c>
      <c r="G711" s="48">
        <v>2.9100000000000001E-2</v>
      </c>
      <c r="H711" s="48">
        <v>34.422499999999999</v>
      </c>
      <c r="I711" s="48">
        <v>2025</v>
      </c>
      <c r="J711" s="48" t="s">
        <v>32</v>
      </c>
      <c r="K711" s="48" t="s">
        <v>33</v>
      </c>
    </row>
    <row r="712" spans="1:11" ht="20.100000000000001" customHeight="1" x14ac:dyDescent="0.25">
      <c r="A712" s="48" t="s">
        <v>852</v>
      </c>
      <c r="B712" s="48" t="s">
        <v>79</v>
      </c>
      <c r="C712" s="48" t="s">
        <v>31</v>
      </c>
      <c r="D712" s="48">
        <v>273844</v>
      </c>
      <c r="E712" s="48">
        <v>86.68</v>
      </c>
      <c r="F712" s="48">
        <v>6.98</v>
      </c>
      <c r="G712" s="48">
        <v>2.5499999999999998E-2</v>
      </c>
      <c r="H712" s="48">
        <v>39.232599999999998</v>
      </c>
      <c r="I712" s="48">
        <v>2025</v>
      </c>
      <c r="J712" s="48" t="s">
        <v>32</v>
      </c>
      <c r="K712" s="48" t="s">
        <v>33</v>
      </c>
    </row>
    <row r="713" spans="1:11" ht="20.100000000000001" customHeight="1" x14ac:dyDescent="0.25">
      <c r="A713" s="48" t="s">
        <v>700</v>
      </c>
      <c r="B713" s="48" t="s">
        <v>79</v>
      </c>
      <c r="C713" s="48" t="s">
        <v>31</v>
      </c>
      <c r="D713" s="48">
        <v>75956</v>
      </c>
      <c r="E713" s="48">
        <v>87.89</v>
      </c>
      <c r="F713" s="48">
        <v>3.24</v>
      </c>
      <c r="G713" s="48">
        <v>4.2700000000000002E-2</v>
      </c>
      <c r="H713" s="48">
        <v>23.443100000000001</v>
      </c>
      <c r="I713" s="48">
        <v>2025</v>
      </c>
      <c r="J713" s="48" t="s">
        <v>32</v>
      </c>
      <c r="K713" s="48" t="s">
        <v>33</v>
      </c>
    </row>
    <row r="714" spans="1:11" ht="20.100000000000001" customHeight="1" x14ac:dyDescent="0.25">
      <c r="A714" s="48" t="s">
        <v>425</v>
      </c>
      <c r="B714" s="48" t="s">
        <v>79</v>
      </c>
      <c r="C714" s="48" t="s">
        <v>31</v>
      </c>
      <c r="D714" s="48">
        <v>209365</v>
      </c>
      <c r="E714" s="48">
        <v>87.64</v>
      </c>
      <c r="F714" s="48">
        <v>4.25</v>
      </c>
      <c r="G714" s="48">
        <v>2.0299999999999999E-2</v>
      </c>
      <c r="H714" s="48">
        <v>49.262300000000003</v>
      </c>
      <c r="I714" s="48">
        <v>2025</v>
      </c>
      <c r="J714" s="48" t="s">
        <v>32</v>
      </c>
      <c r="K714" s="48" t="s">
        <v>33</v>
      </c>
    </row>
    <row r="715" spans="1:11" ht="20.100000000000001" customHeight="1" x14ac:dyDescent="0.25">
      <c r="A715" s="48" t="s">
        <v>571</v>
      </c>
      <c r="B715" s="48" t="s">
        <v>79</v>
      </c>
      <c r="C715" s="48" t="s">
        <v>31</v>
      </c>
      <c r="D715" s="48">
        <v>151007</v>
      </c>
      <c r="E715" s="48">
        <v>83.2</v>
      </c>
      <c r="F715" s="48">
        <v>3.92</v>
      </c>
      <c r="G715" s="48">
        <v>2.5999999999999999E-2</v>
      </c>
      <c r="H715" s="48">
        <v>38.522199999999998</v>
      </c>
      <c r="I715" s="48">
        <v>2025</v>
      </c>
      <c r="J715" s="48" t="s">
        <v>32</v>
      </c>
      <c r="K715" s="48" t="s">
        <v>33</v>
      </c>
    </row>
    <row r="716" spans="1:11" ht="20.100000000000001" customHeight="1" x14ac:dyDescent="0.25">
      <c r="A716" s="48" t="s">
        <v>902</v>
      </c>
      <c r="B716" s="48" t="s">
        <v>79</v>
      </c>
      <c r="C716" s="48" t="s">
        <v>31</v>
      </c>
      <c r="D716" s="48">
        <v>293702</v>
      </c>
      <c r="E716" s="48">
        <v>84.98</v>
      </c>
      <c r="F716" s="48">
        <v>6.5</v>
      </c>
      <c r="G716" s="48">
        <v>2.2100000000000002E-2</v>
      </c>
      <c r="H716" s="48">
        <v>45.184899999999999</v>
      </c>
      <c r="I716" s="48">
        <v>2025</v>
      </c>
      <c r="J716" s="48" t="s">
        <v>32</v>
      </c>
      <c r="K716" s="48" t="s">
        <v>33</v>
      </c>
    </row>
    <row r="717" spans="1:11" ht="20.100000000000001" customHeight="1" x14ac:dyDescent="0.25">
      <c r="A717" s="48" t="s">
        <v>1092</v>
      </c>
      <c r="B717" s="48" t="s">
        <v>79</v>
      </c>
      <c r="C717" s="48" t="s">
        <v>31</v>
      </c>
      <c r="D717" s="48">
        <v>88232</v>
      </c>
      <c r="E717" s="48">
        <v>89.96</v>
      </c>
      <c r="F717" s="48">
        <v>2.5499999999999998</v>
      </c>
      <c r="G717" s="48">
        <v>2.8899999999999999E-2</v>
      </c>
      <c r="H717" s="48">
        <v>34.600900000000003</v>
      </c>
      <c r="I717" s="48">
        <v>2025</v>
      </c>
      <c r="J717" s="48" t="s">
        <v>32</v>
      </c>
      <c r="K717" s="48" t="s">
        <v>33</v>
      </c>
    </row>
    <row r="718" spans="1:11" ht="20.100000000000001" customHeight="1" x14ac:dyDescent="0.25">
      <c r="A718" s="48" t="s">
        <v>629</v>
      </c>
      <c r="B718" s="48" t="s">
        <v>79</v>
      </c>
      <c r="C718" s="48" t="s">
        <v>31</v>
      </c>
      <c r="D718" s="48">
        <v>247621</v>
      </c>
      <c r="E718" s="48">
        <v>86.53</v>
      </c>
      <c r="F718" s="48">
        <v>4.55</v>
      </c>
      <c r="G718" s="48">
        <v>1.84E-2</v>
      </c>
      <c r="H718" s="48">
        <v>54.422199999999997</v>
      </c>
      <c r="I718" s="48">
        <v>2025</v>
      </c>
      <c r="J718" s="48" t="s">
        <v>32</v>
      </c>
      <c r="K718" s="48" t="s">
        <v>33</v>
      </c>
    </row>
    <row r="719" spans="1:11" ht="20.100000000000001" customHeight="1" x14ac:dyDescent="0.25">
      <c r="A719" s="48" t="s">
        <v>737</v>
      </c>
      <c r="B719" s="48" t="s">
        <v>34</v>
      </c>
      <c r="C719" s="48" t="s">
        <v>31</v>
      </c>
      <c r="D719" s="48">
        <v>454064</v>
      </c>
      <c r="E719" s="48">
        <v>80.930000000000007</v>
      </c>
      <c r="F719" s="48">
        <v>10.73</v>
      </c>
      <c r="G719" s="48">
        <v>2.3599999999999999E-2</v>
      </c>
      <c r="H719" s="48">
        <v>42.317300000000003</v>
      </c>
      <c r="I719" s="48">
        <v>2025</v>
      </c>
      <c r="J719" s="48" t="s">
        <v>32</v>
      </c>
      <c r="K719" s="48" t="s">
        <v>33</v>
      </c>
    </row>
    <row r="720" spans="1:11" ht="20.100000000000001" customHeight="1" x14ac:dyDescent="0.25">
      <c r="A720" s="48" t="s">
        <v>626</v>
      </c>
      <c r="B720" s="48" t="s">
        <v>75</v>
      </c>
      <c r="C720" s="48" t="s">
        <v>31</v>
      </c>
      <c r="D720" s="48">
        <v>431007</v>
      </c>
      <c r="E720" s="48">
        <v>85.89</v>
      </c>
      <c r="F720" s="48">
        <v>11.19</v>
      </c>
      <c r="G720" s="48">
        <v>2.5999999999999999E-2</v>
      </c>
      <c r="H720" s="48">
        <v>38.517099999999999</v>
      </c>
      <c r="I720" s="48">
        <v>2025</v>
      </c>
      <c r="J720" s="48" t="s">
        <v>32</v>
      </c>
      <c r="K720" s="48" t="s">
        <v>33</v>
      </c>
    </row>
    <row r="721" spans="1:11" ht="20.100000000000001" customHeight="1" x14ac:dyDescent="0.25">
      <c r="A721" s="48" t="s">
        <v>934</v>
      </c>
      <c r="B721" s="48" t="s">
        <v>79</v>
      </c>
      <c r="C721" s="48" t="s">
        <v>31</v>
      </c>
      <c r="D721" s="48">
        <v>425338</v>
      </c>
      <c r="E721" s="48">
        <v>88.95</v>
      </c>
      <c r="F721" s="48">
        <v>10.99</v>
      </c>
      <c r="G721" s="48">
        <v>2.58E-2</v>
      </c>
      <c r="H721" s="48">
        <v>38.702199999999998</v>
      </c>
      <c r="I721" s="48">
        <v>2025</v>
      </c>
      <c r="J721" s="48" t="s">
        <v>32</v>
      </c>
      <c r="K721" s="48" t="s">
        <v>33</v>
      </c>
    </row>
    <row r="722" spans="1:11" ht="20.100000000000001" customHeight="1" x14ac:dyDescent="0.25">
      <c r="A722" s="48" t="s">
        <v>797</v>
      </c>
      <c r="B722" s="48" t="s">
        <v>79</v>
      </c>
      <c r="C722" s="48" t="s">
        <v>31</v>
      </c>
      <c r="D722" s="48">
        <v>207487</v>
      </c>
      <c r="E722" s="48">
        <v>85.56</v>
      </c>
      <c r="F722" s="48">
        <v>7.16</v>
      </c>
      <c r="G722" s="48">
        <v>3.4500000000000003E-2</v>
      </c>
      <c r="H722" s="48">
        <v>28.9786</v>
      </c>
      <c r="I722" s="48">
        <v>2025</v>
      </c>
      <c r="J722" s="48" t="s">
        <v>32</v>
      </c>
      <c r="K722" s="48" t="s">
        <v>33</v>
      </c>
    </row>
    <row r="723" spans="1:11" ht="20.100000000000001" customHeight="1" x14ac:dyDescent="0.25">
      <c r="A723" s="48" t="s">
        <v>840</v>
      </c>
      <c r="B723" s="48" t="s">
        <v>75</v>
      </c>
      <c r="C723" s="48" t="s">
        <v>31</v>
      </c>
      <c r="D723" s="48">
        <v>280869</v>
      </c>
      <c r="E723" s="48">
        <v>81.680000000000007</v>
      </c>
      <c r="F723" s="48">
        <v>6.75</v>
      </c>
      <c r="G723" s="48">
        <v>2.4E-2</v>
      </c>
      <c r="H723" s="48">
        <v>41.610199999999999</v>
      </c>
      <c r="I723" s="48">
        <v>2025</v>
      </c>
      <c r="J723" s="48" t="s">
        <v>32</v>
      </c>
      <c r="K723" s="48" t="s">
        <v>33</v>
      </c>
    </row>
    <row r="724" spans="1:11" ht="20.100000000000001" customHeight="1" x14ac:dyDescent="0.25">
      <c r="A724" s="48" t="s">
        <v>661</v>
      </c>
      <c r="B724" s="48" t="s">
        <v>79</v>
      </c>
      <c r="C724" s="48" t="s">
        <v>31</v>
      </c>
      <c r="D724" s="48">
        <v>168187</v>
      </c>
      <c r="E724" s="48">
        <v>89.55</v>
      </c>
      <c r="F724" s="48">
        <v>3.61</v>
      </c>
      <c r="G724" s="48">
        <v>2.1499999999999998E-2</v>
      </c>
      <c r="H724" s="48">
        <v>46.589300000000001</v>
      </c>
      <c r="I724" s="48">
        <v>2025</v>
      </c>
      <c r="J724" s="48" t="s">
        <v>32</v>
      </c>
      <c r="K724" s="48" t="s">
        <v>33</v>
      </c>
    </row>
    <row r="725" spans="1:11" ht="20.100000000000001" customHeight="1" x14ac:dyDescent="0.25">
      <c r="A725" s="48" t="s">
        <v>599</v>
      </c>
      <c r="B725" s="48" t="s">
        <v>79</v>
      </c>
      <c r="C725" s="48" t="s">
        <v>31</v>
      </c>
      <c r="D725" s="48">
        <v>157789</v>
      </c>
      <c r="E725" s="48">
        <v>76.91</v>
      </c>
      <c r="F725" s="48">
        <v>3.36</v>
      </c>
      <c r="G725" s="48">
        <v>2.1299999999999999E-2</v>
      </c>
      <c r="H725" s="48">
        <v>46.960999999999999</v>
      </c>
      <c r="I725" s="48">
        <v>2025</v>
      </c>
      <c r="J725" s="48" t="s">
        <v>32</v>
      </c>
      <c r="K725" s="48" t="s">
        <v>33</v>
      </c>
    </row>
    <row r="726" spans="1:11" ht="20.100000000000001" customHeight="1" x14ac:dyDescent="0.25">
      <c r="A726" s="48" t="s">
        <v>890</v>
      </c>
      <c r="B726" s="48" t="s">
        <v>75</v>
      </c>
      <c r="C726" s="48" t="s">
        <v>31</v>
      </c>
      <c r="D726" s="48">
        <v>291627</v>
      </c>
      <c r="E726" s="48">
        <v>80.89</v>
      </c>
      <c r="F726" s="48">
        <v>5.57</v>
      </c>
      <c r="G726" s="48">
        <v>1.9099999999999999E-2</v>
      </c>
      <c r="H726" s="48">
        <v>52.356699999999996</v>
      </c>
      <c r="I726" s="48">
        <v>2025</v>
      </c>
      <c r="J726" s="48" t="s">
        <v>32</v>
      </c>
      <c r="K726" s="48" t="s">
        <v>33</v>
      </c>
    </row>
    <row r="727" spans="1:11" ht="20.100000000000001" customHeight="1" x14ac:dyDescent="0.25">
      <c r="A727" s="48" t="s">
        <v>608</v>
      </c>
      <c r="B727" s="48" t="s">
        <v>34</v>
      </c>
      <c r="C727" s="48" t="s">
        <v>31</v>
      </c>
      <c r="D727" s="48">
        <v>466214</v>
      </c>
      <c r="E727" s="48">
        <v>78.64</v>
      </c>
      <c r="F727" s="48">
        <v>9.0500000000000007</v>
      </c>
      <c r="G727" s="48">
        <v>1.9400000000000001E-2</v>
      </c>
      <c r="H727" s="48">
        <v>51.515300000000003</v>
      </c>
      <c r="I727" s="48">
        <v>2025</v>
      </c>
      <c r="J727" s="48" t="s">
        <v>32</v>
      </c>
      <c r="K727" s="48" t="s">
        <v>33</v>
      </c>
    </row>
    <row r="728" spans="1:11" ht="20.100000000000001" customHeight="1" x14ac:dyDescent="0.25">
      <c r="A728" s="48" t="s">
        <v>597</v>
      </c>
      <c r="B728" s="48" t="s">
        <v>79</v>
      </c>
      <c r="C728" s="48" t="s">
        <v>31</v>
      </c>
      <c r="D728" s="48">
        <v>303579</v>
      </c>
      <c r="E728" s="48">
        <v>85.3</v>
      </c>
      <c r="F728" s="48">
        <v>6.26</v>
      </c>
      <c r="G728" s="48">
        <v>2.06E-2</v>
      </c>
      <c r="H728" s="48">
        <v>48.495100000000001</v>
      </c>
      <c r="I728" s="48">
        <v>2025</v>
      </c>
      <c r="J728" s="48" t="s">
        <v>32</v>
      </c>
      <c r="K728" s="48" t="s">
        <v>33</v>
      </c>
    </row>
    <row r="729" spans="1:11" ht="20.100000000000001" customHeight="1" x14ac:dyDescent="0.25">
      <c r="A729" s="48" t="s">
        <v>794</v>
      </c>
      <c r="B729" s="48" t="s">
        <v>34</v>
      </c>
      <c r="C729" s="48" t="s">
        <v>31</v>
      </c>
      <c r="D729" s="48">
        <v>451839</v>
      </c>
      <c r="E729" s="48">
        <v>82.47</v>
      </c>
      <c r="F729" s="48">
        <v>11.97</v>
      </c>
      <c r="G729" s="48">
        <v>2.6499999999999999E-2</v>
      </c>
      <c r="H729" s="48">
        <v>37.747599999999998</v>
      </c>
      <c r="I729" s="48">
        <v>2025</v>
      </c>
      <c r="J729" s="48" t="s">
        <v>32</v>
      </c>
      <c r="K729" s="48" t="s">
        <v>33</v>
      </c>
    </row>
    <row r="730" spans="1:11" ht="20.100000000000001" customHeight="1" x14ac:dyDescent="0.25">
      <c r="A730" s="48" t="s">
        <v>873</v>
      </c>
      <c r="B730" s="48" t="s">
        <v>79</v>
      </c>
      <c r="C730" s="48" t="s">
        <v>31</v>
      </c>
      <c r="D730" s="48">
        <v>265880</v>
      </c>
      <c r="E730" s="48">
        <v>86.88</v>
      </c>
      <c r="F730" s="48">
        <v>6.72</v>
      </c>
      <c r="G730" s="48">
        <v>2.53E-2</v>
      </c>
      <c r="H730" s="48">
        <v>39.565399999999997</v>
      </c>
      <c r="I730" s="48">
        <v>2025</v>
      </c>
      <c r="J730" s="48" t="s">
        <v>32</v>
      </c>
      <c r="K730" s="48" t="s">
        <v>33</v>
      </c>
    </row>
    <row r="731" spans="1:11" ht="20.100000000000001" customHeight="1" x14ac:dyDescent="0.25">
      <c r="A731" s="48" t="s">
        <v>839</v>
      </c>
      <c r="B731" s="48" t="s">
        <v>30</v>
      </c>
      <c r="C731" s="48" t="s">
        <v>31</v>
      </c>
      <c r="D731" s="48">
        <v>483696</v>
      </c>
      <c r="E731" s="48">
        <v>84.03</v>
      </c>
      <c r="F731" s="48">
        <v>10.55</v>
      </c>
      <c r="G731" s="48">
        <v>2.18E-2</v>
      </c>
      <c r="H731" s="48">
        <v>45.847900000000003</v>
      </c>
      <c r="I731" s="48">
        <v>2025</v>
      </c>
      <c r="J731" s="48" t="s">
        <v>32</v>
      </c>
      <c r="K731" s="48" t="s">
        <v>33</v>
      </c>
    </row>
    <row r="732" spans="1:11" ht="20.100000000000001" customHeight="1" x14ac:dyDescent="0.25">
      <c r="A732" s="48" t="s">
        <v>625</v>
      </c>
      <c r="B732" s="48" t="s">
        <v>79</v>
      </c>
      <c r="C732" s="48" t="s">
        <v>31</v>
      </c>
      <c r="D732" s="48">
        <v>175282</v>
      </c>
      <c r="E732" s="48">
        <v>87.64</v>
      </c>
      <c r="F732" s="48">
        <v>4.24</v>
      </c>
      <c r="G732" s="48">
        <v>2.4199999999999999E-2</v>
      </c>
      <c r="H732" s="48">
        <v>41.340200000000003</v>
      </c>
      <c r="I732" s="48">
        <v>2025</v>
      </c>
      <c r="J732" s="48" t="s">
        <v>32</v>
      </c>
      <c r="K732" s="48" t="s">
        <v>33</v>
      </c>
    </row>
    <row r="733" spans="1:11" ht="20.100000000000001" customHeight="1" x14ac:dyDescent="0.25">
      <c r="A733" s="48" t="s">
        <v>844</v>
      </c>
      <c r="B733" s="48" t="s">
        <v>79</v>
      </c>
      <c r="C733" s="48" t="s">
        <v>31</v>
      </c>
      <c r="D733" s="48">
        <v>349660</v>
      </c>
      <c r="E733" s="48">
        <v>81.95</v>
      </c>
      <c r="F733" s="48">
        <v>6.2</v>
      </c>
      <c r="G733" s="48">
        <v>1.77E-2</v>
      </c>
      <c r="H733" s="48">
        <v>56.396799999999999</v>
      </c>
      <c r="I733" s="48">
        <v>2025</v>
      </c>
      <c r="J733" s="48" t="s">
        <v>32</v>
      </c>
      <c r="K733" s="48" t="s">
        <v>33</v>
      </c>
    </row>
    <row r="734" spans="1:11" ht="20.100000000000001" customHeight="1" x14ac:dyDescent="0.25">
      <c r="A734" s="48" t="s">
        <v>512</v>
      </c>
      <c r="B734" s="48" t="s">
        <v>79</v>
      </c>
      <c r="C734" s="48" t="s">
        <v>31</v>
      </c>
      <c r="D734" s="48">
        <v>251655</v>
      </c>
      <c r="E734" s="48">
        <v>75.569999999999993</v>
      </c>
      <c r="F734" s="48">
        <v>6.85</v>
      </c>
      <c r="G734" s="48">
        <v>2.7199999999999998E-2</v>
      </c>
      <c r="H734" s="48">
        <v>36.738</v>
      </c>
      <c r="I734" s="48">
        <v>2025</v>
      </c>
      <c r="J734" s="48" t="s">
        <v>32</v>
      </c>
      <c r="K734" s="48" t="s">
        <v>33</v>
      </c>
    </row>
    <row r="735" spans="1:11" ht="20.100000000000001" customHeight="1" x14ac:dyDescent="0.25">
      <c r="A735" s="48" t="s">
        <v>1671</v>
      </c>
      <c r="B735" s="48" t="s">
        <v>79</v>
      </c>
      <c r="C735" s="48" t="s">
        <v>31</v>
      </c>
      <c r="D735" s="48">
        <v>93484</v>
      </c>
      <c r="E735" s="48">
        <v>88.99</v>
      </c>
      <c r="F735" s="48">
        <v>3.59</v>
      </c>
      <c r="G735" s="48">
        <v>3.8399999999999997E-2</v>
      </c>
      <c r="H735" s="48">
        <v>26.040099999999999</v>
      </c>
      <c r="I735" s="48">
        <v>2025</v>
      </c>
      <c r="J735" s="48" t="s">
        <v>32</v>
      </c>
      <c r="K735" s="48" t="s">
        <v>33</v>
      </c>
    </row>
    <row r="736" spans="1:11" ht="20.100000000000001" customHeight="1" x14ac:dyDescent="0.25">
      <c r="A736" s="48" t="s">
        <v>825</v>
      </c>
      <c r="B736" s="48" t="s">
        <v>34</v>
      </c>
      <c r="C736" s="48" t="s">
        <v>31</v>
      </c>
      <c r="D736" s="48">
        <v>559651</v>
      </c>
      <c r="E736" s="48">
        <v>85.19</v>
      </c>
      <c r="F736" s="48">
        <v>11.27</v>
      </c>
      <c r="G736" s="48">
        <v>2.01E-2</v>
      </c>
      <c r="H736" s="48">
        <v>49.658499999999997</v>
      </c>
      <c r="I736" s="48">
        <v>2025</v>
      </c>
      <c r="J736" s="48" t="s">
        <v>32</v>
      </c>
      <c r="K736" s="48" t="s">
        <v>33</v>
      </c>
    </row>
    <row r="737" spans="1:11" ht="20.100000000000001" customHeight="1" x14ac:dyDescent="0.25">
      <c r="A737" s="48" t="s">
        <v>526</v>
      </c>
      <c r="B737" s="48" t="s">
        <v>79</v>
      </c>
      <c r="C737" s="48" t="s">
        <v>31</v>
      </c>
      <c r="D737" s="48">
        <v>221676</v>
      </c>
      <c r="E737" s="48">
        <v>86.15</v>
      </c>
      <c r="F737" s="48">
        <v>4.51</v>
      </c>
      <c r="G737" s="48">
        <v>2.0299999999999999E-2</v>
      </c>
      <c r="H737" s="48">
        <v>49.152200000000001</v>
      </c>
      <c r="I737" s="48">
        <v>2025</v>
      </c>
      <c r="J737" s="48" t="s">
        <v>32</v>
      </c>
      <c r="K737" s="48" t="s">
        <v>33</v>
      </c>
    </row>
    <row r="738" spans="1:11" ht="20.100000000000001" customHeight="1" x14ac:dyDescent="0.25">
      <c r="A738" s="48" t="s">
        <v>1853</v>
      </c>
      <c r="B738" s="48" t="s">
        <v>75</v>
      </c>
      <c r="C738" s="48" t="s">
        <v>31</v>
      </c>
      <c r="D738" s="48">
        <v>291627</v>
      </c>
      <c r="E738" s="48">
        <v>86.02</v>
      </c>
      <c r="F738" s="48">
        <v>7.24</v>
      </c>
      <c r="G738" s="48">
        <v>2.4799999999999999E-2</v>
      </c>
      <c r="H738" s="48">
        <v>40.28</v>
      </c>
      <c r="I738" s="48">
        <v>2025</v>
      </c>
      <c r="J738" s="48" t="s">
        <v>32</v>
      </c>
      <c r="K738" s="48" t="s">
        <v>33</v>
      </c>
    </row>
    <row r="739" spans="1:11" ht="20.100000000000001" customHeight="1" x14ac:dyDescent="0.25">
      <c r="A739" s="48" t="s">
        <v>1626</v>
      </c>
      <c r="B739" s="48" t="s">
        <v>79</v>
      </c>
      <c r="C739" s="48" t="s">
        <v>31</v>
      </c>
      <c r="D739" s="48">
        <v>194306</v>
      </c>
      <c r="E739" s="48">
        <v>88.01</v>
      </c>
      <c r="F739" s="48">
        <v>4.8899999999999997</v>
      </c>
      <c r="G739" s="48">
        <v>2.52E-2</v>
      </c>
      <c r="H739" s="48">
        <v>39.735399999999998</v>
      </c>
      <c r="I739" s="48">
        <v>2025</v>
      </c>
      <c r="J739" s="48" t="s">
        <v>32</v>
      </c>
      <c r="K739" s="48" t="s">
        <v>33</v>
      </c>
    </row>
    <row r="740" spans="1:11" ht="20.100000000000001" customHeight="1" x14ac:dyDescent="0.25">
      <c r="A740" s="48" t="s">
        <v>1469</v>
      </c>
      <c r="B740" s="48" t="s">
        <v>79</v>
      </c>
      <c r="C740" s="48" t="s">
        <v>31</v>
      </c>
      <c r="D740" s="48">
        <v>181786</v>
      </c>
      <c r="E740" s="48">
        <v>80.06</v>
      </c>
      <c r="F740" s="48">
        <v>4.5199999999999996</v>
      </c>
      <c r="G740" s="48">
        <v>2.4899999999999999E-2</v>
      </c>
      <c r="H740" s="48">
        <v>40.2181</v>
      </c>
      <c r="I740" s="48">
        <v>2025</v>
      </c>
      <c r="J740" s="48" t="s">
        <v>32</v>
      </c>
      <c r="K740" s="48" t="s">
        <v>33</v>
      </c>
    </row>
    <row r="741" spans="1:11" ht="20.100000000000001" customHeight="1" x14ac:dyDescent="0.25">
      <c r="A741" s="48" t="s">
        <v>539</v>
      </c>
      <c r="B741" s="48" t="s">
        <v>79</v>
      </c>
      <c r="C741" s="48" t="s">
        <v>31</v>
      </c>
      <c r="D741" s="48">
        <v>321003</v>
      </c>
      <c r="E741" s="48">
        <v>77.52</v>
      </c>
      <c r="F741" s="48">
        <v>10.99</v>
      </c>
      <c r="G741" s="48">
        <v>3.4200000000000001E-2</v>
      </c>
      <c r="H741" s="48">
        <v>29.208600000000001</v>
      </c>
      <c r="I741" s="48">
        <v>2025</v>
      </c>
      <c r="J741" s="48" t="s">
        <v>32</v>
      </c>
      <c r="K741" s="48" t="s">
        <v>33</v>
      </c>
    </row>
    <row r="742" spans="1:11" ht="20.100000000000001" customHeight="1" x14ac:dyDescent="0.25">
      <c r="A742" s="48" t="s">
        <v>1489</v>
      </c>
      <c r="B742" s="48" t="s">
        <v>79</v>
      </c>
      <c r="C742" s="48" t="s">
        <v>31</v>
      </c>
      <c r="D742" s="48">
        <v>184811</v>
      </c>
      <c r="E742" s="48">
        <v>84.21</v>
      </c>
      <c r="F742" s="48">
        <v>4.25</v>
      </c>
      <c r="G742" s="48">
        <v>2.3E-2</v>
      </c>
      <c r="H742" s="48">
        <v>43.485100000000003</v>
      </c>
      <c r="I742" s="48">
        <v>2025</v>
      </c>
      <c r="J742" s="48" t="s">
        <v>32</v>
      </c>
      <c r="K742" s="48" t="s">
        <v>33</v>
      </c>
    </row>
    <row r="743" spans="1:11" ht="20.100000000000001" customHeight="1" x14ac:dyDescent="0.25">
      <c r="A743" s="48" t="s">
        <v>513</v>
      </c>
      <c r="B743" s="48" t="s">
        <v>79</v>
      </c>
      <c r="C743" s="48" t="s">
        <v>31</v>
      </c>
      <c r="D743" s="48">
        <v>136713</v>
      </c>
      <c r="E743" s="48">
        <v>86.96</v>
      </c>
      <c r="F743" s="48">
        <v>4.3</v>
      </c>
      <c r="G743" s="48">
        <v>3.15E-2</v>
      </c>
      <c r="H743" s="48">
        <v>31.793800000000001</v>
      </c>
      <c r="I743" s="48">
        <v>2025</v>
      </c>
      <c r="J743" s="48" t="s">
        <v>32</v>
      </c>
      <c r="K743" s="48" t="s">
        <v>33</v>
      </c>
    </row>
    <row r="744" spans="1:11" ht="20.100000000000001" customHeight="1" x14ac:dyDescent="0.25">
      <c r="A744" s="48" t="s">
        <v>834</v>
      </c>
      <c r="B744" s="48" t="s">
        <v>79</v>
      </c>
      <c r="C744" s="48" t="s">
        <v>31</v>
      </c>
      <c r="D744" s="48">
        <v>136957</v>
      </c>
      <c r="E744" s="48">
        <v>90.68</v>
      </c>
      <c r="F744" s="48">
        <v>2.98</v>
      </c>
      <c r="G744" s="48">
        <v>2.18E-2</v>
      </c>
      <c r="H744" s="48">
        <v>45.958599999999997</v>
      </c>
      <c r="I744" s="48">
        <v>2025</v>
      </c>
      <c r="J744" s="48" t="s">
        <v>32</v>
      </c>
      <c r="K744" s="48" t="s">
        <v>33</v>
      </c>
    </row>
    <row r="745" spans="1:11" ht="20.100000000000001" customHeight="1" x14ac:dyDescent="0.25">
      <c r="A745" s="48" t="s">
        <v>919</v>
      </c>
      <c r="B745" s="48" t="s">
        <v>79</v>
      </c>
      <c r="C745" s="48" t="s">
        <v>31</v>
      </c>
      <c r="D745" s="48">
        <v>113620</v>
      </c>
      <c r="E745" s="48">
        <v>89.99</v>
      </c>
      <c r="F745" s="48">
        <v>2.76</v>
      </c>
      <c r="G745" s="48">
        <v>2.4299999999999999E-2</v>
      </c>
      <c r="H745" s="48">
        <v>41.166800000000002</v>
      </c>
      <c r="I745" s="48">
        <v>2025</v>
      </c>
      <c r="J745" s="48" t="s">
        <v>32</v>
      </c>
      <c r="K745" s="48" t="s">
        <v>33</v>
      </c>
    </row>
    <row r="746" spans="1:11" ht="20.100000000000001" customHeight="1" x14ac:dyDescent="0.25">
      <c r="A746" s="48" t="s">
        <v>693</v>
      </c>
      <c r="B746" s="48" t="s">
        <v>75</v>
      </c>
      <c r="C746" s="48" t="s">
        <v>31</v>
      </c>
      <c r="D746" s="48">
        <v>233710</v>
      </c>
      <c r="E746" s="48">
        <v>79.41</v>
      </c>
      <c r="F746" s="48">
        <v>5.76</v>
      </c>
      <c r="G746" s="48">
        <v>2.46E-2</v>
      </c>
      <c r="H746" s="48">
        <v>40.574599999999997</v>
      </c>
      <c r="I746" s="48">
        <v>2025</v>
      </c>
      <c r="J746" s="48" t="s">
        <v>32</v>
      </c>
      <c r="K746" s="48" t="s">
        <v>33</v>
      </c>
    </row>
    <row r="747" spans="1:11" ht="20.100000000000001" customHeight="1" x14ac:dyDescent="0.25">
      <c r="A747" s="48" t="s">
        <v>3300</v>
      </c>
      <c r="B747" s="48" t="s">
        <v>79</v>
      </c>
      <c r="C747" s="48" t="s">
        <v>31</v>
      </c>
      <c r="D747" s="48">
        <v>248108</v>
      </c>
      <c r="E747" s="48">
        <v>86.47</v>
      </c>
      <c r="F747" s="48">
        <v>4.04</v>
      </c>
      <c r="G747" s="48">
        <v>1.6299999999999999E-2</v>
      </c>
      <c r="H747" s="48">
        <v>61.412799999999997</v>
      </c>
      <c r="I747" s="48">
        <v>2025</v>
      </c>
      <c r="J747" s="48" t="s">
        <v>32</v>
      </c>
      <c r="K747" s="48" t="s">
        <v>33</v>
      </c>
    </row>
    <row r="748" spans="1:11" ht="20.100000000000001" customHeight="1" x14ac:dyDescent="0.25">
      <c r="A748" s="48" t="s">
        <v>612</v>
      </c>
      <c r="B748" s="48" t="s">
        <v>79</v>
      </c>
      <c r="C748" s="48" t="s">
        <v>31</v>
      </c>
      <c r="D748" s="48">
        <v>479835</v>
      </c>
      <c r="E748" s="48">
        <v>85.84</v>
      </c>
      <c r="F748" s="48">
        <v>9.24</v>
      </c>
      <c r="G748" s="48">
        <v>1.9300000000000001E-2</v>
      </c>
      <c r="H748" s="48">
        <v>51.930199999999999</v>
      </c>
      <c r="I748" s="48">
        <v>2025</v>
      </c>
      <c r="J748" s="48" t="s">
        <v>32</v>
      </c>
      <c r="K748" s="48" t="s">
        <v>33</v>
      </c>
    </row>
    <row r="749" spans="1:11" ht="20.100000000000001" customHeight="1" x14ac:dyDescent="0.25">
      <c r="A749" s="48" t="s">
        <v>901</v>
      </c>
      <c r="B749" s="48" t="s">
        <v>79</v>
      </c>
      <c r="C749" s="48" t="s">
        <v>31</v>
      </c>
      <c r="D749" s="48">
        <v>118176</v>
      </c>
      <c r="E749" s="48">
        <v>90.21</v>
      </c>
      <c r="F749" s="48">
        <v>2.88</v>
      </c>
      <c r="G749" s="48">
        <v>2.4400000000000002E-2</v>
      </c>
      <c r="H749" s="48">
        <v>41.033499999999997</v>
      </c>
      <c r="I749" s="48">
        <v>2025</v>
      </c>
      <c r="J749" s="48" t="s">
        <v>32</v>
      </c>
      <c r="K749" s="48" t="s">
        <v>33</v>
      </c>
    </row>
    <row r="750" spans="1:11" ht="20.100000000000001" customHeight="1" x14ac:dyDescent="0.25">
      <c r="A750" s="48" t="s">
        <v>831</v>
      </c>
      <c r="B750" s="48" t="s">
        <v>79</v>
      </c>
      <c r="C750" s="48" t="s">
        <v>31</v>
      </c>
      <c r="D750" s="48">
        <v>324481</v>
      </c>
      <c r="E750" s="48">
        <v>84.1</v>
      </c>
      <c r="F750" s="48">
        <v>6.93</v>
      </c>
      <c r="G750" s="48">
        <v>2.1399999999999999E-2</v>
      </c>
      <c r="H750" s="48">
        <v>46.822600000000001</v>
      </c>
      <c r="I750" s="48">
        <v>2025</v>
      </c>
      <c r="J750" s="48" t="s">
        <v>32</v>
      </c>
      <c r="K750" s="48" t="s">
        <v>33</v>
      </c>
    </row>
    <row r="751" spans="1:11" ht="20.100000000000001" customHeight="1" x14ac:dyDescent="0.25">
      <c r="A751" s="48" t="s">
        <v>519</v>
      </c>
      <c r="B751" s="48" t="s">
        <v>79</v>
      </c>
      <c r="C751" s="48" t="s">
        <v>31</v>
      </c>
      <c r="D751" s="48">
        <v>326324</v>
      </c>
      <c r="E751" s="48">
        <v>88.47</v>
      </c>
      <c r="F751" s="48">
        <v>6.74</v>
      </c>
      <c r="G751" s="48">
        <v>2.07E-2</v>
      </c>
      <c r="H751" s="48">
        <v>48.415999999999997</v>
      </c>
      <c r="I751" s="48">
        <v>2025</v>
      </c>
      <c r="J751" s="48" t="s">
        <v>32</v>
      </c>
      <c r="K751" s="48" t="s">
        <v>33</v>
      </c>
    </row>
    <row r="752" spans="1:11" ht="20.100000000000001" customHeight="1" x14ac:dyDescent="0.25">
      <c r="A752" s="48" t="s">
        <v>78</v>
      </c>
      <c r="B752" s="48" t="s">
        <v>79</v>
      </c>
      <c r="C752" s="48" t="s">
        <v>31</v>
      </c>
      <c r="D752" s="48">
        <v>99895</v>
      </c>
      <c r="E752" s="48">
        <v>87.07</v>
      </c>
      <c r="F752" s="48">
        <v>9.8699999999999992</v>
      </c>
      <c r="G752" s="48">
        <v>9.8799999999999999E-2</v>
      </c>
      <c r="H752" s="48">
        <v>10.121</v>
      </c>
      <c r="I752" s="48">
        <v>2025</v>
      </c>
      <c r="J752" s="48" t="s">
        <v>32</v>
      </c>
      <c r="K752" s="48" t="s">
        <v>33</v>
      </c>
    </row>
    <row r="753" spans="1:11" ht="20.100000000000001" customHeight="1" x14ac:dyDescent="0.25">
      <c r="A753" s="48" t="s">
        <v>3309</v>
      </c>
      <c r="B753" s="48" t="s">
        <v>75</v>
      </c>
      <c r="C753" s="48" t="s">
        <v>31</v>
      </c>
      <c r="D753" s="48">
        <v>180186</v>
      </c>
      <c r="E753" s="48">
        <v>82.03</v>
      </c>
      <c r="F753" s="48">
        <v>4.5999999999999996</v>
      </c>
      <c r="G753" s="48">
        <v>2.5499999999999998E-2</v>
      </c>
      <c r="H753" s="48">
        <v>39.170900000000003</v>
      </c>
      <c r="I753" s="48">
        <v>2025</v>
      </c>
      <c r="J753" s="48" t="s">
        <v>32</v>
      </c>
      <c r="K753" s="48" t="s">
        <v>33</v>
      </c>
    </row>
    <row r="754" spans="1:11" ht="20.100000000000001" customHeight="1" x14ac:dyDescent="0.25">
      <c r="A754" s="48" t="s">
        <v>3296</v>
      </c>
      <c r="B754" s="48" t="s">
        <v>79</v>
      </c>
      <c r="C754" s="48" t="s">
        <v>31</v>
      </c>
      <c r="D754" s="48">
        <v>110664</v>
      </c>
      <c r="E754" s="48">
        <v>86.07</v>
      </c>
      <c r="F754" s="48">
        <v>3.88</v>
      </c>
      <c r="G754" s="48">
        <v>3.5099999999999999E-2</v>
      </c>
      <c r="H754" s="48">
        <v>28.521699999999999</v>
      </c>
      <c r="I754" s="48">
        <v>2025</v>
      </c>
      <c r="J754" s="48" t="s">
        <v>32</v>
      </c>
      <c r="K754" s="48" t="s">
        <v>33</v>
      </c>
    </row>
    <row r="755" spans="1:11" ht="20.100000000000001" customHeight="1" x14ac:dyDescent="0.25">
      <c r="A755" s="48" t="s">
        <v>750</v>
      </c>
      <c r="B755" s="48" t="s">
        <v>79</v>
      </c>
      <c r="C755" s="48" t="s">
        <v>31</v>
      </c>
      <c r="D755" s="48">
        <v>88406</v>
      </c>
      <c r="E755" s="48">
        <v>88.76</v>
      </c>
      <c r="F755" s="48">
        <v>2.76</v>
      </c>
      <c r="G755" s="48">
        <v>3.1199999999999999E-2</v>
      </c>
      <c r="H755" s="48">
        <v>32.031199999999998</v>
      </c>
      <c r="I755" s="48">
        <v>2025</v>
      </c>
      <c r="J755" s="48" t="s">
        <v>32</v>
      </c>
      <c r="K755" s="48" t="s">
        <v>33</v>
      </c>
    </row>
    <row r="756" spans="1:11" ht="20.100000000000001" customHeight="1" x14ac:dyDescent="0.25">
      <c r="A756" s="48" t="s">
        <v>836</v>
      </c>
      <c r="B756" s="48" t="s">
        <v>75</v>
      </c>
      <c r="C756" s="48" t="s">
        <v>31</v>
      </c>
      <c r="D756" s="48">
        <v>241036</v>
      </c>
      <c r="E756" s="48">
        <v>88.45</v>
      </c>
      <c r="F756" s="48">
        <v>5.45</v>
      </c>
      <c r="G756" s="48">
        <v>2.2599999999999999E-2</v>
      </c>
      <c r="H756" s="48">
        <v>44.226799999999997</v>
      </c>
      <c r="I756" s="48">
        <v>2025</v>
      </c>
      <c r="J756" s="48" t="s">
        <v>32</v>
      </c>
      <c r="K756" s="48" t="s">
        <v>33</v>
      </c>
    </row>
    <row r="757" spans="1:11" ht="20.100000000000001" customHeight="1" x14ac:dyDescent="0.25">
      <c r="A757" s="48" t="s">
        <v>939</v>
      </c>
      <c r="B757" s="48" t="s">
        <v>34</v>
      </c>
      <c r="C757" s="48" t="s">
        <v>31</v>
      </c>
      <c r="D757" s="48">
        <v>500018</v>
      </c>
      <c r="E757" s="48">
        <v>71.75</v>
      </c>
      <c r="F757" s="48">
        <v>9.39</v>
      </c>
      <c r="G757" s="48">
        <v>1.8800000000000001E-2</v>
      </c>
      <c r="H757" s="48">
        <v>53.250100000000003</v>
      </c>
      <c r="I757" s="48">
        <v>2025</v>
      </c>
      <c r="J757" s="48" t="s">
        <v>32</v>
      </c>
      <c r="K757" s="48" t="s">
        <v>33</v>
      </c>
    </row>
    <row r="758" spans="1:11" ht="20.100000000000001" customHeight="1" x14ac:dyDescent="0.25">
      <c r="A758" s="48" t="s">
        <v>905</v>
      </c>
      <c r="B758" s="48" t="s">
        <v>75</v>
      </c>
      <c r="C758" s="48" t="s">
        <v>31</v>
      </c>
      <c r="D758" s="48">
        <v>465072</v>
      </c>
      <c r="E758" s="48">
        <v>82.48</v>
      </c>
      <c r="F758" s="48">
        <v>9.6999999999999993</v>
      </c>
      <c r="G758" s="48">
        <v>2.0899999999999998E-2</v>
      </c>
      <c r="H758" s="48">
        <v>47.945500000000003</v>
      </c>
      <c r="I758" s="48">
        <v>2025</v>
      </c>
      <c r="J758" s="48" t="s">
        <v>32</v>
      </c>
      <c r="K758" s="48" t="s">
        <v>33</v>
      </c>
    </row>
    <row r="759" spans="1:11" ht="20.100000000000001" customHeight="1" x14ac:dyDescent="0.25">
      <c r="A759" s="48" t="s">
        <v>565</v>
      </c>
      <c r="B759" s="48" t="s">
        <v>79</v>
      </c>
      <c r="C759" s="48" t="s">
        <v>31</v>
      </c>
      <c r="D759" s="48">
        <v>594708</v>
      </c>
      <c r="E759" s="48">
        <v>61.8</v>
      </c>
      <c r="F759" s="48">
        <v>12.69</v>
      </c>
      <c r="G759" s="48">
        <v>2.1299999999999999E-2</v>
      </c>
      <c r="H759" s="48">
        <v>46.8643</v>
      </c>
      <c r="I759" s="48">
        <v>2025</v>
      </c>
      <c r="J759" s="48" t="s">
        <v>32</v>
      </c>
      <c r="K759" s="48" t="s">
        <v>33</v>
      </c>
    </row>
    <row r="760" spans="1:11" ht="20.100000000000001" customHeight="1" x14ac:dyDescent="0.25">
      <c r="A760" s="48" t="s">
        <v>722</v>
      </c>
      <c r="B760" s="48" t="s">
        <v>79</v>
      </c>
      <c r="C760" s="48" t="s">
        <v>31</v>
      </c>
      <c r="D760" s="48">
        <v>154763</v>
      </c>
      <c r="E760" s="48">
        <v>84.25</v>
      </c>
      <c r="F760" s="48">
        <v>4.0199999999999996</v>
      </c>
      <c r="G760" s="48">
        <v>2.5999999999999999E-2</v>
      </c>
      <c r="H760" s="48">
        <v>38.4983</v>
      </c>
      <c r="I760" s="48">
        <v>2025</v>
      </c>
      <c r="J760" s="48" t="s">
        <v>32</v>
      </c>
      <c r="K760" s="48" t="s">
        <v>33</v>
      </c>
    </row>
    <row r="761" spans="1:11" ht="20.100000000000001" customHeight="1" x14ac:dyDescent="0.25">
      <c r="A761" s="48" t="s">
        <v>516</v>
      </c>
      <c r="B761" s="48" t="s">
        <v>79</v>
      </c>
      <c r="C761" s="48" t="s">
        <v>31</v>
      </c>
      <c r="D761" s="48">
        <v>652613</v>
      </c>
      <c r="E761" s="48">
        <v>87.18</v>
      </c>
      <c r="F761" s="48">
        <v>11.52</v>
      </c>
      <c r="G761" s="48">
        <v>1.77E-2</v>
      </c>
      <c r="H761" s="48">
        <v>56.650500000000001</v>
      </c>
      <c r="I761" s="48">
        <v>2025</v>
      </c>
      <c r="J761" s="48" t="s">
        <v>32</v>
      </c>
      <c r="K761" s="48" t="s">
        <v>33</v>
      </c>
    </row>
    <row r="762" spans="1:11" ht="20.100000000000001" customHeight="1" x14ac:dyDescent="0.25">
      <c r="A762" s="48" t="s">
        <v>609</v>
      </c>
      <c r="B762" s="48" t="s">
        <v>79</v>
      </c>
      <c r="C762" s="48" t="s">
        <v>31</v>
      </c>
      <c r="D762" s="48">
        <v>115290</v>
      </c>
      <c r="E762" s="48">
        <v>90.52</v>
      </c>
      <c r="F762" s="48">
        <v>4.42</v>
      </c>
      <c r="G762" s="48">
        <v>3.8300000000000001E-2</v>
      </c>
      <c r="H762" s="48">
        <v>26.0837</v>
      </c>
      <c r="I762" s="48">
        <v>2025</v>
      </c>
      <c r="J762" s="48" t="s">
        <v>32</v>
      </c>
      <c r="K762" s="48" t="s">
        <v>33</v>
      </c>
    </row>
    <row r="763" spans="1:11" ht="20.100000000000001" customHeight="1" x14ac:dyDescent="0.25">
      <c r="A763" s="48" t="s">
        <v>824</v>
      </c>
      <c r="B763" s="48" t="s">
        <v>75</v>
      </c>
      <c r="C763" s="48" t="s">
        <v>31</v>
      </c>
      <c r="D763" s="48">
        <v>460116</v>
      </c>
      <c r="E763" s="48">
        <v>85.23</v>
      </c>
      <c r="F763" s="48">
        <v>9.98</v>
      </c>
      <c r="G763" s="48">
        <v>2.1700000000000001E-2</v>
      </c>
      <c r="H763" s="48">
        <v>46.1038</v>
      </c>
      <c r="I763" s="48">
        <v>2025</v>
      </c>
      <c r="J763" s="48" t="s">
        <v>32</v>
      </c>
      <c r="K763" s="48" t="s">
        <v>33</v>
      </c>
    </row>
    <row r="764" spans="1:11" ht="20.100000000000001" customHeight="1" x14ac:dyDescent="0.25">
      <c r="A764" s="48" t="s">
        <v>711</v>
      </c>
      <c r="B764" s="48" t="s">
        <v>79</v>
      </c>
      <c r="C764" s="48" t="s">
        <v>31</v>
      </c>
      <c r="D764" s="48">
        <v>223207</v>
      </c>
      <c r="E764" s="48">
        <v>87.18</v>
      </c>
      <c r="F764" s="48">
        <v>6.56</v>
      </c>
      <c r="G764" s="48">
        <v>2.9399999999999999E-2</v>
      </c>
      <c r="H764" s="48">
        <v>34.025399999999998</v>
      </c>
      <c r="I764" s="48">
        <v>2025</v>
      </c>
      <c r="J764" s="48" t="s">
        <v>32</v>
      </c>
      <c r="K764" s="48" t="s">
        <v>33</v>
      </c>
    </row>
    <row r="765" spans="1:11" ht="20.100000000000001" customHeight="1" x14ac:dyDescent="0.25">
      <c r="A765" s="48" t="s">
        <v>814</v>
      </c>
      <c r="B765" s="48" t="s">
        <v>79</v>
      </c>
      <c r="C765" s="48" t="s">
        <v>31</v>
      </c>
      <c r="D765" s="48">
        <v>242056</v>
      </c>
      <c r="E765" s="48">
        <v>76.97</v>
      </c>
      <c r="F765" s="48">
        <v>6.94</v>
      </c>
      <c r="G765" s="48">
        <v>2.87E-2</v>
      </c>
      <c r="H765" s="48">
        <v>34.878399999999999</v>
      </c>
      <c r="I765" s="48">
        <v>2025</v>
      </c>
      <c r="J765" s="48" t="s">
        <v>32</v>
      </c>
      <c r="K765" s="48" t="s">
        <v>33</v>
      </c>
    </row>
    <row r="766" spans="1:11" ht="20.100000000000001" customHeight="1" x14ac:dyDescent="0.25">
      <c r="A766" s="48" t="s">
        <v>780</v>
      </c>
      <c r="B766" s="48" t="s">
        <v>79</v>
      </c>
      <c r="C766" s="48" t="s">
        <v>31</v>
      </c>
      <c r="D766" s="48">
        <v>492216</v>
      </c>
      <c r="E766" s="48">
        <v>84.46</v>
      </c>
      <c r="F766" s="48">
        <v>7.82</v>
      </c>
      <c r="G766" s="48">
        <v>1.5900000000000001E-2</v>
      </c>
      <c r="H766" s="48">
        <v>62.943199999999997</v>
      </c>
      <c r="I766" s="48">
        <v>2025</v>
      </c>
      <c r="J766" s="48" t="s">
        <v>32</v>
      </c>
      <c r="K766" s="48" t="s">
        <v>33</v>
      </c>
    </row>
    <row r="767" spans="1:11" ht="20.100000000000001" customHeight="1" x14ac:dyDescent="0.25">
      <c r="A767" s="48" t="s">
        <v>566</v>
      </c>
      <c r="B767" s="48" t="s">
        <v>79</v>
      </c>
      <c r="C767" s="48" t="s">
        <v>31</v>
      </c>
      <c r="D767" s="48">
        <v>179177</v>
      </c>
      <c r="E767" s="48">
        <v>89.5</v>
      </c>
      <c r="F767" s="48">
        <v>4.66</v>
      </c>
      <c r="G767" s="48">
        <v>2.5999999999999999E-2</v>
      </c>
      <c r="H767" s="48">
        <v>38.450099999999999</v>
      </c>
      <c r="I767" s="48">
        <v>2025</v>
      </c>
      <c r="J767" s="48" t="s">
        <v>32</v>
      </c>
      <c r="K767" s="48" t="s">
        <v>33</v>
      </c>
    </row>
    <row r="768" spans="1:11" ht="20.100000000000001" customHeight="1" x14ac:dyDescent="0.25">
      <c r="A768" s="48" t="s">
        <v>1091</v>
      </c>
      <c r="B768" s="48" t="s">
        <v>79</v>
      </c>
      <c r="C768" s="48" t="s">
        <v>31</v>
      </c>
      <c r="D768" s="48">
        <v>87711</v>
      </c>
      <c r="E768" s="48">
        <v>83.33</v>
      </c>
      <c r="F768" s="48">
        <v>2.4900000000000002</v>
      </c>
      <c r="G768" s="48">
        <v>2.8400000000000002E-2</v>
      </c>
      <c r="H768" s="48">
        <v>35.225200000000001</v>
      </c>
      <c r="I768" s="48">
        <v>2025</v>
      </c>
      <c r="J768" s="48" t="s">
        <v>32</v>
      </c>
      <c r="K768" s="48" t="s">
        <v>33</v>
      </c>
    </row>
    <row r="769" spans="1:11" ht="20.100000000000001" customHeight="1" x14ac:dyDescent="0.25">
      <c r="A769" s="48" t="s">
        <v>931</v>
      </c>
      <c r="B769" s="48" t="s">
        <v>79</v>
      </c>
      <c r="C769" s="48" t="s">
        <v>31</v>
      </c>
      <c r="D769" s="48">
        <v>354077</v>
      </c>
      <c r="E769" s="48">
        <v>83.52</v>
      </c>
      <c r="F769" s="48">
        <v>6.58</v>
      </c>
      <c r="G769" s="48">
        <v>1.8599999999999998E-2</v>
      </c>
      <c r="H769" s="48">
        <v>53.811100000000003</v>
      </c>
      <c r="I769" s="48">
        <v>2025</v>
      </c>
      <c r="J769" s="48" t="s">
        <v>32</v>
      </c>
      <c r="K769" s="48" t="s">
        <v>33</v>
      </c>
    </row>
    <row r="770" spans="1:11" ht="20.100000000000001" customHeight="1" x14ac:dyDescent="0.25">
      <c r="A770" s="48" t="s">
        <v>1135</v>
      </c>
      <c r="B770" s="48" t="s">
        <v>79</v>
      </c>
      <c r="C770" s="48" t="s">
        <v>31</v>
      </c>
      <c r="D770" s="48">
        <v>500180</v>
      </c>
      <c r="E770" s="48">
        <v>86</v>
      </c>
      <c r="F770" s="48">
        <v>10.62</v>
      </c>
      <c r="G770" s="48">
        <v>2.12E-2</v>
      </c>
      <c r="H770" s="48">
        <v>47.097999999999999</v>
      </c>
      <c r="I770" s="48">
        <v>2025</v>
      </c>
      <c r="J770" s="48" t="s">
        <v>32</v>
      </c>
      <c r="K770" s="48" t="s">
        <v>33</v>
      </c>
    </row>
    <row r="771" spans="1:11" ht="20.100000000000001" customHeight="1" x14ac:dyDescent="0.25">
      <c r="A771" s="48" t="s">
        <v>734</v>
      </c>
      <c r="B771" s="48" t="s">
        <v>79</v>
      </c>
      <c r="C771" s="48" t="s">
        <v>31</v>
      </c>
      <c r="D771" s="48">
        <v>196323</v>
      </c>
      <c r="E771" s="48">
        <v>88.03</v>
      </c>
      <c r="F771" s="48">
        <v>6.28</v>
      </c>
      <c r="G771" s="48">
        <v>3.2000000000000001E-2</v>
      </c>
      <c r="H771" s="48">
        <v>31.261600000000001</v>
      </c>
      <c r="I771" s="48">
        <v>2025</v>
      </c>
      <c r="J771" s="48" t="s">
        <v>32</v>
      </c>
      <c r="K771" s="48" t="s">
        <v>33</v>
      </c>
    </row>
    <row r="772" spans="1:11" ht="20.100000000000001" customHeight="1" x14ac:dyDescent="0.25">
      <c r="A772" s="48" t="s">
        <v>1123</v>
      </c>
      <c r="B772" s="48" t="s">
        <v>79</v>
      </c>
      <c r="C772" s="48" t="s">
        <v>31</v>
      </c>
      <c r="D772" s="48">
        <v>102526</v>
      </c>
      <c r="E772" s="48">
        <v>87.64</v>
      </c>
      <c r="F772" s="48">
        <v>2.7</v>
      </c>
      <c r="G772" s="48">
        <v>2.63E-2</v>
      </c>
      <c r="H772" s="48">
        <v>37.972700000000003</v>
      </c>
      <c r="I772" s="48">
        <v>2025</v>
      </c>
      <c r="J772" s="48" t="s">
        <v>32</v>
      </c>
      <c r="K772" s="48" t="s">
        <v>33</v>
      </c>
    </row>
    <row r="773" spans="1:11" ht="20.100000000000001" customHeight="1" x14ac:dyDescent="0.25">
      <c r="A773" s="48" t="s">
        <v>1039</v>
      </c>
      <c r="B773" s="48" t="s">
        <v>79</v>
      </c>
      <c r="C773" s="48" t="s">
        <v>31</v>
      </c>
      <c r="D773" s="48">
        <v>81798</v>
      </c>
      <c r="E773" s="48">
        <v>89.86</v>
      </c>
      <c r="F773" s="48">
        <v>2.6</v>
      </c>
      <c r="G773" s="48">
        <v>3.1800000000000002E-2</v>
      </c>
      <c r="H773" s="48">
        <v>31.460899999999999</v>
      </c>
      <c r="I773" s="48">
        <v>2025</v>
      </c>
      <c r="J773" s="48" t="s">
        <v>32</v>
      </c>
      <c r="K773" s="48" t="s">
        <v>33</v>
      </c>
    </row>
    <row r="774" spans="1:11" ht="20.100000000000001" customHeight="1" x14ac:dyDescent="0.25">
      <c r="A774" s="48" t="s">
        <v>691</v>
      </c>
      <c r="B774" s="48" t="s">
        <v>79</v>
      </c>
      <c r="C774" s="48" t="s">
        <v>31</v>
      </c>
      <c r="D774" s="48">
        <v>200357</v>
      </c>
      <c r="E774" s="48">
        <v>83.74</v>
      </c>
      <c r="F774" s="48">
        <v>7.11</v>
      </c>
      <c r="G774" s="48">
        <v>3.5499999999999997E-2</v>
      </c>
      <c r="H774" s="48">
        <v>28.1797</v>
      </c>
      <c r="I774" s="48">
        <v>2025</v>
      </c>
      <c r="J774" s="48" t="s">
        <v>32</v>
      </c>
      <c r="K774" s="48" t="s">
        <v>33</v>
      </c>
    </row>
    <row r="775" spans="1:11" ht="20.100000000000001" customHeight="1" x14ac:dyDescent="0.25">
      <c r="A775" s="48" t="s">
        <v>864</v>
      </c>
      <c r="B775" s="48" t="s">
        <v>75</v>
      </c>
      <c r="C775" s="48" t="s">
        <v>31</v>
      </c>
      <c r="D775" s="48">
        <v>294085</v>
      </c>
      <c r="E775" s="48">
        <v>85.36</v>
      </c>
      <c r="F775" s="48">
        <v>6.5</v>
      </c>
      <c r="G775" s="48">
        <v>2.2100000000000002E-2</v>
      </c>
      <c r="H775" s="48">
        <v>45.2438</v>
      </c>
      <c r="I775" s="48">
        <v>2025</v>
      </c>
      <c r="J775" s="48" t="s">
        <v>32</v>
      </c>
      <c r="K775" s="48" t="s">
        <v>33</v>
      </c>
    </row>
    <row r="776" spans="1:11" ht="20.100000000000001" customHeight="1" x14ac:dyDescent="0.25">
      <c r="A776" s="48" t="s">
        <v>1088</v>
      </c>
      <c r="B776" s="48" t="s">
        <v>79</v>
      </c>
      <c r="C776" s="48" t="s">
        <v>31</v>
      </c>
      <c r="D776" s="48">
        <v>79816</v>
      </c>
      <c r="E776" s="48">
        <v>77.55</v>
      </c>
      <c r="F776" s="48">
        <v>2.91</v>
      </c>
      <c r="G776" s="48">
        <v>3.6499999999999998E-2</v>
      </c>
      <c r="H776" s="48">
        <v>27.4282</v>
      </c>
      <c r="I776" s="48">
        <v>2025</v>
      </c>
      <c r="J776" s="48" t="s">
        <v>32</v>
      </c>
      <c r="K776" s="48" t="s">
        <v>33</v>
      </c>
    </row>
    <row r="777" spans="1:11" ht="20.100000000000001" customHeight="1" x14ac:dyDescent="0.25">
      <c r="A777" s="48" t="s">
        <v>868</v>
      </c>
      <c r="B777" s="48" t="s">
        <v>79</v>
      </c>
      <c r="C777" s="48" t="s">
        <v>31</v>
      </c>
      <c r="D777" s="48">
        <v>88406</v>
      </c>
      <c r="E777" s="48">
        <v>88.76</v>
      </c>
      <c r="F777" s="48">
        <v>2.76</v>
      </c>
      <c r="G777" s="48">
        <v>3.1199999999999999E-2</v>
      </c>
      <c r="H777" s="48">
        <v>32.031199999999998</v>
      </c>
      <c r="I777" s="48">
        <v>2025</v>
      </c>
      <c r="J777" s="48" t="s">
        <v>32</v>
      </c>
      <c r="K777" s="48" t="s">
        <v>33</v>
      </c>
    </row>
    <row r="778" spans="1:11" ht="20.100000000000001" customHeight="1" x14ac:dyDescent="0.25">
      <c r="A778" s="48" t="s">
        <v>705</v>
      </c>
      <c r="B778" s="48" t="s">
        <v>79</v>
      </c>
      <c r="C778" s="48" t="s">
        <v>31</v>
      </c>
      <c r="D778" s="48">
        <v>223798</v>
      </c>
      <c r="E778" s="48">
        <v>90.27</v>
      </c>
      <c r="F778" s="48">
        <v>7.26</v>
      </c>
      <c r="G778" s="48">
        <v>3.2399999999999998E-2</v>
      </c>
      <c r="H778" s="48">
        <v>30.8262</v>
      </c>
      <c r="I778" s="48">
        <v>2025</v>
      </c>
      <c r="J778" s="48" t="s">
        <v>32</v>
      </c>
      <c r="K778" s="48" t="s">
        <v>33</v>
      </c>
    </row>
    <row r="779" spans="1:11" ht="20.100000000000001" customHeight="1" x14ac:dyDescent="0.25">
      <c r="A779" s="48" t="s">
        <v>659</v>
      </c>
      <c r="B779" s="48" t="s">
        <v>79</v>
      </c>
      <c r="C779" s="48" t="s">
        <v>31</v>
      </c>
      <c r="D779" s="48">
        <v>251655</v>
      </c>
      <c r="E779" s="48">
        <v>88.49</v>
      </c>
      <c r="F779" s="48">
        <v>7.09</v>
      </c>
      <c r="G779" s="48">
        <v>2.8199999999999999E-2</v>
      </c>
      <c r="H779" s="48">
        <v>35.494399999999999</v>
      </c>
      <c r="I779" s="48">
        <v>2025</v>
      </c>
      <c r="J779" s="48" t="s">
        <v>32</v>
      </c>
      <c r="K779" s="48" t="s">
        <v>33</v>
      </c>
    </row>
    <row r="780" spans="1:11" ht="20.100000000000001" customHeight="1" x14ac:dyDescent="0.25">
      <c r="A780" s="48" t="s">
        <v>1108</v>
      </c>
      <c r="B780" s="48" t="s">
        <v>79</v>
      </c>
      <c r="C780" s="48" t="s">
        <v>31</v>
      </c>
      <c r="D780" s="48">
        <v>112195</v>
      </c>
      <c r="E780" s="48">
        <v>88.19</v>
      </c>
      <c r="F780" s="48">
        <v>2.4500000000000002</v>
      </c>
      <c r="G780" s="48">
        <v>2.18E-2</v>
      </c>
      <c r="H780" s="48">
        <v>45.793700000000001</v>
      </c>
      <c r="I780" s="48">
        <v>2025</v>
      </c>
      <c r="J780" s="48" t="s">
        <v>32</v>
      </c>
      <c r="K780" s="48" t="s">
        <v>33</v>
      </c>
    </row>
    <row r="781" spans="1:11" ht="20.100000000000001" customHeight="1" x14ac:dyDescent="0.25">
      <c r="A781" s="48" t="s">
        <v>595</v>
      </c>
      <c r="B781" s="48" t="s">
        <v>79</v>
      </c>
      <c r="C781" s="48" t="s">
        <v>31</v>
      </c>
      <c r="D781" s="48">
        <v>295580</v>
      </c>
      <c r="E781" s="48">
        <v>84.39</v>
      </c>
      <c r="F781" s="48">
        <v>9.8800000000000008</v>
      </c>
      <c r="G781" s="48">
        <v>3.3399999999999999E-2</v>
      </c>
      <c r="H781" s="48">
        <v>29.917000000000002</v>
      </c>
      <c r="I781" s="48">
        <v>2025</v>
      </c>
      <c r="J781" s="48" t="s">
        <v>32</v>
      </c>
      <c r="K781" s="48" t="s">
        <v>33</v>
      </c>
    </row>
    <row r="782" spans="1:11" ht="20.100000000000001" customHeight="1" x14ac:dyDescent="0.25">
      <c r="A782" s="48" t="s">
        <v>782</v>
      </c>
      <c r="B782" s="48" t="s">
        <v>79</v>
      </c>
      <c r="C782" s="48" t="s">
        <v>31</v>
      </c>
      <c r="D782" s="48">
        <v>153894</v>
      </c>
      <c r="E782" s="48">
        <v>89.2</v>
      </c>
      <c r="F782" s="48">
        <v>3.02</v>
      </c>
      <c r="G782" s="48">
        <v>1.9599999999999999E-2</v>
      </c>
      <c r="H782" s="48">
        <v>50.958199999999998</v>
      </c>
      <c r="I782" s="48">
        <v>2025</v>
      </c>
      <c r="J782" s="48" t="s">
        <v>32</v>
      </c>
      <c r="K782" s="48" t="s">
        <v>33</v>
      </c>
    </row>
    <row r="783" spans="1:11" ht="20.100000000000001" customHeight="1" x14ac:dyDescent="0.25">
      <c r="A783" s="48" t="s">
        <v>545</v>
      </c>
      <c r="B783" s="48" t="s">
        <v>79</v>
      </c>
      <c r="C783" s="48" t="s">
        <v>31</v>
      </c>
      <c r="D783" s="48">
        <v>197471</v>
      </c>
      <c r="E783" s="48">
        <v>86.04</v>
      </c>
      <c r="F783" s="48">
        <v>7.14</v>
      </c>
      <c r="G783" s="48">
        <v>3.6200000000000003E-2</v>
      </c>
      <c r="H783" s="48">
        <v>27.657</v>
      </c>
      <c r="I783" s="48">
        <v>2025</v>
      </c>
      <c r="J783" s="48" t="s">
        <v>32</v>
      </c>
      <c r="K783" s="48" t="s">
        <v>33</v>
      </c>
    </row>
    <row r="784" spans="1:11" ht="20.100000000000001" customHeight="1" x14ac:dyDescent="0.25">
      <c r="A784" s="48" t="s">
        <v>909</v>
      </c>
      <c r="B784" s="48" t="s">
        <v>79</v>
      </c>
      <c r="C784" s="48" t="s">
        <v>31</v>
      </c>
      <c r="D784" s="48">
        <v>353799</v>
      </c>
      <c r="E784" s="48">
        <v>68.56</v>
      </c>
      <c r="F784" s="48">
        <v>6.94</v>
      </c>
      <c r="G784" s="48">
        <v>1.9599999999999999E-2</v>
      </c>
      <c r="H784" s="48">
        <v>50.979700000000001</v>
      </c>
      <c r="I784" s="48">
        <v>2025</v>
      </c>
      <c r="J784" s="48" t="s">
        <v>32</v>
      </c>
      <c r="K784" s="48" t="s">
        <v>33</v>
      </c>
    </row>
    <row r="785" spans="1:11" ht="20.100000000000001" customHeight="1" x14ac:dyDescent="0.25">
      <c r="A785" s="48" t="s">
        <v>732</v>
      </c>
      <c r="B785" s="48" t="s">
        <v>79</v>
      </c>
      <c r="C785" s="48" t="s">
        <v>31</v>
      </c>
      <c r="D785" s="48">
        <v>264871</v>
      </c>
      <c r="E785" s="48">
        <v>84.3</v>
      </c>
      <c r="F785" s="48">
        <v>6.67</v>
      </c>
      <c r="G785" s="48">
        <v>2.52E-2</v>
      </c>
      <c r="H785" s="48">
        <v>39.710799999999999</v>
      </c>
      <c r="I785" s="48">
        <v>2025</v>
      </c>
      <c r="J785" s="48" t="s">
        <v>32</v>
      </c>
      <c r="K785" s="48" t="s">
        <v>33</v>
      </c>
    </row>
    <row r="786" spans="1:11" ht="20.100000000000001" customHeight="1" x14ac:dyDescent="0.25">
      <c r="A786" s="48" t="s">
        <v>522</v>
      </c>
      <c r="B786" s="48" t="s">
        <v>75</v>
      </c>
      <c r="C786" s="48" t="s">
        <v>31</v>
      </c>
      <c r="D786" s="48">
        <v>314256</v>
      </c>
      <c r="E786" s="48">
        <v>88.02</v>
      </c>
      <c r="F786" s="48">
        <v>9.9</v>
      </c>
      <c r="G786" s="48">
        <v>3.15E-2</v>
      </c>
      <c r="H786" s="48">
        <v>31.742999999999999</v>
      </c>
      <c r="I786" s="48">
        <v>2025</v>
      </c>
      <c r="J786" s="48" t="s">
        <v>32</v>
      </c>
      <c r="K786" s="48" t="s">
        <v>33</v>
      </c>
    </row>
    <row r="787" spans="1:11" ht="20.100000000000001" customHeight="1" x14ac:dyDescent="0.25">
      <c r="A787" s="48" t="s">
        <v>1872</v>
      </c>
      <c r="B787" s="48" t="s">
        <v>75</v>
      </c>
      <c r="C787" s="48" t="s">
        <v>31</v>
      </c>
      <c r="D787" s="48">
        <v>289540</v>
      </c>
      <c r="E787" s="48">
        <v>81.23</v>
      </c>
      <c r="F787" s="48">
        <v>6.67</v>
      </c>
      <c r="G787" s="48">
        <v>2.3E-2</v>
      </c>
      <c r="H787" s="48">
        <v>43.409300000000002</v>
      </c>
      <c r="I787" s="48">
        <v>2025</v>
      </c>
      <c r="J787" s="48" t="s">
        <v>32</v>
      </c>
      <c r="K787" s="48" t="s">
        <v>33</v>
      </c>
    </row>
    <row r="788" spans="1:11" ht="20.100000000000001" customHeight="1" x14ac:dyDescent="0.25">
      <c r="A788" s="48" t="s">
        <v>660</v>
      </c>
      <c r="B788" s="48" t="s">
        <v>79</v>
      </c>
      <c r="C788" s="48" t="s">
        <v>31</v>
      </c>
      <c r="D788" s="48">
        <v>167109</v>
      </c>
      <c r="E788" s="48">
        <v>86.3</v>
      </c>
      <c r="F788" s="48">
        <v>4.9000000000000004</v>
      </c>
      <c r="G788" s="48">
        <v>2.93E-2</v>
      </c>
      <c r="H788" s="48">
        <v>34.103999999999999</v>
      </c>
      <c r="I788" s="48">
        <v>2025</v>
      </c>
      <c r="J788" s="48" t="s">
        <v>32</v>
      </c>
      <c r="K788" s="48" t="s">
        <v>33</v>
      </c>
    </row>
    <row r="789" spans="1:11" ht="20.100000000000001" customHeight="1" x14ac:dyDescent="0.25">
      <c r="A789" s="48" t="s">
        <v>941</v>
      </c>
      <c r="B789" s="48" t="s">
        <v>34</v>
      </c>
      <c r="C789" s="48" t="s">
        <v>31</v>
      </c>
      <c r="D789" s="48">
        <v>299881</v>
      </c>
      <c r="E789" s="48">
        <v>77.349999999999994</v>
      </c>
      <c r="F789" s="48">
        <v>8.23</v>
      </c>
      <c r="G789" s="48">
        <v>2.7400000000000001E-2</v>
      </c>
      <c r="H789" s="48">
        <v>36.4375</v>
      </c>
      <c r="I789" s="48">
        <v>2025</v>
      </c>
      <c r="J789" s="48" t="s">
        <v>32</v>
      </c>
      <c r="K789" s="48" t="s">
        <v>33</v>
      </c>
    </row>
    <row r="790" spans="1:11" ht="20.100000000000001" customHeight="1" x14ac:dyDescent="0.25">
      <c r="A790" s="48" t="s">
        <v>3092</v>
      </c>
      <c r="B790" s="48" t="s">
        <v>79</v>
      </c>
      <c r="C790" s="48" t="s">
        <v>31</v>
      </c>
      <c r="D790" s="48">
        <v>303092</v>
      </c>
      <c r="E790" s="48">
        <v>83.44</v>
      </c>
      <c r="F790" s="48">
        <v>6.53</v>
      </c>
      <c r="G790" s="48">
        <v>2.1499999999999998E-2</v>
      </c>
      <c r="H790" s="48">
        <v>46.415300000000002</v>
      </c>
      <c r="I790" s="48">
        <v>2025</v>
      </c>
      <c r="J790" s="48" t="s">
        <v>32</v>
      </c>
      <c r="K790" s="48" t="s">
        <v>33</v>
      </c>
    </row>
    <row r="791" spans="1:11" ht="20.100000000000001" customHeight="1" x14ac:dyDescent="0.25">
      <c r="A791" s="48" t="s">
        <v>530</v>
      </c>
      <c r="B791" s="48" t="s">
        <v>79</v>
      </c>
      <c r="C791" s="48" t="s">
        <v>31</v>
      </c>
      <c r="D791" s="48">
        <v>290955</v>
      </c>
      <c r="E791" s="48">
        <v>74.5</v>
      </c>
      <c r="F791" s="48">
        <v>10.96</v>
      </c>
      <c r="G791" s="48">
        <v>3.7699999999999997E-2</v>
      </c>
      <c r="H791" s="48">
        <v>26.547000000000001</v>
      </c>
      <c r="I791" s="48">
        <v>2025</v>
      </c>
      <c r="J791" s="48" t="s">
        <v>32</v>
      </c>
      <c r="K791" s="48" t="s">
        <v>33</v>
      </c>
    </row>
    <row r="792" spans="1:11" ht="20.100000000000001" customHeight="1" x14ac:dyDescent="0.25">
      <c r="A792" s="48" t="s">
        <v>850</v>
      </c>
      <c r="B792" s="48" t="s">
        <v>79</v>
      </c>
      <c r="C792" s="48" t="s">
        <v>31</v>
      </c>
      <c r="D792" s="48">
        <v>126280</v>
      </c>
      <c r="E792" s="48">
        <v>86.34</v>
      </c>
      <c r="F792" s="48">
        <v>3</v>
      </c>
      <c r="G792" s="48">
        <v>2.3800000000000002E-2</v>
      </c>
      <c r="H792" s="48">
        <v>42.093200000000003</v>
      </c>
      <c r="I792" s="48">
        <v>2025</v>
      </c>
      <c r="J792" s="48" t="s">
        <v>32</v>
      </c>
      <c r="K792" s="48" t="s">
        <v>33</v>
      </c>
    </row>
    <row r="793" spans="1:11" ht="20.100000000000001" customHeight="1" x14ac:dyDescent="0.25">
      <c r="A793" s="48" t="s">
        <v>3302</v>
      </c>
      <c r="B793" s="48" t="s">
        <v>75</v>
      </c>
      <c r="C793" s="48" t="s">
        <v>31</v>
      </c>
      <c r="D793" s="48">
        <v>281750</v>
      </c>
      <c r="E793" s="48">
        <v>81.64</v>
      </c>
      <c r="F793" s="48">
        <v>7.42</v>
      </c>
      <c r="G793" s="48">
        <v>2.63E-2</v>
      </c>
      <c r="H793" s="48">
        <v>37.971699999999998</v>
      </c>
      <c r="I793" s="48">
        <v>2025</v>
      </c>
      <c r="J793" s="48" t="s">
        <v>32</v>
      </c>
      <c r="K793" s="48" t="s">
        <v>33</v>
      </c>
    </row>
    <row r="794" spans="1:11" ht="20.100000000000001" customHeight="1" x14ac:dyDescent="0.25">
      <c r="A794" s="48" t="s">
        <v>521</v>
      </c>
      <c r="B794" s="48" t="s">
        <v>79</v>
      </c>
      <c r="C794" s="48" t="s">
        <v>31</v>
      </c>
      <c r="D794" s="48">
        <v>166205</v>
      </c>
      <c r="E794" s="48">
        <v>85.33</v>
      </c>
      <c r="F794" s="48">
        <v>3.84</v>
      </c>
      <c r="G794" s="48">
        <v>2.3099999999999999E-2</v>
      </c>
      <c r="H794" s="48">
        <v>43.282600000000002</v>
      </c>
      <c r="I794" s="48">
        <v>2025</v>
      </c>
      <c r="J794" s="48" t="s">
        <v>32</v>
      </c>
      <c r="K794" s="48" t="s">
        <v>33</v>
      </c>
    </row>
    <row r="795" spans="1:11" ht="20.100000000000001" customHeight="1" x14ac:dyDescent="0.25">
      <c r="A795" s="48" t="s">
        <v>567</v>
      </c>
      <c r="B795" s="48" t="s">
        <v>79</v>
      </c>
      <c r="C795" s="48" t="s">
        <v>31</v>
      </c>
      <c r="D795" s="48">
        <v>171491</v>
      </c>
      <c r="E795" s="48">
        <v>88.06</v>
      </c>
      <c r="F795" s="48">
        <v>3.56</v>
      </c>
      <c r="G795" s="48">
        <v>2.0799999999999999E-2</v>
      </c>
      <c r="H795" s="48">
        <v>48.171700000000001</v>
      </c>
      <c r="I795" s="48">
        <v>2025</v>
      </c>
      <c r="J795" s="48" t="s">
        <v>32</v>
      </c>
      <c r="K795" s="48" t="s">
        <v>33</v>
      </c>
    </row>
    <row r="796" spans="1:11" ht="20.100000000000001" customHeight="1" x14ac:dyDescent="0.25">
      <c r="A796" s="48" t="s">
        <v>789</v>
      </c>
      <c r="B796" s="48" t="s">
        <v>75</v>
      </c>
      <c r="C796" s="48" t="s">
        <v>31</v>
      </c>
      <c r="D796" s="48">
        <v>281704</v>
      </c>
      <c r="E796" s="48">
        <v>83.19</v>
      </c>
      <c r="F796" s="48">
        <v>6.5</v>
      </c>
      <c r="G796" s="48">
        <v>2.3099999999999999E-2</v>
      </c>
      <c r="H796" s="48">
        <v>43.338999999999999</v>
      </c>
      <c r="I796" s="48">
        <v>2025</v>
      </c>
      <c r="J796" s="48" t="s">
        <v>32</v>
      </c>
      <c r="K796" s="48" t="s">
        <v>33</v>
      </c>
    </row>
    <row r="797" spans="1:11" ht="20.100000000000001" customHeight="1" x14ac:dyDescent="0.25">
      <c r="A797" s="48" t="s">
        <v>863</v>
      </c>
      <c r="B797" s="48" t="s">
        <v>79</v>
      </c>
      <c r="C797" s="48" t="s">
        <v>31</v>
      </c>
      <c r="D797" s="48">
        <v>238057</v>
      </c>
      <c r="E797" s="48">
        <v>87.09</v>
      </c>
      <c r="F797" s="48">
        <v>6.77</v>
      </c>
      <c r="G797" s="48">
        <v>2.8400000000000002E-2</v>
      </c>
      <c r="H797" s="48">
        <v>35.163499999999999</v>
      </c>
      <c r="I797" s="48">
        <v>2025</v>
      </c>
      <c r="J797" s="48" t="s">
        <v>32</v>
      </c>
      <c r="K797" s="48" t="s">
        <v>33</v>
      </c>
    </row>
    <row r="798" spans="1:11" ht="20.100000000000001" customHeight="1" x14ac:dyDescent="0.25">
      <c r="A798" s="48" t="s">
        <v>763</v>
      </c>
      <c r="B798" s="48" t="s">
        <v>75</v>
      </c>
      <c r="C798" s="48" t="s">
        <v>31</v>
      </c>
      <c r="D798" s="48">
        <v>193413</v>
      </c>
      <c r="E798" s="48">
        <v>84.87</v>
      </c>
      <c r="F798" s="48">
        <v>5.89</v>
      </c>
      <c r="G798" s="48">
        <v>3.0499999999999999E-2</v>
      </c>
      <c r="H798" s="48">
        <v>32.837600000000002</v>
      </c>
      <c r="I798" s="48">
        <v>2025</v>
      </c>
      <c r="J798" s="48" t="s">
        <v>32</v>
      </c>
      <c r="K798" s="48" t="s">
        <v>33</v>
      </c>
    </row>
    <row r="799" spans="1:11" ht="20.100000000000001" customHeight="1" x14ac:dyDescent="0.25">
      <c r="A799" s="48" t="s">
        <v>744</v>
      </c>
      <c r="B799" s="48" t="s">
        <v>79</v>
      </c>
      <c r="C799" s="48" t="s">
        <v>31</v>
      </c>
      <c r="D799" s="48">
        <v>395428</v>
      </c>
      <c r="E799" s="48">
        <v>77.5</v>
      </c>
      <c r="F799" s="48">
        <v>7.49</v>
      </c>
      <c r="G799" s="48">
        <v>1.89E-2</v>
      </c>
      <c r="H799" s="48">
        <v>52.794199999999996</v>
      </c>
      <c r="I799" s="48">
        <v>2025</v>
      </c>
      <c r="J799" s="48" t="s">
        <v>32</v>
      </c>
      <c r="K799" s="48" t="s">
        <v>33</v>
      </c>
    </row>
    <row r="800" spans="1:11" ht="20.100000000000001" customHeight="1" x14ac:dyDescent="0.25">
      <c r="A800" s="48" t="s">
        <v>3303</v>
      </c>
      <c r="B800" s="48" t="s">
        <v>75</v>
      </c>
      <c r="C800" s="48" t="s">
        <v>31</v>
      </c>
      <c r="D800" s="48">
        <v>62230</v>
      </c>
      <c r="E800" s="48">
        <v>85.53</v>
      </c>
      <c r="F800" s="48">
        <v>5.39</v>
      </c>
      <c r="G800" s="48">
        <v>8.6599999999999996E-2</v>
      </c>
      <c r="H800" s="48">
        <v>11.545400000000001</v>
      </c>
      <c r="I800" s="48">
        <v>2025</v>
      </c>
      <c r="J800" s="48" t="s">
        <v>32</v>
      </c>
      <c r="K800" s="48" t="s">
        <v>33</v>
      </c>
    </row>
    <row r="801" spans="1:11" ht="20.100000000000001" customHeight="1" x14ac:dyDescent="0.25">
      <c r="A801" s="48" t="s">
        <v>568</v>
      </c>
      <c r="B801" s="48" t="s">
        <v>79</v>
      </c>
      <c r="C801" s="48" t="s">
        <v>31</v>
      </c>
      <c r="D801" s="48">
        <v>221676</v>
      </c>
      <c r="E801" s="48">
        <v>86.68</v>
      </c>
      <c r="F801" s="48">
        <v>4.51</v>
      </c>
      <c r="G801" s="48">
        <v>2.0299999999999999E-2</v>
      </c>
      <c r="H801" s="48">
        <v>49.152200000000001</v>
      </c>
      <c r="I801" s="48">
        <v>2025</v>
      </c>
      <c r="J801" s="48" t="s">
        <v>32</v>
      </c>
      <c r="K801" s="48" t="s">
        <v>33</v>
      </c>
    </row>
    <row r="802" spans="1:11" ht="20.100000000000001" customHeight="1" x14ac:dyDescent="0.25">
      <c r="A802" s="48" t="s">
        <v>294</v>
      </c>
      <c r="B802" s="48" t="s">
        <v>79</v>
      </c>
      <c r="C802" s="48" t="s">
        <v>31</v>
      </c>
      <c r="D802" s="48">
        <v>134592</v>
      </c>
      <c r="E802" s="48">
        <v>87.42</v>
      </c>
      <c r="F802" s="48">
        <v>4.68</v>
      </c>
      <c r="G802" s="48">
        <v>3.4799999999999998E-2</v>
      </c>
      <c r="H802" s="48">
        <v>28.758900000000001</v>
      </c>
      <c r="I802" s="48">
        <v>2025</v>
      </c>
      <c r="J802" s="48" t="s">
        <v>32</v>
      </c>
      <c r="K802" s="48" t="s">
        <v>33</v>
      </c>
    </row>
    <row r="803" spans="1:11" ht="20.100000000000001" customHeight="1" x14ac:dyDescent="0.25">
      <c r="A803" s="48" t="s">
        <v>592</v>
      </c>
      <c r="B803" s="48" t="s">
        <v>79</v>
      </c>
      <c r="C803" s="48" t="s">
        <v>31</v>
      </c>
      <c r="D803" s="48">
        <v>143738</v>
      </c>
      <c r="E803" s="48">
        <v>81.81</v>
      </c>
      <c r="F803" s="48">
        <v>3.92</v>
      </c>
      <c r="G803" s="48">
        <v>2.7300000000000001E-2</v>
      </c>
      <c r="H803" s="48">
        <v>36.667999999999999</v>
      </c>
      <c r="I803" s="48">
        <v>2025</v>
      </c>
      <c r="J803" s="48" t="s">
        <v>32</v>
      </c>
      <c r="K803" s="48" t="s">
        <v>33</v>
      </c>
    </row>
    <row r="804" spans="1:11" ht="20.100000000000001" customHeight="1" x14ac:dyDescent="0.25">
      <c r="A804" s="48" t="s">
        <v>821</v>
      </c>
      <c r="B804" s="48" t="s">
        <v>75</v>
      </c>
      <c r="C804" s="48" t="s">
        <v>31</v>
      </c>
      <c r="D804" s="48">
        <v>224621</v>
      </c>
      <c r="E804" s="48">
        <v>84.13</v>
      </c>
      <c r="F804" s="48">
        <v>5.82</v>
      </c>
      <c r="G804" s="48">
        <v>2.5899999999999999E-2</v>
      </c>
      <c r="H804" s="48">
        <v>38.594700000000003</v>
      </c>
      <c r="I804" s="48">
        <v>2025</v>
      </c>
      <c r="J804" s="48" t="s">
        <v>32</v>
      </c>
      <c r="K804" s="48" t="s">
        <v>33</v>
      </c>
    </row>
    <row r="805" spans="1:11" ht="20.100000000000001" customHeight="1" x14ac:dyDescent="0.25">
      <c r="A805" s="48" t="s">
        <v>192</v>
      </c>
      <c r="B805" s="48" t="s">
        <v>79</v>
      </c>
      <c r="C805" s="48" t="s">
        <v>31</v>
      </c>
      <c r="D805" s="48">
        <v>110664</v>
      </c>
      <c r="E805" s="48">
        <v>85.92</v>
      </c>
      <c r="F805" s="48">
        <v>3.88</v>
      </c>
      <c r="G805" s="48">
        <v>3.5099999999999999E-2</v>
      </c>
      <c r="H805" s="48">
        <v>28.521699999999999</v>
      </c>
      <c r="I805" s="48">
        <v>2025</v>
      </c>
      <c r="J805" s="48" t="s">
        <v>32</v>
      </c>
      <c r="K805" s="48" t="s">
        <v>33</v>
      </c>
    </row>
    <row r="806" spans="1:11" ht="20.100000000000001" customHeight="1" x14ac:dyDescent="0.25">
      <c r="A806" s="48" t="s">
        <v>1633</v>
      </c>
      <c r="B806" s="48" t="s">
        <v>75</v>
      </c>
      <c r="C806" s="48" t="s">
        <v>31</v>
      </c>
      <c r="D806" s="48">
        <v>277113</v>
      </c>
      <c r="E806" s="48">
        <v>81.19</v>
      </c>
      <c r="F806" s="48">
        <v>6.77</v>
      </c>
      <c r="G806" s="48">
        <v>2.4400000000000002E-2</v>
      </c>
      <c r="H806" s="48">
        <v>40.932499999999997</v>
      </c>
      <c r="I806" s="48">
        <v>2025</v>
      </c>
      <c r="J806" s="48" t="s">
        <v>32</v>
      </c>
      <c r="K806" s="48" t="s">
        <v>33</v>
      </c>
    </row>
    <row r="807" spans="1:11" ht="20.100000000000001" customHeight="1" x14ac:dyDescent="0.25">
      <c r="A807" s="48" t="s">
        <v>900</v>
      </c>
      <c r="B807" s="48" t="s">
        <v>79</v>
      </c>
      <c r="C807" s="48" t="s">
        <v>31</v>
      </c>
      <c r="D807" s="48">
        <v>342705</v>
      </c>
      <c r="E807" s="48">
        <v>84.82</v>
      </c>
      <c r="F807" s="48">
        <v>6.46</v>
      </c>
      <c r="G807" s="48">
        <v>1.89E-2</v>
      </c>
      <c r="H807" s="48">
        <v>53.050199999999997</v>
      </c>
      <c r="I807" s="48">
        <v>2025</v>
      </c>
      <c r="J807" s="48" t="s">
        <v>32</v>
      </c>
      <c r="K807" s="48" t="s">
        <v>33</v>
      </c>
    </row>
    <row r="808" spans="1:11" ht="20.100000000000001" customHeight="1" x14ac:dyDescent="0.25">
      <c r="A808" s="48" t="s">
        <v>684</v>
      </c>
      <c r="B808" s="48" t="s">
        <v>79</v>
      </c>
      <c r="C808" s="48" t="s">
        <v>31</v>
      </c>
      <c r="D808" s="48">
        <v>173682</v>
      </c>
      <c r="E808" s="48">
        <v>85.42</v>
      </c>
      <c r="F808" s="48">
        <v>4.5599999999999996</v>
      </c>
      <c r="G808" s="48">
        <v>2.63E-2</v>
      </c>
      <c r="H808" s="48">
        <v>38.088299999999997</v>
      </c>
      <c r="I808" s="48">
        <v>2025</v>
      </c>
      <c r="J808" s="48" t="s">
        <v>32</v>
      </c>
      <c r="K808" s="48" t="s">
        <v>33</v>
      </c>
    </row>
    <row r="809" spans="1:11" ht="20.100000000000001" customHeight="1" x14ac:dyDescent="0.25">
      <c r="A809" s="48" t="s">
        <v>741</v>
      </c>
      <c r="B809" s="48" t="s">
        <v>34</v>
      </c>
      <c r="C809" s="48" t="s">
        <v>31</v>
      </c>
      <c r="D809" s="48">
        <v>601385</v>
      </c>
      <c r="E809" s="48">
        <v>80.16</v>
      </c>
      <c r="F809" s="48">
        <v>11</v>
      </c>
      <c r="G809" s="48">
        <v>1.83E-2</v>
      </c>
      <c r="H809" s="48">
        <v>54.671399999999998</v>
      </c>
      <c r="I809" s="48">
        <v>2025</v>
      </c>
      <c r="J809" s="48" t="s">
        <v>32</v>
      </c>
      <c r="K809" s="48" t="s">
        <v>33</v>
      </c>
    </row>
    <row r="810" spans="1:11" ht="20.100000000000001" customHeight="1" x14ac:dyDescent="0.25">
      <c r="A810" s="48" t="s">
        <v>916</v>
      </c>
      <c r="B810" s="48" t="s">
        <v>75</v>
      </c>
      <c r="C810" s="48" t="s">
        <v>31</v>
      </c>
      <c r="D810" s="48">
        <v>339609</v>
      </c>
      <c r="E810" s="48">
        <v>84.6</v>
      </c>
      <c r="F810" s="48">
        <v>9.5299999999999994</v>
      </c>
      <c r="G810" s="48">
        <v>2.81E-2</v>
      </c>
      <c r="H810" s="48">
        <v>35.635800000000003</v>
      </c>
      <c r="I810" s="48">
        <v>2025</v>
      </c>
      <c r="J810" s="48" t="s">
        <v>32</v>
      </c>
      <c r="K810" s="48" t="s">
        <v>33</v>
      </c>
    </row>
    <row r="811" spans="1:11" ht="20.100000000000001" customHeight="1" x14ac:dyDescent="0.25">
      <c r="A811" s="48" t="s">
        <v>772</v>
      </c>
      <c r="B811" s="48" t="s">
        <v>79</v>
      </c>
      <c r="C811" s="48" t="s">
        <v>31</v>
      </c>
      <c r="D811" s="48">
        <v>271270</v>
      </c>
      <c r="E811" s="48">
        <v>82.98</v>
      </c>
      <c r="F811" s="48">
        <v>7.16</v>
      </c>
      <c r="G811" s="48">
        <v>2.64E-2</v>
      </c>
      <c r="H811" s="48">
        <v>37.886899999999997</v>
      </c>
      <c r="I811" s="48">
        <v>2025</v>
      </c>
      <c r="J811" s="48" t="s">
        <v>32</v>
      </c>
      <c r="K811" s="48" t="s">
        <v>33</v>
      </c>
    </row>
    <row r="812" spans="1:11" ht="20.100000000000001" customHeight="1" x14ac:dyDescent="0.25">
      <c r="A812" s="48" t="s">
        <v>1082</v>
      </c>
      <c r="B812" s="48" t="s">
        <v>75</v>
      </c>
      <c r="C812" s="48" t="s">
        <v>31</v>
      </c>
      <c r="D812" s="48">
        <v>167770</v>
      </c>
      <c r="E812" s="48">
        <v>83.5</v>
      </c>
      <c r="F812" s="48">
        <v>5.53</v>
      </c>
      <c r="G812" s="48">
        <v>3.3000000000000002E-2</v>
      </c>
      <c r="H812" s="48">
        <v>30.338200000000001</v>
      </c>
      <c r="I812" s="48">
        <v>2025</v>
      </c>
      <c r="J812" s="48" t="s">
        <v>32</v>
      </c>
      <c r="K812" s="48" t="s">
        <v>33</v>
      </c>
    </row>
    <row r="813" spans="1:11" ht="20.100000000000001" customHeight="1" x14ac:dyDescent="0.25">
      <c r="A813" s="48" t="s">
        <v>3306</v>
      </c>
      <c r="B813" s="48" t="s">
        <v>79</v>
      </c>
      <c r="C813" s="48" t="s">
        <v>31</v>
      </c>
      <c r="D813" s="48">
        <v>50776</v>
      </c>
      <c r="E813" s="48">
        <v>79.55</v>
      </c>
      <c r="F813" s="48">
        <v>4.3099999999999996</v>
      </c>
      <c r="G813" s="48">
        <v>8.4900000000000003E-2</v>
      </c>
      <c r="H813" s="48">
        <v>11.781000000000001</v>
      </c>
      <c r="I813" s="48">
        <v>2025</v>
      </c>
      <c r="J813" s="48" t="s">
        <v>32</v>
      </c>
      <c r="K813" s="48" t="s">
        <v>33</v>
      </c>
    </row>
    <row r="814" spans="1:11" ht="20.100000000000001" customHeight="1" x14ac:dyDescent="0.25">
      <c r="A814" s="48" t="s">
        <v>1699</v>
      </c>
      <c r="B814" s="48" t="s">
        <v>79</v>
      </c>
      <c r="C814" s="48" t="s">
        <v>31</v>
      </c>
      <c r="D814" s="48">
        <v>75956</v>
      </c>
      <c r="E814" s="48">
        <v>86.43</v>
      </c>
      <c r="F814" s="48">
        <v>3.24</v>
      </c>
      <c r="G814" s="48">
        <v>4.2700000000000002E-2</v>
      </c>
      <c r="H814" s="48">
        <v>23.443100000000001</v>
      </c>
      <c r="I814" s="48">
        <v>2025</v>
      </c>
      <c r="J814" s="48" t="s">
        <v>32</v>
      </c>
      <c r="K814" s="48" t="s">
        <v>33</v>
      </c>
    </row>
    <row r="815" spans="1:11" ht="20.100000000000001" customHeight="1" x14ac:dyDescent="0.25">
      <c r="A815" s="48" t="s">
        <v>933</v>
      </c>
      <c r="B815" s="48" t="s">
        <v>79</v>
      </c>
      <c r="C815" s="48" t="s">
        <v>31</v>
      </c>
      <c r="D815" s="48">
        <v>273844</v>
      </c>
      <c r="E815" s="48">
        <v>87.56</v>
      </c>
      <c r="F815" s="48">
        <v>6.37</v>
      </c>
      <c r="G815" s="48">
        <v>2.3300000000000001E-2</v>
      </c>
      <c r="H815" s="48">
        <v>42.989600000000003</v>
      </c>
      <c r="I815" s="48">
        <v>2025</v>
      </c>
      <c r="J815" s="48" t="s">
        <v>32</v>
      </c>
      <c r="K815" s="48" t="s">
        <v>33</v>
      </c>
    </row>
    <row r="816" spans="1:11" ht="20.100000000000001" customHeight="1" x14ac:dyDescent="0.25">
      <c r="A816" s="48" t="s">
        <v>520</v>
      </c>
      <c r="B816" s="48" t="s">
        <v>34</v>
      </c>
      <c r="C816" s="48" t="s">
        <v>31</v>
      </c>
      <c r="D816" s="48">
        <v>490976</v>
      </c>
      <c r="E816" s="48">
        <v>75.77</v>
      </c>
      <c r="F816" s="48">
        <v>9.26</v>
      </c>
      <c r="G816" s="48">
        <v>1.89E-2</v>
      </c>
      <c r="H816" s="48">
        <v>53.021099999999997</v>
      </c>
      <c r="I816" s="48">
        <v>2025</v>
      </c>
      <c r="J816" s="48" t="s">
        <v>32</v>
      </c>
      <c r="K816" s="48" t="s">
        <v>33</v>
      </c>
    </row>
    <row r="817" spans="1:11" ht="20.100000000000001" customHeight="1" x14ac:dyDescent="0.25">
      <c r="A817" s="48" t="s">
        <v>647</v>
      </c>
      <c r="B817" s="48" t="s">
        <v>79</v>
      </c>
      <c r="C817" s="48" t="s">
        <v>31</v>
      </c>
      <c r="D817" s="48">
        <v>552661</v>
      </c>
      <c r="E817" s="48">
        <v>84.29</v>
      </c>
      <c r="F817" s="48">
        <v>11.99</v>
      </c>
      <c r="G817" s="48">
        <v>2.1700000000000001E-2</v>
      </c>
      <c r="H817" s="48">
        <v>46.093499999999999</v>
      </c>
      <c r="I817" s="48">
        <v>2025</v>
      </c>
      <c r="J817" s="48" t="s">
        <v>32</v>
      </c>
      <c r="K817" s="48" t="s">
        <v>33</v>
      </c>
    </row>
    <row r="818" spans="1:11" ht="20.100000000000001" customHeight="1" x14ac:dyDescent="0.25">
      <c r="A818" s="48" t="s">
        <v>554</v>
      </c>
      <c r="B818" s="48" t="s">
        <v>79</v>
      </c>
      <c r="C818" s="48" t="s">
        <v>31</v>
      </c>
      <c r="D818" s="48">
        <v>282295</v>
      </c>
      <c r="E818" s="48">
        <v>79.62</v>
      </c>
      <c r="F818" s="48">
        <v>7.46</v>
      </c>
      <c r="G818" s="48">
        <v>2.64E-2</v>
      </c>
      <c r="H818" s="48">
        <v>37.841099999999997</v>
      </c>
      <c r="I818" s="48">
        <v>2025</v>
      </c>
      <c r="J818" s="48" t="s">
        <v>32</v>
      </c>
      <c r="K818" s="48" t="s">
        <v>33</v>
      </c>
    </row>
    <row r="819" spans="1:11" ht="20.100000000000001" customHeight="1" x14ac:dyDescent="0.25">
      <c r="A819" s="48" t="s">
        <v>986</v>
      </c>
      <c r="B819" s="48" t="s">
        <v>34</v>
      </c>
      <c r="C819" s="48" t="s">
        <v>31</v>
      </c>
      <c r="D819" s="48">
        <v>163133</v>
      </c>
      <c r="E819" s="48">
        <v>90.18</v>
      </c>
      <c r="F819" s="48">
        <v>13.86</v>
      </c>
      <c r="G819" s="48">
        <v>8.5000000000000006E-2</v>
      </c>
      <c r="H819" s="48">
        <v>11.770099999999999</v>
      </c>
      <c r="I819" s="48">
        <v>2025</v>
      </c>
      <c r="J819" s="48" t="s">
        <v>32</v>
      </c>
      <c r="K819" s="48" t="s">
        <v>33</v>
      </c>
    </row>
    <row r="820" spans="1:11" ht="20.100000000000001" customHeight="1" x14ac:dyDescent="0.25">
      <c r="A820" s="48" t="s">
        <v>991</v>
      </c>
      <c r="B820" s="48" t="s">
        <v>79</v>
      </c>
      <c r="C820" s="48" t="s">
        <v>31</v>
      </c>
      <c r="D820" s="48">
        <v>106908</v>
      </c>
      <c r="E820" s="48">
        <v>86.45</v>
      </c>
      <c r="F820" s="48">
        <v>2.7</v>
      </c>
      <c r="G820" s="48">
        <v>2.53E-2</v>
      </c>
      <c r="H820" s="48">
        <v>39.595700000000001</v>
      </c>
      <c r="I820" s="48">
        <v>2025</v>
      </c>
      <c r="J820" s="48" t="s">
        <v>32</v>
      </c>
      <c r="K820" s="48" t="s">
        <v>33</v>
      </c>
    </row>
    <row r="821" spans="1:11" ht="20.100000000000001" customHeight="1" x14ac:dyDescent="0.25">
      <c r="A821" s="48" t="s">
        <v>731</v>
      </c>
      <c r="B821" s="48" t="s">
        <v>79</v>
      </c>
      <c r="C821" s="48" t="s">
        <v>31</v>
      </c>
      <c r="D821" s="48">
        <v>180742</v>
      </c>
      <c r="E821" s="48">
        <v>86.5</v>
      </c>
      <c r="F821" s="48">
        <v>3.76</v>
      </c>
      <c r="G821" s="48">
        <v>2.0799999999999999E-2</v>
      </c>
      <c r="H821" s="48">
        <v>48.069800000000001</v>
      </c>
      <c r="I821" s="48">
        <v>2025</v>
      </c>
      <c r="J821" s="48" t="s">
        <v>32</v>
      </c>
      <c r="K821" s="48" t="s">
        <v>33</v>
      </c>
    </row>
    <row r="822" spans="1:11" ht="20.100000000000001" customHeight="1" x14ac:dyDescent="0.25">
      <c r="A822" s="48" t="s">
        <v>653</v>
      </c>
      <c r="B822" s="48" t="s">
        <v>79</v>
      </c>
      <c r="C822" s="48" t="s">
        <v>31</v>
      </c>
      <c r="D822" s="48">
        <v>125828</v>
      </c>
      <c r="E822" s="48">
        <v>84.96</v>
      </c>
      <c r="F822" s="48">
        <v>3.22</v>
      </c>
      <c r="G822" s="48">
        <v>2.5600000000000001E-2</v>
      </c>
      <c r="H822" s="48">
        <v>39.076900000000002</v>
      </c>
      <c r="I822" s="48">
        <v>2025</v>
      </c>
      <c r="J822" s="48" t="s">
        <v>32</v>
      </c>
      <c r="K822" s="48" t="s">
        <v>33</v>
      </c>
    </row>
    <row r="823" spans="1:11" ht="20.100000000000001" customHeight="1" x14ac:dyDescent="0.25">
      <c r="A823" s="48" t="s">
        <v>893</v>
      </c>
      <c r="B823" s="48" t="s">
        <v>79</v>
      </c>
      <c r="C823" s="48" t="s">
        <v>31</v>
      </c>
      <c r="D823" s="48">
        <v>153894</v>
      </c>
      <c r="E823" s="48">
        <v>89.25</v>
      </c>
      <c r="F823" s="48">
        <v>3.03</v>
      </c>
      <c r="G823" s="48">
        <v>1.9699999999999999E-2</v>
      </c>
      <c r="H823" s="48">
        <v>50.79</v>
      </c>
      <c r="I823" s="48">
        <v>2025</v>
      </c>
      <c r="J823" s="48" t="s">
        <v>32</v>
      </c>
      <c r="K823" s="48" t="s">
        <v>33</v>
      </c>
    </row>
    <row r="824" spans="1:11" ht="20.100000000000001" customHeight="1" x14ac:dyDescent="0.25">
      <c r="A824" s="48" t="s">
        <v>1034</v>
      </c>
      <c r="B824" s="48" t="s">
        <v>34</v>
      </c>
      <c r="C824" s="48" t="s">
        <v>31</v>
      </c>
      <c r="D824" s="48">
        <v>399578</v>
      </c>
      <c r="E824" s="48">
        <v>87.4</v>
      </c>
      <c r="F824" s="48">
        <v>8.66</v>
      </c>
      <c r="G824" s="48">
        <v>2.1700000000000001E-2</v>
      </c>
      <c r="H824" s="48">
        <v>46.140599999999999</v>
      </c>
      <c r="I824" s="48">
        <v>2026</v>
      </c>
      <c r="J824" s="48" t="s">
        <v>32</v>
      </c>
      <c r="K824" s="48" t="s">
        <v>33</v>
      </c>
    </row>
    <row r="825" spans="1:11" ht="20.100000000000001" customHeight="1" x14ac:dyDescent="0.25">
      <c r="A825" s="48" t="s">
        <v>1730</v>
      </c>
      <c r="B825" s="48" t="s">
        <v>79</v>
      </c>
      <c r="C825" s="48" t="s">
        <v>31</v>
      </c>
      <c r="D825" s="48">
        <v>208876</v>
      </c>
      <c r="E825" s="48">
        <v>88.68</v>
      </c>
      <c r="F825" s="48">
        <v>4.62</v>
      </c>
      <c r="G825" s="48">
        <v>2.2100000000000002E-2</v>
      </c>
      <c r="H825" s="48">
        <v>45.211199999999998</v>
      </c>
      <c r="I825" s="48">
        <v>2026</v>
      </c>
      <c r="J825" s="48" t="s">
        <v>32</v>
      </c>
      <c r="K825" s="48" t="s">
        <v>33</v>
      </c>
    </row>
    <row r="826" spans="1:11" ht="20.100000000000001" customHeight="1" x14ac:dyDescent="0.25">
      <c r="A826" s="48" t="s">
        <v>1085</v>
      </c>
      <c r="B826" s="48" t="s">
        <v>75</v>
      </c>
      <c r="C826" s="48" t="s">
        <v>31</v>
      </c>
      <c r="D826" s="48">
        <v>965660</v>
      </c>
      <c r="E826" s="48">
        <v>70.239999999999995</v>
      </c>
      <c r="F826" s="48">
        <v>16.329999999999998</v>
      </c>
      <c r="G826" s="48">
        <v>1.6899999999999998E-2</v>
      </c>
      <c r="H826" s="48">
        <v>59.134099999999997</v>
      </c>
      <c r="I826" s="48">
        <v>2026</v>
      </c>
      <c r="J826" s="48" t="s">
        <v>32</v>
      </c>
      <c r="K826" s="48" t="s">
        <v>33</v>
      </c>
    </row>
    <row r="827" spans="1:11" ht="20.100000000000001" customHeight="1" x14ac:dyDescent="0.25">
      <c r="A827" s="48" t="s">
        <v>757</v>
      </c>
      <c r="B827" s="48" t="s">
        <v>34</v>
      </c>
      <c r="C827" s="48" t="s">
        <v>31</v>
      </c>
      <c r="D827" s="48">
        <v>635952</v>
      </c>
      <c r="E827" s="48">
        <v>81.97</v>
      </c>
      <c r="F827" s="48">
        <v>10.97</v>
      </c>
      <c r="G827" s="48">
        <v>1.72E-2</v>
      </c>
      <c r="H827" s="48">
        <v>57.971899999999998</v>
      </c>
      <c r="I827" s="48">
        <v>2026</v>
      </c>
      <c r="J827" s="48" t="s">
        <v>32</v>
      </c>
      <c r="K827" s="48" t="s">
        <v>33</v>
      </c>
    </row>
    <row r="828" spans="1:11" ht="20.100000000000001" customHeight="1" x14ac:dyDescent="0.25">
      <c r="A828" s="48" t="s">
        <v>534</v>
      </c>
      <c r="B828" s="48" t="s">
        <v>79</v>
      </c>
      <c r="C828" s="48" t="s">
        <v>31</v>
      </c>
      <c r="D828" s="48">
        <v>148445</v>
      </c>
      <c r="E828" s="48">
        <v>86.68</v>
      </c>
      <c r="F828" s="48">
        <v>3.66</v>
      </c>
      <c r="G828" s="48">
        <v>2.47E-2</v>
      </c>
      <c r="H828" s="48">
        <v>40.558599999999998</v>
      </c>
      <c r="I828" s="48">
        <v>2026</v>
      </c>
      <c r="J828" s="48" t="s">
        <v>32</v>
      </c>
      <c r="K828" s="48" t="s">
        <v>33</v>
      </c>
    </row>
    <row r="829" spans="1:11" ht="20.100000000000001" customHeight="1" x14ac:dyDescent="0.25">
      <c r="A829" s="48" t="s">
        <v>770</v>
      </c>
      <c r="B829" s="48" t="s">
        <v>79</v>
      </c>
      <c r="C829" s="48" t="s">
        <v>31</v>
      </c>
      <c r="D829" s="48">
        <v>360150</v>
      </c>
      <c r="E829" s="48">
        <v>84.62</v>
      </c>
      <c r="F829" s="48">
        <v>6.32</v>
      </c>
      <c r="G829" s="48">
        <v>1.7500000000000002E-2</v>
      </c>
      <c r="H829" s="48">
        <v>56.985799999999998</v>
      </c>
      <c r="I829" s="48">
        <v>2026</v>
      </c>
      <c r="J829" s="48" t="s">
        <v>32</v>
      </c>
      <c r="K829" s="48" t="s">
        <v>33</v>
      </c>
    </row>
    <row r="830" spans="1:11" ht="20.100000000000001" customHeight="1" x14ac:dyDescent="0.25">
      <c r="A830" s="48" t="s">
        <v>733</v>
      </c>
      <c r="B830" s="48" t="s">
        <v>79</v>
      </c>
      <c r="C830" s="48" t="s">
        <v>31</v>
      </c>
      <c r="D830" s="48">
        <v>280411</v>
      </c>
      <c r="E830" s="48">
        <v>87.29</v>
      </c>
      <c r="F830" s="48">
        <v>4.51</v>
      </c>
      <c r="G830" s="48">
        <v>1.61E-2</v>
      </c>
      <c r="H830" s="48">
        <v>62.175400000000003</v>
      </c>
      <c r="I830" s="48">
        <v>2026</v>
      </c>
      <c r="J830" s="48" t="s">
        <v>32</v>
      </c>
      <c r="K830" s="48" t="s">
        <v>33</v>
      </c>
    </row>
    <row r="831" spans="1:11" ht="20.100000000000001" customHeight="1" x14ac:dyDescent="0.25">
      <c r="A831" s="48" t="s">
        <v>1223</v>
      </c>
      <c r="B831" s="48" t="s">
        <v>75</v>
      </c>
      <c r="C831" s="48" t="s">
        <v>31</v>
      </c>
      <c r="D831" s="48">
        <v>297462</v>
      </c>
      <c r="E831" s="48">
        <v>83.8</v>
      </c>
      <c r="F831" s="48">
        <v>5.6</v>
      </c>
      <c r="G831" s="48">
        <v>1.8800000000000001E-2</v>
      </c>
      <c r="H831" s="48">
        <v>53.118299999999998</v>
      </c>
      <c r="I831" s="48">
        <v>2026</v>
      </c>
      <c r="J831" s="48" t="s">
        <v>32</v>
      </c>
      <c r="K831" s="48" t="s">
        <v>33</v>
      </c>
    </row>
    <row r="832" spans="1:11" ht="20.100000000000001" customHeight="1" x14ac:dyDescent="0.25">
      <c r="A832" s="48" t="s">
        <v>573</v>
      </c>
      <c r="B832" s="48" t="s">
        <v>79</v>
      </c>
      <c r="C832" s="48" t="s">
        <v>31</v>
      </c>
      <c r="D832" s="48">
        <v>166069</v>
      </c>
      <c r="E832" s="48">
        <v>87.51</v>
      </c>
      <c r="F832" s="48">
        <v>3.91</v>
      </c>
      <c r="G832" s="48">
        <v>2.35E-2</v>
      </c>
      <c r="H832" s="48">
        <v>42.472799999999999</v>
      </c>
      <c r="I832" s="48">
        <v>2026</v>
      </c>
      <c r="J832" s="48" t="s">
        <v>32</v>
      </c>
      <c r="K832" s="48" t="s">
        <v>33</v>
      </c>
    </row>
    <row r="833" spans="1:11" ht="20.100000000000001" customHeight="1" x14ac:dyDescent="0.25">
      <c r="A833" s="48" t="s">
        <v>537</v>
      </c>
      <c r="B833" s="48" t="s">
        <v>79</v>
      </c>
      <c r="C833" s="48" t="s">
        <v>31</v>
      </c>
      <c r="D833" s="48">
        <v>192290</v>
      </c>
      <c r="E833" s="48">
        <v>88.92</v>
      </c>
      <c r="F833" s="48">
        <v>4.71</v>
      </c>
      <c r="G833" s="48">
        <v>2.4500000000000001E-2</v>
      </c>
      <c r="H833" s="48">
        <v>40.825899999999997</v>
      </c>
      <c r="I833" s="48">
        <v>2026</v>
      </c>
      <c r="J833" s="48" t="s">
        <v>32</v>
      </c>
      <c r="K833" s="48" t="s">
        <v>33</v>
      </c>
    </row>
    <row r="834" spans="1:11" ht="20.100000000000001" customHeight="1" x14ac:dyDescent="0.25">
      <c r="A834" s="48" t="s">
        <v>1147</v>
      </c>
      <c r="B834" s="48" t="s">
        <v>75</v>
      </c>
      <c r="C834" s="48" t="s">
        <v>31</v>
      </c>
      <c r="D834" s="48">
        <v>609110</v>
      </c>
      <c r="E834" s="48">
        <v>85.1</v>
      </c>
      <c r="F834" s="48">
        <v>9.7899999999999991</v>
      </c>
      <c r="G834" s="48">
        <v>1.61E-2</v>
      </c>
      <c r="H834" s="48">
        <v>62.217599999999997</v>
      </c>
      <c r="I834" s="48">
        <v>2026</v>
      </c>
      <c r="J834" s="48" t="s">
        <v>32</v>
      </c>
      <c r="K834" s="48" t="s">
        <v>33</v>
      </c>
    </row>
    <row r="835" spans="1:11" ht="20.100000000000001" customHeight="1" x14ac:dyDescent="0.25">
      <c r="A835" s="48" t="s">
        <v>749</v>
      </c>
      <c r="B835" s="48" t="s">
        <v>79</v>
      </c>
      <c r="C835" s="48" t="s">
        <v>31</v>
      </c>
      <c r="D835" s="48">
        <v>253258</v>
      </c>
      <c r="E835" s="48">
        <v>88.15</v>
      </c>
      <c r="F835" s="48">
        <v>3.98</v>
      </c>
      <c r="G835" s="48">
        <v>1.5699999999999999E-2</v>
      </c>
      <c r="H835" s="48">
        <v>63.632800000000003</v>
      </c>
      <c r="I835" s="48">
        <v>2026</v>
      </c>
      <c r="J835" s="48" t="s">
        <v>32</v>
      </c>
      <c r="K835" s="48" t="s">
        <v>33</v>
      </c>
    </row>
    <row r="836" spans="1:11" ht="20.100000000000001" customHeight="1" x14ac:dyDescent="0.25">
      <c r="A836" s="48" t="s">
        <v>798</v>
      </c>
      <c r="B836" s="48" t="s">
        <v>79</v>
      </c>
      <c r="C836" s="48" t="s">
        <v>31</v>
      </c>
      <c r="D836" s="48">
        <v>149412</v>
      </c>
      <c r="E836" s="48">
        <v>76.94</v>
      </c>
      <c r="F836" s="48">
        <v>3.45</v>
      </c>
      <c r="G836" s="48">
        <v>2.3099999999999999E-2</v>
      </c>
      <c r="H836" s="48">
        <v>43.3078</v>
      </c>
      <c r="I836" s="48">
        <v>2026</v>
      </c>
      <c r="J836" s="48" t="s">
        <v>32</v>
      </c>
      <c r="K836" s="48" t="s">
        <v>33</v>
      </c>
    </row>
    <row r="837" spans="1:11" ht="20.100000000000001" customHeight="1" x14ac:dyDescent="0.25">
      <c r="A837" s="48" t="s">
        <v>581</v>
      </c>
      <c r="B837" s="48" t="s">
        <v>79</v>
      </c>
      <c r="C837" s="48" t="s">
        <v>31</v>
      </c>
      <c r="D837" s="48">
        <v>231228</v>
      </c>
      <c r="E837" s="48">
        <v>88.42</v>
      </c>
      <c r="F837" s="48">
        <v>4.99</v>
      </c>
      <c r="G837" s="48">
        <v>2.1600000000000001E-2</v>
      </c>
      <c r="H837" s="48">
        <v>46.338299999999997</v>
      </c>
      <c r="I837" s="48">
        <v>2026</v>
      </c>
      <c r="J837" s="48" t="s">
        <v>32</v>
      </c>
      <c r="K837" s="48" t="s">
        <v>33</v>
      </c>
    </row>
    <row r="838" spans="1:11" ht="20.100000000000001" customHeight="1" x14ac:dyDescent="0.25">
      <c r="A838" s="48" t="s">
        <v>1057</v>
      </c>
      <c r="B838" s="48" t="s">
        <v>79</v>
      </c>
      <c r="C838" s="48" t="s">
        <v>31</v>
      </c>
      <c r="D838" s="48">
        <v>298501</v>
      </c>
      <c r="E838" s="48">
        <v>63.54</v>
      </c>
      <c r="F838" s="48">
        <v>11.08</v>
      </c>
      <c r="G838" s="48">
        <v>3.7100000000000001E-2</v>
      </c>
      <c r="H838" s="48">
        <v>26.9405</v>
      </c>
      <c r="I838" s="48">
        <v>2026</v>
      </c>
      <c r="J838" s="48" t="s">
        <v>32</v>
      </c>
      <c r="K838" s="48" t="s">
        <v>33</v>
      </c>
    </row>
    <row r="839" spans="1:11" ht="20.100000000000001" customHeight="1" x14ac:dyDescent="0.25">
      <c r="A839" s="48" t="s">
        <v>618</v>
      </c>
      <c r="B839" s="48" t="s">
        <v>79</v>
      </c>
      <c r="C839" s="48" t="s">
        <v>31</v>
      </c>
      <c r="D839" s="48">
        <v>208446</v>
      </c>
      <c r="E839" s="48">
        <v>89.17</v>
      </c>
      <c r="F839" s="48">
        <v>4.1399999999999997</v>
      </c>
      <c r="G839" s="48">
        <v>1.9900000000000001E-2</v>
      </c>
      <c r="H839" s="48">
        <v>50.349200000000003</v>
      </c>
      <c r="I839" s="48">
        <v>2026</v>
      </c>
      <c r="J839" s="48" t="s">
        <v>32</v>
      </c>
      <c r="K839" s="48" t="s">
        <v>33</v>
      </c>
    </row>
    <row r="840" spans="1:11" ht="20.100000000000001" customHeight="1" x14ac:dyDescent="0.25">
      <c r="A840" s="48" t="s">
        <v>657</v>
      </c>
      <c r="B840" s="48" t="s">
        <v>79</v>
      </c>
      <c r="C840" s="48" t="s">
        <v>31</v>
      </c>
      <c r="D840" s="48">
        <v>231658</v>
      </c>
      <c r="E840" s="48">
        <v>84.12</v>
      </c>
      <c r="F840" s="48">
        <v>7.04</v>
      </c>
      <c r="G840" s="48">
        <v>3.04E-2</v>
      </c>
      <c r="H840" s="48">
        <v>32.905999999999999</v>
      </c>
      <c r="I840" s="48">
        <v>2026</v>
      </c>
      <c r="J840" s="48" t="s">
        <v>32</v>
      </c>
      <c r="K840" s="48" t="s">
        <v>33</v>
      </c>
    </row>
    <row r="841" spans="1:11" ht="20.100000000000001" customHeight="1" x14ac:dyDescent="0.25">
      <c r="A841" s="48" t="s">
        <v>773</v>
      </c>
      <c r="B841" s="48" t="s">
        <v>79</v>
      </c>
      <c r="C841" s="48" t="s">
        <v>31</v>
      </c>
      <c r="D841" s="48">
        <v>332245</v>
      </c>
      <c r="E841" s="48">
        <v>83.84</v>
      </c>
      <c r="F841" s="48">
        <v>12.24</v>
      </c>
      <c r="G841" s="48">
        <v>3.6799999999999999E-2</v>
      </c>
      <c r="H841" s="48">
        <v>27.144200000000001</v>
      </c>
      <c r="I841" s="48">
        <v>2026</v>
      </c>
      <c r="J841" s="48" t="s">
        <v>32</v>
      </c>
      <c r="K841" s="48" t="s">
        <v>33</v>
      </c>
    </row>
    <row r="842" spans="1:11" ht="20.100000000000001" customHeight="1" x14ac:dyDescent="0.25">
      <c r="A842" s="48" t="s">
        <v>889</v>
      </c>
      <c r="B842" s="48" t="s">
        <v>75</v>
      </c>
      <c r="C842" s="48" t="s">
        <v>31</v>
      </c>
      <c r="D842" s="48">
        <v>207479</v>
      </c>
      <c r="E842" s="48">
        <v>86.06</v>
      </c>
      <c r="F842" s="48">
        <v>5.63</v>
      </c>
      <c r="G842" s="48">
        <v>2.7099999999999999E-2</v>
      </c>
      <c r="H842" s="48">
        <v>36.8523</v>
      </c>
      <c r="I842" s="48">
        <v>2026</v>
      </c>
      <c r="J842" s="48" t="s">
        <v>32</v>
      </c>
      <c r="K842" s="48" t="s">
        <v>33</v>
      </c>
    </row>
    <row r="843" spans="1:11" ht="20.100000000000001" customHeight="1" x14ac:dyDescent="0.25">
      <c r="A843" s="48" t="s">
        <v>951</v>
      </c>
      <c r="B843" s="48" t="s">
        <v>75</v>
      </c>
      <c r="C843" s="48" t="s">
        <v>31</v>
      </c>
      <c r="D843" s="48">
        <v>563652</v>
      </c>
      <c r="E843" s="48">
        <v>83.94</v>
      </c>
      <c r="F843" s="48">
        <v>10.54</v>
      </c>
      <c r="G843" s="48">
        <v>1.8700000000000001E-2</v>
      </c>
      <c r="H843" s="48">
        <v>53.477499999999999</v>
      </c>
      <c r="I843" s="48">
        <v>2026</v>
      </c>
      <c r="J843" s="48" t="s">
        <v>32</v>
      </c>
      <c r="K843" s="48" t="s">
        <v>33</v>
      </c>
    </row>
    <row r="844" spans="1:11" ht="20.100000000000001" customHeight="1" x14ac:dyDescent="0.25">
      <c r="A844" s="48" t="s">
        <v>746</v>
      </c>
      <c r="B844" s="48" t="s">
        <v>79</v>
      </c>
      <c r="C844" s="48" t="s">
        <v>31</v>
      </c>
      <c r="D844" s="48">
        <v>150092</v>
      </c>
      <c r="E844" s="48">
        <v>87.88</v>
      </c>
      <c r="F844" s="48">
        <v>3.81</v>
      </c>
      <c r="G844" s="48">
        <v>2.5399999999999999E-2</v>
      </c>
      <c r="H844" s="48">
        <v>39.394300000000001</v>
      </c>
      <c r="I844" s="48">
        <v>2026</v>
      </c>
      <c r="J844" s="48" t="s">
        <v>32</v>
      </c>
      <c r="K844" s="48" t="s">
        <v>33</v>
      </c>
    </row>
    <row r="845" spans="1:11" ht="20.100000000000001" customHeight="1" x14ac:dyDescent="0.25">
      <c r="A845" s="48" t="s">
        <v>897</v>
      </c>
      <c r="B845" s="48" t="s">
        <v>79</v>
      </c>
      <c r="C845" s="48" t="s">
        <v>31</v>
      </c>
      <c r="D845" s="48">
        <v>215610</v>
      </c>
      <c r="E845" s="48">
        <v>85.28</v>
      </c>
      <c r="F845" s="48">
        <v>4.0599999999999996</v>
      </c>
      <c r="G845" s="48">
        <v>1.8800000000000001E-2</v>
      </c>
      <c r="H845" s="48">
        <v>53.105899999999998</v>
      </c>
      <c r="I845" s="48">
        <v>2026</v>
      </c>
      <c r="J845" s="48" t="s">
        <v>32</v>
      </c>
      <c r="K845" s="48" t="s">
        <v>33</v>
      </c>
    </row>
    <row r="846" spans="1:11" ht="20.100000000000001" customHeight="1" x14ac:dyDescent="0.25">
      <c r="A846" s="48" t="s">
        <v>603</v>
      </c>
      <c r="B846" s="48" t="s">
        <v>79</v>
      </c>
      <c r="C846" s="48" t="s">
        <v>31</v>
      </c>
      <c r="D846" s="48">
        <v>150092</v>
      </c>
      <c r="E846" s="48">
        <v>82.99</v>
      </c>
      <c r="F846" s="48">
        <v>3.64</v>
      </c>
      <c r="G846" s="48">
        <v>2.4299999999999999E-2</v>
      </c>
      <c r="H846" s="48">
        <v>41.234200000000001</v>
      </c>
      <c r="I846" s="48">
        <v>2026</v>
      </c>
      <c r="J846" s="48" t="s">
        <v>32</v>
      </c>
      <c r="K846" s="48" t="s">
        <v>33</v>
      </c>
    </row>
    <row r="847" spans="1:11" ht="20.100000000000001" customHeight="1" x14ac:dyDescent="0.25">
      <c r="A847" s="48" t="s">
        <v>1043</v>
      </c>
      <c r="B847" s="48" t="s">
        <v>75</v>
      </c>
      <c r="C847" s="48" t="s">
        <v>31</v>
      </c>
      <c r="D847" s="48">
        <v>737208</v>
      </c>
      <c r="E847" s="48">
        <v>80.75</v>
      </c>
      <c r="F847" s="48">
        <v>17.13</v>
      </c>
      <c r="G847" s="48">
        <v>2.3199999999999998E-2</v>
      </c>
      <c r="H847" s="48">
        <v>43.036099999999998</v>
      </c>
      <c r="I847" s="48">
        <v>2026</v>
      </c>
      <c r="J847" s="48" t="s">
        <v>32</v>
      </c>
      <c r="K847" s="48" t="s">
        <v>33</v>
      </c>
    </row>
    <row r="848" spans="1:11" ht="20.100000000000001" customHeight="1" x14ac:dyDescent="0.25">
      <c r="A848" s="48" t="s">
        <v>3314</v>
      </c>
      <c r="B848" s="48" t="s">
        <v>79</v>
      </c>
      <c r="C848" s="48" t="s">
        <v>31</v>
      </c>
      <c r="D848" s="48">
        <v>185592</v>
      </c>
      <c r="E848" s="48">
        <v>84.94</v>
      </c>
      <c r="F848" s="48">
        <v>3.39</v>
      </c>
      <c r="G848" s="48">
        <v>1.83E-2</v>
      </c>
      <c r="H848" s="48">
        <v>54.7468</v>
      </c>
      <c r="I848" s="48">
        <v>2026</v>
      </c>
      <c r="J848" s="48" t="s">
        <v>32</v>
      </c>
      <c r="K848" s="48" t="s">
        <v>33</v>
      </c>
    </row>
    <row r="849" spans="1:11" ht="20.100000000000001" customHeight="1" x14ac:dyDescent="0.25">
      <c r="A849" s="48" t="s">
        <v>1107</v>
      </c>
      <c r="B849" s="48" t="s">
        <v>79</v>
      </c>
      <c r="C849" s="48" t="s">
        <v>31</v>
      </c>
      <c r="D849" s="48">
        <v>325761</v>
      </c>
      <c r="E849" s="48">
        <v>83.89</v>
      </c>
      <c r="F849" s="48">
        <v>7.03</v>
      </c>
      <c r="G849" s="48">
        <v>2.1600000000000001E-2</v>
      </c>
      <c r="H849" s="48">
        <v>46.338700000000003</v>
      </c>
      <c r="I849" s="48">
        <v>2026</v>
      </c>
      <c r="J849" s="48" t="s">
        <v>32</v>
      </c>
      <c r="K849" s="48" t="s">
        <v>33</v>
      </c>
    </row>
    <row r="850" spans="1:11" ht="20.100000000000001" customHeight="1" x14ac:dyDescent="0.25">
      <c r="A850" s="48" t="s">
        <v>979</v>
      </c>
      <c r="B850" s="48" t="s">
        <v>79</v>
      </c>
      <c r="C850" s="48" t="s">
        <v>31</v>
      </c>
      <c r="D850" s="48">
        <v>175060</v>
      </c>
      <c r="E850" s="48">
        <v>88.91</v>
      </c>
      <c r="F850" s="48">
        <v>2.67</v>
      </c>
      <c r="G850" s="48">
        <v>1.5299999999999999E-2</v>
      </c>
      <c r="H850" s="48">
        <v>65.5655</v>
      </c>
      <c r="I850" s="48">
        <v>2026</v>
      </c>
      <c r="J850" s="48" t="s">
        <v>32</v>
      </c>
      <c r="K850" s="48" t="s">
        <v>33</v>
      </c>
    </row>
    <row r="851" spans="1:11" ht="20.100000000000001" customHeight="1" x14ac:dyDescent="0.25">
      <c r="A851" s="48" t="s">
        <v>1116</v>
      </c>
      <c r="B851" s="48" t="s">
        <v>79</v>
      </c>
      <c r="C851" s="48" t="s">
        <v>31</v>
      </c>
      <c r="D851" s="48">
        <v>150092</v>
      </c>
      <c r="E851" s="48">
        <v>86.41</v>
      </c>
      <c r="F851" s="48">
        <v>2.76</v>
      </c>
      <c r="G851" s="48">
        <v>1.84E-2</v>
      </c>
      <c r="H851" s="48">
        <v>54.381300000000003</v>
      </c>
      <c r="I851" s="48">
        <v>2026</v>
      </c>
      <c r="J851" s="48" t="s">
        <v>32</v>
      </c>
      <c r="K851" s="48" t="s">
        <v>33</v>
      </c>
    </row>
    <row r="852" spans="1:11" ht="20.100000000000001" customHeight="1" x14ac:dyDescent="0.25">
      <c r="A852" s="48" t="s">
        <v>3638</v>
      </c>
      <c r="B852" s="48" t="s">
        <v>79</v>
      </c>
      <c r="C852" s="48" t="s">
        <v>31</v>
      </c>
      <c r="D852" s="48">
        <v>181114</v>
      </c>
      <c r="E852" s="48">
        <v>66.48</v>
      </c>
      <c r="F852" s="48">
        <v>6.46</v>
      </c>
      <c r="G852" s="48">
        <v>3.5700000000000003E-2</v>
      </c>
      <c r="H852" s="48">
        <v>28.036200000000001</v>
      </c>
      <c r="I852" s="48">
        <v>2026</v>
      </c>
      <c r="J852" s="48" t="s">
        <v>32</v>
      </c>
      <c r="K852" s="48" t="s">
        <v>33</v>
      </c>
    </row>
    <row r="853" spans="1:11" ht="20.100000000000001" customHeight="1" x14ac:dyDescent="0.25">
      <c r="A853" s="48" t="s">
        <v>921</v>
      </c>
      <c r="B853" s="48" t="s">
        <v>79</v>
      </c>
      <c r="C853" s="48" t="s">
        <v>31</v>
      </c>
      <c r="D853" s="48">
        <v>379279</v>
      </c>
      <c r="E853" s="48">
        <v>82.89</v>
      </c>
      <c r="F853" s="48">
        <v>7.37</v>
      </c>
      <c r="G853" s="48">
        <v>1.9400000000000001E-2</v>
      </c>
      <c r="H853" s="48">
        <v>51.462499999999999</v>
      </c>
      <c r="I853" s="48">
        <v>2026</v>
      </c>
      <c r="J853" s="48" t="s">
        <v>32</v>
      </c>
      <c r="K853" s="48" t="s">
        <v>33</v>
      </c>
    </row>
    <row r="854" spans="1:11" ht="20.100000000000001" customHeight="1" x14ac:dyDescent="0.25">
      <c r="A854" s="48" t="s">
        <v>984</v>
      </c>
      <c r="B854" s="48" t="s">
        <v>75</v>
      </c>
      <c r="C854" s="48" t="s">
        <v>31</v>
      </c>
      <c r="D854" s="48">
        <v>345272</v>
      </c>
      <c r="E854" s="48">
        <v>77.13</v>
      </c>
      <c r="F854" s="48">
        <v>5.37</v>
      </c>
      <c r="G854" s="48">
        <v>1.5599999999999999E-2</v>
      </c>
      <c r="H854" s="48">
        <v>64.296499999999995</v>
      </c>
      <c r="I854" s="48">
        <v>2026</v>
      </c>
      <c r="J854" s="48" t="s">
        <v>32</v>
      </c>
      <c r="K854" s="48" t="s">
        <v>33</v>
      </c>
    </row>
    <row r="855" spans="1:11" ht="20.100000000000001" customHeight="1" x14ac:dyDescent="0.25">
      <c r="A855" s="48" t="s">
        <v>1028</v>
      </c>
      <c r="B855" s="48" t="s">
        <v>79</v>
      </c>
      <c r="C855" s="48" t="s">
        <v>31</v>
      </c>
      <c r="D855" s="48">
        <v>319815</v>
      </c>
      <c r="E855" s="48">
        <v>87.44</v>
      </c>
      <c r="F855" s="48">
        <v>6.12</v>
      </c>
      <c r="G855" s="48">
        <v>1.9099999999999999E-2</v>
      </c>
      <c r="H855" s="48">
        <v>52.257300000000001</v>
      </c>
      <c r="I855" s="48">
        <v>2026</v>
      </c>
      <c r="J855" s="48" t="s">
        <v>32</v>
      </c>
      <c r="K855" s="48" t="s">
        <v>33</v>
      </c>
    </row>
    <row r="856" spans="1:11" ht="20.100000000000001" customHeight="1" x14ac:dyDescent="0.25">
      <c r="A856" s="48" t="s">
        <v>621</v>
      </c>
      <c r="B856" s="48" t="s">
        <v>79</v>
      </c>
      <c r="C856" s="48" t="s">
        <v>31</v>
      </c>
      <c r="D856" s="48">
        <v>184553</v>
      </c>
      <c r="E856" s="48">
        <v>76.27</v>
      </c>
      <c r="F856" s="48">
        <v>3.72</v>
      </c>
      <c r="G856" s="48">
        <v>2.0199999999999999E-2</v>
      </c>
      <c r="H856" s="48">
        <v>49.610900000000001</v>
      </c>
      <c r="I856" s="48">
        <v>2026</v>
      </c>
      <c r="J856" s="48" t="s">
        <v>32</v>
      </c>
      <c r="K856" s="48" t="s">
        <v>33</v>
      </c>
    </row>
    <row r="857" spans="1:11" ht="20.100000000000001" customHeight="1" x14ac:dyDescent="0.25">
      <c r="A857" s="48" t="s">
        <v>851</v>
      </c>
      <c r="B857" s="48" t="s">
        <v>79</v>
      </c>
      <c r="C857" s="48" t="s">
        <v>31</v>
      </c>
      <c r="D857" s="48">
        <v>242799</v>
      </c>
      <c r="E857" s="48">
        <v>86.73</v>
      </c>
      <c r="F857" s="48">
        <v>4.25</v>
      </c>
      <c r="G857" s="48">
        <v>1.7500000000000002E-2</v>
      </c>
      <c r="H857" s="48">
        <v>57.129100000000001</v>
      </c>
      <c r="I857" s="48">
        <v>2026</v>
      </c>
      <c r="J857" s="48" t="s">
        <v>32</v>
      </c>
      <c r="K857" s="48" t="s">
        <v>33</v>
      </c>
    </row>
    <row r="858" spans="1:11" ht="20.100000000000001" customHeight="1" x14ac:dyDescent="0.25">
      <c r="A858" s="48" t="s">
        <v>998</v>
      </c>
      <c r="B858" s="48" t="s">
        <v>75</v>
      </c>
      <c r="C858" s="48" t="s">
        <v>31</v>
      </c>
      <c r="D858" s="48">
        <v>806970</v>
      </c>
      <c r="E858" s="48">
        <v>84.86</v>
      </c>
      <c r="F858" s="48">
        <v>16.82</v>
      </c>
      <c r="G858" s="48">
        <v>2.0799999999999999E-2</v>
      </c>
      <c r="H858" s="48">
        <v>47.976799999999997</v>
      </c>
      <c r="I858" s="48">
        <v>2026</v>
      </c>
      <c r="J858" s="48" t="s">
        <v>32</v>
      </c>
      <c r="K858" s="48" t="s">
        <v>33</v>
      </c>
    </row>
    <row r="859" spans="1:11" ht="20.100000000000001" customHeight="1" x14ac:dyDescent="0.25">
      <c r="A859" s="48" t="s">
        <v>1066</v>
      </c>
      <c r="B859" s="48" t="s">
        <v>79</v>
      </c>
      <c r="C859" s="48" t="s">
        <v>31</v>
      </c>
      <c r="D859" s="48">
        <v>324185</v>
      </c>
      <c r="E859" s="48">
        <v>83.2</v>
      </c>
      <c r="F859" s="48">
        <v>10.23</v>
      </c>
      <c r="G859" s="48">
        <v>3.1600000000000003E-2</v>
      </c>
      <c r="H859" s="48">
        <v>31.689699999999998</v>
      </c>
      <c r="I859" s="48">
        <v>2026</v>
      </c>
      <c r="J859" s="48" t="s">
        <v>32</v>
      </c>
      <c r="K859" s="48" t="s">
        <v>33</v>
      </c>
    </row>
    <row r="860" spans="1:11" ht="20.100000000000001" customHeight="1" x14ac:dyDescent="0.25">
      <c r="A860" s="48" t="s">
        <v>719</v>
      </c>
      <c r="B860" s="48" t="s">
        <v>79</v>
      </c>
      <c r="C860" s="48" t="s">
        <v>31</v>
      </c>
      <c r="D860" s="48">
        <v>150092</v>
      </c>
      <c r="E860" s="48">
        <v>87.5</v>
      </c>
      <c r="F860" s="48">
        <v>3.65</v>
      </c>
      <c r="G860" s="48">
        <v>2.4299999999999999E-2</v>
      </c>
      <c r="H860" s="48">
        <v>41.121200000000002</v>
      </c>
      <c r="I860" s="48">
        <v>2026</v>
      </c>
      <c r="J860" s="48" t="s">
        <v>32</v>
      </c>
      <c r="K860" s="48" t="s">
        <v>33</v>
      </c>
    </row>
    <row r="861" spans="1:11" ht="20.100000000000001" customHeight="1" x14ac:dyDescent="0.25">
      <c r="A861" s="48" t="s">
        <v>870</v>
      </c>
      <c r="B861" s="48" t="s">
        <v>79</v>
      </c>
      <c r="C861" s="48" t="s">
        <v>31</v>
      </c>
      <c r="D861" s="48">
        <v>161448</v>
      </c>
      <c r="E861" s="48">
        <v>87</v>
      </c>
      <c r="F861" s="48">
        <v>3.42</v>
      </c>
      <c r="G861" s="48">
        <v>2.12E-2</v>
      </c>
      <c r="H861" s="48">
        <v>47.207000000000001</v>
      </c>
      <c r="I861" s="48">
        <v>2026</v>
      </c>
      <c r="J861" s="48" t="s">
        <v>32</v>
      </c>
      <c r="K861" s="48" t="s">
        <v>33</v>
      </c>
    </row>
    <row r="862" spans="1:11" ht="20.100000000000001" customHeight="1" x14ac:dyDescent="0.25">
      <c r="A862" s="48" t="s">
        <v>766</v>
      </c>
      <c r="B862" s="48" t="s">
        <v>79</v>
      </c>
      <c r="C862" s="48" t="s">
        <v>31</v>
      </c>
      <c r="D862" s="48">
        <v>480761</v>
      </c>
      <c r="E862" s="48">
        <v>82.22</v>
      </c>
      <c r="F862" s="48">
        <v>9.7100000000000009</v>
      </c>
      <c r="G862" s="48">
        <v>2.0199999999999999E-2</v>
      </c>
      <c r="H862" s="48">
        <v>49.512</v>
      </c>
      <c r="I862" s="48">
        <v>2026</v>
      </c>
      <c r="J862" s="48" t="s">
        <v>32</v>
      </c>
      <c r="K862" s="48" t="s">
        <v>33</v>
      </c>
    </row>
    <row r="863" spans="1:11" ht="20.100000000000001" customHeight="1" x14ac:dyDescent="0.25">
      <c r="A863" s="48" t="s">
        <v>833</v>
      </c>
      <c r="B863" s="48" t="s">
        <v>79</v>
      </c>
      <c r="C863" s="48" t="s">
        <v>31</v>
      </c>
      <c r="D863" s="48">
        <v>152242</v>
      </c>
      <c r="E863" s="48">
        <v>87.34</v>
      </c>
      <c r="F863" s="48">
        <v>3.09</v>
      </c>
      <c r="G863" s="48">
        <v>2.0299999999999999E-2</v>
      </c>
      <c r="H863" s="48">
        <v>49.269100000000002</v>
      </c>
      <c r="I863" s="48">
        <v>2026</v>
      </c>
      <c r="J863" s="48" t="s">
        <v>32</v>
      </c>
      <c r="K863" s="48" t="s">
        <v>33</v>
      </c>
    </row>
    <row r="864" spans="1:11" ht="20.100000000000001" customHeight="1" x14ac:dyDescent="0.25">
      <c r="A864" s="48" t="s">
        <v>922</v>
      </c>
      <c r="B864" s="48" t="s">
        <v>79</v>
      </c>
      <c r="C864" s="48" t="s">
        <v>31</v>
      </c>
      <c r="D864" s="48">
        <v>447734</v>
      </c>
      <c r="E864" s="48">
        <v>87.06</v>
      </c>
      <c r="F864" s="48">
        <v>9.9700000000000006</v>
      </c>
      <c r="G864" s="48">
        <v>2.23E-2</v>
      </c>
      <c r="H864" s="48">
        <v>44.908099999999997</v>
      </c>
      <c r="I864" s="48">
        <v>2026</v>
      </c>
      <c r="J864" s="48" t="s">
        <v>32</v>
      </c>
      <c r="K864" s="48" t="s">
        <v>33</v>
      </c>
    </row>
    <row r="865" spans="1:11" ht="20.100000000000001" customHeight="1" x14ac:dyDescent="0.25">
      <c r="A865" s="48" t="s">
        <v>725</v>
      </c>
      <c r="B865" s="48" t="s">
        <v>79</v>
      </c>
      <c r="C865" s="48" t="s">
        <v>31</v>
      </c>
      <c r="D865" s="48">
        <v>140815</v>
      </c>
      <c r="E865" s="48">
        <v>86.55</v>
      </c>
      <c r="F865" s="48">
        <v>3.87</v>
      </c>
      <c r="G865" s="48">
        <v>2.75E-2</v>
      </c>
      <c r="H865" s="48">
        <v>36.386200000000002</v>
      </c>
      <c r="I865" s="48">
        <v>2026</v>
      </c>
      <c r="J865" s="48" t="s">
        <v>32</v>
      </c>
      <c r="K865" s="48" t="s">
        <v>33</v>
      </c>
    </row>
    <row r="866" spans="1:11" ht="20.100000000000001" customHeight="1" x14ac:dyDescent="0.25">
      <c r="A866" s="48" t="s">
        <v>885</v>
      </c>
      <c r="B866" s="48" t="s">
        <v>79</v>
      </c>
      <c r="C866" s="48" t="s">
        <v>31</v>
      </c>
      <c r="D866" s="48">
        <v>151669</v>
      </c>
      <c r="E866" s="48">
        <v>90.12</v>
      </c>
      <c r="F866" s="48">
        <v>3.44</v>
      </c>
      <c r="G866" s="48">
        <v>2.2700000000000001E-2</v>
      </c>
      <c r="H866" s="48">
        <v>44.089700000000001</v>
      </c>
      <c r="I866" s="48">
        <v>2026</v>
      </c>
      <c r="J866" s="48" t="s">
        <v>32</v>
      </c>
      <c r="K866" s="48" t="s">
        <v>33</v>
      </c>
    </row>
    <row r="867" spans="1:11" ht="20.100000000000001" customHeight="1" x14ac:dyDescent="0.25">
      <c r="A867" s="48" t="s">
        <v>630</v>
      </c>
      <c r="B867" s="48" t="s">
        <v>79</v>
      </c>
      <c r="C867" s="48" t="s">
        <v>31</v>
      </c>
      <c r="D867" s="48">
        <v>133113</v>
      </c>
      <c r="E867" s="48">
        <v>85.85</v>
      </c>
      <c r="F867" s="48">
        <v>3.94</v>
      </c>
      <c r="G867" s="48">
        <v>2.9600000000000001E-2</v>
      </c>
      <c r="H867" s="48">
        <v>33.784999999999997</v>
      </c>
      <c r="I867" s="48">
        <v>2026</v>
      </c>
      <c r="J867" s="48" t="s">
        <v>32</v>
      </c>
      <c r="K867" s="48" t="s">
        <v>33</v>
      </c>
    </row>
    <row r="868" spans="1:11" ht="20.100000000000001" customHeight="1" x14ac:dyDescent="0.25">
      <c r="A868" s="48" t="s">
        <v>920</v>
      </c>
      <c r="B868" s="48" t="s">
        <v>34</v>
      </c>
      <c r="C868" s="48" t="s">
        <v>31</v>
      </c>
      <c r="D868" s="48">
        <v>535604</v>
      </c>
      <c r="E868" s="48">
        <v>81.48</v>
      </c>
      <c r="F868" s="48">
        <v>10.45</v>
      </c>
      <c r="G868" s="48">
        <v>1.95E-2</v>
      </c>
      <c r="H868" s="48">
        <v>51.253999999999998</v>
      </c>
      <c r="I868" s="48">
        <v>2026</v>
      </c>
      <c r="J868" s="48" t="s">
        <v>32</v>
      </c>
      <c r="K868" s="48" t="s">
        <v>33</v>
      </c>
    </row>
    <row r="869" spans="1:11" ht="20.100000000000001" customHeight="1" x14ac:dyDescent="0.25">
      <c r="A869" s="48" t="s">
        <v>3304</v>
      </c>
      <c r="B869" s="48" t="s">
        <v>79</v>
      </c>
      <c r="C869" s="48" t="s">
        <v>31</v>
      </c>
      <c r="D869" s="48">
        <v>231049</v>
      </c>
      <c r="E869" s="48">
        <v>83.46</v>
      </c>
      <c r="F869" s="48">
        <v>3.01</v>
      </c>
      <c r="G869" s="48">
        <v>1.2999999999999999E-2</v>
      </c>
      <c r="H869" s="48">
        <v>76.760499999999993</v>
      </c>
      <c r="I869" s="48">
        <v>2026</v>
      </c>
      <c r="J869" s="48" t="s">
        <v>32</v>
      </c>
      <c r="K869" s="48" t="s">
        <v>33</v>
      </c>
    </row>
    <row r="870" spans="1:11" ht="20.100000000000001" customHeight="1" x14ac:dyDescent="0.25">
      <c r="A870" s="48" t="s">
        <v>576</v>
      </c>
      <c r="B870" s="48" t="s">
        <v>79</v>
      </c>
      <c r="C870" s="48" t="s">
        <v>31</v>
      </c>
      <c r="D870" s="48">
        <v>147764</v>
      </c>
      <c r="E870" s="48">
        <v>86.62</v>
      </c>
      <c r="F870" s="48">
        <v>3.77</v>
      </c>
      <c r="G870" s="48">
        <v>2.5499999999999998E-2</v>
      </c>
      <c r="H870" s="48">
        <v>39.194699999999997</v>
      </c>
      <c r="I870" s="48">
        <v>2026</v>
      </c>
      <c r="J870" s="48" t="s">
        <v>32</v>
      </c>
      <c r="K870" s="48" t="s">
        <v>33</v>
      </c>
    </row>
    <row r="871" spans="1:11" ht="20.100000000000001" customHeight="1" x14ac:dyDescent="0.25">
      <c r="A871" s="48" t="s">
        <v>686</v>
      </c>
      <c r="B871" s="48" t="s">
        <v>79</v>
      </c>
      <c r="C871" s="48" t="s">
        <v>31</v>
      </c>
      <c r="D871" s="48">
        <v>208446</v>
      </c>
      <c r="E871" s="48">
        <v>89.17</v>
      </c>
      <c r="F871" s="48">
        <v>4.1399999999999997</v>
      </c>
      <c r="G871" s="48">
        <v>1.9900000000000001E-2</v>
      </c>
      <c r="H871" s="48">
        <v>50.349200000000003</v>
      </c>
      <c r="I871" s="48">
        <v>2026</v>
      </c>
      <c r="J871" s="48" t="s">
        <v>32</v>
      </c>
      <c r="K871" s="48" t="s">
        <v>33</v>
      </c>
    </row>
    <row r="872" spans="1:11" ht="20.100000000000001" customHeight="1" x14ac:dyDescent="0.25">
      <c r="A872" s="48" t="s">
        <v>892</v>
      </c>
      <c r="B872" s="48" t="s">
        <v>79</v>
      </c>
      <c r="C872" s="48" t="s">
        <v>31</v>
      </c>
      <c r="D872" s="48">
        <v>138629</v>
      </c>
      <c r="E872" s="48">
        <v>90.04</v>
      </c>
      <c r="F872" s="48">
        <v>3.09</v>
      </c>
      <c r="G872" s="48">
        <v>2.23E-2</v>
      </c>
      <c r="H872" s="48">
        <v>44.863900000000001</v>
      </c>
      <c r="I872" s="48">
        <v>2026</v>
      </c>
      <c r="J872" s="48" t="s">
        <v>32</v>
      </c>
      <c r="K872" s="48" t="s">
        <v>33</v>
      </c>
    </row>
    <row r="873" spans="1:11" ht="20.100000000000001" customHeight="1" x14ac:dyDescent="0.25">
      <c r="A873" s="48" t="s">
        <v>887</v>
      </c>
      <c r="B873" s="48" t="s">
        <v>79</v>
      </c>
      <c r="C873" s="48" t="s">
        <v>31</v>
      </c>
      <c r="D873" s="48">
        <v>404426</v>
      </c>
      <c r="E873" s="48">
        <v>87.01</v>
      </c>
      <c r="F873" s="48">
        <v>7.43</v>
      </c>
      <c r="G873" s="48">
        <v>1.84E-2</v>
      </c>
      <c r="H873" s="48">
        <v>54.431399999999996</v>
      </c>
      <c r="I873" s="48">
        <v>2026</v>
      </c>
      <c r="J873" s="48" t="s">
        <v>32</v>
      </c>
      <c r="K873" s="48" t="s">
        <v>33</v>
      </c>
    </row>
    <row r="874" spans="1:11" ht="20.100000000000001" customHeight="1" x14ac:dyDescent="0.25">
      <c r="A874" s="48" t="s">
        <v>619</v>
      </c>
      <c r="B874" s="48" t="s">
        <v>79</v>
      </c>
      <c r="C874" s="48" t="s">
        <v>31</v>
      </c>
      <c r="D874" s="48">
        <v>118749</v>
      </c>
      <c r="E874" s="48">
        <v>90.45</v>
      </c>
      <c r="F874" s="48">
        <v>3.92</v>
      </c>
      <c r="G874" s="48">
        <v>3.3000000000000002E-2</v>
      </c>
      <c r="H874" s="48">
        <v>30.292999999999999</v>
      </c>
      <c r="I874" s="48">
        <v>2026</v>
      </c>
      <c r="J874" s="48" t="s">
        <v>32</v>
      </c>
      <c r="K874" s="48" t="s">
        <v>33</v>
      </c>
    </row>
    <row r="875" spans="1:11" ht="20.100000000000001" customHeight="1" x14ac:dyDescent="0.25">
      <c r="A875" s="48" t="s">
        <v>895</v>
      </c>
      <c r="B875" s="48" t="s">
        <v>79</v>
      </c>
      <c r="C875" s="48" t="s">
        <v>31</v>
      </c>
      <c r="D875" s="48">
        <v>197377</v>
      </c>
      <c r="E875" s="48">
        <v>85.12</v>
      </c>
      <c r="F875" s="48">
        <v>3.59</v>
      </c>
      <c r="G875" s="48">
        <v>1.8200000000000001E-2</v>
      </c>
      <c r="H875" s="48">
        <v>54.979599999999998</v>
      </c>
      <c r="I875" s="48">
        <v>2026</v>
      </c>
      <c r="J875" s="48" t="s">
        <v>32</v>
      </c>
      <c r="K875" s="48" t="s">
        <v>33</v>
      </c>
    </row>
    <row r="876" spans="1:11" ht="20.100000000000001" customHeight="1" x14ac:dyDescent="0.25">
      <c r="A876" s="48" t="s">
        <v>869</v>
      </c>
      <c r="B876" s="48" t="s">
        <v>79</v>
      </c>
      <c r="C876" s="48" t="s">
        <v>31</v>
      </c>
      <c r="D876" s="48">
        <v>281737</v>
      </c>
      <c r="E876" s="48">
        <v>87.19</v>
      </c>
      <c r="F876" s="48">
        <v>7.19</v>
      </c>
      <c r="G876" s="48">
        <v>2.5499999999999998E-2</v>
      </c>
      <c r="H876" s="48">
        <v>39.1845</v>
      </c>
      <c r="I876" s="48">
        <v>2026</v>
      </c>
      <c r="J876" s="48" t="s">
        <v>32</v>
      </c>
      <c r="K876" s="48" t="s">
        <v>33</v>
      </c>
    </row>
    <row r="877" spans="1:11" ht="20.100000000000001" customHeight="1" x14ac:dyDescent="0.25">
      <c r="A877" s="48" t="s">
        <v>808</v>
      </c>
      <c r="B877" s="48" t="s">
        <v>34</v>
      </c>
      <c r="C877" s="48" t="s">
        <v>31</v>
      </c>
      <c r="D877" s="48">
        <v>635952</v>
      </c>
      <c r="E877" s="48">
        <v>84.56</v>
      </c>
      <c r="F877" s="48">
        <v>11.04</v>
      </c>
      <c r="G877" s="48">
        <v>1.7399999999999999E-2</v>
      </c>
      <c r="H877" s="48">
        <v>57.604399999999998</v>
      </c>
      <c r="I877" s="48">
        <v>2026</v>
      </c>
      <c r="J877" s="48" t="s">
        <v>32</v>
      </c>
      <c r="K877" s="48" t="s">
        <v>33</v>
      </c>
    </row>
    <row r="878" spans="1:11" ht="20.100000000000001" customHeight="1" x14ac:dyDescent="0.25">
      <c r="A878" s="48" t="s">
        <v>3305</v>
      </c>
      <c r="B878" s="48" t="s">
        <v>75</v>
      </c>
      <c r="C878" s="48" t="s">
        <v>31</v>
      </c>
      <c r="D878" s="48">
        <v>295815</v>
      </c>
      <c r="E878" s="48">
        <v>83.11</v>
      </c>
      <c r="F878" s="48">
        <v>5.54</v>
      </c>
      <c r="G878" s="48">
        <v>1.8700000000000001E-2</v>
      </c>
      <c r="H878" s="48">
        <v>53.396099999999997</v>
      </c>
      <c r="I878" s="48">
        <v>2026</v>
      </c>
      <c r="J878" s="48" t="s">
        <v>32</v>
      </c>
      <c r="K878" s="48" t="s">
        <v>33</v>
      </c>
    </row>
    <row r="879" spans="1:11" ht="20.100000000000001" customHeight="1" x14ac:dyDescent="0.25">
      <c r="A879" s="48" t="s">
        <v>779</v>
      </c>
      <c r="B879" s="48" t="s">
        <v>79</v>
      </c>
      <c r="C879" s="48" t="s">
        <v>31</v>
      </c>
      <c r="D879" s="48">
        <v>442575</v>
      </c>
      <c r="E879" s="48">
        <v>77.59</v>
      </c>
      <c r="F879" s="48">
        <v>11.88</v>
      </c>
      <c r="G879" s="48">
        <v>2.6800000000000001E-2</v>
      </c>
      <c r="H879" s="48">
        <v>37.253799999999998</v>
      </c>
      <c r="I879" s="48">
        <v>2026</v>
      </c>
      <c r="J879" s="48" t="s">
        <v>32</v>
      </c>
      <c r="K879" s="48" t="s">
        <v>33</v>
      </c>
    </row>
    <row r="880" spans="1:11" ht="20.100000000000001" customHeight="1" x14ac:dyDescent="0.25">
      <c r="A880" s="48" t="s">
        <v>2986</v>
      </c>
      <c r="B880" s="48" t="s">
        <v>75</v>
      </c>
      <c r="C880" s="48" t="s">
        <v>31</v>
      </c>
      <c r="D880" s="48">
        <v>454791</v>
      </c>
      <c r="E880" s="48">
        <v>80.8</v>
      </c>
      <c r="F880" s="48">
        <v>7.38</v>
      </c>
      <c r="G880" s="48">
        <v>1.6199999999999999E-2</v>
      </c>
      <c r="H880" s="48">
        <v>61.624699999999997</v>
      </c>
      <c r="I880" s="48">
        <v>2026</v>
      </c>
      <c r="J880" s="48" t="s">
        <v>32</v>
      </c>
      <c r="K880" s="48" t="s">
        <v>33</v>
      </c>
    </row>
    <row r="881" spans="1:11" ht="20.100000000000001" customHeight="1" x14ac:dyDescent="0.25">
      <c r="A881" s="48" t="s">
        <v>601</v>
      </c>
      <c r="B881" s="48" t="s">
        <v>79</v>
      </c>
      <c r="C881" s="48" t="s">
        <v>31</v>
      </c>
      <c r="D881" s="48">
        <v>140815</v>
      </c>
      <c r="E881" s="48">
        <v>85.97</v>
      </c>
      <c r="F881" s="48">
        <v>3.87</v>
      </c>
      <c r="G881" s="48">
        <v>2.75E-2</v>
      </c>
      <c r="H881" s="48">
        <v>36.386200000000002</v>
      </c>
      <c r="I881" s="48">
        <v>2026</v>
      </c>
      <c r="J881" s="48" t="s">
        <v>32</v>
      </c>
      <c r="K881" s="48" t="s">
        <v>33</v>
      </c>
    </row>
    <row r="882" spans="1:11" ht="20.100000000000001" customHeight="1" x14ac:dyDescent="0.25">
      <c r="A882" s="48" t="s">
        <v>756</v>
      </c>
      <c r="B882" s="48" t="s">
        <v>79</v>
      </c>
      <c r="C882" s="48" t="s">
        <v>31</v>
      </c>
      <c r="D882" s="48">
        <v>559927</v>
      </c>
      <c r="E882" s="48">
        <v>86.36</v>
      </c>
      <c r="F882" s="48">
        <v>9.25</v>
      </c>
      <c r="G882" s="48">
        <v>1.6500000000000001E-2</v>
      </c>
      <c r="H882" s="48">
        <v>60.532600000000002</v>
      </c>
      <c r="I882" s="48">
        <v>2026</v>
      </c>
      <c r="J882" s="48" t="s">
        <v>32</v>
      </c>
      <c r="K882" s="48" t="s">
        <v>33</v>
      </c>
    </row>
    <row r="883" spans="1:11" ht="20.100000000000001" customHeight="1" x14ac:dyDescent="0.25">
      <c r="A883" s="48" t="s">
        <v>687</v>
      </c>
      <c r="B883" s="48" t="s">
        <v>79</v>
      </c>
      <c r="C883" s="48" t="s">
        <v>31</v>
      </c>
      <c r="D883" s="48">
        <v>150092</v>
      </c>
      <c r="E883" s="48">
        <v>87.31</v>
      </c>
      <c r="F883" s="48">
        <v>3.65</v>
      </c>
      <c r="G883" s="48">
        <v>2.4299999999999999E-2</v>
      </c>
      <c r="H883" s="48">
        <v>41.121200000000002</v>
      </c>
      <c r="I883" s="48">
        <v>2026</v>
      </c>
      <c r="J883" s="48" t="s">
        <v>32</v>
      </c>
      <c r="K883" s="48" t="s">
        <v>33</v>
      </c>
    </row>
    <row r="884" spans="1:11" ht="20.100000000000001" customHeight="1" x14ac:dyDescent="0.25">
      <c r="A884" s="48" t="s">
        <v>1267</v>
      </c>
      <c r="B884" s="48" t="s">
        <v>75</v>
      </c>
      <c r="C884" s="48" t="s">
        <v>31</v>
      </c>
      <c r="D884" s="48">
        <v>128385</v>
      </c>
      <c r="E884" s="48">
        <v>87.72</v>
      </c>
      <c r="F884" s="48">
        <v>5.44</v>
      </c>
      <c r="G884" s="48">
        <v>4.24E-2</v>
      </c>
      <c r="H884" s="48">
        <v>23.600100000000001</v>
      </c>
      <c r="I884" s="48">
        <v>2026</v>
      </c>
      <c r="J884" s="48" t="s">
        <v>32</v>
      </c>
      <c r="K884" s="48" t="s">
        <v>33</v>
      </c>
    </row>
    <row r="885" spans="1:11" ht="20.100000000000001" customHeight="1" x14ac:dyDescent="0.25">
      <c r="A885" s="48" t="s">
        <v>1234</v>
      </c>
      <c r="B885" s="48" t="s">
        <v>75</v>
      </c>
      <c r="C885" s="48" t="s">
        <v>31</v>
      </c>
      <c r="D885" s="48">
        <v>197544</v>
      </c>
      <c r="E885" s="48">
        <v>87.67</v>
      </c>
      <c r="F885" s="48">
        <v>5.48</v>
      </c>
      <c r="G885" s="48">
        <v>2.7699999999999999E-2</v>
      </c>
      <c r="H885" s="48">
        <v>36.048200000000001</v>
      </c>
      <c r="I885" s="48">
        <v>2026</v>
      </c>
      <c r="J885" s="48" t="s">
        <v>32</v>
      </c>
      <c r="K885" s="48" t="s">
        <v>33</v>
      </c>
    </row>
    <row r="886" spans="1:11" ht="20.100000000000001" customHeight="1" x14ac:dyDescent="0.25">
      <c r="A886" s="48" t="s">
        <v>947</v>
      </c>
      <c r="B886" s="48" t="s">
        <v>79</v>
      </c>
      <c r="C886" s="48" t="s">
        <v>31</v>
      </c>
      <c r="D886" s="48">
        <v>135262</v>
      </c>
      <c r="E886" s="48">
        <v>90.17</v>
      </c>
      <c r="F886" s="48">
        <v>2.89</v>
      </c>
      <c r="G886" s="48">
        <v>2.1399999999999999E-2</v>
      </c>
      <c r="H886" s="48">
        <v>46.8035</v>
      </c>
      <c r="I886" s="48">
        <v>2026</v>
      </c>
      <c r="J886" s="48" t="s">
        <v>32</v>
      </c>
      <c r="K886" s="48" t="s">
        <v>33</v>
      </c>
    </row>
    <row r="887" spans="1:11" ht="20.100000000000001" customHeight="1" x14ac:dyDescent="0.25">
      <c r="A887" s="48" t="s">
        <v>648</v>
      </c>
      <c r="B887" s="48" t="s">
        <v>79</v>
      </c>
      <c r="C887" s="48" t="s">
        <v>31</v>
      </c>
      <c r="D887" s="48">
        <v>138629</v>
      </c>
      <c r="E887" s="48">
        <v>87.88</v>
      </c>
      <c r="F887" s="48">
        <v>3.81</v>
      </c>
      <c r="G887" s="48">
        <v>2.75E-2</v>
      </c>
      <c r="H887" s="48">
        <v>36.3857</v>
      </c>
      <c r="I887" s="48">
        <v>2026</v>
      </c>
      <c r="J887" s="48" t="s">
        <v>32</v>
      </c>
      <c r="K887" s="48" t="s">
        <v>33</v>
      </c>
    </row>
    <row r="888" spans="1:11" ht="20.100000000000001" customHeight="1" x14ac:dyDescent="0.25">
      <c r="A888" s="48" t="s">
        <v>1054</v>
      </c>
      <c r="B888" s="48" t="s">
        <v>75</v>
      </c>
      <c r="C888" s="48" t="s">
        <v>31</v>
      </c>
      <c r="D888" s="48">
        <v>295074</v>
      </c>
      <c r="E888" s="48">
        <v>71.540000000000006</v>
      </c>
      <c r="F888" s="48">
        <v>7.4</v>
      </c>
      <c r="G888" s="48">
        <v>2.5100000000000001E-2</v>
      </c>
      <c r="H888" s="48">
        <v>39.874899999999997</v>
      </c>
      <c r="I888" s="48">
        <v>2026</v>
      </c>
      <c r="J888" s="48" t="s">
        <v>32</v>
      </c>
      <c r="K888" s="48" t="s">
        <v>33</v>
      </c>
    </row>
    <row r="889" spans="1:11" ht="20.100000000000001" customHeight="1" x14ac:dyDescent="0.25">
      <c r="A889" s="48" t="s">
        <v>816</v>
      </c>
      <c r="B889" s="48" t="s">
        <v>79</v>
      </c>
      <c r="C889" s="48" t="s">
        <v>31</v>
      </c>
      <c r="D889" s="48">
        <v>180541</v>
      </c>
      <c r="E889" s="48">
        <v>87.44</v>
      </c>
      <c r="F889" s="48">
        <v>3.33</v>
      </c>
      <c r="G889" s="48">
        <v>1.84E-2</v>
      </c>
      <c r="H889" s="48">
        <v>54.2164</v>
      </c>
      <c r="I889" s="48">
        <v>2026</v>
      </c>
      <c r="J889" s="48" t="s">
        <v>32</v>
      </c>
      <c r="K889" s="48" t="s">
        <v>33</v>
      </c>
    </row>
    <row r="890" spans="1:11" ht="20.100000000000001" customHeight="1" x14ac:dyDescent="0.25">
      <c r="A890" s="48" t="s">
        <v>846</v>
      </c>
      <c r="B890" s="48" t="s">
        <v>75</v>
      </c>
      <c r="C890" s="48" t="s">
        <v>31</v>
      </c>
      <c r="D890" s="48">
        <v>302477</v>
      </c>
      <c r="E890" s="48">
        <v>83.74</v>
      </c>
      <c r="F890" s="48">
        <v>6.28</v>
      </c>
      <c r="G890" s="48">
        <v>2.0799999999999999E-2</v>
      </c>
      <c r="H890" s="48">
        <v>48.165199999999999</v>
      </c>
      <c r="I890" s="48">
        <v>2026</v>
      </c>
      <c r="J890" s="48" t="s">
        <v>32</v>
      </c>
      <c r="K890" s="48" t="s">
        <v>33</v>
      </c>
    </row>
    <row r="891" spans="1:11" ht="20.100000000000001" customHeight="1" x14ac:dyDescent="0.25">
      <c r="A891" s="48" t="s">
        <v>1002</v>
      </c>
      <c r="B891" s="48" t="s">
        <v>75</v>
      </c>
      <c r="C891" s="48" t="s">
        <v>31</v>
      </c>
      <c r="D891" s="48">
        <v>438778</v>
      </c>
      <c r="E891" s="48">
        <v>85.71</v>
      </c>
      <c r="F891" s="48">
        <v>11.29</v>
      </c>
      <c r="G891" s="48">
        <v>2.5700000000000001E-2</v>
      </c>
      <c r="H891" s="48">
        <v>38.8643</v>
      </c>
      <c r="I891" s="48">
        <v>2026</v>
      </c>
      <c r="J891" s="48" t="s">
        <v>32</v>
      </c>
      <c r="K891" s="48" t="s">
        <v>33</v>
      </c>
    </row>
    <row r="892" spans="1:11" ht="20.100000000000001" customHeight="1" x14ac:dyDescent="0.25">
      <c r="A892" s="48" t="s">
        <v>935</v>
      </c>
      <c r="B892" s="48" t="s">
        <v>79</v>
      </c>
      <c r="C892" s="48" t="s">
        <v>31</v>
      </c>
      <c r="D892" s="48">
        <v>276041</v>
      </c>
      <c r="E892" s="48">
        <v>86.71</v>
      </c>
      <c r="F892" s="48">
        <v>7.55</v>
      </c>
      <c r="G892" s="48">
        <v>2.7400000000000001E-2</v>
      </c>
      <c r="H892" s="48">
        <v>36.561700000000002</v>
      </c>
      <c r="I892" s="48">
        <v>2026</v>
      </c>
      <c r="J892" s="48" t="s">
        <v>32</v>
      </c>
      <c r="K892" s="48" t="s">
        <v>33</v>
      </c>
    </row>
    <row r="893" spans="1:11" ht="20.100000000000001" customHeight="1" x14ac:dyDescent="0.25">
      <c r="A893" s="48" t="s">
        <v>776</v>
      </c>
      <c r="B893" s="48" t="s">
        <v>30</v>
      </c>
      <c r="C893" s="48" t="s">
        <v>31</v>
      </c>
      <c r="D893" s="48">
        <v>508201</v>
      </c>
      <c r="E893" s="48">
        <v>84.31</v>
      </c>
      <c r="F893" s="48">
        <v>10.75</v>
      </c>
      <c r="G893" s="48">
        <v>2.12E-2</v>
      </c>
      <c r="H893" s="48">
        <v>47.274500000000003</v>
      </c>
      <c r="I893" s="48">
        <v>2026</v>
      </c>
      <c r="J893" s="48" t="s">
        <v>32</v>
      </c>
      <c r="K893" s="48" t="s">
        <v>33</v>
      </c>
    </row>
    <row r="894" spans="1:11" ht="20.100000000000001" customHeight="1" x14ac:dyDescent="0.25">
      <c r="A894" s="48" t="s">
        <v>664</v>
      </c>
      <c r="B894" s="48" t="s">
        <v>79</v>
      </c>
      <c r="C894" s="48" t="s">
        <v>31</v>
      </c>
      <c r="D894" s="48">
        <v>154248</v>
      </c>
      <c r="E894" s="48">
        <v>85.07</v>
      </c>
      <c r="F894" s="48">
        <v>4.2</v>
      </c>
      <c r="G894" s="48">
        <v>2.7199999999999998E-2</v>
      </c>
      <c r="H894" s="48">
        <v>36.7256</v>
      </c>
      <c r="I894" s="48">
        <v>2026</v>
      </c>
      <c r="J894" s="48" t="s">
        <v>32</v>
      </c>
      <c r="K894" s="48" t="s">
        <v>33</v>
      </c>
    </row>
    <row r="895" spans="1:11" ht="20.100000000000001" customHeight="1" x14ac:dyDescent="0.25">
      <c r="A895" s="48" t="s">
        <v>992</v>
      </c>
      <c r="B895" s="48" t="s">
        <v>34</v>
      </c>
      <c r="C895" s="48" t="s">
        <v>31</v>
      </c>
      <c r="D895" s="48">
        <v>369774</v>
      </c>
      <c r="E895" s="48">
        <v>80.78</v>
      </c>
      <c r="F895" s="48">
        <v>8.77</v>
      </c>
      <c r="G895" s="48">
        <v>2.3699999999999999E-2</v>
      </c>
      <c r="H895" s="48">
        <v>42.163499999999999</v>
      </c>
      <c r="I895" s="48">
        <v>2026</v>
      </c>
      <c r="J895" s="48" t="s">
        <v>32</v>
      </c>
      <c r="K895" s="48" t="s">
        <v>33</v>
      </c>
    </row>
    <row r="896" spans="1:11" ht="20.100000000000001" customHeight="1" x14ac:dyDescent="0.25">
      <c r="A896" s="48" t="s">
        <v>3013</v>
      </c>
      <c r="B896" s="48" t="s">
        <v>75</v>
      </c>
      <c r="C896" s="48" t="s">
        <v>31</v>
      </c>
      <c r="D896" s="48">
        <v>438790</v>
      </c>
      <c r="E896" s="48">
        <v>83.24</v>
      </c>
      <c r="F896" s="48">
        <v>7.76</v>
      </c>
      <c r="G896" s="48">
        <v>1.77E-2</v>
      </c>
      <c r="H896" s="48">
        <v>56.545099999999998</v>
      </c>
      <c r="I896" s="48">
        <v>2026</v>
      </c>
      <c r="J896" s="48" t="s">
        <v>32</v>
      </c>
      <c r="K896" s="48" t="s">
        <v>33</v>
      </c>
    </row>
    <row r="897" spans="1:11" ht="20.100000000000001" customHeight="1" x14ac:dyDescent="0.25">
      <c r="A897" s="48" t="s">
        <v>765</v>
      </c>
      <c r="B897" s="48" t="s">
        <v>79</v>
      </c>
      <c r="C897" s="48" t="s">
        <v>31</v>
      </c>
      <c r="D897" s="48">
        <v>114665</v>
      </c>
      <c r="E897" s="48">
        <v>86.99</v>
      </c>
      <c r="F897" s="48">
        <v>3.18</v>
      </c>
      <c r="G897" s="48">
        <v>2.7699999999999999E-2</v>
      </c>
      <c r="H897" s="48">
        <v>36.058100000000003</v>
      </c>
      <c r="I897" s="48">
        <v>2026</v>
      </c>
      <c r="J897" s="48" t="s">
        <v>32</v>
      </c>
      <c r="K897" s="48" t="s">
        <v>33</v>
      </c>
    </row>
    <row r="898" spans="1:11" ht="20.100000000000001" customHeight="1" x14ac:dyDescent="0.25">
      <c r="A898" s="48" t="s">
        <v>1015</v>
      </c>
      <c r="B898" s="48" t="s">
        <v>75</v>
      </c>
      <c r="C898" s="48" t="s">
        <v>31</v>
      </c>
      <c r="D898" s="48">
        <v>587510</v>
      </c>
      <c r="E898" s="48">
        <v>81.150000000000006</v>
      </c>
      <c r="F898" s="48">
        <v>11.28</v>
      </c>
      <c r="G898" s="48">
        <v>1.9199999999999998E-2</v>
      </c>
      <c r="H898" s="48">
        <v>52.084200000000003</v>
      </c>
      <c r="I898" s="48">
        <v>2026</v>
      </c>
      <c r="J898" s="48" t="s">
        <v>32</v>
      </c>
      <c r="K898" s="48" t="s">
        <v>33</v>
      </c>
    </row>
    <row r="899" spans="1:11" ht="20.100000000000001" customHeight="1" x14ac:dyDescent="0.25">
      <c r="A899" s="48" t="s">
        <v>743</v>
      </c>
      <c r="B899" s="48" t="s">
        <v>79</v>
      </c>
      <c r="C899" s="48" t="s">
        <v>31</v>
      </c>
      <c r="D899" s="48">
        <v>346466</v>
      </c>
      <c r="E899" s="48">
        <v>83.8</v>
      </c>
      <c r="F899" s="48">
        <v>10.64</v>
      </c>
      <c r="G899" s="48">
        <v>3.0700000000000002E-2</v>
      </c>
      <c r="H899" s="48">
        <v>32.562600000000003</v>
      </c>
      <c r="I899" s="48">
        <v>2026</v>
      </c>
      <c r="J899" s="48" t="s">
        <v>32</v>
      </c>
      <c r="K899" s="48" t="s">
        <v>33</v>
      </c>
    </row>
    <row r="900" spans="1:11" ht="20.100000000000001" customHeight="1" x14ac:dyDescent="0.25">
      <c r="A900" s="48" t="s">
        <v>1064</v>
      </c>
      <c r="B900" s="48" t="s">
        <v>75</v>
      </c>
      <c r="C900" s="48" t="s">
        <v>31</v>
      </c>
      <c r="D900" s="48">
        <v>377225</v>
      </c>
      <c r="E900" s="48">
        <v>82.72</v>
      </c>
      <c r="F900" s="48">
        <v>5.6</v>
      </c>
      <c r="G900" s="48">
        <v>1.4800000000000001E-2</v>
      </c>
      <c r="H900" s="48">
        <v>67.361599999999996</v>
      </c>
      <c r="I900" s="48">
        <v>2026</v>
      </c>
      <c r="J900" s="48" t="s">
        <v>32</v>
      </c>
      <c r="K900" s="48" t="s">
        <v>33</v>
      </c>
    </row>
    <row r="901" spans="1:11" ht="20.100000000000001" customHeight="1" x14ac:dyDescent="0.25">
      <c r="A901" s="48" t="s">
        <v>807</v>
      </c>
      <c r="B901" s="48" t="s">
        <v>79</v>
      </c>
      <c r="C901" s="48" t="s">
        <v>31</v>
      </c>
      <c r="D901" s="48">
        <v>209305</v>
      </c>
      <c r="E901" s="48">
        <v>90.4</v>
      </c>
      <c r="F901" s="48">
        <v>4.71</v>
      </c>
      <c r="G901" s="48">
        <v>2.2499999999999999E-2</v>
      </c>
      <c r="H901" s="48">
        <v>44.438499999999998</v>
      </c>
      <c r="I901" s="48">
        <v>2026</v>
      </c>
      <c r="J901" s="48" t="s">
        <v>32</v>
      </c>
      <c r="K901" s="48" t="s">
        <v>33</v>
      </c>
    </row>
    <row r="902" spans="1:11" ht="20.100000000000001" customHeight="1" x14ac:dyDescent="0.25">
      <c r="A902" s="48" t="s">
        <v>980</v>
      </c>
      <c r="B902" s="48" t="s">
        <v>75</v>
      </c>
      <c r="C902" s="48" t="s">
        <v>31</v>
      </c>
      <c r="D902" s="48">
        <v>579396</v>
      </c>
      <c r="E902" s="48">
        <v>82.36</v>
      </c>
      <c r="F902" s="48">
        <v>11.25</v>
      </c>
      <c r="G902" s="48">
        <v>1.9400000000000001E-2</v>
      </c>
      <c r="H902" s="48">
        <v>51.501899999999999</v>
      </c>
      <c r="I902" s="48">
        <v>2026</v>
      </c>
      <c r="J902" s="48" t="s">
        <v>32</v>
      </c>
      <c r="K902" s="48" t="s">
        <v>33</v>
      </c>
    </row>
    <row r="903" spans="1:11" ht="20.100000000000001" customHeight="1" x14ac:dyDescent="0.25">
      <c r="A903" s="48" t="s">
        <v>1146</v>
      </c>
      <c r="B903" s="48" t="s">
        <v>75</v>
      </c>
      <c r="C903" s="48" t="s">
        <v>31</v>
      </c>
      <c r="D903" s="48">
        <v>300376</v>
      </c>
      <c r="E903" s="48">
        <v>87.07</v>
      </c>
      <c r="F903" s="48">
        <v>6.41</v>
      </c>
      <c r="G903" s="48">
        <v>2.1299999999999999E-2</v>
      </c>
      <c r="H903" s="48">
        <v>46.860500000000002</v>
      </c>
      <c r="I903" s="48">
        <v>2026</v>
      </c>
      <c r="J903" s="48" t="s">
        <v>32</v>
      </c>
      <c r="K903" s="48" t="s">
        <v>33</v>
      </c>
    </row>
    <row r="904" spans="1:11" ht="20.100000000000001" customHeight="1" x14ac:dyDescent="0.25">
      <c r="A904" s="48" t="s">
        <v>1710</v>
      </c>
      <c r="B904" s="48" t="s">
        <v>79</v>
      </c>
      <c r="C904" s="48" t="s">
        <v>31</v>
      </c>
      <c r="D904" s="48">
        <v>155860</v>
      </c>
      <c r="E904" s="48">
        <v>86.3</v>
      </c>
      <c r="F904" s="48">
        <v>3.39</v>
      </c>
      <c r="G904" s="48">
        <v>2.18E-2</v>
      </c>
      <c r="H904" s="48">
        <v>45.976300000000002</v>
      </c>
      <c r="I904" s="48">
        <v>2026</v>
      </c>
      <c r="J904" s="48" t="s">
        <v>32</v>
      </c>
      <c r="K904" s="48" t="s">
        <v>33</v>
      </c>
    </row>
    <row r="905" spans="1:11" ht="20.100000000000001" customHeight="1" x14ac:dyDescent="0.25">
      <c r="A905" s="48" t="s">
        <v>774</v>
      </c>
      <c r="B905" s="48" t="s">
        <v>79</v>
      </c>
      <c r="C905" s="48" t="s">
        <v>31</v>
      </c>
      <c r="D905" s="48">
        <v>271671</v>
      </c>
      <c r="E905" s="48">
        <v>86.54</v>
      </c>
      <c r="F905" s="48">
        <v>4.43</v>
      </c>
      <c r="G905" s="48">
        <v>1.6299999999999999E-2</v>
      </c>
      <c r="H905" s="48">
        <v>61.325200000000002</v>
      </c>
      <c r="I905" s="48">
        <v>2026</v>
      </c>
      <c r="J905" s="48" t="s">
        <v>32</v>
      </c>
      <c r="K905" s="48" t="s">
        <v>33</v>
      </c>
    </row>
    <row r="906" spans="1:11" ht="20.100000000000001" customHeight="1" x14ac:dyDescent="0.25">
      <c r="A906" s="48" t="s">
        <v>3298</v>
      </c>
      <c r="B906" s="48" t="s">
        <v>79</v>
      </c>
      <c r="C906" s="48" t="s">
        <v>31</v>
      </c>
      <c r="D906" s="48">
        <v>234846</v>
      </c>
      <c r="E906" s="48">
        <v>86.58</v>
      </c>
      <c r="F906" s="48">
        <v>6.45</v>
      </c>
      <c r="G906" s="48">
        <v>2.75E-2</v>
      </c>
      <c r="H906" s="48">
        <v>36.410299999999999</v>
      </c>
      <c r="I906" s="48">
        <v>2026</v>
      </c>
      <c r="J906" s="48" t="s">
        <v>32</v>
      </c>
      <c r="K906" s="48" t="s">
        <v>33</v>
      </c>
    </row>
    <row r="907" spans="1:11" ht="20.100000000000001" customHeight="1" x14ac:dyDescent="0.25">
      <c r="A907" s="48" t="s">
        <v>929</v>
      </c>
      <c r="B907" s="48" t="s">
        <v>79</v>
      </c>
      <c r="C907" s="48" t="s">
        <v>31</v>
      </c>
      <c r="D907" s="48">
        <v>403172</v>
      </c>
      <c r="E907" s="48">
        <v>89.49</v>
      </c>
      <c r="F907" s="48">
        <v>7.16</v>
      </c>
      <c r="G907" s="48">
        <v>1.78E-2</v>
      </c>
      <c r="H907" s="48">
        <v>56.308900000000001</v>
      </c>
      <c r="I907" s="48">
        <v>2026</v>
      </c>
      <c r="J907" s="48" t="s">
        <v>32</v>
      </c>
      <c r="K907" s="48" t="s">
        <v>33</v>
      </c>
    </row>
    <row r="908" spans="1:11" ht="20.100000000000001" customHeight="1" x14ac:dyDescent="0.25">
      <c r="A908" s="48" t="s">
        <v>3299</v>
      </c>
      <c r="B908" s="48" t="s">
        <v>79</v>
      </c>
      <c r="C908" s="48" t="s">
        <v>31</v>
      </c>
      <c r="D908" s="48">
        <v>272208</v>
      </c>
      <c r="E908" s="48">
        <v>88.79</v>
      </c>
      <c r="F908" s="48">
        <v>4.8</v>
      </c>
      <c r="G908" s="48">
        <v>1.7600000000000001E-2</v>
      </c>
      <c r="H908" s="48">
        <v>56.71</v>
      </c>
      <c r="I908" s="48">
        <v>2026</v>
      </c>
      <c r="J908" s="48" t="s">
        <v>32</v>
      </c>
      <c r="K908" s="48" t="s">
        <v>33</v>
      </c>
    </row>
    <row r="909" spans="1:11" ht="20.100000000000001" customHeight="1" x14ac:dyDescent="0.25">
      <c r="A909" s="48" t="s">
        <v>917</v>
      </c>
      <c r="B909" s="48" t="s">
        <v>79</v>
      </c>
      <c r="C909" s="48" t="s">
        <v>31</v>
      </c>
      <c r="D909" s="48">
        <v>193938</v>
      </c>
      <c r="E909" s="48">
        <v>85.32</v>
      </c>
      <c r="F909" s="48">
        <v>3.73</v>
      </c>
      <c r="G909" s="48">
        <v>1.9199999999999998E-2</v>
      </c>
      <c r="H909" s="48">
        <v>51.994100000000003</v>
      </c>
      <c r="I909" s="48">
        <v>2026</v>
      </c>
      <c r="J909" s="48" t="s">
        <v>32</v>
      </c>
      <c r="K909" s="48" t="s">
        <v>33</v>
      </c>
    </row>
    <row r="910" spans="1:11" ht="20.100000000000001" customHeight="1" x14ac:dyDescent="0.25">
      <c r="A910" s="48" t="s">
        <v>847</v>
      </c>
      <c r="B910" s="48" t="s">
        <v>79</v>
      </c>
      <c r="C910" s="48" t="s">
        <v>31</v>
      </c>
      <c r="D910" s="48">
        <v>233198</v>
      </c>
      <c r="E910" s="48">
        <v>87.89</v>
      </c>
      <c r="F910" s="48">
        <v>3.36</v>
      </c>
      <c r="G910" s="48">
        <v>1.44E-2</v>
      </c>
      <c r="H910" s="48">
        <v>69.404300000000006</v>
      </c>
      <c r="I910" s="48">
        <v>2026</v>
      </c>
      <c r="J910" s="48" t="s">
        <v>32</v>
      </c>
      <c r="K910" s="48" t="s">
        <v>33</v>
      </c>
    </row>
    <row r="911" spans="1:11" ht="20.100000000000001" customHeight="1" x14ac:dyDescent="0.25">
      <c r="A911" s="48" t="s">
        <v>1021</v>
      </c>
      <c r="B911" s="48" t="s">
        <v>75</v>
      </c>
      <c r="C911" s="48" t="s">
        <v>31</v>
      </c>
      <c r="D911" s="48">
        <v>243539</v>
      </c>
      <c r="E911" s="48">
        <v>78.69</v>
      </c>
      <c r="F911" s="48">
        <v>6.84</v>
      </c>
      <c r="G911" s="48">
        <v>2.81E-2</v>
      </c>
      <c r="H911" s="48">
        <v>35.6051</v>
      </c>
      <c r="I911" s="48">
        <v>2026</v>
      </c>
      <c r="J911" s="48" t="s">
        <v>32</v>
      </c>
      <c r="K911" s="48" t="s">
        <v>33</v>
      </c>
    </row>
    <row r="912" spans="1:11" ht="20.100000000000001" customHeight="1" x14ac:dyDescent="0.25">
      <c r="A912" s="48" t="s">
        <v>871</v>
      </c>
      <c r="B912" s="48" t="s">
        <v>79</v>
      </c>
      <c r="C912" s="48" t="s">
        <v>31</v>
      </c>
      <c r="D912" s="48">
        <v>245199</v>
      </c>
      <c r="E912" s="48">
        <v>87.05</v>
      </c>
      <c r="F912" s="48">
        <v>6.19</v>
      </c>
      <c r="G912" s="48">
        <v>2.52E-2</v>
      </c>
      <c r="H912" s="48">
        <v>39.612099999999998</v>
      </c>
      <c r="I912" s="48">
        <v>2026</v>
      </c>
      <c r="J912" s="48" t="s">
        <v>32</v>
      </c>
      <c r="K912" s="48" t="s">
        <v>33</v>
      </c>
    </row>
    <row r="913" spans="1:11" ht="20.100000000000001" customHeight="1" x14ac:dyDescent="0.25">
      <c r="A913" s="48" t="s">
        <v>586</v>
      </c>
      <c r="B913" s="48" t="s">
        <v>79</v>
      </c>
      <c r="C913" s="48" t="s">
        <v>31</v>
      </c>
      <c r="D913" s="48">
        <v>138629</v>
      </c>
      <c r="E913" s="48">
        <v>86.66</v>
      </c>
      <c r="F913" s="48">
        <v>4.0599999999999996</v>
      </c>
      <c r="G913" s="48">
        <v>2.93E-2</v>
      </c>
      <c r="H913" s="48">
        <v>34.145200000000003</v>
      </c>
      <c r="I913" s="48">
        <v>2026</v>
      </c>
      <c r="J913" s="48" t="s">
        <v>32</v>
      </c>
      <c r="K913" s="48" t="s">
        <v>33</v>
      </c>
    </row>
    <row r="914" spans="1:11" ht="20.100000000000001" customHeight="1" x14ac:dyDescent="0.25">
      <c r="A914" s="48" t="s">
        <v>1101</v>
      </c>
      <c r="B914" s="48" t="s">
        <v>79</v>
      </c>
      <c r="C914" s="48" t="s">
        <v>31</v>
      </c>
      <c r="D914" s="48">
        <v>155430</v>
      </c>
      <c r="E914" s="48">
        <v>89.31</v>
      </c>
      <c r="F914" s="48">
        <v>2.64</v>
      </c>
      <c r="G914" s="48">
        <v>1.7000000000000001E-2</v>
      </c>
      <c r="H914" s="48">
        <v>58.874899999999997</v>
      </c>
      <c r="I914" s="48">
        <v>2026</v>
      </c>
      <c r="J914" s="48" t="s">
        <v>32</v>
      </c>
      <c r="K914" s="48" t="s">
        <v>33</v>
      </c>
    </row>
    <row r="915" spans="1:11" ht="20.100000000000001" customHeight="1" x14ac:dyDescent="0.25">
      <c r="A915" s="48" t="s">
        <v>881</v>
      </c>
      <c r="B915" s="48" t="s">
        <v>79</v>
      </c>
      <c r="C915" s="48" t="s">
        <v>31</v>
      </c>
      <c r="D915" s="48">
        <v>233342</v>
      </c>
      <c r="E915" s="48">
        <v>81.88</v>
      </c>
      <c r="F915" s="48">
        <v>4.5199999999999996</v>
      </c>
      <c r="G915" s="48">
        <v>1.9400000000000001E-2</v>
      </c>
      <c r="H915" s="48">
        <v>51.624299999999998</v>
      </c>
      <c r="I915" s="48">
        <v>2026</v>
      </c>
      <c r="J915" s="48" t="s">
        <v>32</v>
      </c>
      <c r="K915" s="48" t="s">
        <v>33</v>
      </c>
    </row>
    <row r="916" spans="1:11" ht="20.100000000000001" customHeight="1" x14ac:dyDescent="0.25">
      <c r="A916" s="48" t="s">
        <v>1030</v>
      </c>
      <c r="B916" s="48" t="s">
        <v>75</v>
      </c>
      <c r="C916" s="48" t="s">
        <v>31</v>
      </c>
      <c r="D916" s="48">
        <v>201174</v>
      </c>
      <c r="E916" s="48">
        <v>84.27</v>
      </c>
      <c r="F916" s="48">
        <v>5.98</v>
      </c>
      <c r="G916" s="48">
        <v>2.9700000000000001E-2</v>
      </c>
      <c r="H916" s="48">
        <v>33.641100000000002</v>
      </c>
      <c r="I916" s="48">
        <v>2026</v>
      </c>
      <c r="J916" s="48" t="s">
        <v>32</v>
      </c>
      <c r="K916" s="48" t="s">
        <v>33</v>
      </c>
    </row>
    <row r="917" spans="1:11" ht="20.100000000000001" customHeight="1" x14ac:dyDescent="0.25">
      <c r="A917" s="48" t="s">
        <v>3315</v>
      </c>
      <c r="B917" s="48" t="s">
        <v>75</v>
      </c>
      <c r="C917" s="48" t="s">
        <v>31</v>
      </c>
      <c r="D917" s="48">
        <v>63189</v>
      </c>
      <c r="E917" s="48">
        <v>85.59</v>
      </c>
      <c r="F917" s="48">
        <v>8.25</v>
      </c>
      <c r="G917" s="48">
        <v>0.13059999999999999</v>
      </c>
      <c r="H917" s="48">
        <v>7.6593</v>
      </c>
      <c r="I917" s="48">
        <v>2026</v>
      </c>
      <c r="J917" s="48" t="s">
        <v>32</v>
      </c>
      <c r="K917" s="48" t="s">
        <v>33</v>
      </c>
    </row>
    <row r="918" spans="1:11" ht="20.100000000000001" customHeight="1" x14ac:dyDescent="0.25">
      <c r="A918" s="48" t="s">
        <v>1019</v>
      </c>
      <c r="B918" s="48" t="s">
        <v>79</v>
      </c>
      <c r="C918" s="48" t="s">
        <v>31</v>
      </c>
      <c r="D918" s="48">
        <v>406002</v>
      </c>
      <c r="E918" s="48">
        <v>86.56</v>
      </c>
      <c r="F918" s="48">
        <v>7.17</v>
      </c>
      <c r="G918" s="48">
        <v>1.77E-2</v>
      </c>
      <c r="H918" s="48">
        <v>56.625100000000003</v>
      </c>
      <c r="I918" s="48">
        <v>2026</v>
      </c>
      <c r="J918" s="48" t="s">
        <v>32</v>
      </c>
      <c r="K918" s="48" t="s">
        <v>33</v>
      </c>
    </row>
    <row r="919" spans="1:11" ht="20.100000000000001" customHeight="1" x14ac:dyDescent="0.25">
      <c r="A919" s="48" t="s">
        <v>1071</v>
      </c>
      <c r="B919" s="48" t="s">
        <v>79</v>
      </c>
      <c r="C919" s="48" t="s">
        <v>31</v>
      </c>
      <c r="D919" s="48">
        <v>149591</v>
      </c>
      <c r="E919" s="48">
        <v>89.41</v>
      </c>
      <c r="F919" s="48">
        <v>3.07</v>
      </c>
      <c r="G919" s="48">
        <v>2.0500000000000001E-2</v>
      </c>
      <c r="H919" s="48">
        <v>48.726700000000001</v>
      </c>
      <c r="I919" s="48">
        <v>2026</v>
      </c>
      <c r="J919" s="48" t="s">
        <v>32</v>
      </c>
      <c r="K919" s="48" t="s">
        <v>33</v>
      </c>
    </row>
    <row r="920" spans="1:11" ht="20.100000000000001" customHeight="1" x14ac:dyDescent="0.25">
      <c r="A920" s="48" t="s">
        <v>708</v>
      </c>
      <c r="B920" s="48" t="s">
        <v>79</v>
      </c>
      <c r="C920" s="48" t="s">
        <v>31</v>
      </c>
      <c r="D920" s="48">
        <v>149412</v>
      </c>
      <c r="E920" s="48">
        <v>80.84</v>
      </c>
      <c r="F920" s="48">
        <v>4.1500000000000004</v>
      </c>
      <c r="G920" s="48">
        <v>2.7799999999999998E-2</v>
      </c>
      <c r="H920" s="48">
        <v>36.002800000000001</v>
      </c>
      <c r="I920" s="48">
        <v>2026</v>
      </c>
      <c r="J920" s="48" t="s">
        <v>32</v>
      </c>
      <c r="K920" s="48" t="s">
        <v>33</v>
      </c>
    </row>
    <row r="921" spans="1:11" ht="20.100000000000001" customHeight="1" x14ac:dyDescent="0.25">
      <c r="A921" s="48" t="s">
        <v>610</v>
      </c>
      <c r="B921" s="48" t="s">
        <v>79</v>
      </c>
      <c r="C921" s="48" t="s">
        <v>31</v>
      </c>
      <c r="D921" s="48">
        <v>150092</v>
      </c>
      <c r="E921" s="48">
        <v>86.05</v>
      </c>
      <c r="F921" s="48">
        <v>3.63</v>
      </c>
      <c r="G921" s="48">
        <v>2.4199999999999999E-2</v>
      </c>
      <c r="H921" s="48">
        <v>41.347799999999999</v>
      </c>
      <c r="I921" s="48">
        <v>2026</v>
      </c>
      <c r="J921" s="48" t="s">
        <v>32</v>
      </c>
      <c r="K921" s="48" t="s">
        <v>33</v>
      </c>
    </row>
    <row r="922" spans="1:11" ht="20.100000000000001" customHeight="1" x14ac:dyDescent="0.25">
      <c r="A922" s="48" t="s">
        <v>1100</v>
      </c>
      <c r="B922" s="48" t="s">
        <v>75</v>
      </c>
      <c r="C922" s="48" t="s">
        <v>31</v>
      </c>
      <c r="D922" s="48">
        <v>292973</v>
      </c>
      <c r="E922" s="48">
        <v>86.4</v>
      </c>
      <c r="F922" s="48">
        <v>5.97</v>
      </c>
      <c r="G922" s="48">
        <v>2.0400000000000001E-2</v>
      </c>
      <c r="H922" s="48">
        <v>49.074100000000001</v>
      </c>
      <c r="I922" s="48">
        <v>2026</v>
      </c>
      <c r="J922" s="48" t="s">
        <v>32</v>
      </c>
      <c r="K922" s="48" t="s">
        <v>33</v>
      </c>
    </row>
    <row r="923" spans="1:11" ht="20.100000000000001" customHeight="1" x14ac:dyDescent="0.25">
      <c r="A923" s="48" t="s">
        <v>764</v>
      </c>
      <c r="B923" s="48" t="s">
        <v>79</v>
      </c>
      <c r="C923" s="48" t="s">
        <v>31</v>
      </c>
      <c r="D923" s="48">
        <v>557169</v>
      </c>
      <c r="E923" s="48">
        <v>84.65</v>
      </c>
      <c r="F923" s="48">
        <v>9.18</v>
      </c>
      <c r="G923" s="48">
        <v>1.6500000000000001E-2</v>
      </c>
      <c r="H923" s="48">
        <v>60.693800000000003</v>
      </c>
      <c r="I923" s="48">
        <v>2026</v>
      </c>
      <c r="J923" s="48" t="s">
        <v>32</v>
      </c>
      <c r="K923" s="48" t="s">
        <v>33</v>
      </c>
    </row>
    <row r="924" spans="1:11" ht="20.100000000000001" customHeight="1" x14ac:dyDescent="0.25">
      <c r="A924" s="48" t="s">
        <v>958</v>
      </c>
      <c r="B924" s="48" t="s">
        <v>75</v>
      </c>
      <c r="C924" s="48" t="s">
        <v>31</v>
      </c>
      <c r="D924" s="48">
        <v>737208</v>
      </c>
      <c r="E924" s="48">
        <v>81.99</v>
      </c>
      <c r="F924" s="48">
        <v>17.260000000000002</v>
      </c>
      <c r="G924" s="48">
        <v>2.3400000000000001E-2</v>
      </c>
      <c r="H924" s="48">
        <v>42.7119</v>
      </c>
      <c r="I924" s="48">
        <v>2026</v>
      </c>
      <c r="J924" s="48" t="s">
        <v>32</v>
      </c>
      <c r="K924" s="48" t="s">
        <v>33</v>
      </c>
    </row>
    <row r="925" spans="1:11" ht="20.100000000000001" customHeight="1" x14ac:dyDescent="0.25">
      <c r="A925" s="48" t="s">
        <v>1725</v>
      </c>
      <c r="B925" s="48" t="s">
        <v>79</v>
      </c>
      <c r="C925" s="48" t="s">
        <v>31</v>
      </c>
      <c r="D925" s="48">
        <v>225819</v>
      </c>
      <c r="E925" s="48">
        <v>87.53</v>
      </c>
      <c r="F925" s="48">
        <v>3.85</v>
      </c>
      <c r="G925" s="48">
        <v>1.7000000000000001E-2</v>
      </c>
      <c r="H925" s="48">
        <v>58.654299999999999</v>
      </c>
      <c r="I925" s="48">
        <v>2026</v>
      </c>
      <c r="J925" s="48" t="s">
        <v>32</v>
      </c>
      <c r="K925" s="48" t="s">
        <v>33</v>
      </c>
    </row>
    <row r="926" spans="1:11" ht="20.100000000000001" customHeight="1" x14ac:dyDescent="0.25">
      <c r="A926" s="48" t="s">
        <v>1061</v>
      </c>
      <c r="B926" s="48" t="s">
        <v>79</v>
      </c>
      <c r="C926" s="48" t="s">
        <v>31</v>
      </c>
      <c r="D926" s="48">
        <v>305307</v>
      </c>
      <c r="E926" s="48">
        <v>73.930000000000007</v>
      </c>
      <c r="F926" s="48">
        <v>9.9700000000000006</v>
      </c>
      <c r="G926" s="48">
        <v>3.27E-2</v>
      </c>
      <c r="H926" s="48">
        <v>30.622599999999998</v>
      </c>
      <c r="I926" s="48">
        <v>2026</v>
      </c>
      <c r="J926" s="48" t="s">
        <v>32</v>
      </c>
      <c r="K926" s="48" t="s">
        <v>33</v>
      </c>
    </row>
    <row r="927" spans="1:11" ht="20.100000000000001" customHeight="1" x14ac:dyDescent="0.25">
      <c r="A927" s="48" t="s">
        <v>926</v>
      </c>
      <c r="B927" s="48" t="s">
        <v>79</v>
      </c>
      <c r="C927" s="48" t="s">
        <v>31</v>
      </c>
      <c r="D927" s="48">
        <v>196123</v>
      </c>
      <c r="E927" s="48">
        <v>85.55</v>
      </c>
      <c r="F927" s="48">
        <v>3.65</v>
      </c>
      <c r="G927" s="48">
        <v>1.8599999999999998E-2</v>
      </c>
      <c r="H927" s="48">
        <v>53.732399999999998</v>
      </c>
      <c r="I927" s="48">
        <v>2026</v>
      </c>
      <c r="J927" s="48" t="s">
        <v>32</v>
      </c>
      <c r="K927" s="48" t="s">
        <v>33</v>
      </c>
    </row>
    <row r="928" spans="1:11" ht="20.100000000000001" customHeight="1" x14ac:dyDescent="0.25">
      <c r="A928" s="48" t="s">
        <v>884</v>
      </c>
      <c r="B928" s="48" t="s">
        <v>79</v>
      </c>
      <c r="C928" s="48" t="s">
        <v>31</v>
      </c>
      <c r="D928" s="48">
        <v>279408</v>
      </c>
      <c r="E928" s="48">
        <v>75.3</v>
      </c>
      <c r="F928" s="48">
        <v>9.85</v>
      </c>
      <c r="G928" s="48">
        <v>3.5299999999999998E-2</v>
      </c>
      <c r="H928" s="48">
        <v>28.366299999999999</v>
      </c>
      <c r="I928" s="48">
        <v>2026</v>
      </c>
      <c r="J928" s="48" t="s">
        <v>32</v>
      </c>
      <c r="K928" s="48" t="s">
        <v>33</v>
      </c>
    </row>
    <row r="929" spans="1:11" ht="20.100000000000001" customHeight="1" x14ac:dyDescent="0.25">
      <c r="A929" s="48" t="s">
        <v>681</v>
      </c>
      <c r="B929" s="48" t="s">
        <v>79</v>
      </c>
      <c r="C929" s="48" t="s">
        <v>31</v>
      </c>
      <c r="D929" s="48">
        <v>140027</v>
      </c>
      <c r="E929" s="48">
        <v>86.03</v>
      </c>
      <c r="F929" s="48">
        <v>3.99</v>
      </c>
      <c r="G929" s="48">
        <v>2.8500000000000001E-2</v>
      </c>
      <c r="H929" s="48">
        <v>35.0944</v>
      </c>
      <c r="I929" s="48">
        <v>2026</v>
      </c>
      <c r="J929" s="48" t="s">
        <v>32</v>
      </c>
      <c r="K929" s="48" t="s">
        <v>33</v>
      </c>
    </row>
    <row r="930" spans="1:11" ht="20.100000000000001" customHeight="1" x14ac:dyDescent="0.25">
      <c r="A930" s="48" t="s">
        <v>988</v>
      </c>
      <c r="B930" s="48" t="s">
        <v>79</v>
      </c>
      <c r="C930" s="48" t="s">
        <v>31</v>
      </c>
      <c r="D930" s="48">
        <v>620107</v>
      </c>
      <c r="E930" s="48">
        <v>78.95</v>
      </c>
      <c r="F930" s="48">
        <v>6.58</v>
      </c>
      <c r="G930" s="48">
        <v>1.06E-2</v>
      </c>
      <c r="H930" s="48">
        <v>94.241200000000006</v>
      </c>
      <c r="I930" s="48">
        <v>2026</v>
      </c>
      <c r="J930" s="48" t="s">
        <v>32</v>
      </c>
      <c r="K930" s="48" t="s">
        <v>33</v>
      </c>
    </row>
    <row r="931" spans="1:11" ht="20.100000000000001" customHeight="1" x14ac:dyDescent="0.25">
      <c r="A931" s="48" t="s">
        <v>606</v>
      </c>
      <c r="B931" s="48" t="s">
        <v>79</v>
      </c>
      <c r="C931" s="48" t="s">
        <v>31</v>
      </c>
      <c r="D931" s="48">
        <v>138629</v>
      </c>
      <c r="E931" s="48">
        <v>82.76</v>
      </c>
      <c r="F931" s="48">
        <v>3.58</v>
      </c>
      <c r="G931" s="48">
        <v>2.58E-2</v>
      </c>
      <c r="H931" s="48">
        <v>38.723300000000002</v>
      </c>
      <c r="I931" s="48">
        <v>2026</v>
      </c>
      <c r="J931" s="48" t="s">
        <v>32</v>
      </c>
      <c r="K931" s="48" t="s">
        <v>33</v>
      </c>
    </row>
    <row r="932" spans="1:11" ht="20.100000000000001" customHeight="1" x14ac:dyDescent="0.25">
      <c r="A932" s="48" t="s">
        <v>748</v>
      </c>
      <c r="B932" s="48" t="s">
        <v>79</v>
      </c>
      <c r="C932" s="48" t="s">
        <v>31</v>
      </c>
      <c r="D932" s="48">
        <v>334609</v>
      </c>
      <c r="E932" s="48">
        <v>80.98</v>
      </c>
      <c r="F932" s="48">
        <v>7.03</v>
      </c>
      <c r="G932" s="48">
        <v>2.1000000000000001E-2</v>
      </c>
      <c r="H932" s="48">
        <v>47.597299999999997</v>
      </c>
      <c r="I932" s="48">
        <v>2026</v>
      </c>
      <c r="J932" s="48" t="s">
        <v>32</v>
      </c>
      <c r="K932" s="48" t="s">
        <v>33</v>
      </c>
    </row>
    <row r="933" spans="1:11" ht="20.100000000000001" customHeight="1" x14ac:dyDescent="0.25">
      <c r="A933" s="48" t="s">
        <v>639</v>
      </c>
      <c r="B933" s="48" t="s">
        <v>79</v>
      </c>
      <c r="C933" s="48" t="s">
        <v>31</v>
      </c>
      <c r="D933" s="48">
        <v>139274</v>
      </c>
      <c r="E933" s="48">
        <v>87.88</v>
      </c>
      <c r="F933" s="48">
        <v>3.82</v>
      </c>
      <c r="G933" s="48">
        <v>2.7400000000000001E-2</v>
      </c>
      <c r="H933" s="48">
        <v>36.459200000000003</v>
      </c>
      <c r="I933" s="48">
        <v>2026</v>
      </c>
      <c r="J933" s="48" t="s">
        <v>32</v>
      </c>
      <c r="K933" s="48" t="s">
        <v>33</v>
      </c>
    </row>
    <row r="934" spans="1:11" ht="20.100000000000001" customHeight="1" x14ac:dyDescent="0.25">
      <c r="A934" s="48" t="s">
        <v>1141</v>
      </c>
      <c r="B934" s="48" t="s">
        <v>79</v>
      </c>
      <c r="C934" s="48" t="s">
        <v>31</v>
      </c>
      <c r="D934" s="48">
        <v>403172</v>
      </c>
      <c r="E934" s="48">
        <v>89.58</v>
      </c>
      <c r="F934" s="48">
        <v>7.03</v>
      </c>
      <c r="G934" s="48">
        <v>1.7399999999999999E-2</v>
      </c>
      <c r="H934" s="48">
        <v>57.350200000000001</v>
      </c>
      <c r="I934" s="48">
        <v>2026</v>
      </c>
      <c r="J934" s="48" t="s">
        <v>32</v>
      </c>
      <c r="K934" s="48" t="s">
        <v>33</v>
      </c>
    </row>
    <row r="935" spans="1:11" ht="20.100000000000001" customHeight="1" x14ac:dyDescent="0.25">
      <c r="A935" s="48" t="s">
        <v>767</v>
      </c>
      <c r="B935" s="48" t="s">
        <v>79</v>
      </c>
      <c r="C935" s="48" t="s">
        <v>31</v>
      </c>
      <c r="D935" s="48">
        <v>239252</v>
      </c>
      <c r="E935" s="48">
        <v>82.03</v>
      </c>
      <c r="F935" s="48">
        <v>6.87</v>
      </c>
      <c r="G935" s="48">
        <v>2.87E-2</v>
      </c>
      <c r="H935" s="48">
        <v>34.825699999999998</v>
      </c>
      <c r="I935" s="48">
        <v>2026</v>
      </c>
      <c r="J935" s="48" t="s">
        <v>32</v>
      </c>
      <c r="K935" s="48" t="s">
        <v>33</v>
      </c>
    </row>
    <row r="936" spans="1:11" ht="20.100000000000001" customHeight="1" x14ac:dyDescent="0.25">
      <c r="A936" s="48" t="s">
        <v>740</v>
      </c>
      <c r="B936" s="48" t="s">
        <v>30</v>
      </c>
      <c r="C936" s="48" t="s">
        <v>31</v>
      </c>
      <c r="D936" s="48">
        <v>396437</v>
      </c>
      <c r="E936" s="48">
        <v>83.89</v>
      </c>
      <c r="F936" s="48">
        <v>10.5</v>
      </c>
      <c r="G936" s="48">
        <v>2.6499999999999999E-2</v>
      </c>
      <c r="H936" s="48">
        <v>37.755899999999997</v>
      </c>
      <c r="I936" s="48">
        <v>2026</v>
      </c>
      <c r="J936" s="48" t="s">
        <v>32</v>
      </c>
      <c r="K936" s="48" t="s">
        <v>33</v>
      </c>
    </row>
    <row r="937" spans="1:11" ht="20.100000000000001" customHeight="1" x14ac:dyDescent="0.25">
      <c r="A937" s="48" t="s">
        <v>899</v>
      </c>
      <c r="B937" s="48" t="s">
        <v>79</v>
      </c>
      <c r="C937" s="48" t="s">
        <v>31</v>
      </c>
      <c r="D937" s="48">
        <v>605134</v>
      </c>
      <c r="E937" s="48">
        <v>86.27</v>
      </c>
      <c r="F937" s="48">
        <v>10.56</v>
      </c>
      <c r="G937" s="48">
        <v>1.7500000000000002E-2</v>
      </c>
      <c r="H937" s="48">
        <v>57.304299999999998</v>
      </c>
      <c r="I937" s="48">
        <v>2026</v>
      </c>
      <c r="J937" s="48" t="s">
        <v>32</v>
      </c>
      <c r="K937" s="48" t="s">
        <v>33</v>
      </c>
    </row>
    <row r="938" spans="1:11" ht="20.100000000000001" customHeight="1" x14ac:dyDescent="0.25">
      <c r="A938" s="48" t="s">
        <v>1643</v>
      </c>
      <c r="B938" s="48" t="s">
        <v>75</v>
      </c>
      <c r="C938" s="48" t="s">
        <v>31</v>
      </c>
      <c r="D938" s="48">
        <v>372544</v>
      </c>
      <c r="E938" s="48">
        <v>71.73</v>
      </c>
      <c r="F938" s="48">
        <v>7.06</v>
      </c>
      <c r="G938" s="48">
        <v>1.9E-2</v>
      </c>
      <c r="H938" s="48">
        <v>52.768300000000004</v>
      </c>
      <c r="I938" s="48">
        <v>2026</v>
      </c>
      <c r="J938" s="48" t="s">
        <v>32</v>
      </c>
      <c r="K938" s="48" t="s">
        <v>33</v>
      </c>
    </row>
    <row r="939" spans="1:11" ht="20.100000000000001" customHeight="1" x14ac:dyDescent="0.25">
      <c r="A939" s="48" t="s">
        <v>1036</v>
      </c>
      <c r="B939" s="48" t="s">
        <v>79</v>
      </c>
      <c r="C939" s="48" t="s">
        <v>31</v>
      </c>
      <c r="D939" s="48">
        <v>310394</v>
      </c>
      <c r="E939" s="48">
        <v>73.58</v>
      </c>
      <c r="F939" s="48">
        <v>6.92</v>
      </c>
      <c r="G939" s="48">
        <v>2.23E-2</v>
      </c>
      <c r="H939" s="48">
        <v>44.854599999999998</v>
      </c>
      <c r="I939" s="48">
        <v>2026</v>
      </c>
      <c r="J939" s="48" t="s">
        <v>32</v>
      </c>
      <c r="K939" s="48" t="s">
        <v>33</v>
      </c>
    </row>
    <row r="940" spans="1:11" ht="20.100000000000001" customHeight="1" x14ac:dyDescent="0.25">
      <c r="A940" s="48" t="s">
        <v>1016</v>
      </c>
      <c r="B940" s="48" t="s">
        <v>75</v>
      </c>
      <c r="C940" s="48" t="s">
        <v>31</v>
      </c>
      <c r="D940" s="48">
        <v>345606</v>
      </c>
      <c r="E940" s="48">
        <v>81.66</v>
      </c>
      <c r="F940" s="48">
        <v>6.81</v>
      </c>
      <c r="G940" s="48">
        <v>1.9699999999999999E-2</v>
      </c>
      <c r="H940" s="48">
        <v>50.749899999999997</v>
      </c>
      <c r="I940" s="48">
        <v>2026</v>
      </c>
      <c r="J940" s="48" t="s">
        <v>32</v>
      </c>
      <c r="K940" s="48" t="s">
        <v>33</v>
      </c>
    </row>
    <row r="941" spans="1:11" ht="20.100000000000001" customHeight="1" x14ac:dyDescent="0.25">
      <c r="A941" s="48" t="s">
        <v>1114</v>
      </c>
      <c r="B941" s="48" t="s">
        <v>79</v>
      </c>
      <c r="C941" s="48" t="s">
        <v>31</v>
      </c>
      <c r="D941" s="48">
        <v>564620</v>
      </c>
      <c r="E941" s="48">
        <v>86.78</v>
      </c>
      <c r="F941" s="48">
        <v>10.92</v>
      </c>
      <c r="G941" s="48">
        <v>1.9300000000000001E-2</v>
      </c>
      <c r="H941" s="48">
        <v>51.705100000000002</v>
      </c>
      <c r="I941" s="48">
        <v>2026</v>
      </c>
      <c r="J941" s="48" t="s">
        <v>32</v>
      </c>
      <c r="K941" s="48" t="s">
        <v>33</v>
      </c>
    </row>
    <row r="942" spans="1:11" ht="20.100000000000001" customHeight="1" x14ac:dyDescent="0.25">
      <c r="A942" s="48" t="s">
        <v>805</v>
      </c>
      <c r="B942" s="48" t="s">
        <v>75</v>
      </c>
      <c r="C942" s="48" t="s">
        <v>31</v>
      </c>
      <c r="D942" s="48">
        <v>282226</v>
      </c>
      <c r="E942" s="48">
        <v>87.78</v>
      </c>
      <c r="F942" s="48">
        <v>5.84</v>
      </c>
      <c r="G942" s="48">
        <v>2.07E-2</v>
      </c>
      <c r="H942" s="48">
        <v>48.3264</v>
      </c>
      <c r="I942" s="48">
        <v>2026</v>
      </c>
      <c r="J942" s="48" t="s">
        <v>32</v>
      </c>
      <c r="K942" s="48" t="s">
        <v>33</v>
      </c>
    </row>
    <row r="943" spans="1:11" ht="20.100000000000001" customHeight="1" x14ac:dyDescent="0.25">
      <c r="A943" s="48" t="s">
        <v>1317</v>
      </c>
      <c r="B943" s="48" t="s">
        <v>75</v>
      </c>
      <c r="C943" s="48" t="s">
        <v>31</v>
      </c>
      <c r="D943" s="48">
        <v>176624</v>
      </c>
      <c r="E943" s="48">
        <v>88.52</v>
      </c>
      <c r="F943" s="48">
        <v>5.38</v>
      </c>
      <c r="G943" s="48">
        <v>3.0499999999999999E-2</v>
      </c>
      <c r="H943" s="48">
        <v>32.829799999999999</v>
      </c>
      <c r="I943" s="48">
        <v>2026</v>
      </c>
      <c r="J943" s="48" t="s">
        <v>32</v>
      </c>
      <c r="K943" s="48" t="s">
        <v>33</v>
      </c>
    </row>
    <row r="944" spans="1:11" ht="20.100000000000001" customHeight="1" x14ac:dyDescent="0.25">
      <c r="A944" s="48" t="s">
        <v>891</v>
      </c>
      <c r="B944" s="48" t="s">
        <v>79</v>
      </c>
      <c r="C944" s="48" t="s">
        <v>31</v>
      </c>
      <c r="D944" s="48">
        <v>129817</v>
      </c>
      <c r="E944" s="48">
        <v>89.99</v>
      </c>
      <c r="F944" s="48">
        <v>3.1</v>
      </c>
      <c r="G944" s="48">
        <v>2.3900000000000001E-2</v>
      </c>
      <c r="H944" s="48">
        <v>41.876600000000003</v>
      </c>
      <c r="I944" s="48">
        <v>2026</v>
      </c>
      <c r="J944" s="48" t="s">
        <v>32</v>
      </c>
      <c r="K944" s="48" t="s">
        <v>33</v>
      </c>
    </row>
    <row r="945" spans="1:11" ht="20.100000000000001" customHeight="1" x14ac:dyDescent="0.25">
      <c r="A945" s="48" t="s">
        <v>1067</v>
      </c>
      <c r="B945" s="48" t="s">
        <v>75</v>
      </c>
      <c r="C945" s="48" t="s">
        <v>31</v>
      </c>
      <c r="D945" s="48">
        <v>217652</v>
      </c>
      <c r="E945" s="48">
        <v>81.849999999999994</v>
      </c>
      <c r="F945" s="48">
        <v>4.92</v>
      </c>
      <c r="G945" s="48">
        <v>2.2599999999999999E-2</v>
      </c>
      <c r="H945" s="48">
        <v>44.238199999999999</v>
      </c>
      <c r="I945" s="48">
        <v>2026</v>
      </c>
      <c r="J945" s="48" t="s">
        <v>32</v>
      </c>
      <c r="K945" s="48" t="s">
        <v>33</v>
      </c>
    </row>
    <row r="946" spans="1:11" ht="20.100000000000001" customHeight="1" x14ac:dyDescent="0.25">
      <c r="A946" s="48" t="s">
        <v>1063</v>
      </c>
      <c r="B946" s="48" t="s">
        <v>79</v>
      </c>
      <c r="C946" s="48" t="s">
        <v>31</v>
      </c>
      <c r="D946" s="48">
        <v>361869</v>
      </c>
      <c r="E946" s="48">
        <v>83.17</v>
      </c>
      <c r="F946" s="48">
        <v>7.28</v>
      </c>
      <c r="G946" s="48">
        <v>2.01E-2</v>
      </c>
      <c r="H946" s="48">
        <v>49.707299999999996</v>
      </c>
      <c r="I946" s="48">
        <v>2026</v>
      </c>
      <c r="J946" s="48" t="s">
        <v>32</v>
      </c>
      <c r="K946" s="48" t="s">
        <v>33</v>
      </c>
    </row>
    <row r="947" spans="1:11" ht="20.100000000000001" customHeight="1" x14ac:dyDescent="0.25">
      <c r="A947" s="48" t="s">
        <v>827</v>
      </c>
      <c r="B947" s="48" t="s">
        <v>79</v>
      </c>
      <c r="C947" s="48" t="s">
        <v>31</v>
      </c>
      <c r="D947" s="48">
        <v>392246</v>
      </c>
      <c r="E947" s="48">
        <v>74.349999999999994</v>
      </c>
      <c r="F947" s="48">
        <v>10.59</v>
      </c>
      <c r="G947" s="48">
        <v>2.7E-2</v>
      </c>
      <c r="H947" s="48">
        <v>37.039299999999997</v>
      </c>
      <c r="I947" s="48">
        <v>2026</v>
      </c>
      <c r="J947" s="48" t="s">
        <v>32</v>
      </c>
      <c r="K947" s="48" t="s">
        <v>33</v>
      </c>
    </row>
    <row r="948" spans="1:11" ht="20.100000000000001" customHeight="1" x14ac:dyDescent="0.25">
      <c r="A948" s="48" t="s">
        <v>908</v>
      </c>
      <c r="B948" s="48" t="s">
        <v>79</v>
      </c>
      <c r="C948" s="48" t="s">
        <v>31</v>
      </c>
      <c r="D948" s="48">
        <v>191108</v>
      </c>
      <c r="E948" s="48">
        <v>88.94</v>
      </c>
      <c r="F948" s="48">
        <v>3.39</v>
      </c>
      <c r="G948" s="48">
        <v>1.77E-2</v>
      </c>
      <c r="H948" s="48">
        <v>56.374099999999999</v>
      </c>
      <c r="I948" s="48">
        <v>2026</v>
      </c>
      <c r="J948" s="48" t="s">
        <v>32</v>
      </c>
      <c r="K948" s="48" t="s">
        <v>33</v>
      </c>
    </row>
    <row r="949" spans="1:11" ht="20.100000000000001" customHeight="1" x14ac:dyDescent="0.25">
      <c r="A949" s="48" t="s">
        <v>1053</v>
      </c>
      <c r="B949" s="48" t="s">
        <v>79</v>
      </c>
      <c r="C949" s="48" t="s">
        <v>31</v>
      </c>
      <c r="D949" s="48">
        <v>239933</v>
      </c>
      <c r="E949" s="48">
        <v>86.19</v>
      </c>
      <c r="F949" s="48">
        <v>6.33</v>
      </c>
      <c r="G949" s="48">
        <v>2.64E-2</v>
      </c>
      <c r="H949" s="48">
        <v>37.9041</v>
      </c>
      <c r="I949" s="48">
        <v>2026</v>
      </c>
      <c r="J949" s="48" t="s">
        <v>32</v>
      </c>
      <c r="K949" s="48" t="s">
        <v>33</v>
      </c>
    </row>
    <row r="950" spans="1:11" ht="20.100000000000001" customHeight="1" x14ac:dyDescent="0.25">
      <c r="A950" s="48" t="s">
        <v>802</v>
      </c>
      <c r="B950" s="48" t="s">
        <v>79</v>
      </c>
      <c r="C950" s="48" t="s">
        <v>31</v>
      </c>
      <c r="D950" s="48">
        <v>291588</v>
      </c>
      <c r="E950" s="48">
        <v>82.54</v>
      </c>
      <c r="F950" s="48">
        <v>4.5999999999999996</v>
      </c>
      <c r="G950" s="48">
        <v>1.5800000000000002E-2</v>
      </c>
      <c r="H950" s="48">
        <v>63.388599999999997</v>
      </c>
      <c r="I950" s="48">
        <v>2026</v>
      </c>
      <c r="J950" s="48" t="s">
        <v>32</v>
      </c>
      <c r="K950" s="48" t="s">
        <v>33</v>
      </c>
    </row>
    <row r="951" spans="1:11" ht="20.100000000000001" customHeight="1" x14ac:dyDescent="0.25">
      <c r="A951" s="48" t="s">
        <v>972</v>
      </c>
      <c r="B951" s="48" t="s">
        <v>79</v>
      </c>
      <c r="C951" s="48" t="s">
        <v>31</v>
      </c>
      <c r="D951" s="48">
        <v>627021</v>
      </c>
      <c r="E951" s="48">
        <v>84.33</v>
      </c>
      <c r="F951" s="48">
        <v>10.99</v>
      </c>
      <c r="G951" s="48">
        <v>1.7500000000000002E-2</v>
      </c>
      <c r="H951" s="48">
        <v>57.053800000000003</v>
      </c>
      <c r="I951" s="48">
        <v>2026</v>
      </c>
      <c r="J951" s="48" t="s">
        <v>32</v>
      </c>
      <c r="K951" s="48" t="s">
        <v>33</v>
      </c>
    </row>
    <row r="952" spans="1:11" ht="20.100000000000001" customHeight="1" x14ac:dyDescent="0.25">
      <c r="A952" s="48" t="s">
        <v>699</v>
      </c>
      <c r="B952" s="48" t="s">
        <v>79</v>
      </c>
      <c r="C952" s="48" t="s">
        <v>31</v>
      </c>
      <c r="D952" s="48">
        <v>206762</v>
      </c>
      <c r="E952" s="48">
        <v>86.33</v>
      </c>
      <c r="F952" s="48">
        <v>3.83</v>
      </c>
      <c r="G952" s="48">
        <v>1.8499999999999999E-2</v>
      </c>
      <c r="H952" s="48">
        <v>53.984900000000003</v>
      </c>
      <c r="I952" s="48">
        <v>2026</v>
      </c>
      <c r="J952" s="48" t="s">
        <v>32</v>
      </c>
      <c r="K952" s="48" t="s">
        <v>33</v>
      </c>
    </row>
    <row r="953" spans="1:11" ht="20.100000000000001" customHeight="1" x14ac:dyDescent="0.25">
      <c r="A953" s="48" t="s">
        <v>3308</v>
      </c>
      <c r="B953" s="48" t="s">
        <v>79</v>
      </c>
      <c r="C953" s="48" t="s">
        <v>31</v>
      </c>
      <c r="D953" s="48">
        <v>439566</v>
      </c>
      <c r="E953" s="48">
        <v>87.27</v>
      </c>
      <c r="F953" s="48">
        <v>8.2799999999999994</v>
      </c>
      <c r="G953" s="48">
        <v>1.8800000000000001E-2</v>
      </c>
      <c r="H953" s="48">
        <v>53.087699999999998</v>
      </c>
      <c r="I953" s="48">
        <v>2026</v>
      </c>
      <c r="J953" s="48" t="s">
        <v>32</v>
      </c>
      <c r="K953" s="48" t="s">
        <v>33</v>
      </c>
    </row>
    <row r="954" spans="1:11" ht="20.100000000000001" customHeight="1" x14ac:dyDescent="0.25">
      <c r="A954" s="48" t="s">
        <v>1718</v>
      </c>
      <c r="B954" s="48" t="s">
        <v>79</v>
      </c>
      <c r="C954" s="48" t="s">
        <v>31</v>
      </c>
      <c r="D954" s="48">
        <v>177317</v>
      </c>
      <c r="E954" s="48">
        <v>84.29</v>
      </c>
      <c r="F954" s="48">
        <v>2.86</v>
      </c>
      <c r="G954" s="48">
        <v>1.61E-2</v>
      </c>
      <c r="H954" s="48">
        <v>61.998899999999999</v>
      </c>
      <c r="I954" s="48">
        <v>2026</v>
      </c>
      <c r="J954" s="48" t="s">
        <v>32</v>
      </c>
      <c r="K954" s="48" t="s">
        <v>33</v>
      </c>
    </row>
    <row r="955" spans="1:11" ht="20.100000000000001" customHeight="1" x14ac:dyDescent="0.25">
      <c r="A955" s="48" t="s">
        <v>800</v>
      </c>
      <c r="B955" s="48" t="s">
        <v>79</v>
      </c>
      <c r="C955" s="48" t="s">
        <v>31</v>
      </c>
      <c r="D955" s="48">
        <v>424915</v>
      </c>
      <c r="E955" s="48">
        <v>82.14</v>
      </c>
      <c r="F955" s="48">
        <v>11.93</v>
      </c>
      <c r="G955" s="48">
        <v>2.81E-2</v>
      </c>
      <c r="H955" s="48">
        <v>35.617400000000004</v>
      </c>
      <c r="I955" s="48">
        <v>2026</v>
      </c>
      <c r="J955" s="48" t="s">
        <v>32</v>
      </c>
      <c r="K955" s="48" t="s">
        <v>33</v>
      </c>
    </row>
    <row r="956" spans="1:11" ht="20.100000000000001" customHeight="1" x14ac:dyDescent="0.25">
      <c r="A956" s="48" t="s">
        <v>859</v>
      </c>
      <c r="B956" s="48" t="s">
        <v>79</v>
      </c>
      <c r="C956" s="48" t="s">
        <v>31</v>
      </c>
      <c r="D956" s="48">
        <v>258417</v>
      </c>
      <c r="E956" s="48">
        <v>86.92</v>
      </c>
      <c r="F956" s="48">
        <v>6.32</v>
      </c>
      <c r="G956" s="48">
        <v>2.4500000000000001E-2</v>
      </c>
      <c r="H956" s="48">
        <v>40.8887</v>
      </c>
      <c r="I956" s="48">
        <v>2026</v>
      </c>
      <c r="J956" s="48" t="s">
        <v>32</v>
      </c>
      <c r="K956" s="48" t="s">
        <v>33</v>
      </c>
    </row>
    <row r="957" spans="1:11" ht="20.100000000000001" customHeight="1" x14ac:dyDescent="0.25">
      <c r="A957" s="48" t="s">
        <v>1026</v>
      </c>
      <c r="B957" s="48" t="s">
        <v>79</v>
      </c>
      <c r="C957" s="48" t="s">
        <v>31</v>
      </c>
      <c r="D957" s="48">
        <v>474994</v>
      </c>
      <c r="E957" s="48">
        <v>82.48</v>
      </c>
      <c r="F957" s="48">
        <v>9.9</v>
      </c>
      <c r="G957" s="48">
        <v>2.0799999999999999E-2</v>
      </c>
      <c r="H957" s="48">
        <v>47.979199999999999</v>
      </c>
      <c r="I957" s="48">
        <v>2026</v>
      </c>
      <c r="J957" s="48" t="s">
        <v>32</v>
      </c>
      <c r="K957" s="48" t="s">
        <v>33</v>
      </c>
    </row>
    <row r="958" spans="1:11" ht="20.100000000000001" customHeight="1" x14ac:dyDescent="0.25">
      <c r="A958" s="48" t="s">
        <v>784</v>
      </c>
      <c r="B958" s="48" t="s">
        <v>79</v>
      </c>
      <c r="C958" s="48" t="s">
        <v>31</v>
      </c>
      <c r="D958" s="48">
        <v>279408</v>
      </c>
      <c r="E958" s="48">
        <v>84.84</v>
      </c>
      <c r="F958" s="48">
        <v>6.92</v>
      </c>
      <c r="G958" s="48">
        <v>2.4799999999999999E-2</v>
      </c>
      <c r="H958" s="48">
        <v>40.376899999999999</v>
      </c>
      <c r="I958" s="48">
        <v>2026</v>
      </c>
      <c r="J958" s="48" t="s">
        <v>32</v>
      </c>
      <c r="K958" s="48" t="s">
        <v>33</v>
      </c>
    </row>
    <row r="959" spans="1:11" ht="20.100000000000001" customHeight="1" x14ac:dyDescent="0.25">
      <c r="A959" s="48" t="s">
        <v>799</v>
      </c>
      <c r="B959" s="48" t="s">
        <v>79</v>
      </c>
      <c r="C959" s="48" t="s">
        <v>31</v>
      </c>
      <c r="D959" s="48">
        <v>386658</v>
      </c>
      <c r="E959" s="48">
        <v>78.64</v>
      </c>
      <c r="F959" s="48">
        <v>10.64</v>
      </c>
      <c r="G959" s="48">
        <v>2.75E-2</v>
      </c>
      <c r="H959" s="48">
        <v>36.340000000000003</v>
      </c>
      <c r="I959" s="48">
        <v>2026</v>
      </c>
      <c r="J959" s="48" t="s">
        <v>32</v>
      </c>
      <c r="K959" s="48" t="s">
        <v>33</v>
      </c>
    </row>
    <row r="960" spans="1:11" ht="20.100000000000001" customHeight="1" x14ac:dyDescent="0.25">
      <c r="A960" s="48" t="s">
        <v>803</v>
      </c>
      <c r="B960" s="48" t="s">
        <v>79</v>
      </c>
      <c r="C960" s="48" t="s">
        <v>31</v>
      </c>
      <c r="D960" s="48">
        <v>226285</v>
      </c>
      <c r="E960" s="48">
        <v>85.41</v>
      </c>
      <c r="F960" s="48">
        <v>4.75</v>
      </c>
      <c r="G960" s="48">
        <v>2.1000000000000001E-2</v>
      </c>
      <c r="H960" s="48">
        <v>47.6389</v>
      </c>
      <c r="I960" s="48">
        <v>2026</v>
      </c>
      <c r="J960" s="48" t="s">
        <v>32</v>
      </c>
      <c r="K960" s="48" t="s">
        <v>33</v>
      </c>
    </row>
    <row r="961" spans="1:11" ht="20.100000000000001" customHeight="1" x14ac:dyDescent="0.25">
      <c r="A961" s="48" t="s">
        <v>1005</v>
      </c>
      <c r="B961" s="48" t="s">
        <v>75</v>
      </c>
      <c r="C961" s="48" t="s">
        <v>31</v>
      </c>
      <c r="D961" s="48">
        <v>358359</v>
      </c>
      <c r="E961" s="48">
        <v>74.569999999999993</v>
      </c>
      <c r="F961" s="48">
        <v>5.89</v>
      </c>
      <c r="G961" s="48">
        <v>1.6400000000000001E-2</v>
      </c>
      <c r="H961" s="48">
        <v>60.841900000000003</v>
      </c>
      <c r="I961" s="48">
        <v>2026</v>
      </c>
      <c r="J961" s="48" t="s">
        <v>32</v>
      </c>
      <c r="K961" s="48" t="s">
        <v>33</v>
      </c>
    </row>
    <row r="962" spans="1:11" ht="20.100000000000001" customHeight="1" x14ac:dyDescent="0.25">
      <c r="A962" s="48" t="s">
        <v>3301</v>
      </c>
      <c r="B962" s="48" t="s">
        <v>79</v>
      </c>
      <c r="C962" s="48" t="s">
        <v>31</v>
      </c>
      <c r="D962" s="48">
        <v>223670</v>
      </c>
      <c r="E962" s="48">
        <v>86.69</v>
      </c>
      <c r="F962" s="48">
        <v>6.53</v>
      </c>
      <c r="G962" s="48">
        <v>2.92E-2</v>
      </c>
      <c r="H962" s="48">
        <v>34.252699999999997</v>
      </c>
      <c r="I962" s="48">
        <v>2026</v>
      </c>
      <c r="J962" s="48" t="s">
        <v>32</v>
      </c>
      <c r="K962" s="48" t="s">
        <v>33</v>
      </c>
    </row>
    <row r="963" spans="1:11" ht="20.100000000000001" customHeight="1" x14ac:dyDescent="0.25">
      <c r="A963" s="48" t="s">
        <v>1037</v>
      </c>
      <c r="B963" s="48" t="s">
        <v>79</v>
      </c>
      <c r="C963" s="48" t="s">
        <v>31</v>
      </c>
      <c r="D963" s="48">
        <v>155609</v>
      </c>
      <c r="E963" s="48">
        <v>87.9</v>
      </c>
      <c r="F963" s="48">
        <v>2.94</v>
      </c>
      <c r="G963" s="48">
        <v>1.89E-2</v>
      </c>
      <c r="H963" s="48">
        <v>52.928199999999997</v>
      </c>
      <c r="I963" s="48">
        <v>2026</v>
      </c>
      <c r="J963" s="48" t="s">
        <v>32</v>
      </c>
      <c r="K963" s="48" t="s">
        <v>33</v>
      </c>
    </row>
    <row r="964" spans="1:11" ht="20.100000000000001" customHeight="1" x14ac:dyDescent="0.25">
      <c r="A964" s="48" t="s">
        <v>755</v>
      </c>
      <c r="B964" s="48" t="s">
        <v>79</v>
      </c>
      <c r="C964" s="48" t="s">
        <v>31</v>
      </c>
      <c r="D964" s="48">
        <v>170224</v>
      </c>
      <c r="E964" s="48">
        <v>86.12</v>
      </c>
      <c r="F964" s="48">
        <v>3.89</v>
      </c>
      <c r="G964" s="48">
        <v>2.29E-2</v>
      </c>
      <c r="H964" s="48">
        <v>43.759399999999999</v>
      </c>
      <c r="I964" s="48">
        <v>2026</v>
      </c>
      <c r="J964" s="48" t="s">
        <v>32</v>
      </c>
      <c r="K964" s="48" t="s">
        <v>33</v>
      </c>
    </row>
    <row r="965" spans="1:11" ht="20.100000000000001" customHeight="1" x14ac:dyDescent="0.25">
      <c r="A965" s="48" t="s">
        <v>915</v>
      </c>
      <c r="B965" s="48" t="s">
        <v>79</v>
      </c>
      <c r="C965" s="48" t="s">
        <v>31</v>
      </c>
      <c r="D965" s="48">
        <v>314692</v>
      </c>
      <c r="E965" s="48">
        <v>82.98</v>
      </c>
      <c r="F965" s="48">
        <v>6.84</v>
      </c>
      <c r="G965" s="48">
        <v>2.1700000000000001E-2</v>
      </c>
      <c r="H965" s="48">
        <v>46.0077</v>
      </c>
      <c r="I965" s="48">
        <v>2026</v>
      </c>
      <c r="J965" s="48" t="s">
        <v>32</v>
      </c>
      <c r="K965" s="48" t="s">
        <v>33</v>
      </c>
    </row>
    <row r="966" spans="1:11" ht="20.100000000000001" customHeight="1" x14ac:dyDescent="0.25">
      <c r="A966" s="48" t="s">
        <v>538</v>
      </c>
      <c r="B966" s="48" t="s">
        <v>79</v>
      </c>
      <c r="C966" s="48" t="s">
        <v>31</v>
      </c>
      <c r="D966" s="48">
        <v>177102</v>
      </c>
      <c r="E966" s="48">
        <v>82.75</v>
      </c>
      <c r="F966" s="48">
        <v>4.37</v>
      </c>
      <c r="G966" s="48">
        <v>2.47E-2</v>
      </c>
      <c r="H966" s="48">
        <v>40.526699999999998</v>
      </c>
      <c r="I966" s="48">
        <v>2026</v>
      </c>
      <c r="J966" s="48" t="s">
        <v>32</v>
      </c>
      <c r="K966" s="48" t="s">
        <v>33</v>
      </c>
    </row>
    <row r="967" spans="1:11" ht="20.100000000000001" customHeight="1" x14ac:dyDescent="0.25">
      <c r="A967" s="48" t="s">
        <v>1118</v>
      </c>
      <c r="B967" s="48" t="s">
        <v>75</v>
      </c>
      <c r="C967" s="48" t="s">
        <v>31</v>
      </c>
      <c r="D967" s="48">
        <v>340830</v>
      </c>
      <c r="E967" s="48">
        <v>85.57</v>
      </c>
      <c r="F967" s="48">
        <v>6.31</v>
      </c>
      <c r="G967" s="48">
        <v>1.8499999999999999E-2</v>
      </c>
      <c r="H967" s="48">
        <v>54.014299999999999</v>
      </c>
      <c r="I967" s="48">
        <v>2026</v>
      </c>
      <c r="J967" s="48" t="s">
        <v>32</v>
      </c>
      <c r="K967" s="48" t="s">
        <v>33</v>
      </c>
    </row>
    <row r="968" spans="1:11" ht="20.100000000000001" customHeight="1" x14ac:dyDescent="0.25">
      <c r="A968" s="48" t="s">
        <v>1723</v>
      </c>
      <c r="B968" s="48" t="s">
        <v>79</v>
      </c>
      <c r="C968" s="48" t="s">
        <v>31</v>
      </c>
      <c r="D968" s="48">
        <v>182618</v>
      </c>
      <c r="E968" s="48">
        <v>89.56</v>
      </c>
      <c r="F968" s="48">
        <v>3.65</v>
      </c>
      <c r="G968" s="48">
        <v>0.02</v>
      </c>
      <c r="H968" s="48">
        <v>50.032400000000003</v>
      </c>
      <c r="I968" s="48">
        <v>2026</v>
      </c>
      <c r="J968" s="48" t="s">
        <v>32</v>
      </c>
      <c r="K968" s="48" t="s">
        <v>33</v>
      </c>
    </row>
    <row r="969" spans="1:11" ht="20.100000000000001" customHeight="1" x14ac:dyDescent="0.25">
      <c r="A969" s="48" t="s">
        <v>717</v>
      </c>
      <c r="B969" s="48" t="s">
        <v>79</v>
      </c>
      <c r="C969" s="48" t="s">
        <v>31</v>
      </c>
      <c r="D969" s="48">
        <v>231049</v>
      </c>
      <c r="E969" s="48">
        <v>86.9</v>
      </c>
      <c r="F969" s="48">
        <v>4.58</v>
      </c>
      <c r="G969" s="48">
        <v>1.9800000000000002E-2</v>
      </c>
      <c r="H969" s="48">
        <v>50.447400000000002</v>
      </c>
      <c r="I969" s="48">
        <v>2026</v>
      </c>
      <c r="J969" s="48" t="s">
        <v>32</v>
      </c>
      <c r="K969" s="48" t="s">
        <v>33</v>
      </c>
    </row>
    <row r="970" spans="1:11" ht="20.100000000000001" customHeight="1" x14ac:dyDescent="0.25">
      <c r="A970" s="48" t="s">
        <v>598</v>
      </c>
      <c r="B970" s="48" t="s">
        <v>79</v>
      </c>
      <c r="C970" s="48" t="s">
        <v>31</v>
      </c>
      <c r="D970" s="48">
        <v>177711</v>
      </c>
      <c r="E970" s="48">
        <v>89.79</v>
      </c>
      <c r="F970" s="48">
        <v>4.6900000000000004</v>
      </c>
      <c r="G970" s="48">
        <v>2.64E-2</v>
      </c>
      <c r="H970" s="48">
        <v>37.891399999999997</v>
      </c>
      <c r="I970" s="48">
        <v>2026</v>
      </c>
      <c r="J970" s="48" t="s">
        <v>32</v>
      </c>
      <c r="K970" s="48" t="s">
        <v>33</v>
      </c>
    </row>
    <row r="971" spans="1:11" ht="20.100000000000001" customHeight="1" x14ac:dyDescent="0.25">
      <c r="A971" s="48" t="s">
        <v>762</v>
      </c>
      <c r="B971" s="48" t="s">
        <v>79</v>
      </c>
      <c r="C971" s="48" t="s">
        <v>31</v>
      </c>
      <c r="D971" s="48">
        <v>282453</v>
      </c>
      <c r="E971" s="48">
        <v>86.04</v>
      </c>
      <c r="F971" s="48">
        <v>6.28</v>
      </c>
      <c r="G971" s="48">
        <v>2.2200000000000001E-2</v>
      </c>
      <c r="H971" s="48">
        <v>44.976599999999998</v>
      </c>
      <c r="I971" s="48">
        <v>2026</v>
      </c>
      <c r="J971" s="48" t="s">
        <v>32</v>
      </c>
      <c r="K971" s="48" t="s">
        <v>33</v>
      </c>
    </row>
    <row r="972" spans="1:11" ht="20.100000000000001" customHeight="1" x14ac:dyDescent="0.25">
      <c r="A972" s="48" t="s">
        <v>804</v>
      </c>
      <c r="B972" s="48" t="s">
        <v>79</v>
      </c>
      <c r="C972" s="48" t="s">
        <v>31</v>
      </c>
      <c r="D972" s="48">
        <v>175633</v>
      </c>
      <c r="E972" s="48">
        <v>86.28</v>
      </c>
      <c r="F972" s="48">
        <v>3.5</v>
      </c>
      <c r="G972" s="48">
        <v>1.9900000000000001E-2</v>
      </c>
      <c r="H972" s="48">
        <v>50.180900000000001</v>
      </c>
      <c r="I972" s="48">
        <v>2026</v>
      </c>
      <c r="J972" s="48" t="s">
        <v>32</v>
      </c>
      <c r="K972" s="48" t="s">
        <v>33</v>
      </c>
    </row>
    <row r="973" spans="1:11" ht="20.100000000000001" customHeight="1" x14ac:dyDescent="0.25">
      <c r="A973" s="48" t="s">
        <v>817</v>
      </c>
      <c r="B973" s="48" t="s">
        <v>79</v>
      </c>
      <c r="C973" s="48" t="s">
        <v>31</v>
      </c>
      <c r="D973" s="48">
        <v>183227</v>
      </c>
      <c r="E973" s="48">
        <v>89.74</v>
      </c>
      <c r="F973" s="48">
        <v>3.95</v>
      </c>
      <c r="G973" s="48">
        <v>2.1600000000000001E-2</v>
      </c>
      <c r="H973" s="48">
        <v>46.386699999999998</v>
      </c>
      <c r="I973" s="48">
        <v>2026</v>
      </c>
      <c r="J973" s="48" t="s">
        <v>32</v>
      </c>
      <c r="K973" s="48" t="s">
        <v>33</v>
      </c>
    </row>
    <row r="974" spans="1:11" ht="20.100000000000001" customHeight="1" x14ac:dyDescent="0.25">
      <c r="A974" s="48" t="s">
        <v>878</v>
      </c>
      <c r="B974" s="48" t="s">
        <v>79</v>
      </c>
      <c r="C974" s="48" t="s">
        <v>31</v>
      </c>
      <c r="D974" s="48">
        <v>332890</v>
      </c>
      <c r="E974" s="48">
        <v>77.849999999999994</v>
      </c>
      <c r="F974" s="48">
        <v>9.93</v>
      </c>
      <c r="G974" s="48">
        <v>2.98E-2</v>
      </c>
      <c r="H974" s="48">
        <v>33.523600000000002</v>
      </c>
      <c r="I974" s="48">
        <v>2026</v>
      </c>
      <c r="J974" s="48" t="s">
        <v>32</v>
      </c>
      <c r="K974" s="48" t="s">
        <v>33</v>
      </c>
    </row>
    <row r="975" spans="1:11" ht="20.100000000000001" customHeight="1" x14ac:dyDescent="0.25">
      <c r="A975" s="48" t="s">
        <v>1031</v>
      </c>
      <c r="B975" s="48" t="s">
        <v>79</v>
      </c>
      <c r="C975" s="48" t="s">
        <v>31</v>
      </c>
      <c r="D975" s="48">
        <v>251002</v>
      </c>
      <c r="E975" s="48">
        <v>74.239999999999995</v>
      </c>
      <c r="F975" s="48">
        <v>10.16</v>
      </c>
      <c r="G975" s="48">
        <v>4.0500000000000001E-2</v>
      </c>
      <c r="H975" s="48">
        <v>24.704899999999999</v>
      </c>
      <c r="I975" s="48">
        <v>2026</v>
      </c>
      <c r="J975" s="48" t="s">
        <v>32</v>
      </c>
      <c r="K975" s="48" t="s">
        <v>33</v>
      </c>
    </row>
    <row r="976" spans="1:11" ht="20.100000000000001" customHeight="1" x14ac:dyDescent="0.25">
      <c r="A976" s="48" t="s">
        <v>995</v>
      </c>
      <c r="B976" s="48" t="s">
        <v>75</v>
      </c>
      <c r="C976" s="48" t="s">
        <v>31</v>
      </c>
      <c r="D976" s="48">
        <v>289438</v>
      </c>
      <c r="E976" s="48">
        <v>83.33</v>
      </c>
      <c r="F976" s="48">
        <v>6.04</v>
      </c>
      <c r="G976" s="48">
        <v>2.0899999999999998E-2</v>
      </c>
      <c r="H976" s="48">
        <v>47.920200000000001</v>
      </c>
      <c r="I976" s="48">
        <v>2026</v>
      </c>
      <c r="J976" s="48" t="s">
        <v>32</v>
      </c>
      <c r="K976" s="48" t="s">
        <v>33</v>
      </c>
    </row>
    <row r="977" spans="1:11" ht="20.100000000000001" customHeight="1" x14ac:dyDescent="0.25">
      <c r="A977" s="48" t="s">
        <v>882</v>
      </c>
      <c r="B977" s="48" t="s">
        <v>75</v>
      </c>
      <c r="C977" s="48" t="s">
        <v>31</v>
      </c>
      <c r="D977" s="48">
        <v>349332</v>
      </c>
      <c r="E977" s="48">
        <v>87.86</v>
      </c>
      <c r="F977" s="48">
        <v>6.88</v>
      </c>
      <c r="G977" s="48">
        <v>1.9699999999999999E-2</v>
      </c>
      <c r="H977" s="48">
        <v>50.774999999999999</v>
      </c>
      <c r="I977" s="48">
        <v>2026</v>
      </c>
      <c r="J977" s="48" t="s">
        <v>32</v>
      </c>
      <c r="K977" s="48" t="s">
        <v>33</v>
      </c>
    </row>
    <row r="978" spans="1:11" ht="20.100000000000001" customHeight="1" x14ac:dyDescent="0.25">
      <c r="A978" s="48" t="s">
        <v>1080</v>
      </c>
      <c r="B978" s="48" t="s">
        <v>79</v>
      </c>
      <c r="C978" s="48" t="s">
        <v>31</v>
      </c>
      <c r="D978" s="48">
        <v>304448</v>
      </c>
      <c r="E978" s="48">
        <v>80.180000000000007</v>
      </c>
      <c r="F978" s="48">
        <v>9.69</v>
      </c>
      <c r="G978" s="48">
        <v>3.1800000000000002E-2</v>
      </c>
      <c r="H978" s="48">
        <v>31.418700000000001</v>
      </c>
      <c r="I978" s="48">
        <v>2026</v>
      </c>
      <c r="J978" s="48" t="s">
        <v>32</v>
      </c>
      <c r="K978" s="48" t="s">
        <v>33</v>
      </c>
    </row>
    <row r="979" spans="1:11" ht="20.100000000000001" customHeight="1" x14ac:dyDescent="0.25">
      <c r="A979" s="48" t="s">
        <v>2729</v>
      </c>
      <c r="B979" s="48" t="s">
        <v>75</v>
      </c>
      <c r="C979" s="48" t="s">
        <v>31</v>
      </c>
      <c r="D979" s="48">
        <v>209305</v>
      </c>
      <c r="E979" s="48">
        <v>83.4</v>
      </c>
      <c r="F979" s="48">
        <v>4.66</v>
      </c>
      <c r="G979" s="48">
        <v>2.23E-2</v>
      </c>
      <c r="H979" s="48">
        <v>44.915300000000002</v>
      </c>
      <c r="I979" s="48">
        <v>2026</v>
      </c>
      <c r="J979" s="48" t="s">
        <v>32</v>
      </c>
      <c r="K979" s="48" t="s">
        <v>33</v>
      </c>
    </row>
    <row r="980" spans="1:11" ht="20.100000000000001" customHeight="1" x14ac:dyDescent="0.25">
      <c r="A980" s="48" t="s">
        <v>971</v>
      </c>
      <c r="B980" s="48" t="s">
        <v>79</v>
      </c>
      <c r="C980" s="48" t="s">
        <v>31</v>
      </c>
      <c r="D980" s="48">
        <v>295062</v>
      </c>
      <c r="E980" s="48">
        <v>80.81</v>
      </c>
      <c r="F980" s="48">
        <v>6.26</v>
      </c>
      <c r="G980" s="48">
        <v>2.12E-2</v>
      </c>
      <c r="H980" s="48">
        <v>47.134500000000003</v>
      </c>
      <c r="I980" s="48">
        <v>2026</v>
      </c>
      <c r="J980" s="48" t="s">
        <v>32</v>
      </c>
      <c r="K980" s="48" t="s">
        <v>33</v>
      </c>
    </row>
    <row r="981" spans="1:11" ht="20.100000000000001" customHeight="1" x14ac:dyDescent="0.25">
      <c r="A981" s="48" t="s">
        <v>978</v>
      </c>
      <c r="B981" s="48" t="s">
        <v>79</v>
      </c>
      <c r="C981" s="48" t="s">
        <v>31</v>
      </c>
      <c r="D981" s="48">
        <v>444546</v>
      </c>
      <c r="E981" s="48">
        <v>87.58</v>
      </c>
      <c r="F981" s="48">
        <v>10.06</v>
      </c>
      <c r="G981" s="48">
        <v>2.2599999999999999E-2</v>
      </c>
      <c r="H981" s="48">
        <v>44.189399999999999</v>
      </c>
      <c r="I981" s="48">
        <v>2026</v>
      </c>
      <c r="J981" s="48" t="s">
        <v>32</v>
      </c>
      <c r="K981" s="48" t="s">
        <v>33</v>
      </c>
    </row>
    <row r="982" spans="1:11" ht="20.100000000000001" customHeight="1" x14ac:dyDescent="0.25">
      <c r="A982" s="48" t="s">
        <v>323</v>
      </c>
      <c r="B982" s="48" t="s">
        <v>79</v>
      </c>
      <c r="C982" s="48" t="s">
        <v>31</v>
      </c>
      <c r="D982" s="48">
        <v>136110</v>
      </c>
      <c r="E982" s="48">
        <v>88.53</v>
      </c>
      <c r="F982" s="48">
        <v>6.62</v>
      </c>
      <c r="G982" s="48">
        <v>4.8599999999999997E-2</v>
      </c>
      <c r="H982" s="48">
        <v>20.560400000000001</v>
      </c>
      <c r="I982" s="48">
        <v>2027</v>
      </c>
      <c r="J982" s="48" t="s">
        <v>32</v>
      </c>
      <c r="K982" s="48" t="s">
        <v>33</v>
      </c>
    </row>
    <row r="983" spans="1:11" ht="20.100000000000001" customHeight="1" x14ac:dyDescent="0.25">
      <c r="A983" s="48" t="s">
        <v>883</v>
      </c>
      <c r="B983" s="48" t="s">
        <v>79</v>
      </c>
      <c r="C983" s="48" t="s">
        <v>31</v>
      </c>
      <c r="D983" s="48">
        <v>278862</v>
      </c>
      <c r="E983" s="48">
        <v>86.28</v>
      </c>
      <c r="F983" s="48">
        <v>4.07</v>
      </c>
      <c r="G983" s="48">
        <v>1.46E-2</v>
      </c>
      <c r="H983" s="48">
        <v>68.516400000000004</v>
      </c>
      <c r="I983" s="48">
        <v>2027</v>
      </c>
      <c r="J983" s="48" t="s">
        <v>32</v>
      </c>
      <c r="K983" s="48" t="s">
        <v>33</v>
      </c>
    </row>
    <row r="984" spans="1:11" ht="20.100000000000001" customHeight="1" x14ac:dyDescent="0.25">
      <c r="A984" s="48" t="s">
        <v>1342</v>
      </c>
      <c r="B984" s="48" t="s">
        <v>79</v>
      </c>
      <c r="C984" s="48" t="s">
        <v>31</v>
      </c>
      <c r="D984" s="48">
        <v>128510</v>
      </c>
      <c r="E984" s="48">
        <v>87.82</v>
      </c>
      <c r="F984" s="48">
        <v>2.58</v>
      </c>
      <c r="G984" s="48">
        <v>2.01E-2</v>
      </c>
      <c r="H984" s="48">
        <v>49.809899999999999</v>
      </c>
      <c r="I984" s="48">
        <v>2027</v>
      </c>
      <c r="J984" s="48" t="s">
        <v>32</v>
      </c>
      <c r="K984" s="48" t="s">
        <v>33</v>
      </c>
    </row>
    <row r="985" spans="1:11" ht="20.100000000000001" customHeight="1" x14ac:dyDescent="0.25">
      <c r="A985" s="48" t="s">
        <v>973</v>
      </c>
      <c r="B985" s="48" t="s">
        <v>79</v>
      </c>
      <c r="C985" s="48" t="s">
        <v>31</v>
      </c>
      <c r="D985" s="48">
        <v>155112</v>
      </c>
      <c r="E985" s="48">
        <v>88.05</v>
      </c>
      <c r="F985" s="48">
        <v>3.16</v>
      </c>
      <c r="G985" s="48">
        <v>2.0400000000000001E-2</v>
      </c>
      <c r="H985" s="48">
        <v>49.085999999999999</v>
      </c>
      <c r="I985" s="48">
        <v>2027</v>
      </c>
      <c r="J985" s="48" t="s">
        <v>32</v>
      </c>
      <c r="K985" s="48" t="s">
        <v>33</v>
      </c>
    </row>
    <row r="986" spans="1:11" ht="20.100000000000001" customHeight="1" x14ac:dyDescent="0.25">
      <c r="A986" s="48" t="s">
        <v>993</v>
      </c>
      <c r="B986" s="48" t="s">
        <v>79</v>
      </c>
      <c r="C986" s="48" t="s">
        <v>31</v>
      </c>
      <c r="D986" s="48">
        <v>123897</v>
      </c>
      <c r="E986" s="48">
        <v>89.1</v>
      </c>
      <c r="F986" s="48">
        <v>3.05</v>
      </c>
      <c r="G986" s="48">
        <v>2.46E-2</v>
      </c>
      <c r="H986" s="48">
        <v>40.622100000000003</v>
      </c>
      <c r="I986" s="48">
        <v>2027</v>
      </c>
      <c r="J986" s="48" t="s">
        <v>32</v>
      </c>
      <c r="K986" s="48" t="s">
        <v>33</v>
      </c>
    </row>
    <row r="987" spans="1:11" ht="20.100000000000001" customHeight="1" x14ac:dyDescent="0.25">
      <c r="A987" s="48" t="s">
        <v>1038</v>
      </c>
      <c r="B987" s="48" t="s">
        <v>79</v>
      </c>
      <c r="C987" s="48" t="s">
        <v>31</v>
      </c>
      <c r="D987" s="48">
        <v>143452</v>
      </c>
      <c r="E987" s="48">
        <v>85.38</v>
      </c>
      <c r="F987" s="48">
        <v>3.44</v>
      </c>
      <c r="G987" s="48">
        <v>2.4E-2</v>
      </c>
      <c r="H987" s="48">
        <v>41.701300000000003</v>
      </c>
      <c r="I987" s="48">
        <v>2027</v>
      </c>
      <c r="J987" s="48" t="s">
        <v>32</v>
      </c>
      <c r="K987" s="48" t="s">
        <v>33</v>
      </c>
    </row>
    <row r="988" spans="1:11" ht="20.100000000000001" customHeight="1" x14ac:dyDescent="0.25">
      <c r="A988" s="48" t="s">
        <v>875</v>
      </c>
      <c r="B988" s="48" t="s">
        <v>79</v>
      </c>
      <c r="C988" s="48" t="s">
        <v>31</v>
      </c>
      <c r="D988" s="48">
        <v>220123</v>
      </c>
      <c r="E988" s="48">
        <v>85.77</v>
      </c>
      <c r="F988" s="48">
        <v>6.6</v>
      </c>
      <c r="G988" s="48">
        <v>0.03</v>
      </c>
      <c r="H988" s="48">
        <v>33.351900000000001</v>
      </c>
      <c r="I988" s="48">
        <v>2027</v>
      </c>
      <c r="J988" s="48" t="s">
        <v>32</v>
      </c>
      <c r="K988" s="48" t="s">
        <v>33</v>
      </c>
    </row>
    <row r="989" spans="1:11" ht="20.100000000000001" customHeight="1" x14ac:dyDescent="0.25">
      <c r="A989" s="48" t="s">
        <v>1292</v>
      </c>
      <c r="B989" s="48" t="s">
        <v>75</v>
      </c>
      <c r="C989" s="48" t="s">
        <v>31</v>
      </c>
      <c r="D989" s="48">
        <v>289611</v>
      </c>
      <c r="E989" s="48">
        <v>82.94</v>
      </c>
      <c r="F989" s="48">
        <v>5.22</v>
      </c>
      <c r="G989" s="48">
        <v>1.7999999999999999E-2</v>
      </c>
      <c r="H989" s="48">
        <v>55.481000000000002</v>
      </c>
      <c r="I989" s="48">
        <v>2027</v>
      </c>
      <c r="J989" s="48" t="s">
        <v>32</v>
      </c>
      <c r="K989" s="48" t="s">
        <v>33</v>
      </c>
    </row>
    <row r="990" spans="1:11" ht="20.100000000000001" customHeight="1" x14ac:dyDescent="0.25">
      <c r="A990" s="48" t="s">
        <v>983</v>
      </c>
      <c r="B990" s="48" t="s">
        <v>34</v>
      </c>
      <c r="C990" s="48" t="s">
        <v>31</v>
      </c>
      <c r="D990" s="48">
        <v>597768</v>
      </c>
      <c r="E990" s="48">
        <v>78.430000000000007</v>
      </c>
      <c r="F990" s="48">
        <v>10.77</v>
      </c>
      <c r="G990" s="48">
        <v>1.7999999999999999E-2</v>
      </c>
      <c r="H990" s="48">
        <v>55.503100000000003</v>
      </c>
      <c r="I990" s="48">
        <v>2027</v>
      </c>
      <c r="J990" s="48" t="s">
        <v>32</v>
      </c>
      <c r="K990" s="48" t="s">
        <v>33</v>
      </c>
    </row>
    <row r="991" spans="1:11" ht="20.100000000000001" customHeight="1" x14ac:dyDescent="0.25">
      <c r="A991" s="48" t="s">
        <v>3311</v>
      </c>
      <c r="B991" s="48" t="s">
        <v>75</v>
      </c>
      <c r="C991" s="48" t="s">
        <v>31</v>
      </c>
      <c r="D991" s="48">
        <v>284101</v>
      </c>
      <c r="E991" s="48">
        <v>80.37</v>
      </c>
      <c r="F991" s="48">
        <v>5.99</v>
      </c>
      <c r="G991" s="48">
        <v>2.1100000000000001E-2</v>
      </c>
      <c r="H991" s="48">
        <v>47.429200000000002</v>
      </c>
      <c r="I991" s="48">
        <v>2027</v>
      </c>
      <c r="J991" s="48" t="s">
        <v>32</v>
      </c>
      <c r="K991" s="48" t="s">
        <v>33</v>
      </c>
    </row>
    <row r="992" spans="1:11" ht="20.100000000000001" customHeight="1" x14ac:dyDescent="0.25">
      <c r="A992" s="48" t="s">
        <v>1335</v>
      </c>
      <c r="B992" s="48" t="s">
        <v>34</v>
      </c>
      <c r="C992" s="48" t="s">
        <v>31</v>
      </c>
      <c r="D992" s="48">
        <v>346677</v>
      </c>
      <c r="E992" s="48">
        <v>84.26</v>
      </c>
      <c r="F992" s="48">
        <v>8.84</v>
      </c>
      <c r="G992" s="48">
        <v>2.5499999999999998E-2</v>
      </c>
      <c r="H992" s="48">
        <v>39.216799999999999</v>
      </c>
      <c r="I992" s="48">
        <v>2027</v>
      </c>
      <c r="J992" s="48" t="s">
        <v>32</v>
      </c>
      <c r="K992" s="48" t="s">
        <v>33</v>
      </c>
    </row>
    <row r="993" spans="1:11" ht="20.100000000000001" customHeight="1" x14ac:dyDescent="0.25">
      <c r="A993" s="48" t="s">
        <v>932</v>
      </c>
      <c r="B993" s="48" t="s">
        <v>79</v>
      </c>
      <c r="C993" s="48" t="s">
        <v>31</v>
      </c>
      <c r="D993" s="48">
        <v>182968</v>
      </c>
      <c r="E993" s="48">
        <v>77.77</v>
      </c>
      <c r="F993" s="48">
        <v>4.2300000000000004</v>
      </c>
      <c r="G993" s="48">
        <v>2.3099999999999999E-2</v>
      </c>
      <c r="H993" s="48">
        <v>43.254899999999999</v>
      </c>
      <c r="I993" s="48">
        <v>2027</v>
      </c>
      <c r="J993" s="48" t="s">
        <v>32</v>
      </c>
      <c r="K993" s="48" t="s">
        <v>33</v>
      </c>
    </row>
    <row r="994" spans="1:11" ht="20.100000000000001" customHeight="1" x14ac:dyDescent="0.25">
      <c r="A994" s="48" t="s">
        <v>1172</v>
      </c>
      <c r="B994" s="48" t="s">
        <v>75</v>
      </c>
      <c r="C994" s="48" t="s">
        <v>31</v>
      </c>
      <c r="D994" s="48">
        <v>457532</v>
      </c>
      <c r="E994" s="48">
        <v>77.86</v>
      </c>
      <c r="F994" s="48">
        <v>11.15</v>
      </c>
      <c r="G994" s="48">
        <v>2.4400000000000002E-2</v>
      </c>
      <c r="H994" s="48">
        <v>41.034199999999998</v>
      </c>
      <c r="I994" s="48">
        <v>2027</v>
      </c>
      <c r="J994" s="48" t="s">
        <v>32</v>
      </c>
      <c r="K994" s="48" t="s">
        <v>33</v>
      </c>
    </row>
    <row r="995" spans="1:11" ht="20.100000000000001" customHeight="1" x14ac:dyDescent="0.25">
      <c r="A995" s="48" t="s">
        <v>783</v>
      </c>
      <c r="B995" s="48" t="s">
        <v>79</v>
      </c>
      <c r="C995" s="48" t="s">
        <v>31</v>
      </c>
      <c r="D995" s="48">
        <v>220492</v>
      </c>
      <c r="E995" s="48">
        <v>84.84</v>
      </c>
      <c r="F995" s="48">
        <v>4.04</v>
      </c>
      <c r="G995" s="48">
        <v>1.83E-2</v>
      </c>
      <c r="H995" s="48">
        <v>54.577199999999998</v>
      </c>
      <c r="I995" s="48">
        <v>2027</v>
      </c>
      <c r="J995" s="48" t="s">
        <v>32</v>
      </c>
      <c r="K995" s="48" t="s">
        <v>33</v>
      </c>
    </row>
    <row r="996" spans="1:11" ht="20.100000000000001" customHeight="1" x14ac:dyDescent="0.25">
      <c r="A996" s="48" t="s">
        <v>2942</v>
      </c>
      <c r="B996" s="48" t="s">
        <v>79</v>
      </c>
      <c r="C996" s="48" t="s">
        <v>31</v>
      </c>
      <c r="D996" s="48">
        <v>51064</v>
      </c>
      <c r="E996" s="48">
        <v>81.67</v>
      </c>
      <c r="F996" s="48">
        <v>7.61</v>
      </c>
      <c r="G996" s="48">
        <v>0.14899999999999999</v>
      </c>
      <c r="H996" s="48">
        <v>6.7102000000000004</v>
      </c>
      <c r="I996" s="48">
        <v>2027</v>
      </c>
      <c r="J996" s="48" t="s">
        <v>32</v>
      </c>
      <c r="K996" s="48" t="s">
        <v>33</v>
      </c>
    </row>
    <row r="997" spans="1:11" ht="20.100000000000001" customHeight="1" x14ac:dyDescent="0.25">
      <c r="A997" s="48" t="s">
        <v>745</v>
      </c>
      <c r="B997" s="48" t="s">
        <v>34</v>
      </c>
      <c r="C997" s="48" t="s">
        <v>31</v>
      </c>
      <c r="D997" s="48">
        <v>344709</v>
      </c>
      <c r="E997" s="48">
        <v>82.61</v>
      </c>
      <c r="F997" s="48">
        <v>9.1</v>
      </c>
      <c r="G997" s="48">
        <v>2.64E-2</v>
      </c>
      <c r="H997" s="48">
        <v>37.880099999999999</v>
      </c>
      <c r="I997" s="48">
        <v>2027</v>
      </c>
      <c r="J997" s="48" t="s">
        <v>32</v>
      </c>
      <c r="K997" s="48" t="s">
        <v>33</v>
      </c>
    </row>
    <row r="998" spans="1:11" ht="20.100000000000001" customHeight="1" x14ac:dyDescent="0.25">
      <c r="A998" s="48" t="s">
        <v>735</v>
      </c>
      <c r="B998" s="48" t="s">
        <v>79</v>
      </c>
      <c r="C998" s="48" t="s">
        <v>31</v>
      </c>
      <c r="D998" s="48">
        <v>238497</v>
      </c>
      <c r="E998" s="48">
        <v>88.05</v>
      </c>
      <c r="F998" s="48">
        <v>6.37</v>
      </c>
      <c r="G998" s="48">
        <v>2.6700000000000002E-2</v>
      </c>
      <c r="H998" s="48">
        <v>37.4407</v>
      </c>
      <c r="I998" s="48">
        <v>2027</v>
      </c>
      <c r="J998" s="48" t="s">
        <v>32</v>
      </c>
      <c r="K998" s="48" t="s">
        <v>33</v>
      </c>
    </row>
    <row r="999" spans="1:11" ht="20.100000000000001" customHeight="1" x14ac:dyDescent="0.25">
      <c r="A999" s="48" t="s">
        <v>1407</v>
      </c>
      <c r="B999" s="48" t="s">
        <v>79</v>
      </c>
      <c r="C999" s="48" t="s">
        <v>31</v>
      </c>
      <c r="D999" s="48">
        <v>368446</v>
      </c>
      <c r="E999" s="48">
        <v>82.76</v>
      </c>
      <c r="F999" s="48">
        <v>6.3</v>
      </c>
      <c r="G999" s="48">
        <v>1.7100000000000001E-2</v>
      </c>
      <c r="H999" s="48">
        <v>58.483400000000003</v>
      </c>
      <c r="I999" s="48">
        <v>2027</v>
      </c>
      <c r="J999" s="48" t="s">
        <v>32</v>
      </c>
      <c r="K999" s="48" t="s">
        <v>33</v>
      </c>
    </row>
    <row r="1000" spans="1:11" ht="20.100000000000001" customHeight="1" x14ac:dyDescent="0.25">
      <c r="A1000" s="48" t="s">
        <v>1017</v>
      </c>
      <c r="B1000" s="48" t="s">
        <v>79</v>
      </c>
      <c r="C1000" s="48" t="s">
        <v>31</v>
      </c>
      <c r="D1000" s="48">
        <v>278493</v>
      </c>
      <c r="E1000" s="48">
        <v>88.6</v>
      </c>
      <c r="F1000" s="48">
        <v>7.37</v>
      </c>
      <c r="G1000" s="48">
        <v>2.6499999999999999E-2</v>
      </c>
      <c r="H1000" s="48">
        <v>37.787300000000002</v>
      </c>
      <c r="I1000" s="48">
        <v>2027</v>
      </c>
      <c r="J1000" s="48" t="s">
        <v>32</v>
      </c>
      <c r="K1000" s="48" t="s">
        <v>33</v>
      </c>
    </row>
    <row r="1001" spans="1:11" ht="20.100000000000001" customHeight="1" x14ac:dyDescent="0.25">
      <c r="A1001" s="48" t="s">
        <v>3093</v>
      </c>
      <c r="B1001" s="48" t="s">
        <v>34</v>
      </c>
      <c r="C1001" s="48" t="s">
        <v>31</v>
      </c>
      <c r="D1001" s="48">
        <v>1020795</v>
      </c>
      <c r="E1001" s="48">
        <v>85.65</v>
      </c>
      <c r="F1001" s="48">
        <v>18.8</v>
      </c>
      <c r="G1001" s="48">
        <v>1.84E-2</v>
      </c>
      <c r="H1001" s="48">
        <v>54.297600000000003</v>
      </c>
      <c r="I1001" s="48">
        <v>2027</v>
      </c>
      <c r="J1001" s="48" t="s">
        <v>32</v>
      </c>
      <c r="K1001" s="48" t="s">
        <v>33</v>
      </c>
    </row>
    <row r="1002" spans="1:11" ht="20.100000000000001" customHeight="1" x14ac:dyDescent="0.25">
      <c r="A1002" s="48" t="s">
        <v>559</v>
      </c>
      <c r="B1002" s="48" t="s">
        <v>79</v>
      </c>
      <c r="C1002" s="48" t="s">
        <v>31</v>
      </c>
      <c r="D1002" s="48">
        <v>233664</v>
      </c>
      <c r="E1002" s="48">
        <v>88.41</v>
      </c>
      <c r="F1002" s="48">
        <v>6.58</v>
      </c>
      <c r="G1002" s="48">
        <v>2.8199999999999999E-2</v>
      </c>
      <c r="H1002" s="48">
        <v>35.511200000000002</v>
      </c>
      <c r="I1002" s="48">
        <v>2027</v>
      </c>
      <c r="J1002" s="48" t="s">
        <v>32</v>
      </c>
      <c r="K1002" s="48" t="s">
        <v>33</v>
      </c>
    </row>
    <row r="1003" spans="1:11" ht="20.100000000000001" customHeight="1" x14ac:dyDescent="0.25">
      <c r="A1003" s="48" t="s">
        <v>1399</v>
      </c>
      <c r="B1003" s="48" t="s">
        <v>79</v>
      </c>
      <c r="C1003" s="48" t="s">
        <v>31</v>
      </c>
      <c r="D1003" s="48">
        <v>376157</v>
      </c>
      <c r="E1003" s="48">
        <v>89.45</v>
      </c>
      <c r="F1003" s="48">
        <v>6.61</v>
      </c>
      <c r="G1003" s="48">
        <v>1.7600000000000001E-2</v>
      </c>
      <c r="H1003" s="48">
        <v>56.907200000000003</v>
      </c>
      <c r="I1003" s="48">
        <v>2027</v>
      </c>
      <c r="J1003" s="48" t="s">
        <v>32</v>
      </c>
      <c r="K1003" s="48" t="s">
        <v>33</v>
      </c>
    </row>
    <row r="1004" spans="1:11" ht="20.100000000000001" customHeight="1" x14ac:dyDescent="0.25">
      <c r="A1004" s="48" t="s">
        <v>1027</v>
      </c>
      <c r="B1004" s="48" t="s">
        <v>79</v>
      </c>
      <c r="C1004" s="48" t="s">
        <v>31</v>
      </c>
      <c r="D1004" s="48">
        <v>531306</v>
      </c>
      <c r="E1004" s="48">
        <v>65.84</v>
      </c>
      <c r="F1004" s="48">
        <v>10.54</v>
      </c>
      <c r="G1004" s="48">
        <v>1.9800000000000002E-2</v>
      </c>
      <c r="H1004" s="48">
        <v>50.408499999999997</v>
      </c>
      <c r="I1004" s="48">
        <v>2027</v>
      </c>
      <c r="J1004" s="48" t="s">
        <v>32</v>
      </c>
      <c r="K1004" s="48" t="s">
        <v>33</v>
      </c>
    </row>
    <row r="1005" spans="1:11" ht="20.100000000000001" customHeight="1" x14ac:dyDescent="0.25">
      <c r="A1005" s="48" t="s">
        <v>1873</v>
      </c>
      <c r="B1005" s="48" t="s">
        <v>79</v>
      </c>
      <c r="C1005" s="48" t="s">
        <v>31</v>
      </c>
      <c r="D1005" s="48">
        <v>537553</v>
      </c>
      <c r="E1005" s="48">
        <v>88.96</v>
      </c>
      <c r="F1005" s="48">
        <v>9.86</v>
      </c>
      <c r="G1005" s="48">
        <v>1.83E-2</v>
      </c>
      <c r="H1005" s="48">
        <v>54.518599999999999</v>
      </c>
      <c r="I1005" s="48">
        <v>2027</v>
      </c>
      <c r="J1005" s="48" t="s">
        <v>32</v>
      </c>
      <c r="K1005" s="48" t="s">
        <v>33</v>
      </c>
    </row>
    <row r="1006" spans="1:11" ht="20.100000000000001" customHeight="1" x14ac:dyDescent="0.25">
      <c r="A1006" s="48" t="s">
        <v>954</v>
      </c>
      <c r="B1006" s="48" t="s">
        <v>79</v>
      </c>
      <c r="C1006" s="48" t="s">
        <v>31</v>
      </c>
      <c r="D1006" s="48">
        <v>111144</v>
      </c>
      <c r="E1006" s="48">
        <v>78.67</v>
      </c>
      <c r="F1006" s="48">
        <v>3.34</v>
      </c>
      <c r="G1006" s="48">
        <v>3.0099999999999998E-2</v>
      </c>
      <c r="H1006" s="48">
        <v>33.276600000000002</v>
      </c>
      <c r="I1006" s="48">
        <v>2027</v>
      </c>
      <c r="J1006" s="48" t="s">
        <v>32</v>
      </c>
      <c r="K1006" s="48" t="s">
        <v>33</v>
      </c>
    </row>
    <row r="1007" spans="1:11" ht="20.100000000000001" customHeight="1" x14ac:dyDescent="0.25">
      <c r="A1007" s="48" t="s">
        <v>2209</v>
      </c>
      <c r="B1007" s="48" t="s">
        <v>79</v>
      </c>
      <c r="C1007" s="48" t="s">
        <v>31</v>
      </c>
      <c r="D1007" s="48">
        <v>660405</v>
      </c>
      <c r="E1007" s="48">
        <v>85.61</v>
      </c>
      <c r="F1007" s="48">
        <v>9.64</v>
      </c>
      <c r="G1007" s="48">
        <v>1.46E-2</v>
      </c>
      <c r="H1007" s="48">
        <v>68.506799999999998</v>
      </c>
      <c r="I1007" s="48">
        <v>2027</v>
      </c>
      <c r="J1007" s="48" t="s">
        <v>32</v>
      </c>
      <c r="K1007" s="48" t="s">
        <v>33</v>
      </c>
    </row>
    <row r="1008" spans="1:11" ht="20.100000000000001" customHeight="1" x14ac:dyDescent="0.25">
      <c r="A1008" s="48" t="s">
        <v>1003</v>
      </c>
      <c r="B1008" s="48" t="s">
        <v>79</v>
      </c>
      <c r="C1008" s="48" t="s">
        <v>31</v>
      </c>
      <c r="D1008" s="48">
        <v>480044</v>
      </c>
      <c r="E1008" s="48">
        <v>84.65</v>
      </c>
      <c r="F1008" s="48">
        <v>9.9499999999999993</v>
      </c>
      <c r="G1008" s="48">
        <v>2.07E-2</v>
      </c>
      <c r="H1008" s="48">
        <v>48.245699999999999</v>
      </c>
      <c r="I1008" s="48">
        <v>2027</v>
      </c>
      <c r="J1008" s="48" t="s">
        <v>32</v>
      </c>
      <c r="K1008" s="48" t="s">
        <v>33</v>
      </c>
    </row>
    <row r="1009" spans="1:11" ht="20.100000000000001" customHeight="1" x14ac:dyDescent="0.25">
      <c r="A1009" s="48" t="s">
        <v>790</v>
      </c>
      <c r="B1009" s="48" t="s">
        <v>79</v>
      </c>
      <c r="C1009" s="48" t="s">
        <v>31</v>
      </c>
      <c r="D1009" s="48">
        <v>295465</v>
      </c>
      <c r="E1009" s="48">
        <v>87.25</v>
      </c>
      <c r="F1009" s="48">
        <v>6.55</v>
      </c>
      <c r="G1009" s="48">
        <v>2.2200000000000001E-2</v>
      </c>
      <c r="H1009" s="48">
        <v>45.109099999999998</v>
      </c>
      <c r="I1009" s="48">
        <v>2027</v>
      </c>
      <c r="J1009" s="48" t="s">
        <v>32</v>
      </c>
      <c r="K1009" s="48" t="s">
        <v>33</v>
      </c>
    </row>
    <row r="1010" spans="1:11" ht="20.100000000000001" customHeight="1" x14ac:dyDescent="0.25">
      <c r="A1010" s="48" t="s">
        <v>1145</v>
      </c>
      <c r="B1010" s="48" t="s">
        <v>79</v>
      </c>
      <c r="C1010" s="48" t="s">
        <v>31</v>
      </c>
      <c r="D1010" s="48">
        <v>897021</v>
      </c>
      <c r="E1010" s="48">
        <v>68.14</v>
      </c>
      <c r="F1010" s="48">
        <v>12.73</v>
      </c>
      <c r="G1010" s="48">
        <v>1.4200000000000001E-2</v>
      </c>
      <c r="H1010" s="48">
        <v>70.465100000000007</v>
      </c>
      <c r="I1010" s="48">
        <v>2027</v>
      </c>
      <c r="J1010" s="48" t="s">
        <v>32</v>
      </c>
      <c r="K1010" s="48" t="s">
        <v>33</v>
      </c>
    </row>
    <row r="1011" spans="1:11" ht="20.100000000000001" customHeight="1" x14ac:dyDescent="0.25">
      <c r="A1011" s="48" t="s">
        <v>858</v>
      </c>
      <c r="B1011" s="48" t="s">
        <v>79</v>
      </c>
      <c r="C1011" s="48" t="s">
        <v>31</v>
      </c>
      <c r="D1011" s="48">
        <v>337674</v>
      </c>
      <c r="E1011" s="48">
        <v>84.31</v>
      </c>
      <c r="F1011" s="48">
        <v>4.29</v>
      </c>
      <c r="G1011" s="48">
        <v>1.2699999999999999E-2</v>
      </c>
      <c r="H1011" s="48">
        <v>78.7119</v>
      </c>
      <c r="I1011" s="48">
        <v>2027</v>
      </c>
      <c r="J1011" s="48" t="s">
        <v>32</v>
      </c>
      <c r="K1011" s="48" t="s">
        <v>33</v>
      </c>
    </row>
    <row r="1012" spans="1:11" ht="20.100000000000001" customHeight="1" x14ac:dyDescent="0.25">
      <c r="A1012" s="48" t="s">
        <v>996</v>
      </c>
      <c r="B1012" s="48" t="s">
        <v>79</v>
      </c>
      <c r="C1012" s="48" t="s">
        <v>31</v>
      </c>
      <c r="D1012" s="48">
        <v>213297</v>
      </c>
      <c r="E1012" s="48">
        <v>87.62</v>
      </c>
      <c r="F1012" s="48">
        <v>3.05</v>
      </c>
      <c r="G1012" s="48">
        <v>1.43E-2</v>
      </c>
      <c r="H1012" s="48">
        <v>69.933499999999995</v>
      </c>
      <c r="I1012" s="48">
        <v>2027</v>
      </c>
      <c r="J1012" s="48" t="s">
        <v>32</v>
      </c>
      <c r="K1012" s="48" t="s">
        <v>33</v>
      </c>
    </row>
    <row r="1013" spans="1:11" ht="20.100000000000001" customHeight="1" x14ac:dyDescent="0.25">
      <c r="A1013" s="48" t="s">
        <v>758</v>
      </c>
      <c r="B1013" s="48" t="s">
        <v>79</v>
      </c>
      <c r="C1013" s="48" t="s">
        <v>31</v>
      </c>
      <c r="D1013" s="48">
        <v>175146</v>
      </c>
      <c r="E1013" s="48">
        <v>87.18</v>
      </c>
      <c r="F1013" s="48">
        <v>4.24</v>
      </c>
      <c r="G1013" s="48">
        <v>2.4199999999999999E-2</v>
      </c>
      <c r="H1013" s="48">
        <v>41.308100000000003</v>
      </c>
      <c r="I1013" s="48">
        <v>2027</v>
      </c>
      <c r="J1013" s="48" t="s">
        <v>32</v>
      </c>
      <c r="K1013" s="48" t="s">
        <v>33</v>
      </c>
    </row>
    <row r="1014" spans="1:11" ht="20.100000000000001" customHeight="1" x14ac:dyDescent="0.25">
      <c r="A1014" s="48" t="s">
        <v>1047</v>
      </c>
      <c r="B1014" s="48" t="s">
        <v>75</v>
      </c>
      <c r="C1014" s="48" t="s">
        <v>31</v>
      </c>
      <c r="D1014" s="48">
        <v>385861</v>
      </c>
      <c r="E1014" s="48">
        <v>84.09</v>
      </c>
      <c r="F1014" s="48">
        <v>9.93</v>
      </c>
      <c r="G1014" s="48">
        <v>2.5700000000000001E-2</v>
      </c>
      <c r="H1014" s="48">
        <v>38.8581</v>
      </c>
      <c r="I1014" s="48">
        <v>2027</v>
      </c>
      <c r="J1014" s="48" t="s">
        <v>32</v>
      </c>
      <c r="K1014" s="48" t="s">
        <v>33</v>
      </c>
    </row>
    <row r="1015" spans="1:11" ht="20.100000000000001" customHeight="1" x14ac:dyDescent="0.25">
      <c r="A1015" s="48" t="s">
        <v>861</v>
      </c>
      <c r="B1015" s="48" t="s">
        <v>79</v>
      </c>
      <c r="C1015" s="48" t="s">
        <v>31</v>
      </c>
      <c r="D1015" s="48">
        <v>234734</v>
      </c>
      <c r="E1015" s="48">
        <v>89</v>
      </c>
      <c r="F1015" s="48">
        <v>4.0199999999999996</v>
      </c>
      <c r="G1015" s="48">
        <v>1.7100000000000001E-2</v>
      </c>
      <c r="H1015" s="48">
        <v>58.391500000000001</v>
      </c>
      <c r="I1015" s="48">
        <v>2027</v>
      </c>
      <c r="J1015" s="48" t="s">
        <v>32</v>
      </c>
      <c r="K1015" s="48" t="s">
        <v>33</v>
      </c>
    </row>
    <row r="1016" spans="1:11" ht="20.100000000000001" customHeight="1" x14ac:dyDescent="0.25">
      <c r="A1016" s="48" t="s">
        <v>792</v>
      </c>
      <c r="B1016" s="48" t="s">
        <v>79</v>
      </c>
      <c r="C1016" s="48" t="s">
        <v>31</v>
      </c>
      <c r="D1016" s="48">
        <v>330406</v>
      </c>
      <c r="E1016" s="48">
        <v>86.5</v>
      </c>
      <c r="F1016" s="48">
        <v>4.79</v>
      </c>
      <c r="G1016" s="48">
        <v>1.4500000000000001E-2</v>
      </c>
      <c r="H1016" s="48">
        <v>68.978200000000001</v>
      </c>
      <c r="I1016" s="48">
        <v>2027</v>
      </c>
      <c r="J1016" s="48" t="s">
        <v>32</v>
      </c>
      <c r="K1016" s="48" t="s">
        <v>33</v>
      </c>
    </row>
    <row r="1017" spans="1:11" ht="20.100000000000001" customHeight="1" x14ac:dyDescent="0.25">
      <c r="A1017" s="48" t="s">
        <v>959</v>
      </c>
      <c r="B1017" s="48" t="s">
        <v>30</v>
      </c>
      <c r="C1017" s="48" t="s">
        <v>31</v>
      </c>
      <c r="D1017" s="48">
        <v>664907</v>
      </c>
      <c r="E1017" s="48">
        <v>83.81</v>
      </c>
      <c r="F1017" s="48">
        <v>11.11</v>
      </c>
      <c r="G1017" s="48">
        <v>1.67E-2</v>
      </c>
      <c r="H1017" s="48">
        <v>59.8476</v>
      </c>
      <c r="I1017" s="48">
        <v>2027</v>
      </c>
      <c r="J1017" s="48" t="s">
        <v>32</v>
      </c>
      <c r="K1017" s="48" t="s">
        <v>33</v>
      </c>
    </row>
    <row r="1018" spans="1:11" ht="20.100000000000001" customHeight="1" x14ac:dyDescent="0.25">
      <c r="A1018" s="48" t="s">
        <v>961</v>
      </c>
      <c r="B1018" s="48" t="s">
        <v>79</v>
      </c>
      <c r="C1018" s="48" t="s">
        <v>31</v>
      </c>
      <c r="D1018" s="48">
        <v>290189</v>
      </c>
      <c r="E1018" s="48">
        <v>86.7</v>
      </c>
      <c r="F1018" s="48">
        <v>6.58</v>
      </c>
      <c r="G1018" s="48">
        <v>2.2700000000000001E-2</v>
      </c>
      <c r="H1018" s="48">
        <v>44.101599999999998</v>
      </c>
      <c r="I1018" s="48">
        <v>2027</v>
      </c>
      <c r="J1018" s="48" t="s">
        <v>32</v>
      </c>
      <c r="K1018" s="48" t="s">
        <v>33</v>
      </c>
    </row>
    <row r="1019" spans="1:11" ht="20.100000000000001" customHeight="1" x14ac:dyDescent="0.25">
      <c r="A1019" s="48" t="s">
        <v>818</v>
      </c>
      <c r="B1019" s="48" t="s">
        <v>79</v>
      </c>
      <c r="C1019" s="48" t="s">
        <v>31</v>
      </c>
      <c r="D1019" s="48">
        <v>207246</v>
      </c>
      <c r="E1019" s="48">
        <v>89.65</v>
      </c>
      <c r="F1019" s="48">
        <v>4.03</v>
      </c>
      <c r="G1019" s="48">
        <v>1.9400000000000001E-2</v>
      </c>
      <c r="H1019" s="48">
        <v>51.425800000000002</v>
      </c>
      <c r="I1019" s="48">
        <v>2027</v>
      </c>
      <c r="J1019" s="48" t="s">
        <v>32</v>
      </c>
      <c r="K1019" s="48" t="s">
        <v>33</v>
      </c>
    </row>
    <row r="1020" spans="1:11" ht="20.100000000000001" customHeight="1" x14ac:dyDescent="0.25">
      <c r="A1020" s="48" t="s">
        <v>738</v>
      </c>
      <c r="B1020" s="48" t="s">
        <v>79</v>
      </c>
      <c r="C1020" s="48" t="s">
        <v>31</v>
      </c>
      <c r="D1020" s="48">
        <v>217503</v>
      </c>
      <c r="E1020" s="48">
        <v>89.92</v>
      </c>
      <c r="F1020" s="48">
        <v>4</v>
      </c>
      <c r="G1020" s="48">
        <v>1.84E-2</v>
      </c>
      <c r="H1020" s="48">
        <v>54.375799999999998</v>
      </c>
      <c r="I1020" s="48">
        <v>2027</v>
      </c>
      <c r="J1020" s="48" t="s">
        <v>32</v>
      </c>
      <c r="K1020" s="48" t="s">
        <v>33</v>
      </c>
    </row>
    <row r="1021" spans="1:11" ht="20.100000000000001" customHeight="1" x14ac:dyDescent="0.25">
      <c r="A1021" s="48" t="s">
        <v>399</v>
      </c>
      <c r="B1021" s="48" t="s">
        <v>79</v>
      </c>
      <c r="C1021" s="48" t="s">
        <v>31</v>
      </c>
      <c r="D1021" s="48">
        <v>198908</v>
      </c>
      <c r="E1021" s="48">
        <v>72.88</v>
      </c>
      <c r="F1021" s="48">
        <v>6.6</v>
      </c>
      <c r="G1021" s="48">
        <v>3.32E-2</v>
      </c>
      <c r="H1021" s="48">
        <v>30.137499999999999</v>
      </c>
      <c r="I1021" s="48">
        <v>2027</v>
      </c>
      <c r="J1021" s="48" t="s">
        <v>32</v>
      </c>
      <c r="K1021" s="48" t="s">
        <v>33</v>
      </c>
    </row>
    <row r="1022" spans="1:11" ht="20.100000000000001" customHeight="1" x14ac:dyDescent="0.25">
      <c r="A1022" s="48" t="s">
        <v>787</v>
      </c>
      <c r="B1022" s="48" t="s">
        <v>79</v>
      </c>
      <c r="C1022" s="48" t="s">
        <v>31</v>
      </c>
      <c r="D1022" s="48">
        <v>208279</v>
      </c>
      <c r="E1022" s="48">
        <v>89.76</v>
      </c>
      <c r="F1022" s="48">
        <v>4.42</v>
      </c>
      <c r="G1022" s="48">
        <v>2.12E-2</v>
      </c>
      <c r="H1022" s="48">
        <v>47.122</v>
      </c>
      <c r="I1022" s="48">
        <v>2027</v>
      </c>
      <c r="J1022" s="48" t="s">
        <v>32</v>
      </c>
      <c r="K1022" s="48" t="s">
        <v>33</v>
      </c>
    </row>
    <row r="1023" spans="1:11" ht="20.100000000000001" customHeight="1" x14ac:dyDescent="0.25">
      <c r="A1023" s="48" t="s">
        <v>823</v>
      </c>
      <c r="B1023" s="48" t="s">
        <v>79</v>
      </c>
      <c r="C1023" s="48" t="s">
        <v>31</v>
      </c>
      <c r="D1023" s="48">
        <v>205586</v>
      </c>
      <c r="E1023" s="48">
        <v>89.67</v>
      </c>
      <c r="F1023" s="48">
        <v>4.2300000000000004</v>
      </c>
      <c r="G1023" s="48">
        <v>2.06E-2</v>
      </c>
      <c r="H1023" s="48">
        <v>48.601799999999997</v>
      </c>
      <c r="I1023" s="48">
        <v>2027</v>
      </c>
      <c r="J1023" s="48" t="s">
        <v>32</v>
      </c>
      <c r="K1023" s="48" t="s">
        <v>33</v>
      </c>
    </row>
    <row r="1024" spans="1:11" ht="20.100000000000001" customHeight="1" x14ac:dyDescent="0.25">
      <c r="A1024" s="48" t="s">
        <v>796</v>
      </c>
      <c r="B1024" s="48" t="s">
        <v>79</v>
      </c>
      <c r="C1024" s="48" t="s">
        <v>31</v>
      </c>
      <c r="D1024" s="48">
        <v>218905</v>
      </c>
      <c r="E1024" s="48">
        <v>89.5</v>
      </c>
      <c r="F1024" s="48">
        <v>3.87</v>
      </c>
      <c r="G1024" s="48">
        <v>1.77E-2</v>
      </c>
      <c r="H1024" s="48">
        <v>56.564700000000002</v>
      </c>
      <c r="I1024" s="48">
        <v>2027</v>
      </c>
      <c r="J1024" s="48" t="s">
        <v>32</v>
      </c>
      <c r="K1024" s="48" t="s">
        <v>33</v>
      </c>
    </row>
    <row r="1025" spans="1:11" ht="20.100000000000001" customHeight="1" x14ac:dyDescent="0.25">
      <c r="A1025" s="48" t="s">
        <v>3236</v>
      </c>
      <c r="B1025" s="48" t="s">
        <v>75</v>
      </c>
      <c r="C1025" s="48" t="s">
        <v>31</v>
      </c>
      <c r="D1025" s="48">
        <v>428365</v>
      </c>
      <c r="E1025" s="48">
        <v>81.8</v>
      </c>
      <c r="F1025" s="48">
        <v>6.64</v>
      </c>
      <c r="G1025" s="48">
        <v>1.55E-2</v>
      </c>
      <c r="H1025" s="48">
        <v>64.512799999999999</v>
      </c>
      <c r="I1025" s="48">
        <v>2027</v>
      </c>
      <c r="J1025" s="48" t="s">
        <v>32</v>
      </c>
      <c r="K1025" s="48" t="s">
        <v>33</v>
      </c>
    </row>
    <row r="1026" spans="1:11" ht="20.100000000000001" customHeight="1" x14ac:dyDescent="0.25">
      <c r="A1026" s="48" t="s">
        <v>1415</v>
      </c>
      <c r="B1026" s="48" t="s">
        <v>79</v>
      </c>
      <c r="C1026" s="48" t="s">
        <v>31</v>
      </c>
      <c r="D1026" s="48">
        <v>626276</v>
      </c>
      <c r="E1026" s="48">
        <v>82.2</v>
      </c>
      <c r="F1026" s="48">
        <v>10.91</v>
      </c>
      <c r="G1026" s="48">
        <v>1.7399999999999999E-2</v>
      </c>
      <c r="H1026" s="48">
        <v>57.4039</v>
      </c>
      <c r="I1026" s="48">
        <v>2027</v>
      </c>
      <c r="J1026" s="48" t="s">
        <v>32</v>
      </c>
      <c r="K1026" s="48" t="s">
        <v>33</v>
      </c>
    </row>
    <row r="1027" spans="1:11" ht="20.100000000000001" customHeight="1" x14ac:dyDescent="0.25">
      <c r="A1027" s="48" t="s">
        <v>753</v>
      </c>
      <c r="B1027" s="48" t="s">
        <v>79</v>
      </c>
      <c r="C1027" s="48" t="s">
        <v>31</v>
      </c>
      <c r="D1027" s="48">
        <v>330996</v>
      </c>
      <c r="E1027" s="48">
        <v>83.74</v>
      </c>
      <c r="F1027" s="48">
        <v>4.25</v>
      </c>
      <c r="G1027" s="48">
        <v>1.2800000000000001E-2</v>
      </c>
      <c r="H1027" s="48">
        <v>77.881399999999999</v>
      </c>
      <c r="I1027" s="48">
        <v>2027</v>
      </c>
      <c r="J1027" s="48" t="s">
        <v>32</v>
      </c>
      <c r="K1027" s="48" t="s">
        <v>33</v>
      </c>
    </row>
    <row r="1028" spans="1:11" ht="20.100000000000001" customHeight="1" x14ac:dyDescent="0.25">
      <c r="A1028" s="48" t="s">
        <v>1051</v>
      </c>
      <c r="B1028" s="48" t="s">
        <v>79</v>
      </c>
      <c r="C1028" s="48" t="s">
        <v>31</v>
      </c>
      <c r="D1028" s="48">
        <v>498911</v>
      </c>
      <c r="E1028" s="48">
        <v>84.28</v>
      </c>
      <c r="F1028" s="48">
        <v>6.75</v>
      </c>
      <c r="G1028" s="48">
        <v>1.35E-2</v>
      </c>
      <c r="H1028" s="48">
        <v>73.912700000000001</v>
      </c>
      <c r="I1028" s="48">
        <v>2027</v>
      </c>
      <c r="J1028" s="48" t="s">
        <v>32</v>
      </c>
      <c r="K1028" s="48" t="s">
        <v>33</v>
      </c>
    </row>
    <row r="1029" spans="1:11" ht="20.100000000000001" customHeight="1" x14ac:dyDescent="0.25">
      <c r="A1029" s="48" t="s">
        <v>1040</v>
      </c>
      <c r="B1029" s="48" t="s">
        <v>79</v>
      </c>
      <c r="C1029" s="48" t="s">
        <v>31</v>
      </c>
      <c r="D1029" s="48">
        <v>178430</v>
      </c>
      <c r="E1029" s="48">
        <v>88.73</v>
      </c>
      <c r="F1029" s="48">
        <v>2.92</v>
      </c>
      <c r="G1029" s="48">
        <v>1.6400000000000001E-2</v>
      </c>
      <c r="H1029" s="48">
        <v>61.106200000000001</v>
      </c>
      <c r="I1029" s="48">
        <v>2027</v>
      </c>
      <c r="J1029" s="48" t="s">
        <v>32</v>
      </c>
      <c r="K1029" s="48" t="s">
        <v>33</v>
      </c>
    </row>
    <row r="1030" spans="1:11" ht="20.100000000000001" customHeight="1" x14ac:dyDescent="0.25">
      <c r="A1030" s="48" t="s">
        <v>1341</v>
      </c>
      <c r="B1030" s="48" t="s">
        <v>79</v>
      </c>
      <c r="C1030" s="48" t="s">
        <v>31</v>
      </c>
      <c r="D1030" s="48">
        <v>585506</v>
      </c>
      <c r="E1030" s="48">
        <v>75.709999999999994</v>
      </c>
      <c r="F1030" s="48">
        <v>9.69</v>
      </c>
      <c r="G1030" s="48">
        <v>1.6500000000000001E-2</v>
      </c>
      <c r="H1030" s="48">
        <v>60.423699999999997</v>
      </c>
      <c r="I1030" s="48">
        <v>2027</v>
      </c>
      <c r="J1030" s="48" t="s">
        <v>32</v>
      </c>
      <c r="K1030" s="48" t="s">
        <v>33</v>
      </c>
    </row>
    <row r="1031" spans="1:11" ht="20.100000000000001" customHeight="1" x14ac:dyDescent="0.25">
      <c r="A1031" s="48" t="s">
        <v>2702</v>
      </c>
      <c r="B1031" s="48" t="s">
        <v>75</v>
      </c>
      <c r="C1031" s="48" t="s">
        <v>31</v>
      </c>
      <c r="D1031" s="48">
        <v>368556</v>
      </c>
      <c r="E1031" s="48">
        <v>78.489999999999995</v>
      </c>
      <c r="F1031" s="48">
        <v>5.26</v>
      </c>
      <c r="G1031" s="48">
        <v>1.43E-2</v>
      </c>
      <c r="H1031" s="48">
        <v>70.067700000000002</v>
      </c>
      <c r="I1031" s="48">
        <v>2027</v>
      </c>
      <c r="J1031" s="48" t="s">
        <v>32</v>
      </c>
      <c r="K1031" s="48" t="s">
        <v>33</v>
      </c>
    </row>
    <row r="1032" spans="1:11" ht="20.100000000000001" customHeight="1" x14ac:dyDescent="0.25">
      <c r="A1032" s="48" t="s">
        <v>2538</v>
      </c>
      <c r="B1032" s="48" t="s">
        <v>75</v>
      </c>
      <c r="C1032" s="48" t="s">
        <v>31</v>
      </c>
      <c r="D1032" s="48">
        <v>238977</v>
      </c>
      <c r="E1032" s="48">
        <v>86.55</v>
      </c>
      <c r="F1032" s="48">
        <v>4.3099999999999996</v>
      </c>
      <c r="G1032" s="48">
        <v>1.7999999999999999E-2</v>
      </c>
      <c r="H1032" s="48">
        <v>55.447099999999999</v>
      </c>
      <c r="I1032" s="48">
        <v>2027</v>
      </c>
      <c r="J1032" s="48" t="s">
        <v>32</v>
      </c>
      <c r="K1032" s="48" t="s">
        <v>33</v>
      </c>
    </row>
    <row r="1033" spans="1:11" ht="20.100000000000001" customHeight="1" x14ac:dyDescent="0.25">
      <c r="A1033" s="48" t="s">
        <v>1313</v>
      </c>
      <c r="B1033" s="48" t="s">
        <v>75</v>
      </c>
      <c r="C1033" s="48" t="s">
        <v>31</v>
      </c>
      <c r="D1033" s="48">
        <v>349776</v>
      </c>
      <c r="E1033" s="48">
        <v>81.819999999999993</v>
      </c>
      <c r="F1033" s="48">
        <v>5.62</v>
      </c>
      <c r="G1033" s="48">
        <v>1.61E-2</v>
      </c>
      <c r="H1033" s="48">
        <v>62.237699999999997</v>
      </c>
      <c r="I1033" s="48">
        <v>2027</v>
      </c>
      <c r="J1033" s="48" t="s">
        <v>32</v>
      </c>
      <c r="K1033" s="48" t="s">
        <v>33</v>
      </c>
    </row>
    <row r="1034" spans="1:11" ht="20.100000000000001" customHeight="1" x14ac:dyDescent="0.25">
      <c r="A1034" s="48" t="s">
        <v>1430</v>
      </c>
      <c r="B1034" s="48" t="s">
        <v>75</v>
      </c>
      <c r="C1034" s="48" t="s">
        <v>31</v>
      </c>
      <c r="D1034" s="48">
        <v>272048</v>
      </c>
      <c r="E1034" s="48">
        <v>82.86</v>
      </c>
      <c r="F1034" s="48">
        <v>5.1100000000000003</v>
      </c>
      <c r="G1034" s="48">
        <v>1.8800000000000001E-2</v>
      </c>
      <c r="H1034" s="48">
        <v>53.238399999999999</v>
      </c>
      <c r="I1034" s="48">
        <v>2027</v>
      </c>
      <c r="J1034" s="48" t="s">
        <v>32</v>
      </c>
      <c r="K1034" s="48" t="s">
        <v>33</v>
      </c>
    </row>
    <row r="1035" spans="1:11" ht="20.100000000000001" customHeight="1" x14ac:dyDescent="0.25">
      <c r="A1035" s="48" t="s">
        <v>860</v>
      </c>
      <c r="B1035" s="48" t="s">
        <v>79</v>
      </c>
      <c r="C1035" s="48" t="s">
        <v>31</v>
      </c>
      <c r="D1035" s="48">
        <v>178504</v>
      </c>
      <c r="E1035" s="48">
        <v>82.98</v>
      </c>
      <c r="F1035" s="48">
        <v>6.36</v>
      </c>
      <c r="G1035" s="48">
        <v>3.56E-2</v>
      </c>
      <c r="H1035" s="48">
        <v>28.066600000000001</v>
      </c>
      <c r="I1035" s="48">
        <v>2027</v>
      </c>
      <c r="J1035" s="48" t="s">
        <v>32</v>
      </c>
      <c r="K1035" s="48" t="s">
        <v>33</v>
      </c>
    </row>
    <row r="1036" spans="1:11" ht="20.100000000000001" customHeight="1" x14ac:dyDescent="0.25">
      <c r="A1036" s="48" t="s">
        <v>956</v>
      </c>
      <c r="B1036" s="48" t="s">
        <v>79</v>
      </c>
      <c r="C1036" s="48" t="s">
        <v>31</v>
      </c>
      <c r="D1036" s="48">
        <v>323322</v>
      </c>
      <c r="E1036" s="48">
        <v>88.26</v>
      </c>
      <c r="F1036" s="48">
        <v>7</v>
      </c>
      <c r="G1036" s="48">
        <v>2.1700000000000001E-2</v>
      </c>
      <c r="H1036" s="48">
        <v>46.188800000000001</v>
      </c>
      <c r="I1036" s="48">
        <v>2027</v>
      </c>
      <c r="J1036" s="48" t="s">
        <v>32</v>
      </c>
      <c r="K1036" s="48" t="s">
        <v>33</v>
      </c>
    </row>
    <row r="1037" spans="1:11" ht="20.100000000000001" customHeight="1" x14ac:dyDescent="0.25">
      <c r="A1037" s="48" t="s">
        <v>1018</v>
      </c>
      <c r="B1037" s="48" t="s">
        <v>79</v>
      </c>
      <c r="C1037" s="48" t="s">
        <v>31</v>
      </c>
      <c r="D1037" s="48">
        <v>101157</v>
      </c>
      <c r="E1037" s="48">
        <v>82.83</v>
      </c>
      <c r="F1037" s="48">
        <v>3.43</v>
      </c>
      <c r="G1037" s="48">
        <v>3.39E-2</v>
      </c>
      <c r="H1037" s="48">
        <v>29.491900000000001</v>
      </c>
      <c r="I1037" s="48">
        <v>2027</v>
      </c>
      <c r="J1037" s="48" t="s">
        <v>32</v>
      </c>
      <c r="K1037" s="48" t="s">
        <v>33</v>
      </c>
    </row>
    <row r="1038" spans="1:11" ht="20.100000000000001" customHeight="1" x14ac:dyDescent="0.25">
      <c r="A1038" s="48" t="s">
        <v>964</v>
      </c>
      <c r="B1038" s="48" t="s">
        <v>79</v>
      </c>
      <c r="C1038" s="48" t="s">
        <v>31</v>
      </c>
      <c r="D1038" s="48">
        <v>182267</v>
      </c>
      <c r="E1038" s="48">
        <v>90.55</v>
      </c>
      <c r="F1038" s="48">
        <v>3.25</v>
      </c>
      <c r="G1038" s="48">
        <v>1.78E-2</v>
      </c>
      <c r="H1038" s="48">
        <v>56.0822</v>
      </c>
      <c r="I1038" s="48">
        <v>2027</v>
      </c>
      <c r="J1038" s="48" t="s">
        <v>32</v>
      </c>
      <c r="K1038" s="48" t="s">
        <v>33</v>
      </c>
    </row>
    <row r="1039" spans="1:11" ht="20.100000000000001" customHeight="1" x14ac:dyDescent="0.25">
      <c r="A1039" s="48" t="s">
        <v>1374</v>
      </c>
      <c r="B1039" s="48" t="s">
        <v>75</v>
      </c>
      <c r="C1039" s="48" t="s">
        <v>31</v>
      </c>
      <c r="D1039" s="48">
        <v>400447</v>
      </c>
      <c r="E1039" s="48">
        <v>86.61</v>
      </c>
      <c r="F1039" s="48">
        <v>6.05</v>
      </c>
      <c r="G1039" s="48">
        <v>1.5100000000000001E-2</v>
      </c>
      <c r="H1039" s="48">
        <v>66.189599999999999</v>
      </c>
      <c r="I1039" s="48">
        <v>2027</v>
      </c>
      <c r="J1039" s="48" t="s">
        <v>32</v>
      </c>
      <c r="K1039" s="48" t="s">
        <v>33</v>
      </c>
    </row>
    <row r="1040" spans="1:11" ht="20.100000000000001" customHeight="1" x14ac:dyDescent="0.25">
      <c r="A1040" s="48" t="s">
        <v>793</v>
      </c>
      <c r="B1040" s="48" t="s">
        <v>79</v>
      </c>
      <c r="C1040" s="48" t="s">
        <v>31</v>
      </c>
      <c r="D1040" s="48">
        <v>199129</v>
      </c>
      <c r="E1040" s="48">
        <v>84.28</v>
      </c>
      <c r="F1040" s="48">
        <v>4.6500000000000004</v>
      </c>
      <c r="G1040" s="48">
        <v>2.3400000000000001E-2</v>
      </c>
      <c r="H1040" s="48">
        <v>42.823399999999999</v>
      </c>
      <c r="I1040" s="48">
        <v>2027</v>
      </c>
      <c r="J1040" s="48" t="s">
        <v>32</v>
      </c>
      <c r="K1040" s="48" t="s">
        <v>33</v>
      </c>
    </row>
    <row r="1041" spans="1:11" ht="20.100000000000001" customHeight="1" x14ac:dyDescent="0.25">
      <c r="A1041" s="48" t="s">
        <v>1139</v>
      </c>
      <c r="B1041" s="48" t="s">
        <v>79</v>
      </c>
      <c r="C1041" s="48" t="s">
        <v>31</v>
      </c>
      <c r="D1041" s="48">
        <v>164889</v>
      </c>
      <c r="E1041" s="48">
        <v>88.55</v>
      </c>
      <c r="F1041" s="48">
        <v>2.93</v>
      </c>
      <c r="G1041" s="48">
        <v>1.78E-2</v>
      </c>
      <c r="H1041" s="48">
        <v>56.276200000000003</v>
      </c>
      <c r="I1041" s="48">
        <v>2027</v>
      </c>
      <c r="J1041" s="48" t="s">
        <v>32</v>
      </c>
      <c r="K1041" s="48" t="s">
        <v>33</v>
      </c>
    </row>
    <row r="1042" spans="1:11" ht="20.100000000000001" customHeight="1" x14ac:dyDescent="0.25">
      <c r="A1042" s="48" t="s">
        <v>1086</v>
      </c>
      <c r="B1042" s="48" t="s">
        <v>79</v>
      </c>
      <c r="C1042" s="48" t="s">
        <v>31</v>
      </c>
      <c r="D1042" s="48">
        <v>434379</v>
      </c>
      <c r="E1042" s="48">
        <v>78.59</v>
      </c>
      <c r="F1042" s="48">
        <v>10.23</v>
      </c>
      <c r="G1042" s="48">
        <v>2.3599999999999999E-2</v>
      </c>
      <c r="H1042" s="48">
        <v>42.461300000000001</v>
      </c>
      <c r="I1042" s="48">
        <v>2027</v>
      </c>
      <c r="J1042" s="48" t="s">
        <v>32</v>
      </c>
      <c r="K1042" s="48" t="s">
        <v>33</v>
      </c>
    </row>
    <row r="1043" spans="1:11" ht="20.100000000000001" customHeight="1" x14ac:dyDescent="0.25">
      <c r="A1043" s="48" t="s">
        <v>1084</v>
      </c>
      <c r="B1043" s="48" t="s">
        <v>79</v>
      </c>
      <c r="C1043" s="48" t="s">
        <v>31</v>
      </c>
      <c r="D1043" s="48">
        <v>756372</v>
      </c>
      <c r="E1043" s="48">
        <v>81.180000000000007</v>
      </c>
      <c r="F1043" s="48">
        <v>11.32</v>
      </c>
      <c r="G1043" s="48">
        <v>1.4999999999999999E-2</v>
      </c>
      <c r="H1043" s="48">
        <v>66.817400000000006</v>
      </c>
      <c r="I1043" s="48">
        <v>2027</v>
      </c>
      <c r="J1043" s="48" t="s">
        <v>32</v>
      </c>
      <c r="K1043" s="48" t="s">
        <v>33</v>
      </c>
    </row>
    <row r="1044" spans="1:11" ht="20.100000000000001" customHeight="1" x14ac:dyDescent="0.25">
      <c r="A1044" s="48" t="s">
        <v>1418</v>
      </c>
      <c r="B1044" s="48" t="s">
        <v>75</v>
      </c>
      <c r="C1044" s="48" t="s">
        <v>31</v>
      </c>
      <c r="D1044" s="48">
        <v>199436</v>
      </c>
      <c r="E1044" s="48">
        <v>84.13</v>
      </c>
      <c r="F1044" s="48">
        <v>5.67</v>
      </c>
      <c r="G1044" s="48">
        <v>2.8400000000000002E-2</v>
      </c>
      <c r="H1044" s="48">
        <v>35.173999999999999</v>
      </c>
      <c r="I1044" s="48">
        <v>2027</v>
      </c>
      <c r="J1044" s="48" t="s">
        <v>32</v>
      </c>
      <c r="K1044" s="48" t="s">
        <v>33</v>
      </c>
    </row>
    <row r="1045" spans="1:11" ht="20.100000000000001" customHeight="1" x14ac:dyDescent="0.25">
      <c r="A1045" s="48" t="s">
        <v>1062</v>
      </c>
      <c r="B1045" s="48" t="s">
        <v>79</v>
      </c>
      <c r="C1045" s="48" t="s">
        <v>31</v>
      </c>
      <c r="D1045" s="48">
        <v>383499</v>
      </c>
      <c r="E1045" s="48">
        <v>84.06</v>
      </c>
      <c r="F1045" s="48">
        <v>7.36</v>
      </c>
      <c r="G1045" s="48">
        <v>1.9199999999999998E-2</v>
      </c>
      <c r="H1045" s="48">
        <v>52.105899999999998</v>
      </c>
      <c r="I1045" s="48">
        <v>2027</v>
      </c>
      <c r="J1045" s="48" t="s">
        <v>32</v>
      </c>
      <c r="K1045" s="48" t="s">
        <v>33</v>
      </c>
    </row>
    <row r="1046" spans="1:11" ht="20.100000000000001" customHeight="1" x14ac:dyDescent="0.25">
      <c r="A1046" s="48" t="s">
        <v>1069</v>
      </c>
      <c r="B1046" s="48" t="s">
        <v>79</v>
      </c>
      <c r="C1046" s="48" t="s">
        <v>31</v>
      </c>
      <c r="D1046" s="48">
        <v>153894</v>
      </c>
      <c r="E1046" s="48">
        <v>82.3</v>
      </c>
      <c r="F1046" s="48">
        <v>3.41</v>
      </c>
      <c r="G1046" s="48">
        <v>2.2200000000000001E-2</v>
      </c>
      <c r="H1046" s="48">
        <v>45.130200000000002</v>
      </c>
      <c r="I1046" s="48">
        <v>2027</v>
      </c>
      <c r="J1046" s="48" t="s">
        <v>32</v>
      </c>
      <c r="K1046" s="48" t="s">
        <v>33</v>
      </c>
    </row>
    <row r="1047" spans="1:11" ht="20.100000000000001" customHeight="1" x14ac:dyDescent="0.25">
      <c r="A1047" s="48" t="s">
        <v>974</v>
      </c>
      <c r="B1047" s="48" t="s">
        <v>75</v>
      </c>
      <c r="C1047" s="48" t="s">
        <v>31</v>
      </c>
      <c r="D1047" s="48">
        <v>838835</v>
      </c>
      <c r="E1047" s="48">
        <v>88</v>
      </c>
      <c r="F1047" s="48">
        <v>16.23</v>
      </c>
      <c r="G1047" s="48">
        <v>1.9300000000000001E-2</v>
      </c>
      <c r="H1047" s="48">
        <v>51.6843</v>
      </c>
      <c r="I1047" s="48">
        <v>2027</v>
      </c>
      <c r="J1047" s="48" t="s">
        <v>32</v>
      </c>
      <c r="K1047" s="48" t="s">
        <v>33</v>
      </c>
    </row>
    <row r="1048" spans="1:11" ht="20.100000000000001" customHeight="1" x14ac:dyDescent="0.25">
      <c r="A1048" s="48" t="s">
        <v>781</v>
      </c>
      <c r="B1048" s="48" t="s">
        <v>79</v>
      </c>
      <c r="C1048" s="48" t="s">
        <v>31</v>
      </c>
      <c r="D1048" s="48">
        <v>199129</v>
      </c>
      <c r="E1048" s="48">
        <v>85.88</v>
      </c>
      <c r="F1048" s="48">
        <v>4.59</v>
      </c>
      <c r="G1048" s="48">
        <v>2.3099999999999999E-2</v>
      </c>
      <c r="H1048" s="48">
        <v>43.383200000000002</v>
      </c>
      <c r="I1048" s="48">
        <v>2027</v>
      </c>
      <c r="J1048" s="48" t="s">
        <v>32</v>
      </c>
      <c r="K1048" s="48" t="s">
        <v>33</v>
      </c>
    </row>
    <row r="1049" spans="1:11" ht="20.100000000000001" customHeight="1" x14ac:dyDescent="0.25">
      <c r="A1049" s="48" t="s">
        <v>1443</v>
      </c>
      <c r="B1049" s="48" t="s">
        <v>75</v>
      </c>
      <c r="C1049" s="48" t="s">
        <v>31</v>
      </c>
      <c r="D1049" s="48">
        <v>384705</v>
      </c>
      <c r="E1049" s="48">
        <v>72.77</v>
      </c>
      <c r="F1049" s="48">
        <v>7.26</v>
      </c>
      <c r="G1049" s="48">
        <v>1.89E-2</v>
      </c>
      <c r="H1049" s="48">
        <v>52.989600000000003</v>
      </c>
      <c r="I1049" s="48">
        <v>2027</v>
      </c>
      <c r="J1049" s="48" t="s">
        <v>32</v>
      </c>
      <c r="K1049" s="48" t="s">
        <v>33</v>
      </c>
    </row>
    <row r="1050" spans="1:11" ht="20.100000000000001" customHeight="1" x14ac:dyDescent="0.25">
      <c r="A1050" s="48" t="s">
        <v>1104</v>
      </c>
      <c r="B1050" s="48" t="s">
        <v>79</v>
      </c>
      <c r="C1050" s="48" t="s">
        <v>31</v>
      </c>
      <c r="D1050" s="48">
        <v>382355</v>
      </c>
      <c r="E1050" s="48">
        <v>86.08</v>
      </c>
      <c r="F1050" s="48">
        <v>6.88</v>
      </c>
      <c r="G1050" s="48">
        <v>1.7999999999999999E-2</v>
      </c>
      <c r="H1050" s="48">
        <v>55.5749</v>
      </c>
      <c r="I1050" s="48">
        <v>2027</v>
      </c>
      <c r="J1050" s="48" t="s">
        <v>32</v>
      </c>
      <c r="K1050" s="48" t="s">
        <v>33</v>
      </c>
    </row>
    <row r="1051" spans="1:11" ht="20.100000000000001" customHeight="1" x14ac:dyDescent="0.25">
      <c r="A1051" s="48" t="s">
        <v>826</v>
      </c>
      <c r="B1051" s="48" t="s">
        <v>79</v>
      </c>
      <c r="C1051" s="48" t="s">
        <v>31</v>
      </c>
      <c r="D1051" s="48">
        <v>205586</v>
      </c>
      <c r="E1051" s="48">
        <v>88.98</v>
      </c>
      <c r="F1051" s="48">
        <v>4.03</v>
      </c>
      <c r="G1051" s="48">
        <v>1.9599999999999999E-2</v>
      </c>
      <c r="H1051" s="48">
        <v>51.013800000000003</v>
      </c>
      <c r="I1051" s="48">
        <v>2027</v>
      </c>
      <c r="J1051" s="48" t="s">
        <v>32</v>
      </c>
      <c r="K1051" s="48" t="s">
        <v>33</v>
      </c>
    </row>
    <row r="1052" spans="1:11" ht="20.100000000000001" customHeight="1" x14ac:dyDescent="0.25">
      <c r="A1052" s="48" t="s">
        <v>1395</v>
      </c>
      <c r="B1052" s="48" t="s">
        <v>79</v>
      </c>
      <c r="C1052" s="48" t="s">
        <v>31</v>
      </c>
      <c r="D1052" s="48">
        <v>283584</v>
      </c>
      <c r="E1052" s="48">
        <v>86.67</v>
      </c>
      <c r="F1052" s="48">
        <v>6.46</v>
      </c>
      <c r="G1052" s="48">
        <v>2.2800000000000001E-2</v>
      </c>
      <c r="H1052" s="48">
        <v>43.898499999999999</v>
      </c>
      <c r="I1052" s="48">
        <v>2027</v>
      </c>
      <c r="J1052" s="48" t="s">
        <v>32</v>
      </c>
      <c r="K1052" s="48" t="s">
        <v>33</v>
      </c>
    </row>
    <row r="1053" spans="1:11" ht="20.100000000000001" customHeight="1" x14ac:dyDescent="0.25">
      <c r="A1053" s="48" t="s">
        <v>1046</v>
      </c>
      <c r="B1053" s="48" t="s">
        <v>79</v>
      </c>
      <c r="C1053" s="48" t="s">
        <v>31</v>
      </c>
      <c r="D1053" s="48">
        <v>206619</v>
      </c>
      <c r="E1053" s="48">
        <v>86.07</v>
      </c>
      <c r="F1053" s="48">
        <v>7</v>
      </c>
      <c r="G1053" s="48">
        <v>3.39E-2</v>
      </c>
      <c r="H1053" s="48">
        <v>29.516999999999999</v>
      </c>
      <c r="I1053" s="48">
        <v>2027</v>
      </c>
      <c r="J1053" s="48" t="s">
        <v>32</v>
      </c>
      <c r="K1053" s="48" t="s">
        <v>33</v>
      </c>
    </row>
    <row r="1054" spans="1:11" ht="20.100000000000001" customHeight="1" x14ac:dyDescent="0.25">
      <c r="A1054" s="48" t="s">
        <v>1131</v>
      </c>
      <c r="B1054" s="48" t="s">
        <v>75</v>
      </c>
      <c r="C1054" s="48" t="s">
        <v>31</v>
      </c>
      <c r="D1054" s="48">
        <v>340368</v>
      </c>
      <c r="E1054" s="48">
        <v>85.34</v>
      </c>
      <c r="F1054" s="48">
        <v>4.8</v>
      </c>
      <c r="G1054" s="48">
        <v>1.41E-2</v>
      </c>
      <c r="H1054" s="48">
        <v>70.909899999999993</v>
      </c>
      <c r="I1054" s="48">
        <v>2027</v>
      </c>
      <c r="J1054" s="48" t="s">
        <v>32</v>
      </c>
      <c r="K1054" s="48" t="s">
        <v>33</v>
      </c>
    </row>
    <row r="1055" spans="1:11" ht="20.100000000000001" customHeight="1" x14ac:dyDescent="0.25">
      <c r="A1055" s="48" t="s">
        <v>1183</v>
      </c>
      <c r="B1055" s="48" t="s">
        <v>79</v>
      </c>
      <c r="C1055" s="48" t="s">
        <v>31</v>
      </c>
      <c r="D1055" s="48">
        <v>50769</v>
      </c>
      <c r="E1055" s="48">
        <v>85.26</v>
      </c>
      <c r="F1055" s="48">
        <v>4.6900000000000004</v>
      </c>
      <c r="G1055" s="48">
        <v>9.2399999999999996E-2</v>
      </c>
      <c r="H1055" s="48">
        <v>10.824999999999999</v>
      </c>
      <c r="I1055" s="48">
        <v>2027</v>
      </c>
      <c r="J1055" s="48" t="s">
        <v>32</v>
      </c>
      <c r="K1055" s="48" t="s">
        <v>33</v>
      </c>
    </row>
    <row r="1056" spans="1:11" ht="20.100000000000001" customHeight="1" x14ac:dyDescent="0.25">
      <c r="A1056" s="48" t="s">
        <v>768</v>
      </c>
      <c r="B1056" s="48" t="s">
        <v>79</v>
      </c>
      <c r="C1056" s="48" t="s">
        <v>31</v>
      </c>
      <c r="D1056" s="48">
        <v>227945</v>
      </c>
      <c r="E1056" s="48">
        <v>76.17</v>
      </c>
      <c r="F1056" s="48">
        <v>6.28</v>
      </c>
      <c r="G1056" s="48">
        <v>2.76E-2</v>
      </c>
      <c r="H1056" s="48">
        <v>36.296900000000001</v>
      </c>
      <c r="I1056" s="48">
        <v>2027</v>
      </c>
      <c r="J1056" s="48" t="s">
        <v>32</v>
      </c>
      <c r="K1056" s="48" t="s">
        <v>33</v>
      </c>
    </row>
    <row r="1057" spans="1:11" ht="20.100000000000001" customHeight="1" x14ac:dyDescent="0.25">
      <c r="A1057" s="48" t="s">
        <v>1074</v>
      </c>
      <c r="B1057" s="48" t="s">
        <v>79</v>
      </c>
      <c r="C1057" s="48" t="s">
        <v>31</v>
      </c>
      <c r="D1057" s="48">
        <v>900674</v>
      </c>
      <c r="E1057" s="48">
        <v>72.72</v>
      </c>
      <c r="F1057" s="48">
        <v>10.77</v>
      </c>
      <c r="G1057" s="48">
        <v>1.2E-2</v>
      </c>
      <c r="H1057" s="48">
        <v>83.628</v>
      </c>
      <c r="I1057" s="48">
        <v>2027</v>
      </c>
      <c r="J1057" s="48" t="s">
        <v>32</v>
      </c>
      <c r="K1057" s="48" t="s">
        <v>33</v>
      </c>
    </row>
    <row r="1058" spans="1:11" ht="20.100000000000001" customHeight="1" x14ac:dyDescent="0.25">
      <c r="A1058" s="48" t="s">
        <v>813</v>
      </c>
      <c r="B1058" s="48" t="s">
        <v>79</v>
      </c>
      <c r="C1058" s="48" t="s">
        <v>31</v>
      </c>
      <c r="D1058" s="48">
        <v>223591</v>
      </c>
      <c r="E1058" s="48">
        <v>87.36</v>
      </c>
      <c r="F1058" s="48">
        <v>4.6100000000000003</v>
      </c>
      <c r="G1058" s="48">
        <v>2.06E-2</v>
      </c>
      <c r="H1058" s="48">
        <v>48.501300000000001</v>
      </c>
      <c r="I1058" s="48">
        <v>2027</v>
      </c>
      <c r="J1058" s="48" t="s">
        <v>32</v>
      </c>
      <c r="K1058" s="48" t="s">
        <v>33</v>
      </c>
    </row>
    <row r="1059" spans="1:11" ht="20.100000000000001" customHeight="1" x14ac:dyDescent="0.25">
      <c r="A1059" s="48" t="s">
        <v>1138</v>
      </c>
      <c r="B1059" s="48" t="s">
        <v>79</v>
      </c>
      <c r="C1059" s="48" t="s">
        <v>31</v>
      </c>
      <c r="D1059" s="48">
        <v>222078</v>
      </c>
      <c r="E1059" s="48">
        <v>87.16</v>
      </c>
      <c r="F1059" s="48">
        <v>3.25</v>
      </c>
      <c r="G1059" s="48">
        <v>1.46E-2</v>
      </c>
      <c r="H1059" s="48">
        <v>68.331800000000001</v>
      </c>
      <c r="I1059" s="48">
        <v>2027</v>
      </c>
      <c r="J1059" s="48" t="s">
        <v>32</v>
      </c>
      <c r="K1059" s="48" t="s">
        <v>33</v>
      </c>
    </row>
    <row r="1060" spans="1:11" ht="20.100000000000001" customHeight="1" x14ac:dyDescent="0.25">
      <c r="A1060" s="48" t="s">
        <v>1646</v>
      </c>
      <c r="B1060" s="48" t="s">
        <v>75</v>
      </c>
      <c r="C1060" s="48" t="s">
        <v>31</v>
      </c>
      <c r="D1060" s="48">
        <v>390116</v>
      </c>
      <c r="E1060" s="48">
        <v>85.93</v>
      </c>
      <c r="F1060" s="48">
        <v>6.93</v>
      </c>
      <c r="G1060" s="48">
        <v>1.78E-2</v>
      </c>
      <c r="H1060" s="48">
        <v>56.293799999999997</v>
      </c>
      <c r="I1060" s="48">
        <v>2027</v>
      </c>
      <c r="J1060" s="48" t="s">
        <v>32</v>
      </c>
      <c r="K1060" s="48" t="s">
        <v>33</v>
      </c>
    </row>
    <row r="1061" spans="1:11" ht="20.100000000000001" customHeight="1" x14ac:dyDescent="0.25">
      <c r="A1061" s="48" t="s">
        <v>886</v>
      </c>
      <c r="B1061" s="48" t="s">
        <v>79</v>
      </c>
      <c r="C1061" s="48" t="s">
        <v>31</v>
      </c>
      <c r="D1061" s="48">
        <v>184260</v>
      </c>
      <c r="E1061" s="48">
        <v>87.81</v>
      </c>
      <c r="F1061" s="48">
        <v>3.63</v>
      </c>
      <c r="G1061" s="48">
        <v>1.9699999999999999E-2</v>
      </c>
      <c r="H1061" s="48">
        <v>50.760199999999998</v>
      </c>
      <c r="I1061" s="48">
        <v>2027</v>
      </c>
      <c r="J1061" s="48" t="s">
        <v>32</v>
      </c>
      <c r="K1061" s="48" t="s">
        <v>33</v>
      </c>
    </row>
    <row r="1062" spans="1:11" ht="20.100000000000001" customHeight="1" x14ac:dyDescent="0.25">
      <c r="A1062" s="48" t="s">
        <v>1109</v>
      </c>
      <c r="B1062" s="48" t="s">
        <v>79</v>
      </c>
      <c r="C1062" s="48" t="s">
        <v>31</v>
      </c>
      <c r="D1062" s="48">
        <v>436076</v>
      </c>
      <c r="E1062" s="48">
        <v>82.9</v>
      </c>
      <c r="F1062" s="48">
        <v>10.67</v>
      </c>
      <c r="G1062" s="48">
        <v>2.4500000000000001E-2</v>
      </c>
      <c r="H1062" s="48">
        <v>40.869399999999999</v>
      </c>
      <c r="I1062" s="48">
        <v>2027</v>
      </c>
      <c r="J1062" s="48" t="s">
        <v>32</v>
      </c>
      <c r="K1062" s="48" t="s">
        <v>33</v>
      </c>
    </row>
    <row r="1063" spans="1:11" ht="20.100000000000001" customHeight="1" x14ac:dyDescent="0.25">
      <c r="A1063" s="48" t="s">
        <v>1350</v>
      </c>
      <c r="B1063" s="48" t="s">
        <v>79</v>
      </c>
      <c r="C1063" s="48" t="s">
        <v>31</v>
      </c>
      <c r="D1063" s="48">
        <v>336125</v>
      </c>
      <c r="E1063" s="48">
        <v>82.16</v>
      </c>
      <c r="F1063" s="48">
        <v>6.65</v>
      </c>
      <c r="G1063" s="48">
        <v>1.9800000000000002E-2</v>
      </c>
      <c r="H1063" s="48">
        <v>50.545000000000002</v>
      </c>
      <c r="I1063" s="48">
        <v>2027</v>
      </c>
      <c r="J1063" s="48" t="s">
        <v>32</v>
      </c>
      <c r="K1063" s="48" t="s">
        <v>33</v>
      </c>
    </row>
    <row r="1064" spans="1:11" ht="20.100000000000001" customHeight="1" x14ac:dyDescent="0.25">
      <c r="A1064" s="48" t="s">
        <v>3310</v>
      </c>
      <c r="B1064" s="48" t="s">
        <v>75</v>
      </c>
      <c r="C1064" s="48" t="s">
        <v>31</v>
      </c>
      <c r="D1064" s="48">
        <v>446260</v>
      </c>
      <c r="E1064" s="48">
        <v>81.53</v>
      </c>
      <c r="F1064" s="48">
        <v>7.55</v>
      </c>
      <c r="G1064" s="48">
        <v>1.6899999999999998E-2</v>
      </c>
      <c r="H1064" s="48">
        <v>59.107199999999999</v>
      </c>
      <c r="I1064" s="48">
        <v>2027</v>
      </c>
      <c r="J1064" s="48" t="s">
        <v>32</v>
      </c>
      <c r="K1064" s="48" t="s">
        <v>33</v>
      </c>
    </row>
    <row r="1065" spans="1:11" ht="20.100000000000001" customHeight="1" x14ac:dyDescent="0.25">
      <c r="A1065" s="48" t="s">
        <v>736</v>
      </c>
      <c r="B1065" s="48" t="s">
        <v>79</v>
      </c>
      <c r="C1065" s="48" t="s">
        <v>31</v>
      </c>
      <c r="D1065" s="48">
        <v>188946</v>
      </c>
      <c r="E1065" s="48">
        <v>85.86</v>
      </c>
      <c r="F1065" s="48">
        <v>3.39</v>
      </c>
      <c r="G1065" s="48">
        <v>1.7899999999999999E-2</v>
      </c>
      <c r="H1065" s="48">
        <v>55.7361</v>
      </c>
      <c r="I1065" s="48">
        <v>2027</v>
      </c>
      <c r="J1065" s="48" t="s">
        <v>32</v>
      </c>
      <c r="K1065" s="48" t="s">
        <v>33</v>
      </c>
    </row>
    <row r="1066" spans="1:11" ht="20.100000000000001" customHeight="1" x14ac:dyDescent="0.25">
      <c r="A1066" s="48" t="s">
        <v>1740</v>
      </c>
      <c r="B1066" s="48" t="s">
        <v>79</v>
      </c>
      <c r="C1066" s="48" t="s">
        <v>31</v>
      </c>
      <c r="D1066" s="48">
        <v>218758</v>
      </c>
      <c r="E1066" s="48">
        <v>88.08</v>
      </c>
      <c r="F1066" s="48">
        <v>3.87</v>
      </c>
      <c r="G1066" s="48">
        <v>1.77E-2</v>
      </c>
      <c r="H1066" s="48">
        <v>56.526499999999999</v>
      </c>
      <c r="I1066" s="48">
        <v>2027</v>
      </c>
      <c r="J1066" s="48" t="s">
        <v>32</v>
      </c>
      <c r="K1066" s="48" t="s">
        <v>33</v>
      </c>
    </row>
    <row r="1067" spans="1:11" ht="20.100000000000001" customHeight="1" x14ac:dyDescent="0.25">
      <c r="A1067" s="48" t="s">
        <v>942</v>
      </c>
      <c r="B1067" s="48" t="s">
        <v>79</v>
      </c>
      <c r="C1067" s="48" t="s">
        <v>31</v>
      </c>
      <c r="D1067" s="48">
        <v>291406</v>
      </c>
      <c r="E1067" s="48">
        <v>86.14</v>
      </c>
      <c r="F1067" s="48">
        <v>3.79</v>
      </c>
      <c r="G1067" s="48">
        <v>1.2999999999999999E-2</v>
      </c>
      <c r="H1067" s="48">
        <v>76.888199999999998</v>
      </c>
      <c r="I1067" s="48">
        <v>2027</v>
      </c>
      <c r="J1067" s="48" t="s">
        <v>32</v>
      </c>
      <c r="K1067" s="48" t="s">
        <v>33</v>
      </c>
    </row>
    <row r="1068" spans="1:11" ht="20.100000000000001" customHeight="1" x14ac:dyDescent="0.25">
      <c r="A1068" s="48" t="s">
        <v>1211</v>
      </c>
      <c r="B1068" s="48" t="s">
        <v>75</v>
      </c>
      <c r="C1068" s="48" t="s">
        <v>31</v>
      </c>
      <c r="D1068" s="48">
        <v>187027</v>
      </c>
      <c r="E1068" s="48">
        <v>80.760000000000005</v>
      </c>
      <c r="F1068" s="48">
        <v>4.1900000000000004</v>
      </c>
      <c r="G1068" s="48">
        <v>2.24E-2</v>
      </c>
      <c r="H1068" s="48">
        <v>44.636499999999998</v>
      </c>
      <c r="I1068" s="48">
        <v>2027</v>
      </c>
      <c r="J1068" s="48" t="s">
        <v>32</v>
      </c>
      <c r="K1068" s="48" t="s">
        <v>33</v>
      </c>
    </row>
    <row r="1069" spans="1:11" ht="20.100000000000001" customHeight="1" x14ac:dyDescent="0.25">
      <c r="A1069" s="48" t="s">
        <v>1642</v>
      </c>
      <c r="B1069" s="48" t="s">
        <v>75</v>
      </c>
      <c r="C1069" s="48" t="s">
        <v>31</v>
      </c>
      <c r="D1069" s="48">
        <v>414615</v>
      </c>
      <c r="E1069" s="48">
        <v>85.79</v>
      </c>
      <c r="F1069" s="48">
        <v>6.77</v>
      </c>
      <c r="G1069" s="48">
        <v>1.6299999999999999E-2</v>
      </c>
      <c r="H1069" s="48">
        <v>61.243000000000002</v>
      </c>
      <c r="I1069" s="48">
        <v>2027</v>
      </c>
      <c r="J1069" s="48" t="s">
        <v>32</v>
      </c>
      <c r="K1069" s="48" t="s">
        <v>33</v>
      </c>
    </row>
    <row r="1070" spans="1:11" ht="20.100000000000001" customHeight="1" x14ac:dyDescent="0.25">
      <c r="A1070" s="48" t="s">
        <v>1142</v>
      </c>
      <c r="B1070" s="48" t="s">
        <v>79</v>
      </c>
      <c r="C1070" s="48" t="s">
        <v>31</v>
      </c>
      <c r="D1070" s="48">
        <v>189610</v>
      </c>
      <c r="E1070" s="48">
        <v>85.78</v>
      </c>
      <c r="F1070" s="48">
        <v>3.33</v>
      </c>
      <c r="G1070" s="48">
        <v>1.7600000000000001E-2</v>
      </c>
      <c r="H1070" s="48">
        <v>56.939799999999998</v>
      </c>
      <c r="I1070" s="48">
        <v>2027</v>
      </c>
      <c r="J1070" s="48" t="s">
        <v>32</v>
      </c>
      <c r="K1070" s="48" t="s">
        <v>33</v>
      </c>
    </row>
    <row r="1071" spans="1:11" ht="20.100000000000001" customHeight="1" x14ac:dyDescent="0.25">
      <c r="A1071" s="48" t="s">
        <v>835</v>
      </c>
      <c r="B1071" s="48" t="s">
        <v>79</v>
      </c>
      <c r="C1071" s="48" t="s">
        <v>31</v>
      </c>
      <c r="D1071" s="48">
        <v>202597</v>
      </c>
      <c r="E1071" s="48">
        <v>84.4</v>
      </c>
      <c r="F1071" s="48">
        <v>6.13</v>
      </c>
      <c r="G1071" s="48">
        <v>3.0300000000000001E-2</v>
      </c>
      <c r="H1071" s="48">
        <v>33.0501</v>
      </c>
      <c r="I1071" s="48">
        <v>2027</v>
      </c>
      <c r="J1071" s="48" t="s">
        <v>32</v>
      </c>
      <c r="K1071" s="48" t="s">
        <v>33</v>
      </c>
    </row>
    <row r="1072" spans="1:11" ht="20.100000000000001" customHeight="1" x14ac:dyDescent="0.25">
      <c r="A1072" s="48" t="s">
        <v>987</v>
      </c>
      <c r="B1072" s="48" t="s">
        <v>79</v>
      </c>
      <c r="C1072" s="48" t="s">
        <v>31</v>
      </c>
      <c r="D1072" s="48">
        <v>538685</v>
      </c>
      <c r="E1072" s="48">
        <v>81.19</v>
      </c>
      <c r="F1072" s="48">
        <v>7.5</v>
      </c>
      <c r="G1072" s="48">
        <v>1.3899999999999999E-2</v>
      </c>
      <c r="H1072" s="48">
        <v>71.824600000000004</v>
      </c>
      <c r="I1072" s="48">
        <v>2027</v>
      </c>
      <c r="J1072" s="48" t="s">
        <v>32</v>
      </c>
      <c r="K1072" s="48" t="s">
        <v>33</v>
      </c>
    </row>
    <row r="1073" spans="1:11" ht="20.100000000000001" customHeight="1" x14ac:dyDescent="0.25">
      <c r="A1073" s="48" t="s">
        <v>1856</v>
      </c>
      <c r="B1073" s="48" t="s">
        <v>79</v>
      </c>
      <c r="C1073" s="48" t="s">
        <v>31</v>
      </c>
      <c r="D1073" s="48">
        <v>587486</v>
      </c>
      <c r="E1073" s="48">
        <v>85.34</v>
      </c>
      <c r="F1073" s="48">
        <v>10.37</v>
      </c>
      <c r="G1073" s="48">
        <v>1.77E-2</v>
      </c>
      <c r="H1073" s="48">
        <v>56.652500000000003</v>
      </c>
      <c r="I1073" s="48">
        <v>2027</v>
      </c>
      <c r="J1073" s="48" t="s">
        <v>32</v>
      </c>
      <c r="K1073" s="48" t="s">
        <v>33</v>
      </c>
    </row>
    <row r="1074" spans="1:11" ht="20.100000000000001" customHeight="1" x14ac:dyDescent="0.25">
      <c r="A1074" s="48" t="s">
        <v>1044</v>
      </c>
      <c r="B1074" s="48" t="s">
        <v>79</v>
      </c>
      <c r="C1074" s="48" t="s">
        <v>31</v>
      </c>
      <c r="D1074" s="48">
        <v>123897</v>
      </c>
      <c r="E1074" s="48">
        <v>89.1</v>
      </c>
      <c r="F1074" s="48">
        <v>3.09</v>
      </c>
      <c r="G1074" s="48">
        <v>2.4899999999999999E-2</v>
      </c>
      <c r="H1074" s="48">
        <v>40.096299999999999</v>
      </c>
      <c r="I1074" s="48">
        <v>2027</v>
      </c>
      <c r="J1074" s="48" t="s">
        <v>32</v>
      </c>
      <c r="K1074" s="48" t="s">
        <v>33</v>
      </c>
    </row>
    <row r="1075" spans="1:11" ht="20.100000000000001" customHeight="1" x14ac:dyDescent="0.25">
      <c r="A1075" s="48" t="s">
        <v>862</v>
      </c>
      <c r="B1075" s="48" t="s">
        <v>79</v>
      </c>
      <c r="C1075" s="48" t="s">
        <v>31</v>
      </c>
      <c r="D1075" s="48">
        <v>207246</v>
      </c>
      <c r="E1075" s="48">
        <v>89.67</v>
      </c>
      <c r="F1075" s="48">
        <v>4.0199999999999996</v>
      </c>
      <c r="G1075" s="48">
        <v>1.9400000000000001E-2</v>
      </c>
      <c r="H1075" s="48">
        <v>51.553699999999999</v>
      </c>
      <c r="I1075" s="48">
        <v>2027</v>
      </c>
      <c r="J1075" s="48" t="s">
        <v>32</v>
      </c>
      <c r="K1075" s="48" t="s">
        <v>33</v>
      </c>
    </row>
    <row r="1076" spans="1:11" ht="20.100000000000001" customHeight="1" x14ac:dyDescent="0.25">
      <c r="A1076" s="48" t="s">
        <v>795</v>
      </c>
      <c r="B1076" s="48" t="s">
        <v>79</v>
      </c>
      <c r="C1076" s="48" t="s">
        <v>31</v>
      </c>
      <c r="D1076" s="48">
        <v>260635</v>
      </c>
      <c r="E1076" s="48">
        <v>88.86</v>
      </c>
      <c r="F1076" s="48">
        <v>4.16</v>
      </c>
      <c r="G1076" s="48">
        <v>1.6E-2</v>
      </c>
      <c r="H1076" s="48">
        <v>62.6526</v>
      </c>
      <c r="I1076" s="48">
        <v>2027</v>
      </c>
      <c r="J1076" s="48" t="s">
        <v>32</v>
      </c>
      <c r="K1076" s="48" t="s">
        <v>33</v>
      </c>
    </row>
    <row r="1077" spans="1:11" ht="20.100000000000001" customHeight="1" x14ac:dyDescent="0.25">
      <c r="A1077" s="48" t="s">
        <v>936</v>
      </c>
      <c r="B1077" s="48" t="s">
        <v>79</v>
      </c>
      <c r="C1077" s="48" t="s">
        <v>31</v>
      </c>
      <c r="D1077" s="48">
        <v>217503</v>
      </c>
      <c r="E1077" s="48">
        <v>89.92</v>
      </c>
      <c r="F1077" s="48">
        <v>4</v>
      </c>
      <c r="G1077" s="48">
        <v>1.84E-2</v>
      </c>
      <c r="H1077" s="48">
        <v>54.375799999999998</v>
      </c>
      <c r="I1077" s="48">
        <v>2027</v>
      </c>
      <c r="J1077" s="48" t="s">
        <v>32</v>
      </c>
      <c r="K1077" s="48" t="s">
        <v>33</v>
      </c>
    </row>
    <row r="1078" spans="1:11" ht="20.100000000000001" customHeight="1" x14ac:dyDescent="0.25">
      <c r="A1078" s="48" t="s">
        <v>913</v>
      </c>
      <c r="B1078" s="48" t="s">
        <v>79</v>
      </c>
      <c r="C1078" s="48" t="s">
        <v>31</v>
      </c>
      <c r="D1078" s="48">
        <v>330996</v>
      </c>
      <c r="E1078" s="48">
        <v>84.84</v>
      </c>
      <c r="F1078" s="48">
        <v>4.25</v>
      </c>
      <c r="G1078" s="48">
        <v>1.2800000000000001E-2</v>
      </c>
      <c r="H1078" s="48">
        <v>77.881399999999999</v>
      </c>
      <c r="I1078" s="48">
        <v>2027</v>
      </c>
      <c r="J1078" s="48" t="s">
        <v>32</v>
      </c>
      <c r="K1078" s="48" t="s">
        <v>33</v>
      </c>
    </row>
    <row r="1079" spans="1:11" ht="20.100000000000001" customHeight="1" x14ac:dyDescent="0.25">
      <c r="A1079" s="48" t="s">
        <v>849</v>
      </c>
      <c r="B1079" s="48" t="s">
        <v>79</v>
      </c>
      <c r="C1079" s="48" t="s">
        <v>31</v>
      </c>
      <c r="D1079" s="48">
        <v>303471</v>
      </c>
      <c r="E1079" s="48">
        <v>84.94</v>
      </c>
      <c r="F1079" s="48">
        <v>4.2</v>
      </c>
      <c r="G1079" s="48">
        <v>1.38E-2</v>
      </c>
      <c r="H1079" s="48">
        <v>72.255099999999999</v>
      </c>
      <c r="I1079" s="48">
        <v>2027</v>
      </c>
      <c r="J1079" s="48" t="s">
        <v>32</v>
      </c>
      <c r="K1079" s="48" t="s">
        <v>33</v>
      </c>
    </row>
    <row r="1080" spans="1:11" ht="20.100000000000001" customHeight="1" x14ac:dyDescent="0.25">
      <c r="A1080" s="48" t="s">
        <v>1010</v>
      </c>
      <c r="B1080" s="48" t="s">
        <v>79</v>
      </c>
      <c r="C1080" s="48" t="s">
        <v>31</v>
      </c>
      <c r="D1080" s="48">
        <v>538685</v>
      </c>
      <c r="E1080" s="48">
        <v>89.97</v>
      </c>
      <c r="F1080" s="48">
        <v>7.67</v>
      </c>
      <c r="G1080" s="48">
        <v>1.4200000000000001E-2</v>
      </c>
      <c r="H1080" s="48">
        <v>70.232699999999994</v>
      </c>
      <c r="I1080" s="48">
        <v>2027</v>
      </c>
      <c r="J1080" s="48" t="s">
        <v>32</v>
      </c>
      <c r="K1080" s="48" t="s">
        <v>33</v>
      </c>
    </row>
    <row r="1081" spans="1:11" ht="20.100000000000001" customHeight="1" x14ac:dyDescent="0.25">
      <c r="A1081" s="48" t="s">
        <v>1006</v>
      </c>
      <c r="B1081" s="48" t="s">
        <v>79</v>
      </c>
      <c r="C1081" s="48" t="s">
        <v>31</v>
      </c>
      <c r="D1081" s="48">
        <v>340441</v>
      </c>
      <c r="E1081" s="48">
        <v>76.81</v>
      </c>
      <c r="F1081" s="48">
        <v>10.68</v>
      </c>
      <c r="G1081" s="48">
        <v>3.1399999999999997E-2</v>
      </c>
      <c r="H1081" s="48">
        <v>31.8765</v>
      </c>
      <c r="I1081" s="48">
        <v>2027</v>
      </c>
      <c r="J1081" s="48" t="s">
        <v>32</v>
      </c>
      <c r="K1081" s="48" t="s">
        <v>33</v>
      </c>
    </row>
    <row r="1082" spans="1:11" ht="20.100000000000001" customHeight="1" x14ac:dyDescent="0.25">
      <c r="A1082" s="48" t="s">
        <v>791</v>
      </c>
      <c r="B1082" s="48" t="s">
        <v>79</v>
      </c>
      <c r="C1082" s="48" t="s">
        <v>31</v>
      </c>
      <c r="D1082" s="48">
        <v>220492</v>
      </c>
      <c r="E1082" s="48">
        <v>84.65</v>
      </c>
      <c r="F1082" s="48">
        <v>4.04</v>
      </c>
      <c r="G1082" s="48">
        <v>1.83E-2</v>
      </c>
      <c r="H1082" s="48">
        <v>54.577199999999998</v>
      </c>
      <c r="I1082" s="48">
        <v>2027</v>
      </c>
      <c r="J1082" s="48" t="s">
        <v>32</v>
      </c>
      <c r="K1082" s="48" t="s">
        <v>33</v>
      </c>
    </row>
    <row r="1083" spans="1:11" ht="20.100000000000001" customHeight="1" x14ac:dyDescent="0.25">
      <c r="A1083" s="48" t="s">
        <v>815</v>
      </c>
      <c r="B1083" s="48" t="s">
        <v>79</v>
      </c>
      <c r="C1083" s="48" t="s">
        <v>31</v>
      </c>
      <c r="D1083" s="48">
        <v>254215</v>
      </c>
      <c r="E1083" s="48">
        <v>89.61</v>
      </c>
      <c r="F1083" s="48">
        <v>4.16</v>
      </c>
      <c r="G1083" s="48">
        <v>1.6400000000000001E-2</v>
      </c>
      <c r="H1083" s="48">
        <v>61.109400000000001</v>
      </c>
      <c r="I1083" s="48">
        <v>2027</v>
      </c>
      <c r="J1083" s="48" t="s">
        <v>32</v>
      </c>
      <c r="K1083" s="48" t="s">
        <v>33</v>
      </c>
    </row>
    <row r="1084" spans="1:11" ht="20.100000000000001" customHeight="1" x14ac:dyDescent="0.25">
      <c r="A1084" s="48" t="s">
        <v>1326</v>
      </c>
      <c r="B1084" s="48" t="s">
        <v>79</v>
      </c>
      <c r="C1084" s="48" t="s">
        <v>31</v>
      </c>
      <c r="D1084" s="48">
        <v>154079</v>
      </c>
      <c r="E1084" s="48">
        <v>87.63</v>
      </c>
      <c r="F1084" s="48">
        <v>2.69</v>
      </c>
      <c r="G1084" s="48">
        <v>1.7500000000000002E-2</v>
      </c>
      <c r="H1084" s="48">
        <v>57.278300000000002</v>
      </c>
      <c r="I1084" s="48">
        <v>2027</v>
      </c>
      <c r="J1084" s="48" t="s">
        <v>32</v>
      </c>
      <c r="K1084" s="48" t="s">
        <v>33</v>
      </c>
    </row>
    <row r="1085" spans="1:11" ht="20.100000000000001" customHeight="1" x14ac:dyDescent="0.25">
      <c r="A1085" s="48" t="s">
        <v>1127</v>
      </c>
      <c r="B1085" s="48" t="s">
        <v>75</v>
      </c>
      <c r="C1085" s="48" t="s">
        <v>31</v>
      </c>
      <c r="D1085" s="48">
        <v>481385</v>
      </c>
      <c r="E1085" s="48">
        <v>83.18</v>
      </c>
      <c r="F1085" s="48">
        <v>9.5399999999999991</v>
      </c>
      <c r="G1085" s="48">
        <v>1.9800000000000002E-2</v>
      </c>
      <c r="H1085" s="48">
        <v>50.459600000000002</v>
      </c>
      <c r="I1085" s="48">
        <v>2027</v>
      </c>
      <c r="J1085" s="48" t="s">
        <v>32</v>
      </c>
      <c r="K1085" s="48" t="s">
        <v>33</v>
      </c>
    </row>
    <row r="1086" spans="1:11" ht="20.100000000000001" customHeight="1" x14ac:dyDescent="0.25">
      <c r="A1086" s="48" t="s">
        <v>1045</v>
      </c>
      <c r="B1086" s="48" t="s">
        <v>79</v>
      </c>
      <c r="C1086" s="48" t="s">
        <v>31</v>
      </c>
      <c r="D1086" s="48">
        <v>385086</v>
      </c>
      <c r="E1086" s="48">
        <v>70.88</v>
      </c>
      <c r="F1086" s="48">
        <v>10.23</v>
      </c>
      <c r="G1086" s="48">
        <v>2.6599999999999999E-2</v>
      </c>
      <c r="H1086" s="48">
        <v>37.642800000000001</v>
      </c>
      <c r="I1086" s="48">
        <v>2027</v>
      </c>
      <c r="J1086" s="48" t="s">
        <v>32</v>
      </c>
      <c r="K1086" s="48" t="s">
        <v>33</v>
      </c>
    </row>
    <row r="1087" spans="1:11" ht="20.100000000000001" customHeight="1" x14ac:dyDescent="0.25">
      <c r="A1087" s="48" t="s">
        <v>1885</v>
      </c>
      <c r="B1087" s="48" t="s">
        <v>79</v>
      </c>
      <c r="C1087" s="48" t="s">
        <v>31</v>
      </c>
      <c r="D1087" s="48">
        <v>514481</v>
      </c>
      <c r="E1087" s="48">
        <v>89.61</v>
      </c>
      <c r="F1087" s="48">
        <v>9.19</v>
      </c>
      <c r="G1087" s="48">
        <v>1.7899999999999999E-2</v>
      </c>
      <c r="H1087" s="48">
        <v>55.982700000000001</v>
      </c>
      <c r="I1087" s="48">
        <v>2027</v>
      </c>
      <c r="J1087" s="48" t="s">
        <v>32</v>
      </c>
      <c r="K1087" s="48" t="s">
        <v>33</v>
      </c>
    </row>
    <row r="1088" spans="1:11" ht="20.100000000000001" customHeight="1" x14ac:dyDescent="0.25">
      <c r="A1088" s="48" t="s">
        <v>820</v>
      </c>
      <c r="B1088" s="48" t="s">
        <v>79</v>
      </c>
      <c r="C1088" s="48" t="s">
        <v>31</v>
      </c>
      <c r="D1088" s="48">
        <v>174150</v>
      </c>
      <c r="E1088" s="48">
        <v>88.27</v>
      </c>
      <c r="F1088" s="48">
        <v>3.66</v>
      </c>
      <c r="G1088" s="48">
        <v>2.1000000000000001E-2</v>
      </c>
      <c r="H1088" s="48">
        <v>47.582000000000001</v>
      </c>
      <c r="I1088" s="48">
        <v>2027</v>
      </c>
      <c r="J1088" s="48" t="s">
        <v>32</v>
      </c>
      <c r="K1088" s="48" t="s">
        <v>33</v>
      </c>
    </row>
    <row r="1089" spans="1:11" ht="20.100000000000001" customHeight="1" x14ac:dyDescent="0.25">
      <c r="A1089" s="48" t="s">
        <v>1967</v>
      </c>
      <c r="B1089" s="48" t="s">
        <v>75</v>
      </c>
      <c r="C1089" s="48" t="s">
        <v>31</v>
      </c>
      <c r="D1089" s="48">
        <v>370241</v>
      </c>
      <c r="E1089" s="48">
        <v>83.89</v>
      </c>
      <c r="F1089" s="48">
        <v>6.55</v>
      </c>
      <c r="G1089" s="48">
        <v>1.77E-2</v>
      </c>
      <c r="H1089" s="48">
        <v>56.525399999999998</v>
      </c>
      <c r="I1089" s="48">
        <v>2027</v>
      </c>
      <c r="J1089" s="48" t="s">
        <v>32</v>
      </c>
      <c r="K1089" s="48" t="s">
        <v>33</v>
      </c>
    </row>
    <row r="1090" spans="1:11" ht="20.100000000000001" customHeight="1" x14ac:dyDescent="0.25">
      <c r="A1090" s="48" t="s">
        <v>1884</v>
      </c>
      <c r="B1090" s="48" t="s">
        <v>79</v>
      </c>
      <c r="C1090" s="48" t="s">
        <v>31</v>
      </c>
      <c r="D1090" s="48">
        <v>514481</v>
      </c>
      <c r="E1090" s="48">
        <v>89.61</v>
      </c>
      <c r="F1090" s="48">
        <v>9.19</v>
      </c>
      <c r="G1090" s="48">
        <v>1.7899999999999999E-2</v>
      </c>
      <c r="H1090" s="48">
        <v>55.982700000000001</v>
      </c>
      <c r="I1090" s="48">
        <v>2027</v>
      </c>
      <c r="J1090" s="48" t="s">
        <v>32</v>
      </c>
      <c r="K1090" s="48" t="s">
        <v>33</v>
      </c>
    </row>
    <row r="1091" spans="1:11" ht="20.100000000000001" customHeight="1" x14ac:dyDescent="0.25">
      <c r="A1091" s="48" t="s">
        <v>1237</v>
      </c>
      <c r="B1091" s="48" t="s">
        <v>79</v>
      </c>
      <c r="C1091" s="48" t="s">
        <v>31</v>
      </c>
      <c r="D1091" s="48">
        <v>164889</v>
      </c>
      <c r="E1091" s="48">
        <v>88.84</v>
      </c>
      <c r="F1091" s="48">
        <v>2.74</v>
      </c>
      <c r="G1091" s="48">
        <v>1.66E-2</v>
      </c>
      <c r="H1091" s="48">
        <v>60.1785</v>
      </c>
      <c r="I1091" s="48">
        <v>2027</v>
      </c>
      <c r="J1091" s="48" t="s">
        <v>32</v>
      </c>
      <c r="K1091" s="48" t="s">
        <v>33</v>
      </c>
    </row>
    <row r="1092" spans="1:11" ht="20.100000000000001" customHeight="1" x14ac:dyDescent="0.25">
      <c r="A1092" s="48" t="s">
        <v>1049</v>
      </c>
      <c r="B1092" s="48" t="s">
        <v>79</v>
      </c>
      <c r="C1092" s="48" t="s">
        <v>31</v>
      </c>
      <c r="D1092" s="48">
        <v>301590</v>
      </c>
      <c r="E1092" s="48">
        <v>72.680000000000007</v>
      </c>
      <c r="F1092" s="48">
        <v>6.21</v>
      </c>
      <c r="G1092" s="48">
        <v>2.06E-2</v>
      </c>
      <c r="H1092" s="48">
        <v>48.565199999999997</v>
      </c>
      <c r="I1092" s="48">
        <v>2027</v>
      </c>
      <c r="J1092" s="48" t="s">
        <v>32</v>
      </c>
      <c r="K1092" s="48" t="s">
        <v>33</v>
      </c>
    </row>
    <row r="1093" spans="1:11" ht="20.100000000000001" customHeight="1" x14ac:dyDescent="0.25">
      <c r="A1093" s="48" t="s">
        <v>1133</v>
      </c>
      <c r="B1093" s="48" t="s">
        <v>79</v>
      </c>
      <c r="C1093" s="48" t="s">
        <v>31</v>
      </c>
      <c r="D1093" s="48">
        <v>407334</v>
      </c>
      <c r="E1093" s="48">
        <v>89.72</v>
      </c>
      <c r="F1093" s="48">
        <v>6.5</v>
      </c>
      <c r="G1093" s="48">
        <v>1.6E-2</v>
      </c>
      <c r="H1093" s="48">
        <v>62.666800000000002</v>
      </c>
      <c r="I1093" s="48">
        <v>2027</v>
      </c>
      <c r="J1093" s="48" t="s">
        <v>32</v>
      </c>
      <c r="K1093" s="48" t="s">
        <v>33</v>
      </c>
    </row>
    <row r="1094" spans="1:11" ht="20.100000000000001" customHeight="1" x14ac:dyDescent="0.25">
      <c r="A1094" s="48" t="s">
        <v>940</v>
      </c>
      <c r="B1094" s="48" t="s">
        <v>79</v>
      </c>
      <c r="C1094" s="48" t="s">
        <v>31</v>
      </c>
      <c r="D1094" s="48">
        <v>205217</v>
      </c>
      <c r="E1094" s="48">
        <v>86.1</v>
      </c>
      <c r="F1094" s="48">
        <v>3.99</v>
      </c>
      <c r="G1094" s="48">
        <v>1.9400000000000001E-2</v>
      </c>
      <c r="H1094" s="48">
        <v>51.4328</v>
      </c>
      <c r="I1094" s="48">
        <v>2027</v>
      </c>
      <c r="J1094" s="48" t="s">
        <v>32</v>
      </c>
      <c r="K1094" s="48" t="s">
        <v>33</v>
      </c>
    </row>
    <row r="1095" spans="1:11" ht="20.100000000000001" customHeight="1" x14ac:dyDescent="0.25">
      <c r="A1095" s="48" t="s">
        <v>1354</v>
      </c>
      <c r="B1095" s="48" t="s">
        <v>79</v>
      </c>
      <c r="C1095" s="48" t="s">
        <v>31</v>
      </c>
      <c r="D1095" s="48">
        <v>114895</v>
      </c>
      <c r="E1095" s="48">
        <v>87.56</v>
      </c>
      <c r="F1095" s="48">
        <v>2.58</v>
      </c>
      <c r="G1095" s="48">
        <v>2.2499999999999999E-2</v>
      </c>
      <c r="H1095" s="48">
        <v>44.532899999999998</v>
      </c>
      <c r="I1095" s="48">
        <v>2027</v>
      </c>
      <c r="J1095" s="48" t="s">
        <v>32</v>
      </c>
      <c r="K1095" s="48" t="s">
        <v>33</v>
      </c>
    </row>
    <row r="1096" spans="1:11" ht="20.100000000000001" customHeight="1" x14ac:dyDescent="0.25">
      <c r="A1096" s="48" t="s">
        <v>819</v>
      </c>
      <c r="B1096" s="48" t="s">
        <v>79</v>
      </c>
      <c r="C1096" s="48" t="s">
        <v>31</v>
      </c>
      <c r="D1096" s="48">
        <v>299819</v>
      </c>
      <c r="E1096" s="48">
        <v>79.02</v>
      </c>
      <c r="F1096" s="48">
        <v>4.3099999999999996</v>
      </c>
      <c r="G1096" s="48">
        <v>1.44E-2</v>
      </c>
      <c r="H1096" s="48">
        <v>69.563500000000005</v>
      </c>
      <c r="I1096" s="48">
        <v>2027</v>
      </c>
      <c r="J1096" s="48" t="s">
        <v>32</v>
      </c>
      <c r="K1096" s="48" t="s">
        <v>33</v>
      </c>
    </row>
    <row r="1097" spans="1:11" ht="20.100000000000001" customHeight="1" x14ac:dyDescent="0.25">
      <c r="A1097" s="48" t="s">
        <v>1068</v>
      </c>
      <c r="B1097" s="48" t="s">
        <v>79</v>
      </c>
      <c r="C1097" s="48" t="s">
        <v>31</v>
      </c>
      <c r="D1097" s="48">
        <v>456960</v>
      </c>
      <c r="E1097" s="48">
        <v>85.66</v>
      </c>
      <c r="F1097" s="48">
        <v>7.19</v>
      </c>
      <c r="G1097" s="48">
        <v>1.5699999999999999E-2</v>
      </c>
      <c r="H1097" s="48">
        <v>63.554900000000004</v>
      </c>
      <c r="I1097" s="48">
        <v>2027</v>
      </c>
      <c r="J1097" s="48" t="s">
        <v>32</v>
      </c>
      <c r="K1097" s="48" t="s">
        <v>33</v>
      </c>
    </row>
    <row r="1098" spans="1:11" ht="20.100000000000001" customHeight="1" x14ac:dyDescent="0.25">
      <c r="A1098" s="48" t="s">
        <v>1156</v>
      </c>
      <c r="B1098" s="48" t="s">
        <v>79</v>
      </c>
      <c r="C1098" s="48" t="s">
        <v>31</v>
      </c>
      <c r="D1098" s="48">
        <v>153894</v>
      </c>
      <c r="E1098" s="48">
        <v>87.25</v>
      </c>
      <c r="F1098" s="48">
        <v>3.02</v>
      </c>
      <c r="G1098" s="48">
        <v>1.9599999999999999E-2</v>
      </c>
      <c r="H1098" s="48">
        <v>50.958300000000001</v>
      </c>
      <c r="I1098" s="48">
        <v>2027</v>
      </c>
      <c r="J1098" s="48" t="s">
        <v>32</v>
      </c>
      <c r="K1098" s="48" t="s">
        <v>33</v>
      </c>
    </row>
    <row r="1099" spans="1:11" ht="20.100000000000001" customHeight="1" x14ac:dyDescent="0.25">
      <c r="A1099" s="48" t="s">
        <v>1871</v>
      </c>
      <c r="B1099" s="48" t="s">
        <v>79</v>
      </c>
      <c r="C1099" s="48" t="s">
        <v>31</v>
      </c>
      <c r="D1099" s="48">
        <v>537553</v>
      </c>
      <c r="E1099" s="48">
        <v>89.24</v>
      </c>
      <c r="F1099" s="48">
        <v>9.01</v>
      </c>
      <c r="G1099" s="48">
        <v>1.6799999999999999E-2</v>
      </c>
      <c r="H1099" s="48">
        <v>59.661900000000003</v>
      </c>
      <c r="I1099" s="48">
        <v>2027</v>
      </c>
      <c r="J1099" s="48" t="s">
        <v>32</v>
      </c>
      <c r="K1099" s="48" t="s">
        <v>33</v>
      </c>
    </row>
    <row r="1100" spans="1:11" ht="20.100000000000001" customHeight="1" x14ac:dyDescent="0.25">
      <c r="A1100" s="48" t="s">
        <v>1077</v>
      </c>
      <c r="B1100" s="48" t="s">
        <v>79</v>
      </c>
      <c r="C1100" s="48" t="s">
        <v>31</v>
      </c>
      <c r="D1100" s="48">
        <v>607681</v>
      </c>
      <c r="E1100" s="48">
        <v>87.67</v>
      </c>
      <c r="F1100" s="48">
        <v>11.07</v>
      </c>
      <c r="G1100" s="48">
        <v>1.8200000000000001E-2</v>
      </c>
      <c r="H1100" s="48">
        <v>54.894399999999997</v>
      </c>
      <c r="I1100" s="48">
        <v>2027</v>
      </c>
      <c r="J1100" s="48" t="s">
        <v>32</v>
      </c>
      <c r="K1100" s="48" t="s">
        <v>33</v>
      </c>
    </row>
    <row r="1101" spans="1:11" ht="20.100000000000001" customHeight="1" x14ac:dyDescent="0.25">
      <c r="A1101" s="48" t="s">
        <v>907</v>
      </c>
      <c r="B1101" s="48" t="s">
        <v>79</v>
      </c>
      <c r="C1101" s="48" t="s">
        <v>31</v>
      </c>
      <c r="D1101" s="48">
        <v>183042</v>
      </c>
      <c r="E1101" s="48">
        <v>76.13</v>
      </c>
      <c r="F1101" s="48">
        <v>4.95</v>
      </c>
      <c r="G1101" s="48">
        <v>2.7E-2</v>
      </c>
      <c r="H1101" s="48">
        <v>36.978200000000001</v>
      </c>
      <c r="I1101" s="48">
        <v>2027</v>
      </c>
      <c r="J1101" s="48" t="s">
        <v>32</v>
      </c>
      <c r="K1101" s="48" t="s">
        <v>33</v>
      </c>
    </row>
    <row r="1102" spans="1:11" ht="20.100000000000001" customHeight="1" x14ac:dyDescent="0.25">
      <c r="A1102" s="48" t="s">
        <v>874</v>
      </c>
      <c r="B1102" s="48" t="s">
        <v>79</v>
      </c>
      <c r="C1102" s="48" t="s">
        <v>31</v>
      </c>
      <c r="D1102" s="48">
        <v>190200</v>
      </c>
      <c r="E1102" s="48">
        <v>88.5</v>
      </c>
      <c r="F1102" s="48">
        <v>3.52</v>
      </c>
      <c r="G1102" s="48">
        <v>1.8499999999999999E-2</v>
      </c>
      <c r="H1102" s="48">
        <v>54.034100000000002</v>
      </c>
      <c r="I1102" s="48">
        <v>2027</v>
      </c>
      <c r="J1102" s="48" t="s">
        <v>32</v>
      </c>
      <c r="K1102" s="48" t="s">
        <v>33</v>
      </c>
    </row>
    <row r="1103" spans="1:11" ht="20.100000000000001" customHeight="1" x14ac:dyDescent="0.25">
      <c r="A1103" s="48" t="s">
        <v>1079</v>
      </c>
      <c r="B1103" s="48" t="s">
        <v>79</v>
      </c>
      <c r="C1103" s="48" t="s">
        <v>31</v>
      </c>
      <c r="D1103" s="48">
        <v>200014</v>
      </c>
      <c r="E1103" s="48">
        <v>88.02</v>
      </c>
      <c r="F1103" s="48">
        <v>3.06</v>
      </c>
      <c r="G1103" s="48">
        <v>1.5299999999999999E-2</v>
      </c>
      <c r="H1103" s="48">
        <v>65.364199999999997</v>
      </c>
      <c r="I1103" s="48">
        <v>2027</v>
      </c>
      <c r="J1103" s="48" t="s">
        <v>32</v>
      </c>
      <c r="K1103" s="48" t="s">
        <v>33</v>
      </c>
    </row>
    <row r="1104" spans="1:11" ht="20.100000000000001" customHeight="1" x14ac:dyDescent="0.25">
      <c r="A1104" s="48" t="s">
        <v>1630</v>
      </c>
      <c r="B1104" s="48" t="s">
        <v>79</v>
      </c>
      <c r="C1104" s="48" t="s">
        <v>31</v>
      </c>
      <c r="D1104" s="48">
        <v>231930</v>
      </c>
      <c r="E1104" s="48">
        <v>88.1</v>
      </c>
      <c r="F1104" s="48">
        <v>3.32</v>
      </c>
      <c r="G1104" s="48">
        <v>1.43E-2</v>
      </c>
      <c r="H1104" s="48">
        <v>69.8583</v>
      </c>
      <c r="I1104" s="48">
        <v>2027</v>
      </c>
      <c r="J1104" s="48" t="s">
        <v>32</v>
      </c>
      <c r="K1104" s="48" t="s">
        <v>33</v>
      </c>
    </row>
    <row r="1105" spans="1:11" ht="20.100000000000001" customHeight="1" x14ac:dyDescent="0.25">
      <c r="A1105" s="48" t="s">
        <v>999</v>
      </c>
      <c r="B1105" s="48" t="s">
        <v>79</v>
      </c>
      <c r="C1105" s="48" t="s">
        <v>31</v>
      </c>
      <c r="D1105" s="48">
        <v>153894</v>
      </c>
      <c r="E1105" s="48">
        <v>87.02</v>
      </c>
      <c r="F1105" s="48">
        <v>3.37</v>
      </c>
      <c r="G1105" s="48">
        <v>2.1899999999999999E-2</v>
      </c>
      <c r="H1105" s="48">
        <v>45.665900000000001</v>
      </c>
      <c r="I1105" s="48">
        <v>2027</v>
      </c>
      <c r="J1105" s="48" t="s">
        <v>32</v>
      </c>
      <c r="K1105" s="48" t="s">
        <v>33</v>
      </c>
    </row>
    <row r="1106" spans="1:11" ht="20.100000000000001" customHeight="1" x14ac:dyDescent="0.25">
      <c r="A1106" s="48" t="s">
        <v>1132</v>
      </c>
      <c r="B1106" s="48" t="s">
        <v>30</v>
      </c>
      <c r="C1106" s="48" t="s">
        <v>31</v>
      </c>
      <c r="D1106" s="48">
        <v>535512</v>
      </c>
      <c r="E1106" s="48">
        <v>81.84</v>
      </c>
      <c r="F1106" s="48">
        <v>8.9</v>
      </c>
      <c r="G1106" s="48">
        <v>1.66E-2</v>
      </c>
      <c r="H1106" s="48">
        <v>60.169899999999998</v>
      </c>
      <c r="I1106" s="48">
        <v>2027</v>
      </c>
      <c r="J1106" s="48" t="s">
        <v>32</v>
      </c>
      <c r="K1106" s="48" t="s">
        <v>33</v>
      </c>
    </row>
    <row r="1107" spans="1:11" ht="20.100000000000001" customHeight="1" x14ac:dyDescent="0.25">
      <c r="A1107" s="48" t="s">
        <v>3313</v>
      </c>
      <c r="B1107" s="48" t="s">
        <v>79</v>
      </c>
      <c r="C1107" s="48" t="s">
        <v>31</v>
      </c>
      <c r="D1107" s="48">
        <v>241892</v>
      </c>
      <c r="E1107" s="48">
        <v>85.79</v>
      </c>
      <c r="F1107" s="48">
        <v>3.67</v>
      </c>
      <c r="G1107" s="48">
        <v>1.52E-2</v>
      </c>
      <c r="H1107" s="48">
        <v>65.910499999999999</v>
      </c>
      <c r="I1107" s="48">
        <v>2027</v>
      </c>
      <c r="J1107" s="48" t="s">
        <v>32</v>
      </c>
      <c r="K1107" s="48" t="s">
        <v>33</v>
      </c>
    </row>
    <row r="1108" spans="1:11" ht="20.100000000000001" customHeight="1" x14ac:dyDescent="0.25">
      <c r="A1108" s="48" t="s">
        <v>1157</v>
      </c>
      <c r="B1108" s="48" t="s">
        <v>75</v>
      </c>
      <c r="C1108" s="48" t="s">
        <v>31</v>
      </c>
      <c r="D1108" s="48">
        <v>565619</v>
      </c>
      <c r="E1108" s="48">
        <v>82.35</v>
      </c>
      <c r="F1108" s="48">
        <v>10.199999999999999</v>
      </c>
      <c r="G1108" s="48">
        <v>1.7999999999999999E-2</v>
      </c>
      <c r="H1108" s="48">
        <v>55.452800000000003</v>
      </c>
      <c r="I1108" s="48">
        <v>2027</v>
      </c>
      <c r="J1108" s="48" t="s">
        <v>32</v>
      </c>
      <c r="K1108" s="48" t="s">
        <v>33</v>
      </c>
    </row>
    <row r="1109" spans="1:11" ht="20.100000000000001" customHeight="1" x14ac:dyDescent="0.25">
      <c r="A1109" s="48" t="s">
        <v>1488</v>
      </c>
      <c r="B1109" s="48" t="s">
        <v>75</v>
      </c>
      <c r="C1109" s="48" t="s">
        <v>31</v>
      </c>
      <c r="D1109" s="48">
        <v>491458</v>
      </c>
      <c r="E1109" s="48">
        <v>84</v>
      </c>
      <c r="F1109" s="48">
        <v>7.29</v>
      </c>
      <c r="G1109" s="48">
        <v>1.4800000000000001E-2</v>
      </c>
      <c r="H1109" s="48">
        <v>67.415300000000002</v>
      </c>
      <c r="I1109" s="48">
        <v>2027</v>
      </c>
      <c r="J1109" s="48" t="s">
        <v>32</v>
      </c>
      <c r="K1109" s="48" t="s">
        <v>33</v>
      </c>
    </row>
    <row r="1110" spans="1:11" ht="20.100000000000001" customHeight="1" x14ac:dyDescent="0.25">
      <c r="A1110" s="48" t="s">
        <v>977</v>
      </c>
      <c r="B1110" s="48" t="s">
        <v>79</v>
      </c>
      <c r="C1110" s="48" t="s">
        <v>31</v>
      </c>
      <c r="D1110" s="48">
        <v>385529</v>
      </c>
      <c r="E1110" s="48">
        <v>80.12</v>
      </c>
      <c r="F1110" s="48">
        <v>10.29</v>
      </c>
      <c r="G1110" s="48">
        <v>2.6700000000000002E-2</v>
      </c>
      <c r="H1110" s="48">
        <v>37.466299999999997</v>
      </c>
      <c r="I1110" s="48">
        <v>2027</v>
      </c>
      <c r="J1110" s="48" t="s">
        <v>32</v>
      </c>
      <c r="K1110" s="48" t="s">
        <v>33</v>
      </c>
    </row>
    <row r="1111" spans="1:11" ht="20.100000000000001" customHeight="1" x14ac:dyDescent="0.25">
      <c r="A1111" s="48" t="s">
        <v>856</v>
      </c>
      <c r="B1111" s="48" t="s">
        <v>79</v>
      </c>
      <c r="C1111" s="48" t="s">
        <v>31</v>
      </c>
      <c r="D1111" s="48">
        <v>280596</v>
      </c>
      <c r="E1111" s="48">
        <v>82.97</v>
      </c>
      <c r="F1111" s="48">
        <v>3.67</v>
      </c>
      <c r="G1111" s="48">
        <v>1.3100000000000001E-2</v>
      </c>
      <c r="H1111" s="48">
        <v>76.456599999999995</v>
      </c>
      <c r="I1111" s="48">
        <v>2027</v>
      </c>
      <c r="J1111" s="48" t="s">
        <v>32</v>
      </c>
      <c r="K1111" s="48" t="s">
        <v>33</v>
      </c>
    </row>
    <row r="1112" spans="1:11" ht="20.100000000000001" customHeight="1" x14ac:dyDescent="0.25">
      <c r="A1112" s="48" t="s">
        <v>1225</v>
      </c>
      <c r="B1112" s="48" t="s">
        <v>79</v>
      </c>
      <c r="C1112" s="48" t="s">
        <v>31</v>
      </c>
      <c r="D1112" s="48">
        <v>51064</v>
      </c>
      <c r="E1112" s="48">
        <v>82.84</v>
      </c>
      <c r="F1112" s="48">
        <v>7.59</v>
      </c>
      <c r="G1112" s="48">
        <v>0.14860000000000001</v>
      </c>
      <c r="H1112" s="48">
        <v>6.7278000000000002</v>
      </c>
      <c r="I1112" s="48">
        <v>2027</v>
      </c>
      <c r="J1112" s="48" t="s">
        <v>32</v>
      </c>
      <c r="K1112" s="48" t="s">
        <v>33</v>
      </c>
    </row>
    <row r="1113" spans="1:11" ht="20.100000000000001" customHeight="1" x14ac:dyDescent="0.25">
      <c r="A1113" s="48" t="s">
        <v>1678</v>
      </c>
      <c r="B1113" s="48" t="s">
        <v>75</v>
      </c>
      <c r="C1113" s="48" t="s">
        <v>31</v>
      </c>
      <c r="D1113" s="48">
        <v>112238</v>
      </c>
      <c r="E1113" s="48">
        <v>68.56</v>
      </c>
      <c r="F1113" s="48">
        <v>4.57</v>
      </c>
      <c r="G1113" s="48">
        <v>4.07E-2</v>
      </c>
      <c r="H1113" s="48">
        <v>24.559799999999999</v>
      </c>
      <c r="I1113" s="48">
        <v>2027</v>
      </c>
      <c r="J1113" s="48" t="s">
        <v>32</v>
      </c>
      <c r="K1113" s="48" t="s">
        <v>33</v>
      </c>
    </row>
    <row r="1114" spans="1:11" ht="20.100000000000001" customHeight="1" x14ac:dyDescent="0.25">
      <c r="A1114" s="48" t="s">
        <v>2762</v>
      </c>
      <c r="B1114" s="48" t="s">
        <v>75</v>
      </c>
      <c r="C1114" s="48" t="s">
        <v>31</v>
      </c>
      <c r="D1114" s="48">
        <v>186068</v>
      </c>
      <c r="E1114" s="48">
        <v>82.55</v>
      </c>
      <c r="F1114" s="48">
        <v>4.1100000000000003</v>
      </c>
      <c r="G1114" s="48">
        <v>2.2100000000000002E-2</v>
      </c>
      <c r="H1114" s="48">
        <v>45.271900000000002</v>
      </c>
      <c r="I1114" s="48">
        <v>2027</v>
      </c>
      <c r="J1114" s="48" t="s">
        <v>32</v>
      </c>
      <c r="K1114" s="48" t="s">
        <v>33</v>
      </c>
    </row>
    <row r="1115" spans="1:11" ht="20.100000000000001" customHeight="1" x14ac:dyDescent="0.25">
      <c r="A1115" s="48" t="s">
        <v>739</v>
      </c>
      <c r="B1115" s="48" t="s">
        <v>79</v>
      </c>
      <c r="C1115" s="48" t="s">
        <v>31</v>
      </c>
      <c r="D1115" s="48">
        <v>269859</v>
      </c>
      <c r="E1115" s="48">
        <v>88.96</v>
      </c>
      <c r="F1115" s="48">
        <v>6.29</v>
      </c>
      <c r="G1115" s="48">
        <v>2.3300000000000001E-2</v>
      </c>
      <c r="H1115" s="48">
        <v>42.902799999999999</v>
      </c>
      <c r="I1115" s="48">
        <v>2027</v>
      </c>
      <c r="J1115" s="48" t="s">
        <v>32</v>
      </c>
      <c r="K1115" s="48" t="s">
        <v>33</v>
      </c>
    </row>
    <row r="1116" spans="1:11" ht="20.100000000000001" customHeight="1" x14ac:dyDescent="0.25">
      <c r="A1116" s="48" t="s">
        <v>778</v>
      </c>
      <c r="B1116" s="48" t="s">
        <v>79</v>
      </c>
      <c r="C1116" s="48" t="s">
        <v>31</v>
      </c>
      <c r="D1116" s="48">
        <v>143452</v>
      </c>
      <c r="E1116" s="48">
        <v>87.8</v>
      </c>
      <c r="F1116" s="48">
        <v>3.48</v>
      </c>
      <c r="G1116" s="48">
        <v>2.4299999999999999E-2</v>
      </c>
      <c r="H1116" s="48">
        <v>41.222000000000001</v>
      </c>
      <c r="I1116" s="48">
        <v>2027</v>
      </c>
      <c r="J1116" s="48" t="s">
        <v>32</v>
      </c>
      <c r="K1116" s="48" t="s">
        <v>33</v>
      </c>
    </row>
    <row r="1117" spans="1:11" ht="20.100000000000001" customHeight="1" x14ac:dyDescent="0.25">
      <c r="A1117" s="48" t="s">
        <v>1257</v>
      </c>
      <c r="B1117" s="48" t="s">
        <v>75</v>
      </c>
      <c r="C1117" s="48" t="s">
        <v>31</v>
      </c>
      <c r="D1117" s="48">
        <v>361927</v>
      </c>
      <c r="E1117" s="48">
        <v>76.290000000000006</v>
      </c>
      <c r="F1117" s="48">
        <v>5.52</v>
      </c>
      <c r="G1117" s="48">
        <v>1.5299999999999999E-2</v>
      </c>
      <c r="H1117" s="48">
        <v>65.566500000000005</v>
      </c>
      <c r="I1117" s="48">
        <v>2027</v>
      </c>
      <c r="J1117" s="48" t="s">
        <v>32</v>
      </c>
      <c r="K1117" s="48" t="s">
        <v>33</v>
      </c>
    </row>
    <row r="1118" spans="1:11" ht="20.100000000000001" customHeight="1" x14ac:dyDescent="0.25">
      <c r="A1118" s="48" t="s">
        <v>752</v>
      </c>
      <c r="B1118" s="48" t="s">
        <v>79</v>
      </c>
      <c r="C1118" s="48" t="s">
        <v>31</v>
      </c>
      <c r="D1118" s="48">
        <v>259676</v>
      </c>
      <c r="E1118" s="48">
        <v>86.09</v>
      </c>
      <c r="F1118" s="48">
        <v>4.5999999999999996</v>
      </c>
      <c r="G1118" s="48">
        <v>1.77E-2</v>
      </c>
      <c r="H1118" s="48">
        <v>56.4512</v>
      </c>
      <c r="I1118" s="48">
        <v>2027</v>
      </c>
      <c r="J1118" s="48" t="s">
        <v>32</v>
      </c>
      <c r="K1118" s="48" t="s">
        <v>33</v>
      </c>
    </row>
    <row r="1119" spans="1:11" ht="20.100000000000001" customHeight="1" x14ac:dyDescent="0.25">
      <c r="A1119" s="48" t="s">
        <v>761</v>
      </c>
      <c r="B1119" s="48" t="s">
        <v>79</v>
      </c>
      <c r="C1119" s="48" t="s">
        <v>31</v>
      </c>
      <c r="D1119" s="48">
        <v>226321</v>
      </c>
      <c r="E1119" s="48">
        <v>89.8</v>
      </c>
      <c r="F1119" s="48">
        <v>3.76</v>
      </c>
      <c r="G1119" s="48">
        <v>1.66E-2</v>
      </c>
      <c r="H1119" s="48">
        <v>60.191899999999997</v>
      </c>
      <c r="I1119" s="48">
        <v>2027</v>
      </c>
      <c r="J1119" s="48" t="s">
        <v>32</v>
      </c>
      <c r="K1119" s="48" t="s">
        <v>33</v>
      </c>
    </row>
    <row r="1120" spans="1:11" ht="20.100000000000001" customHeight="1" x14ac:dyDescent="0.25">
      <c r="A1120" s="48" t="s">
        <v>1239</v>
      </c>
      <c r="B1120" s="48" t="s">
        <v>75</v>
      </c>
      <c r="C1120" s="48" t="s">
        <v>31</v>
      </c>
      <c r="D1120" s="48">
        <v>377374</v>
      </c>
      <c r="E1120" s="48">
        <v>84.34</v>
      </c>
      <c r="F1120" s="48">
        <v>5.5</v>
      </c>
      <c r="G1120" s="48">
        <v>1.46E-2</v>
      </c>
      <c r="H1120" s="48">
        <v>68.613500000000002</v>
      </c>
      <c r="I1120" s="48">
        <v>2027</v>
      </c>
      <c r="J1120" s="48" t="s">
        <v>32</v>
      </c>
      <c r="K1120" s="48" t="s">
        <v>33</v>
      </c>
    </row>
    <row r="1121" spans="1:11" ht="20.100000000000001" customHeight="1" x14ac:dyDescent="0.25">
      <c r="A1121" s="48" t="s">
        <v>888</v>
      </c>
      <c r="B1121" s="48" t="s">
        <v>79</v>
      </c>
      <c r="C1121" s="48" t="s">
        <v>31</v>
      </c>
      <c r="D1121" s="48">
        <v>178504</v>
      </c>
      <c r="E1121" s="48">
        <v>81.599999999999994</v>
      </c>
      <c r="F1121" s="48">
        <v>6.35</v>
      </c>
      <c r="G1121" s="48">
        <v>3.56E-2</v>
      </c>
      <c r="H1121" s="48">
        <v>28.110800000000001</v>
      </c>
      <c r="I1121" s="48">
        <v>2027</v>
      </c>
      <c r="J1121" s="48" t="s">
        <v>32</v>
      </c>
      <c r="K1121" s="48" t="s">
        <v>33</v>
      </c>
    </row>
    <row r="1122" spans="1:11" ht="20.100000000000001" customHeight="1" x14ac:dyDescent="0.25">
      <c r="A1122" s="48" t="s">
        <v>1421</v>
      </c>
      <c r="B1122" s="48" t="s">
        <v>75</v>
      </c>
      <c r="C1122" s="48" t="s">
        <v>31</v>
      </c>
      <c r="D1122" s="48">
        <v>490129</v>
      </c>
      <c r="E1122" s="48">
        <v>84.16</v>
      </c>
      <c r="F1122" s="48">
        <v>6.73</v>
      </c>
      <c r="G1122" s="48">
        <v>1.37E-2</v>
      </c>
      <c r="H1122" s="48">
        <v>72.827500000000001</v>
      </c>
      <c r="I1122" s="48">
        <v>2027</v>
      </c>
      <c r="J1122" s="48" t="s">
        <v>32</v>
      </c>
      <c r="K1122" s="48" t="s">
        <v>33</v>
      </c>
    </row>
    <row r="1123" spans="1:11" ht="20.100000000000001" customHeight="1" x14ac:dyDescent="0.25">
      <c r="A1123" s="48" t="s">
        <v>928</v>
      </c>
      <c r="B1123" s="48" t="s">
        <v>79</v>
      </c>
      <c r="C1123" s="48" t="s">
        <v>31</v>
      </c>
      <c r="D1123" s="48">
        <v>121831</v>
      </c>
      <c r="E1123" s="48">
        <v>84.39</v>
      </c>
      <c r="F1123" s="48">
        <v>3.7</v>
      </c>
      <c r="G1123" s="48">
        <v>3.04E-2</v>
      </c>
      <c r="H1123" s="48">
        <v>32.927399999999999</v>
      </c>
      <c r="I1123" s="48">
        <v>2027</v>
      </c>
      <c r="J1123" s="48" t="s">
        <v>32</v>
      </c>
      <c r="K1123" s="48" t="s">
        <v>33</v>
      </c>
    </row>
    <row r="1124" spans="1:11" ht="20.100000000000001" customHeight="1" x14ac:dyDescent="0.25">
      <c r="A1124" s="48" t="s">
        <v>751</v>
      </c>
      <c r="B1124" s="48" t="s">
        <v>79</v>
      </c>
      <c r="C1124" s="48" t="s">
        <v>31</v>
      </c>
      <c r="D1124" s="48">
        <v>230306</v>
      </c>
      <c r="E1124" s="48">
        <v>81.760000000000005</v>
      </c>
      <c r="F1124" s="48">
        <v>5.14</v>
      </c>
      <c r="G1124" s="48">
        <v>2.23E-2</v>
      </c>
      <c r="H1124" s="48">
        <v>44.806600000000003</v>
      </c>
      <c r="I1124" s="48">
        <v>2027</v>
      </c>
      <c r="J1124" s="48" t="s">
        <v>32</v>
      </c>
      <c r="K1124" s="48" t="s">
        <v>33</v>
      </c>
    </row>
    <row r="1125" spans="1:11" ht="20.100000000000001" customHeight="1" x14ac:dyDescent="0.25">
      <c r="A1125" s="48" t="s">
        <v>1113</v>
      </c>
      <c r="B1125" s="48" t="s">
        <v>34</v>
      </c>
      <c r="C1125" s="48" t="s">
        <v>31</v>
      </c>
      <c r="D1125" s="48">
        <v>411565</v>
      </c>
      <c r="E1125" s="48">
        <v>75</v>
      </c>
      <c r="F1125" s="48">
        <v>8.8800000000000008</v>
      </c>
      <c r="G1125" s="48">
        <v>2.1600000000000001E-2</v>
      </c>
      <c r="H1125" s="48">
        <v>46.3474</v>
      </c>
      <c r="I1125" s="48">
        <v>2027</v>
      </c>
      <c r="J1125" s="48" t="s">
        <v>32</v>
      </c>
      <c r="K1125" s="48" t="s">
        <v>33</v>
      </c>
    </row>
    <row r="1126" spans="1:11" ht="20.100000000000001" customHeight="1" x14ac:dyDescent="0.25">
      <c r="A1126" s="48" t="s">
        <v>785</v>
      </c>
      <c r="B1126" s="48" t="s">
        <v>79</v>
      </c>
      <c r="C1126" s="48" t="s">
        <v>31</v>
      </c>
      <c r="D1126" s="48">
        <v>200346</v>
      </c>
      <c r="E1126" s="48">
        <v>85.96</v>
      </c>
      <c r="F1126" s="48">
        <v>3.4</v>
      </c>
      <c r="G1126" s="48">
        <v>1.7000000000000001E-2</v>
      </c>
      <c r="H1126" s="48">
        <v>58.925400000000003</v>
      </c>
      <c r="I1126" s="48">
        <v>2027</v>
      </c>
      <c r="J1126" s="48" t="s">
        <v>32</v>
      </c>
      <c r="K1126" s="48" t="s">
        <v>33</v>
      </c>
    </row>
    <row r="1127" spans="1:11" ht="20.100000000000001" customHeight="1" x14ac:dyDescent="0.25">
      <c r="A1127" s="48" t="s">
        <v>1264</v>
      </c>
      <c r="B1127" s="48" t="s">
        <v>79</v>
      </c>
      <c r="C1127" s="48" t="s">
        <v>31</v>
      </c>
      <c r="D1127" s="48">
        <v>189130</v>
      </c>
      <c r="E1127" s="48">
        <v>86.68</v>
      </c>
      <c r="F1127" s="48">
        <v>2.71</v>
      </c>
      <c r="G1127" s="48">
        <v>1.43E-2</v>
      </c>
      <c r="H1127" s="48">
        <v>69.789699999999996</v>
      </c>
      <c r="I1127" s="48">
        <v>2027</v>
      </c>
      <c r="J1127" s="48" t="s">
        <v>32</v>
      </c>
      <c r="K1127" s="48" t="s">
        <v>33</v>
      </c>
    </row>
    <row r="1128" spans="1:11" ht="20.100000000000001" customHeight="1" x14ac:dyDescent="0.25">
      <c r="A1128" s="48" t="s">
        <v>747</v>
      </c>
      <c r="B1128" s="48" t="s">
        <v>79</v>
      </c>
      <c r="C1128" s="48" t="s">
        <v>31</v>
      </c>
      <c r="D1128" s="48">
        <v>225510</v>
      </c>
      <c r="E1128" s="48">
        <v>87.63</v>
      </c>
      <c r="F1128" s="48">
        <v>3.3</v>
      </c>
      <c r="G1128" s="48">
        <v>1.46E-2</v>
      </c>
      <c r="H1128" s="48">
        <v>68.336299999999994</v>
      </c>
      <c r="I1128" s="48">
        <v>2027</v>
      </c>
      <c r="J1128" s="48" t="s">
        <v>32</v>
      </c>
      <c r="K1128" s="48" t="s">
        <v>33</v>
      </c>
    </row>
    <row r="1129" spans="1:11" ht="20.100000000000001" customHeight="1" x14ac:dyDescent="0.25">
      <c r="A1129" s="48" t="s">
        <v>1373</v>
      </c>
      <c r="B1129" s="48" t="s">
        <v>75</v>
      </c>
      <c r="C1129" s="48" t="s">
        <v>31</v>
      </c>
      <c r="D1129" s="48">
        <v>206127</v>
      </c>
      <c r="E1129" s="48">
        <v>89.76</v>
      </c>
      <c r="F1129" s="48">
        <v>5.28</v>
      </c>
      <c r="G1129" s="48">
        <v>2.5600000000000001E-2</v>
      </c>
      <c r="H1129" s="48">
        <v>39.039200000000001</v>
      </c>
      <c r="I1129" s="48">
        <v>2027</v>
      </c>
      <c r="J1129" s="48" t="s">
        <v>32</v>
      </c>
      <c r="K1129" s="48" t="s">
        <v>33</v>
      </c>
    </row>
    <row r="1130" spans="1:11" ht="20.100000000000001" customHeight="1" x14ac:dyDescent="0.25">
      <c r="A1130" s="48" t="s">
        <v>1041</v>
      </c>
      <c r="B1130" s="48" t="s">
        <v>79</v>
      </c>
      <c r="C1130" s="48" t="s">
        <v>31</v>
      </c>
      <c r="D1130" s="48">
        <v>240332</v>
      </c>
      <c r="E1130" s="48">
        <v>87.84</v>
      </c>
      <c r="F1130" s="48">
        <v>4.3899999999999997</v>
      </c>
      <c r="G1130" s="48">
        <v>1.83E-2</v>
      </c>
      <c r="H1130" s="48">
        <v>54.745199999999997</v>
      </c>
      <c r="I1130" s="48">
        <v>2028</v>
      </c>
      <c r="J1130" s="48" t="s">
        <v>32</v>
      </c>
      <c r="K1130" s="48" t="s">
        <v>33</v>
      </c>
    </row>
    <row r="1131" spans="1:11" ht="20.100000000000001" customHeight="1" x14ac:dyDescent="0.25">
      <c r="A1131" s="48" t="s">
        <v>1442</v>
      </c>
      <c r="B1131" s="48" t="s">
        <v>79</v>
      </c>
      <c r="C1131" s="48" t="s">
        <v>31</v>
      </c>
      <c r="D1131" s="48">
        <v>417350</v>
      </c>
      <c r="E1131" s="48">
        <v>82.58</v>
      </c>
      <c r="F1131" s="48">
        <v>6.81</v>
      </c>
      <c r="G1131" s="48">
        <v>1.6299999999999999E-2</v>
      </c>
      <c r="H1131" s="48">
        <v>61.2849</v>
      </c>
      <c r="I1131" s="48">
        <v>2028</v>
      </c>
      <c r="J1131" s="48" t="s">
        <v>32</v>
      </c>
      <c r="K1131" s="48" t="s">
        <v>33</v>
      </c>
    </row>
    <row r="1132" spans="1:11" ht="20.100000000000001" customHeight="1" x14ac:dyDescent="0.25">
      <c r="A1132" s="48" t="s">
        <v>1431</v>
      </c>
      <c r="B1132" s="48" t="s">
        <v>79</v>
      </c>
      <c r="C1132" s="48" t="s">
        <v>31</v>
      </c>
      <c r="D1132" s="48">
        <v>161399</v>
      </c>
      <c r="E1132" s="48">
        <v>89.79</v>
      </c>
      <c r="F1132" s="48">
        <v>2.85</v>
      </c>
      <c r="G1132" s="48">
        <v>1.77E-2</v>
      </c>
      <c r="H1132" s="48">
        <v>56.631300000000003</v>
      </c>
      <c r="I1132" s="48">
        <v>2028</v>
      </c>
      <c r="J1132" s="48" t="s">
        <v>32</v>
      </c>
      <c r="K1132" s="48" t="s">
        <v>33</v>
      </c>
    </row>
    <row r="1133" spans="1:11" ht="20.100000000000001" customHeight="1" x14ac:dyDescent="0.25">
      <c r="A1133" s="48" t="s">
        <v>2308</v>
      </c>
      <c r="B1133" s="48" t="s">
        <v>79</v>
      </c>
      <c r="C1133" s="48" t="s">
        <v>31</v>
      </c>
      <c r="D1133" s="48">
        <v>358521</v>
      </c>
      <c r="E1133" s="48">
        <v>79.64</v>
      </c>
      <c r="F1133" s="48">
        <v>7.17</v>
      </c>
      <c r="G1133" s="48">
        <v>0.02</v>
      </c>
      <c r="H1133" s="48">
        <v>50.003</v>
      </c>
      <c r="I1133" s="48">
        <v>2028</v>
      </c>
      <c r="J1133" s="48" t="s">
        <v>32</v>
      </c>
      <c r="K1133" s="48" t="s">
        <v>33</v>
      </c>
    </row>
    <row r="1134" spans="1:11" ht="20.100000000000001" customHeight="1" x14ac:dyDescent="0.25">
      <c r="A1134" s="48" t="s">
        <v>925</v>
      </c>
      <c r="B1134" s="48" t="s">
        <v>79</v>
      </c>
      <c r="C1134" s="48" t="s">
        <v>31</v>
      </c>
      <c r="D1134" s="48">
        <v>291522</v>
      </c>
      <c r="E1134" s="48">
        <v>88.3</v>
      </c>
      <c r="F1134" s="48">
        <v>4.4400000000000004</v>
      </c>
      <c r="G1134" s="48">
        <v>1.52E-2</v>
      </c>
      <c r="H1134" s="48">
        <v>65.658100000000005</v>
      </c>
      <c r="I1134" s="48">
        <v>2028</v>
      </c>
      <c r="J1134" s="48" t="s">
        <v>32</v>
      </c>
      <c r="K1134" s="48" t="s">
        <v>33</v>
      </c>
    </row>
    <row r="1135" spans="1:11" ht="20.100000000000001" customHeight="1" x14ac:dyDescent="0.25">
      <c r="A1135" s="48" t="s">
        <v>943</v>
      </c>
      <c r="B1135" s="48" t="s">
        <v>79</v>
      </c>
      <c r="C1135" s="48" t="s">
        <v>31</v>
      </c>
      <c r="D1135" s="48">
        <v>293232</v>
      </c>
      <c r="E1135" s="48">
        <v>86.53</v>
      </c>
      <c r="F1135" s="48">
        <v>4.13</v>
      </c>
      <c r="G1135" s="48">
        <v>1.41E-2</v>
      </c>
      <c r="H1135" s="48">
        <v>71.000500000000002</v>
      </c>
      <c r="I1135" s="48">
        <v>2028</v>
      </c>
      <c r="J1135" s="48" t="s">
        <v>32</v>
      </c>
      <c r="K1135" s="48" t="s">
        <v>33</v>
      </c>
    </row>
    <row r="1136" spans="1:11" ht="20.100000000000001" customHeight="1" x14ac:dyDescent="0.25">
      <c r="A1136" s="48" t="s">
        <v>2984</v>
      </c>
      <c r="B1136" s="48" t="s">
        <v>75</v>
      </c>
      <c r="C1136" s="48" t="s">
        <v>31</v>
      </c>
      <c r="D1136" s="48">
        <v>892218</v>
      </c>
      <c r="E1136" s="48">
        <v>84.27</v>
      </c>
      <c r="F1136" s="48">
        <v>17.39</v>
      </c>
      <c r="G1136" s="48">
        <v>1.95E-2</v>
      </c>
      <c r="H1136" s="48">
        <v>51.306399999999996</v>
      </c>
      <c r="I1136" s="48">
        <v>2028</v>
      </c>
      <c r="J1136" s="48" t="s">
        <v>32</v>
      </c>
      <c r="K1136" s="48" t="s">
        <v>33</v>
      </c>
    </row>
    <row r="1137" spans="1:11" ht="20.100000000000001" customHeight="1" x14ac:dyDescent="0.25">
      <c r="A1137" s="48" t="s">
        <v>1279</v>
      </c>
      <c r="B1137" s="48" t="s">
        <v>75</v>
      </c>
      <c r="C1137" s="48" t="s">
        <v>31</v>
      </c>
      <c r="D1137" s="48">
        <v>366451</v>
      </c>
      <c r="E1137" s="48">
        <v>84.12</v>
      </c>
      <c r="F1137" s="48">
        <v>5.62</v>
      </c>
      <c r="G1137" s="48">
        <v>1.5299999999999999E-2</v>
      </c>
      <c r="H1137" s="48">
        <v>65.204800000000006</v>
      </c>
      <c r="I1137" s="48">
        <v>2028</v>
      </c>
      <c r="J1137" s="48" t="s">
        <v>32</v>
      </c>
      <c r="K1137" s="48" t="s">
        <v>33</v>
      </c>
    </row>
    <row r="1138" spans="1:11" ht="20.100000000000001" customHeight="1" x14ac:dyDescent="0.25">
      <c r="A1138" s="48" t="s">
        <v>970</v>
      </c>
      <c r="B1138" s="48" t="s">
        <v>79</v>
      </c>
      <c r="C1138" s="48" t="s">
        <v>31</v>
      </c>
      <c r="D1138" s="48">
        <v>221330</v>
      </c>
      <c r="E1138" s="48">
        <v>89.88</v>
      </c>
      <c r="F1138" s="48">
        <v>3.9</v>
      </c>
      <c r="G1138" s="48">
        <v>1.7600000000000001E-2</v>
      </c>
      <c r="H1138" s="48">
        <v>56.751300000000001</v>
      </c>
      <c r="I1138" s="48">
        <v>2028</v>
      </c>
      <c r="J1138" s="48" t="s">
        <v>32</v>
      </c>
      <c r="K1138" s="48" t="s">
        <v>33</v>
      </c>
    </row>
    <row r="1139" spans="1:11" ht="20.100000000000001" customHeight="1" x14ac:dyDescent="0.25">
      <c r="A1139" s="48" t="s">
        <v>1583</v>
      </c>
      <c r="B1139" s="48" t="s">
        <v>75</v>
      </c>
      <c r="C1139" s="48" t="s">
        <v>31</v>
      </c>
      <c r="D1139" s="48">
        <v>398374</v>
      </c>
      <c r="E1139" s="48">
        <v>76.760000000000005</v>
      </c>
      <c r="F1139" s="48">
        <v>6.77</v>
      </c>
      <c r="G1139" s="48">
        <v>1.7000000000000001E-2</v>
      </c>
      <c r="H1139" s="48">
        <v>58.844000000000001</v>
      </c>
      <c r="I1139" s="48">
        <v>2028</v>
      </c>
      <c r="J1139" s="48" t="s">
        <v>32</v>
      </c>
      <c r="K1139" s="48" t="s">
        <v>33</v>
      </c>
    </row>
    <row r="1140" spans="1:11" ht="20.100000000000001" customHeight="1" x14ac:dyDescent="0.25">
      <c r="A1140" s="48" t="s">
        <v>1130</v>
      </c>
      <c r="B1140" s="48" t="s">
        <v>79</v>
      </c>
      <c r="C1140" s="48" t="s">
        <v>31</v>
      </c>
      <c r="D1140" s="48">
        <v>223382</v>
      </c>
      <c r="E1140" s="48">
        <v>89.16</v>
      </c>
      <c r="F1140" s="48">
        <v>4</v>
      </c>
      <c r="G1140" s="48">
        <v>1.7899999999999999E-2</v>
      </c>
      <c r="H1140" s="48">
        <v>55.845599999999997</v>
      </c>
      <c r="I1140" s="48">
        <v>2028</v>
      </c>
      <c r="J1140" s="48" t="s">
        <v>32</v>
      </c>
      <c r="K1140" s="48" t="s">
        <v>33</v>
      </c>
    </row>
    <row r="1141" spans="1:11" ht="20.100000000000001" customHeight="1" x14ac:dyDescent="0.25">
      <c r="A1141" s="48" t="s">
        <v>1194</v>
      </c>
      <c r="B1141" s="48" t="s">
        <v>75</v>
      </c>
      <c r="C1141" s="48" t="s">
        <v>31</v>
      </c>
      <c r="D1141" s="48">
        <v>506911</v>
      </c>
      <c r="E1141" s="48">
        <v>84.25</v>
      </c>
      <c r="F1141" s="48">
        <v>5.59</v>
      </c>
      <c r="G1141" s="48">
        <v>1.0999999999999999E-2</v>
      </c>
      <c r="H1141" s="48">
        <v>90.681700000000006</v>
      </c>
      <c r="I1141" s="48">
        <v>2028</v>
      </c>
      <c r="J1141" s="48" t="s">
        <v>32</v>
      </c>
      <c r="K1141" s="48" t="s">
        <v>33</v>
      </c>
    </row>
    <row r="1142" spans="1:11" ht="20.100000000000001" customHeight="1" x14ac:dyDescent="0.25">
      <c r="A1142" s="48" t="s">
        <v>1333</v>
      </c>
      <c r="B1142" s="48" t="s">
        <v>75</v>
      </c>
      <c r="C1142" s="48" t="s">
        <v>31</v>
      </c>
      <c r="D1142" s="48">
        <v>438201</v>
      </c>
      <c r="E1142" s="48">
        <v>77.959999999999994</v>
      </c>
      <c r="F1142" s="48">
        <v>6.11</v>
      </c>
      <c r="G1142" s="48">
        <v>1.3899999999999999E-2</v>
      </c>
      <c r="H1142" s="48">
        <v>71.718699999999998</v>
      </c>
      <c r="I1142" s="48">
        <v>2028</v>
      </c>
      <c r="J1142" s="48" t="s">
        <v>32</v>
      </c>
      <c r="K1142" s="48" t="s">
        <v>33</v>
      </c>
    </row>
    <row r="1143" spans="1:11" ht="20.100000000000001" customHeight="1" x14ac:dyDescent="0.25">
      <c r="A1143" s="48" t="s">
        <v>1303</v>
      </c>
      <c r="B1143" s="48" t="s">
        <v>75</v>
      </c>
      <c r="C1143" s="48" t="s">
        <v>31</v>
      </c>
      <c r="D1143" s="48">
        <v>589314</v>
      </c>
      <c r="E1143" s="48">
        <v>85.1</v>
      </c>
      <c r="F1143" s="48">
        <v>9.4700000000000006</v>
      </c>
      <c r="G1143" s="48">
        <v>1.61E-2</v>
      </c>
      <c r="H1143" s="48">
        <v>62.229599999999998</v>
      </c>
      <c r="I1143" s="48">
        <v>2028</v>
      </c>
      <c r="J1143" s="48" t="s">
        <v>32</v>
      </c>
      <c r="K1143" s="48" t="s">
        <v>33</v>
      </c>
    </row>
    <row r="1144" spans="1:11" ht="20.100000000000001" customHeight="1" x14ac:dyDescent="0.25">
      <c r="A1144" s="48" t="s">
        <v>1093</v>
      </c>
      <c r="B1144" s="48" t="s">
        <v>79</v>
      </c>
      <c r="C1144" s="48" t="s">
        <v>31</v>
      </c>
      <c r="D1144" s="48">
        <v>217264</v>
      </c>
      <c r="E1144" s="48">
        <v>85.66</v>
      </c>
      <c r="F1144" s="48">
        <v>3.57</v>
      </c>
      <c r="G1144" s="48">
        <v>1.6400000000000001E-2</v>
      </c>
      <c r="H1144" s="48">
        <v>60.858199999999997</v>
      </c>
      <c r="I1144" s="48">
        <v>2028</v>
      </c>
      <c r="J1144" s="48" t="s">
        <v>32</v>
      </c>
      <c r="K1144" s="48" t="s">
        <v>33</v>
      </c>
    </row>
    <row r="1145" spans="1:11" ht="20.100000000000001" customHeight="1" x14ac:dyDescent="0.25">
      <c r="A1145" s="48" t="s">
        <v>963</v>
      </c>
      <c r="B1145" s="48" t="s">
        <v>79</v>
      </c>
      <c r="C1145" s="48" t="s">
        <v>31</v>
      </c>
      <c r="D1145" s="48">
        <v>219734</v>
      </c>
      <c r="E1145" s="48">
        <v>89.48</v>
      </c>
      <c r="F1145" s="48">
        <v>3.55</v>
      </c>
      <c r="G1145" s="48">
        <v>1.6199999999999999E-2</v>
      </c>
      <c r="H1145" s="48">
        <v>61.896900000000002</v>
      </c>
      <c r="I1145" s="48">
        <v>2028</v>
      </c>
      <c r="J1145" s="48" t="s">
        <v>32</v>
      </c>
      <c r="K1145" s="48" t="s">
        <v>33</v>
      </c>
    </row>
    <row r="1146" spans="1:11" ht="20.100000000000001" customHeight="1" x14ac:dyDescent="0.25">
      <c r="A1146" s="48" t="s">
        <v>1364</v>
      </c>
      <c r="B1146" s="48" t="s">
        <v>79</v>
      </c>
      <c r="C1146" s="48" t="s">
        <v>31</v>
      </c>
      <c r="D1146" s="48">
        <v>376991</v>
      </c>
      <c r="E1146" s="48">
        <v>84.64</v>
      </c>
      <c r="F1146" s="48">
        <v>6.21</v>
      </c>
      <c r="G1146" s="48">
        <v>1.6500000000000001E-2</v>
      </c>
      <c r="H1146" s="48">
        <v>60.707000000000001</v>
      </c>
      <c r="I1146" s="48">
        <v>2028</v>
      </c>
      <c r="J1146" s="48" t="s">
        <v>32</v>
      </c>
      <c r="K1146" s="48" t="s">
        <v>33</v>
      </c>
    </row>
    <row r="1147" spans="1:11" ht="20.100000000000001" customHeight="1" x14ac:dyDescent="0.25">
      <c r="A1147" s="48" t="s">
        <v>1345</v>
      </c>
      <c r="B1147" s="48" t="s">
        <v>34</v>
      </c>
      <c r="C1147" s="48" t="s">
        <v>31</v>
      </c>
      <c r="D1147" s="48">
        <v>604401</v>
      </c>
      <c r="E1147" s="48">
        <v>77.319999999999993</v>
      </c>
      <c r="F1147" s="48">
        <v>8.49</v>
      </c>
      <c r="G1147" s="48">
        <v>1.4E-2</v>
      </c>
      <c r="H1147" s="48">
        <v>71.189800000000005</v>
      </c>
      <c r="I1147" s="48">
        <v>2028</v>
      </c>
      <c r="J1147" s="48" t="s">
        <v>32</v>
      </c>
      <c r="K1147" s="48" t="s">
        <v>33</v>
      </c>
    </row>
    <row r="1148" spans="1:11" ht="20.100000000000001" customHeight="1" x14ac:dyDescent="0.25">
      <c r="A1148" s="48" t="s">
        <v>955</v>
      </c>
      <c r="B1148" s="48" t="s">
        <v>79</v>
      </c>
      <c r="C1148" s="48" t="s">
        <v>31</v>
      </c>
      <c r="D1148" s="48">
        <v>233947</v>
      </c>
      <c r="E1148" s="48">
        <v>87.87</v>
      </c>
      <c r="F1148" s="48">
        <v>3.28</v>
      </c>
      <c r="G1148" s="48">
        <v>1.4E-2</v>
      </c>
      <c r="H1148" s="48">
        <v>71.325299999999999</v>
      </c>
      <c r="I1148" s="48">
        <v>2028</v>
      </c>
      <c r="J1148" s="48" t="s">
        <v>32</v>
      </c>
      <c r="K1148" s="48" t="s">
        <v>33</v>
      </c>
    </row>
    <row r="1149" spans="1:11" ht="20.100000000000001" customHeight="1" x14ac:dyDescent="0.25">
      <c r="A1149" s="48" t="s">
        <v>1221</v>
      </c>
      <c r="B1149" s="48" t="s">
        <v>79</v>
      </c>
      <c r="C1149" s="48" t="s">
        <v>31</v>
      </c>
      <c r="D1149" s="48">
        <v>397512</v>
      </c>
      <c r="E1149" s="48">
        <v>84.72</v>
      </c>
      <c r="F1149" s="48">
        <v>9.91</v>
      </c>
      <c r="G1149" s="48">
        <v>2.4899999999999999E-2</v>
      </c>
      <c r="H1149" s="48">
        <v>40.112299999999998</v>
      </c>
      <c r="I1149" s="48">
        <v>2028</v>
      </c>
      <c r="J1149" s="48" t="s">
        <v>32</v>
      </c>
      <c r="K1149" s="48" t="s">
        <v>33</v>
      </c>
    </row>
    <row r="1150" spans="1:11" ht="20.100000000000001" customHeight="1" x14ac:dyDescent="0.25">
      <c r="A1150" s="48" t="s">
        <v>1097</v>
      </c>
      <c r="B1150" s="48" t="s">
        <v>79</v>
      </c>
      <c r="C1150" s="48" t="s">
        <v>31</v>
      </c>
      <c r="D1150" s="48">
        <v>317364</v>
      </c>
      <c r="E1150" s="48">
        <v>83.36</v>
      </c>
      <c r="F1150" s="48">
        <v>4.57</v>
      </c>
      <c r="G1150" s="48">
        <v>1.44E-2</v>
      </c>
      <c r="H1150" s="48">
        <v>69.445099999999996</v>
      </c>
      <c r="I1150" s="48">
        <v>2028</v>
      </c>
      <c r="J1150" s="48" t="s">
        <v>32</v>
      </c>
      <c r="K1150" s="48" t="s">
        <v>33</v>
      </c>
    </row>
    <row r="1151" spans="1:11" ht="20.100000000000001" customHeight="1" x14ac:dyDescent="0.25">
      <c r="A1151" s="48" t="s">
        <v>1124</v>
      </c>
      <c r="B1151" s="48" t="s">
        <v>79</v>
      </c>
      <c r="C1151" s="48" t="s">
        <v>31</v>
      </c>
      <c r="D1151" s="48">
        <v>228437</v>
      </c>
      <c r="E1151" s="48">
        <v>79.06</v>
      </c>
      <c r="F1151" s="48">
        <v>6.57</v>
      </c>
      <c r="G1151" s="48">
        <v>2.8799999999999999E-2</v>
      </c>
      <c r="H1151" s="48">
        <v>34.7697</v>
      </c>
      <c r="I1151" s="48">
        <v>2028</v>
      </c>
      <c r="J1151" s="48" t="s">
        <v>32</v>
      </c>
      <c r="K1151" s="48" t="s">
        <v>33</v>
      </c>
    </row>
    <row r="1152" spans="1:11" ht="20.100000000000001" customHeight="1" x14ac:dyDescent="0.25">
      <c r="A1152" s="48" t="s">
        <v>1032</v>
      </c>
      <c r="B1152" s="48" t="s">
        <v>79</v>
      </c>
      <c r="C1152" s="48" t="s">
        <v>31</v>
      </c>
      <c r="D1152" s="48">
        <v>302543</v>
      </c>
      <c r="E1152" s="48">
        <v>89.03</v>
      </c>
      <c r="F1152" s="48">
        <v>4.3899999999999997</v>
      </c>
      <c r="G1152" s="48">
        <v>1.4500000000000001E-2</v>
      </c>
      <c r="H1152" s="48">
        <v>68.916300000000007</v>
      </c>
      <c r="I1152" s="48">
        <v>2028</v>
      </c>
      <c r="J1152" s="48" t="s">
        <v>32</v>
      </c>
      <c r="K1152" s="48" t="s">
        <v>33</v>
      </c>
    </row>
    <row r="1153" spans="1:11" ht="20.100000000000001" customHeight="1" x14ac:dyDescent="0.25">
      <c r="A1153" s="48" t="s">
        <v>587</v>
      </c>
      <c r="B1153" s="48" t="s">
        <v>79</v>
      </c>
      <c r="C1153" s="48" t="s">
        <v>31</v>
      </c>
      <c r="D1153" s="48">
        <v>183859</v>
      </c>
      <c r="E1153" s="48">
        <v>85.48</v>
      </c>
      <c r="F1153" s="48">
        <v>4.18</v>
      </c>
      <c r="G1153" s="48">
        <v>2.2700000000000001E-2</v>
      </c>
      <c r="H1153" s="48">
        <v>43.985399999999998</v>
      </c>
      <c r="I1153" s="48">
        <v>2028</v>
      </c>
      <c r="J1153" s="48" t="s">
        <v>32</v>
      </c>
      <c r="K1153" s="48" t="s">
        <v>33</v>
      </c>
    </row>
    <row r="1154" spans="1:11" ht="20.100000000000001" customHeight="1" x14ac:dyDescent="0.25">
      <c r="A1154" s="48" t="s">
        <v>1471</v>
      </c>
      <c r="B1154" s="48" t="s">
        <v>75</v>
      </c>
      <c r="C1154" s="48" t="s">
        <v>31</v>
      </c>
      <c r="D1154" s="48">
        <v>506151</v>
      </c>
      <c r="E1154" s="48">
        <v>84.36</v>
      </c>
      <c r="F1154" s="48">
        <v>6.21</v>
      </c>
      <c r="G1154" s="48">
        <v>1.23E-2</v>
      </c>
      <c r="H1154" s="48">
        <v>81.505700000000004</v>
      </c>
      <c r="I1154" s="48">
        <v>2028</v>
      </c>
      <c r="J1154" s="48" t="s">
        <v>32</v>
      </c>
      <c r="K1154" s="48" t="s">
        <v>33</v>
      </c>
    </row>
    <row r="1155" spans="1:11" ht="20.100000000000001" customHeight="1" x14ac:dyDescent="0.25">
      <c r="A1155" s="48" t="s">
        <v>1512</v>
      </c>
      <c r="B1155" s="48" t="s">
        <v>75</v>
      </c>
      <c r="C1155" s="48" t="s">
        <v>31</v>
      </c>
      <c r="D1155" s="48">
        <v>395334</v>
      </c>
      <c r="E1155" s="48">
        <v>84.51</v>
      </c>
      <c r="F1155" s="48">
        <v>6.6</v>
      </c>
      <c r="G1155" s="48">
        <v>1.67E-2</v>
      </c>
      <c r="H1155" s="48">
        <v>59.899000000000001</v>
      </c>
      <c r="I1155" s="48">
        <v>2028</v>
      </c>
      <c r="J1155" s="48" t="s">
        <v>32</v>
      </c>
      <c r="K1155" s="48" t="s">
        <v>33</v>
      </c>
    </row>
    <row r="1156" spans="1:11" ht="20.100000000000001" customHeight="1" x14ac:dyDescent="0.25">
      <c r="A1156" s="48" t="s">
        <v>1128</v>
      </c>
      <c r="B1156" s="48" t="s">
        <v>79</v>
      </c>
      <c r="C1156" s="48" t="s">
        <v>31</v>
      </c>
      <c r="D1156" s="48">
        <v>212057</v>
      </c>
      <c r="E1156" s="48">
        <v>89.33</v>
      </c>
      <c r="F1156" s="48">
        <v>3.78</v>
      </c>
      <c r="G1156" s="48">
        <v>1.78E-2</v>
      </c>
      <c r="H1156" s="48">
        <v>56.099800000000002</v>
      </c>
      <c r="I1156" s="48">
        <v>2028</v>
      </c>
      <c r="J1156" s="48" t="s">
        <v>32</v>
      </c>
      <c r="K1156" s="48" t="s">
        <v>33</v>
      </c>
    </row>
    <row r="1157" spans="1:11" ht="20.100000000000001" customHeight="1" x14ac:dyDescent="0.25">
      <c r="A1157" s="48" t="s">
        <v>944</v>
      </c>
      <c r="B1157" s="48" t="s">
        <v>79</v>
      </c>
      <c r="C1157" s="48" t="s">
        <v>31</v>
      </c>
      <c r="D1157" s="48">
        <v>267732</v>
      </c>
      <c r="E1157" s="48">
        <v>88.93</v>
      </c>
      <c r="F1157" s="48">
        <v>4.8499999999999996</v>
      </c>
      <c r="G1157" s="48">
        <v>1.8100000000000002E-2</v>
      </c>
      <c r="H1157" s="48">
        <v>55.202399999999997</v>
      </c>
      <c r="I1157" s="48">
        <v>2028</v>
      </c>
      <c r="J1157" s="48" t="s">
        <v>32</v>
      </c>
      <c r="K1157" s="48" t="s">
        <v>33</v>
      </c>
    </row>
    <row r="1158" spans="1:11" ht="20.100000000000001" customHeight="1" x14ac:dyDescent="0.25">
      <c r="A1158" s="48" t="s">
        <v>1190</v>
      </c>
      <c r="B1158" s="48" t="s">
        <v>75</v>
      </c>
      <c r="C1158" s="48" t="s">
        <v>31</v>
      </c>
      <c r="D1158" s="48">
        <v>735132</v>
      </c>
      <c r="E1158" s="48">
        <v>83.64</v>
      </c>
      <c r="F1158" s="48">
        <v>9.5</v>
      </c>
      <c r="G1158" s="48">
        <v>1.29E-2</v>
      </c>
      <c r="H1158" s="48">
        <v>77.382300000000001</v>
      </c>
      <c r="I1158" s="48">
        <v>2028</v>
      </c>
      <c r="J1158" s="48" t="s">
        <v>32</v>
      </c>
      <c r="K1158" s="48" t="s">
        <v>33</v>
      </c>
    </row>
    <row r="1159" spans="1:11" ht="20.100000000000001" customHeight="1" x14ac:dyDescent="0.25">
      <c r="A1159" s="48" t="s">
        <v>946</v>
      </c>
      <c r="B1159" s="48" t="s">
        <v>79</v>
      </c>
      <c r="C1159" s="48" t="s">
        <v>31</v>
      </c>
      <c r="D1159" s="48">
        <v>300605</v>
      </c>
      <c r="E1159" s="48">
        <v>87.28</v>
      </c>
      <c r="F1159" s="48">
        <v>6.35</v>
      </c>
      <c r="G1159" s="48">
        <v>2.1100000000000001E-2</v>
      </c>
      <c r="H1159" s="48">
        <v>47.339300000000001</v>
      </c>
      <c r="I1159" s="48">
        <v>2028</v>
      </c>
      <c r="J1159" s="48" t="s">
        <v>32</v>
      </c>
      <c r="K1159" s="48" t="s">
        <v>33</v>
      </c>
    </row>
    <row r="1160" spans="1:11" ht="20.100000000000001" customHeight="1" x14ac:dyDescent="0.25">
      <c r="A1160" s="48" t="s">
        <v>1813</v>
      </c>
      <c r="B1160" s="48" t="s">
        <v>75</v>
      </c>
      <c r="C1160" s="48" t="s">
        <v>31</v>
      </c>
      <c r="D1160" s="48">
        <v>386910</v>
      </c>
      <c r="E1160" s="48">
        <v>81.31</v>
      </c>
      <c r="F1160" s="48">
        <v>5.0599999999999996</v>
      </c>
      <c r="G1160" s="48">
        <v>1.3100000000000001E-2</v>
      </c>
      <c r="H1160" s="48">
        <v>76.464299999999994</v>
      </c>
      <c r="I1160" s="48">
        <v>2028</v>
      </c>
      <c r="J1160" s="48" t="s">
        <v>32</v>
      </c>
      <c r="K1160" s="48" t="s">
        <v>33</v>
      </c>
    </row>
    <row r="1161" spans="1:11" ht="20.100000000000001" customHeight="1" x14ac:dyDescent="0.25">
      <c r="A1161" s="48" t="s">
        <v>1372</v>
      </c>
      <c r="B1161" s="48" t="s">
        <v>75</v>
      </c>
      <c r="C1161" s="48" t="s">
        <v>31</v>
      </c>
      <c r="D1161" s="48">
        <v>499310</v>
      </c>
      <c r="E1161" s="48">
        <v>85.6</v>
      </c>
      <c r="F1161" s="48">
        <v>5.93</v>
      </c>
      <c r="G1161" s="48">
        <v>1.1900000000000001E-2</v>
      </c>
      <c r="H1161" s="48">
        <v>84.200699999999998</v>
      </c>
      <c r="I1161" s="48">
        <v>2028</v>
      </c>
      <c r="J1161" s="48" t="s">
        <v>32</v>
      </c>
      <c r="K1161" s="48" t="s">
        <v>33</v>
      </c>
    </row>
    <row r="1162" spans="1:11" ht="20.100000000000001" customHeight="1" x14ac:dyDescent="0.25">
      <c r="A1162" s="48" t="s">
        <v>1631</v>
      </c>
      <c r="B1162" s="48" t="s">
        <v>79</v>
      </c>
      <c r="C1162" s="48" t="s">
        <v>31</v>
      </c>
      <c r="D1162" s="48">
        <v>320290</v>
      </c>
      <c r="E1162" s="48">
        <v>89.7</v>
      </c>
      <c r="F1162" s="48">
        <v>4.3499999999999996</v>
      </c>
      <c r="G1162" s="48">
        <v>1.3599999999999999E-2</v>
      </c>
      <c r="H1162" s="48">
        <v>73.629900000000006</v>
      </c>
      <c r="I1162" s="48">
        <v>2028</v>
      </c>
      <c r="J1162" s="48" t="s">
        <v>32</v>
      </c>
      <c r="K1162" s="48" t="s">
        <v>33</v>
      </c>
    </row>
    <row r="1163" spans="1:11" ht="20.100000000000001" customHeight="1" x14ac:dyDescent="0.25">
      <c r="A1163" s="48" t="s">
        <v>1702</v>
      </c>
      <c r="B1163" s="48" t="s">
        <v>75</v>
      </c>
      <c r="C1163" s="48" t="s">
        <v>31</v>
      </c>
      <c r="D1163" s="48">
        <v>191650</v>
      </c>
      <c r="E1163" s="48">
        <v>82.53</v>
      </c>
      <c r="F1163" s="48">
        <v>4.3</v>
      </c>
      <c r="G1163" s="48">
        <v>2.24E-2</v>
      </c>
      <c r="H1163" s="48">
        <v>44.569699999999997</v>
      </c>
      <c r="I1163" s="48">
        <v>2028</v>
      </c>
      <c r="J1163" s="48" t="s">
        <v>32</v>
      </c>
      <c r="K1163" s="48" t="s">
        <v>33</v>
      </c>
    </row>
    <row r="1164" spans="1:11" ht="20.100000000000001" customHeight="1" x14ac:dyDescent="0.25">
      <c r="A1164" s="48" t="s">
        <v>1120</v>
      </c>
      <c r="B1164" s="48" t="s">
        <v>79</v>
      </c>
      <c r="C1164" s="48" t="s">
        <v>31</v>
      </c>
      <c r="D1164" s="48">
        <v>259333</v>
      </c>
      <c r="E1164" s="48">
        <v>86.75</v>
      </c>
      <c r="F1164" s="48">
        <v>3.82</v>
      </c>
      <c r="G1164" s="48">
        <v>1.47E-2</v>
      </c>
      <c r="H1164" s="48">
        <v>67.888300000000001</v>
      </c>
      <c r="I1164" s="48">
        <v>2028</v>
      </c>
      <c r="J1164" s="48" t="s">
        <v>32</v>
      </c>
      <c r="K1164" s="48" t="s">
        <v>33</v>
      </c>
    </row>
    <row r="1165" spans="1:11" ht="20.100000000000001" customHeight="1" x14ac:dyDescent="0.25">
      <c r="A1165" s="48" t="s">
        <v>1024</v>
      </c>
      <c r="B1165" s="48" t="s">
        <v>79</v>
      </c>
      <c r="C1165" s="48" t="s">
        <v>31</v>
      </c>
      <c r="D1165" s="48">
        <v>264236</v>
      </c>
      <c r="E1165" s="48">
        <v>87.58</v>
      </c>
      <c r="F1165" s="48">
        <v>4.4000000000000004</v>
      </c>
      <c r="G1165" s="48">
        <v>1.67E-2</v>
      </c>
      <c r="H1165" s="48">
        <v>60.0535</v>
      </c>
      <c r="I1165" s="48">
        <v>2028</v>
      </c>
      <c r="J1165" s="48" t="s">
        <v>32</v>
      </c>
      <c r="K1165" s="48" t="s">
        <v>33</v>
      </c>
    </row>
    <row r="1166" spans="1:11" ht="20.100000000000001" customHeight="1" x14ac:dyDescent="0.25">
      <c r="A1166" s="48" t="s">
        <v>1287</v>
      </c>
      <c r="B1166" s="48" t="s">
        <v>79</v>
      </c>
      <c r="C1166" s="48" t="s">
        <v>31</v>
      </c>
      <c r="D1166" s="48">
        <v>176486</v>
      </c>
      <c r="E1166" s="48">
        <v>86.78</v>
      </c>
      <c r="F1166" s="48">
        <v>3.48</v>
      </c>
      <c r="G1166" s="48">
        <v>1.9699999999999999E-2</v>
      </c>
      <c r="H1166" s="48">
        <v>50.714500000000001</v>
      </c>
      <c r="I1166" s="48">
        <v>2028</v>
      </c>
      <c r="J1166" s="48" t="s">
        <v>32</v>
      </c>
      <c r="K1166" s="48" t="s">
        <v>33</v>
      </c>
    </row>
    <row r="1167" spans="1:11" ht="20.100000000000001" customHeight="1" x14ac:dyDescent="0.25">
      <c r="A1167" s="48" t="s">
        <v>1009</v>
      </c>
      <c r="B1167" s="48" t="s">
        <v>79</v>
      </c>
      <c r="C1167" s="48" t="s">
        <v>31</v>
      </c>
      <c r="D1167" s="48">
        <v>245310</v>
      </c>
      <c r="E1167" s="48">
        <v>85</v>
      </c>
      <c r="F1167" s="48">
        <v>3.67</v>
      </c>
      <c r="G1167" s="48">
        <v>1.4999999999999999E-2</v>
      </c>
      <c r="H1167" s="48">
        <v>66.841999999999999</v>
      </c>
      <c r="I1167" s="48">
        <v>2028</v>
      </c>
      <c r="J1167" s="48" t="s">
        <v>32</v>
      </c>
      <c r="K1167" s="48" t="s">
        <v>33</v>
      </c>
    </row>
    <row r="1168" spans="1:11" ht="20.100000000000001" customHeight="1" x14ac:dyDescent="0.25">
      <c r="A1168" s="48" t="s">
        <v>960</v>
      </c>
      <c r="B1168" s="48" t="s">
        <v>79</v>
      </c>
      <c r="C1168" s="48" t="s">
        <v>31</v>
      </c>
      <c r="D1168" s="48">
        <v>158511</v>
      </c>
      <c r="E1168" s="48">
        <v>84.6</v>
      </c>
      <c r="F1168" s="48">
        <v>3.73</v>
      </c>
      <c r="G1168" s="48">
        <v>2.35E-2</v>
      </c>
      <c r="H1168" s="48">
        <v>42.496200000000002</v>
      </c>
      <c r="I1168" s="48">
        <v>2028</v>
      </c>
      <c r="J1168" s="48" t="s">
        <v>32</v>
      </c>
      <c r="K1168" s="48" t="s">
        <v>33</v>
      </c>
    </row>
    <row r="1169" spans="1:11" ht="20.100000000000001" customHeight="1" x14ac:dyDescent="0.25">
      <c r="A1169" s="48" t="s">
        <v>1020</v>
      </c>
      <c r="B1169" s="48" t="s">
        <v>79</v>
      </c>
      <c r="C1169" s="48" t="s">
        <v>31</v>
      </c>
      <c r="D1169" s="48">
        <v>303759</v>
      </c>
      <c r="E1169" s="48">
        <v>87.04</v>
      </c>
      <c r="F1169" s="48">
        <v>6.58</v>
      </c>
      <c r="G1169" s="48">
        <v>2.1700000000000001E-2</v>
      </c>
      <c r="H1169" s="48">
        <v>46.164000000000001</v>
      </c>
      <c r="I1169" s="48">
        <v>2028</v>
      </c>
      <c r="J1169" s="48" t="s">
        <v>32</v>
      </c>
      <c r="K1169" s="48" t="s">
        <v>33</v>
      </c>
    </row>
    <row r="1170" spans="1:11" ht="20.100000000000001" customHeight="1" x14ac:dyDescent="0.25">
      <c r="A1170" s="48" t="s">
        <v>1094</v>
      </c>
      <c r="B1170" s="48" t="s">
        <v>79</v>
      </c>
      <c r="C1170" s="48" t="s">
        <v>31</v>
      </c>
      <c r="D1170" s="48">
        <v>183061</v>
      </c>
      <c r="E1170" s="48">
        <v>86.72</v>
      </c>
      <c r="F1170" s="48">
        <v>4.25</v>
      </c>
      <c r="G1170" s="48">
        <v>2.3199999999999998E-2</v>
      </c>
      <c r="H1170" s="48">
        <v>43.0732</v>
      </c>
      <c r="I1170" s="48">
        <v>2028</v>
      </c>
      <c r="J1170" s="48" t="s">
        <v>32</v>
      </c>
      <c r="K1170" s="48" t="s">
        <v>33</v>
      </c>
    </row>
    <row r="1171" spans="1:11" ht="20.100000000000001" customHeight="1" x14ac:dyDescent="0.25">
      <c r="A1171" s="48" t="s">
        <v>1322</v>
      </c>
      <c r="B1171" s="48" t="s">
        <v>79</v>
      </c>
      <c r="C1171" s="48" t="s">
        <v>31</v>
      </c>
      <c r="D1171" s="48">
        <v>317934</v>
      </c>
      <c r="E1171" s="48">
        <v>79.34</v>
      </c>
      <c r="F1171" s="48">
        <v>6.11</v>
      </c>
      <c r="G1171" s="48">
        <v>1.9199999999999998E-2</v>
      </c>
      <c r="H1171" s="48">
        <v>52.034999999999997</v>
      </c>
      <c r="I1171" s="48">
        <v>2028</v>
      </c>
      <c r="J1171" s="48" t="s">
        <v>32</v>
      </c>
      <c r="K1171" s="48" t="s">
        <v>33</v>
      </c>
    </row>
    <row r="1172" spans="1:11" ht="20.100000000000001" customHeight="1" x14ac:dyDescent="0.25">
      <c r="A1172" s="48" t="s">
        <v>1022</v>
      </c>
      <c r="B1172" s="48" t="s">
        <v>79</v>
      </c>
      <c r="C1172" s="48" t="s">
        <v>31</v>
      </c>
      <c r="D1172" s="48">
        <v>249148</v>
      </c>
      <c r="E1172" s="48">
        <v>86.88</v>
      </c>
      <c r="F1172" s="48">
        <v>3.85</v>
      </c>
      <c r="G1172" s="48">
        <v>1.55E-2</v>
      </c>
      <c r="H1172" s="48">
        <v>64.713899999999995</v>
      </c>
      <c r="I1172" s="48">
        <v>2028</v>
      </c>
      <c r="J1172" s="48" t="s">
        <v>32</v>
      </c>
      <c r="K1172" s="48" t="s">
        <v>33</v>
      </c>
    </row>
    <row r="1173" spans="1:11" x14ac:dyDescent="0.25">
      <c r="A1173" s="48" t="s">
        <v>1490</v>
      </c>
      <c r="B1173" s="48" t="s">
        <v>75</v>
      </c>
      <c r="C1173" s="48" t="s">
        <v>31</v>
      </c>
      <c r="D1173" s="48">
        <v>411295</v>
      </c>
      <c r="E1173" s="48">
        <v>84.5</v>
      </c>
      <c r="F1173" s="48">
        <v>6.95</v>
      </c>
      <c r="G1173" s="48">
        <v>1.6899999999999998E-2</v>
      </c>
      <c r="H1173" s="48">
        <v>59.179099999999998</v>
      </c>
      <c r="I1173" s="48">
        <v>2028</v>
      </c>
      <c r="J1173" s="48" t="s">
        <v>32</v>
      </c>
      <c r="K1173" s="48" t="s">
        <v>33</v>
      </c>
    </row>
    <row r="1174" spans="1:11" x14ac:dyDescent="0.25">
      <c r="A1174" s="48" t="s">
        <v>1515</v>
      </c>
      <c r="B1174" s="48" t="s">
        <v>75</v>
      </c>
      <c r="C1174" s="48" t="s">
        <v>31</v>
      </c>
      <c r="D1174" s="48">
        <v>211095</v>
      </c>
      <c r="E1174" s="48">
        <v>88.19</v>
      </c>
      <c r="F1174" s="48">
        <v>5.79</v>
      </c>
      <c r="G1174" s="48">
        <v>2.7400000000000001E-2</v>
      </c>
      <c r="H1174" s="48">
        <v>36.458500000000001</v>
      </c>
      <c r="I1174" s="48">
        <v>2028</v>
      </c>
      <c r="J1174" s="48" t="s">
        <v>32</v>
      </c>
      <c r="K1174" s="48" t="s">
        <v>33</v>
      </c>
    </row>
    <row r="1175" spans="1:11" x14ac:dyDescent="0.25">
      <c r="A1175" s="48" t="s">
        <v>1294</v>
      </c>
      <c r="B1175" s="48" t="s">
        <v>30</v>
      </c>
      <c r="C1175" s="48" t="s">
        <v>31</v>
      </c>
      <c r="D1175" s="48">
        <v>655896</v>
      </c>
      <c r="E1175" s="48">
        <v>85.93</v>
      </c>
      <c r="F1175" s="48">
        <v>10.11</v>
      </c>
      <c r="G1175" s="48">
        <v>1.54E-2</v>
      </c>
      <c r="H1175" s="48">
        <v>64.875900000000001</v>
      </c>
      <c r="I1175" s="48">
        <v>2028</v>
      </c>
      <c r="J1175" s="48" t="s">
        <v>32</v>
      </c>
      <c r="K1175" s="48" t="s">
        <v>33</v>
      </c>
    </row>
    <row r="1176" spans="1:11" x14ac:dyDescent="0.25">
      <c r="A1176" s="48" t="s">
        <v>1126</v>
      </c>
      <c r="B1176" s="48" t="s">
        <v>79</v>
      </c>
      <c r="C1176" s="48" t="s">
        <v>31</v>
      </c>
      <c r="D1176" s="48">
        <v>259333</v>
      </c>
      <c r="E1176" s="48">
        <v>86.24</v>
      </c>
      <c r="F1176" s="48">
        <v>3.82</v>
      </c>
      <c r="G1176" s="48">
        <v>1.47E-2</v>
      </c>
      <c r="H1176" s="48">
        <v>67.888300000000001</v>
      </c>
      <c r="I1176" s="48">
        <v>2028</v>
      </c>
      <c r="J1176" s="48" t="s">
        <v>32</v>
      </c>
      <c r="K1176" s="48" t="s">
        <v>33</v>
      </c>
    </row>
    <row r="1177" spans="1:11" x14ac:dyDescent="0.25">
      <c r="A1177" s="48" t="s">
        <v>1516</v>
      </c>
      <c r="B1177" s="48" t="s">
        <v>75</v>
      </c>
      <c r="C1177" s="48" t="s">
        <v>31</v>
      </c>
      <c r="D1177" s="48">
        <v>237849</v>
      </c>
      <c r="E1177" s="48">
        <v>86.73</v>
      </c>
      <c r="F1177" s="48">
        <v>5.62</v>
      </c>
      <c r="G1177" s="48">
        <v>2.3599999999999999E-2</v>
      </c>
      <c r="H1177" s="48">
        <v>42.321800000000003</v>
      </c>
      <c r="I1177" s="48">
        <v>2028</v>
      </c>
      <c r="J1177" s="48" t="s">
        <v>32</v>
      </c>
      <c r="K1177" s="48" t="s">
        <v>33</v>
      </c>
    </row>
    <row r="1178" spans="1:11" x14ac:dyDescent="0.25">
      <c r="A1178" s="48" t="s">
        <v>1014</v>
      </c>
      <c r="B1178" s="48" t="s">
        <v>79</v>
      </c>
      <c r="C1178" s="48" t="s">
        <v>31</v>
      </c>
      <c r="D1178" s="48">
        <v>158511</v>
      </c>
      <c r="E1178" s="48">
        <v>78.400000000000006</v>
      </c>
      <c r="F1178" s="48">
        <v>3.64</v>
      </c>
      <c r="G1178" s="48">
        <v>2.3E-2</v>
      </c>
      <c r="H1178" s="48">
        <v>43.546999999999997</v>
      </c>
      <c r="I1178" s="48">
        <v>2028</v>
      </c>
      <c r="J1178" s="48" t="s">
        <v>32</v>
      </c>
      <c r="K1178" s="48" t="s">
        <v>33</v>
      </c>
    </row>
    <row r="1179" spans="1:11" x14ac:dyDescent="0.25">
      <c r="A1179" s="48" t="s">
        <v>1481</v>
      </c>
      <c r="B1179" s="48" t="s">
        <v>75</v>
      </c>
      <c r="C1179" s="48" t="s">
        <v>31</v>
      </c>
      <c r="D1179" s="48">
        <v>320087</v>
      </c>
      <c r="E1179" s="48">
        <v>88.23</v>
      </c>
      <c r="F1179" s="48">
        <v>5.39</v>
      </c>
      <c r="G1179" s="48">
        <v>1.6799999999999999E-2</v>
      </c>
      <c r="H1179" s="48">
        <v>59.385399999999997</v>
      </c>
      <c r="I1179" s="48">
        <v>2028</v>
      </c>
      <c r="J1179" s="48" t="s">
        <v>32</v>
      </c>
      <c r="K1179" s="48" t="s">
        <v>33</v>
      </c>
    </row>
    <row r="1180" spans="1:11" x14ac:dyDescent="0.25">
      <c r="A1180" s="48" t="s">
        <v>1106</v>
      </c>
      <c r="B1180" s="48" t="s">
        <v>79</v>
      </c>
      <c r="C1180" s="48" t="s">
        <v>31</v>
      </c>
      <c r="D1180" s="48">
        <v>213463</v>
      </c>
      <c r="E1180" s="48">
        <v>89.72</v>
      </c>
      <c r="F1180" s="48">
        <v>3.66</v>
      </c>
      <c r="G1180" s="48">
        <v>1.7100000000000001E-2</v>
      </c>
      <c r="H1180" s="48">
        <v>58.323300000000003</v>
      </c>
      <c r="I1180" s="48">
        <v>2028</v>
      </c>
      <c r="J1180" s="48" t="s">
        <v>32</v>
      </c>
      <c r="K1180" s="48" t="s">
        <v>33</v>
      </c>
    </row>
    <row r="1181" spans="1:11" x14ac:dyDescent="0.25">
      <c r="A1181" s="48" t="s">
        <v>1110</v>
      </c>
      <c r="B1181" s="48" t="s">
        <v>79</v>
      </c>
      <c r="C1181" s="48" t="s">
        <v>31</v>
      </c>
      <c r="D1181" s="48">
        <v>176486</v>
      </c>
      <c r="E1181" s="48">
        <v>87.73</v>
      </c>
      <c r="F1181" s="48">
        <v>3.72</v>
      </c>
      <c r="G1181" s="48">
        <v>2.1100000000000001E-2</v>
      </c>
      <c r="H1181" s="48">
        <v>47.442599999999999</v>
      </c>
      <c r="I1181" s="48">
        <v>2028</v>
      </c>
      <c r="J1181" s="48" t="s">
        <v>32</v>
      </c>
      <c r="K1181" s="48" t="s">
        <v>33</v>
      </c>
    </row>
    <row r="1182" spans="1:11" x14ac:dyDescent="0.25">
      <c r="A1182" s="48" t="s">
        <v>1099</v>
      </c>
      <c r="B1182" s="48" t="s">
        <v>79</v>
      </c>
      <c r="C1182" s="48" t="s">
        <v>31</v>
      </c>
      <c r="D1182" s="48">
        <v>350997</v>
      </c>
      <c r="E1182" s="48">
        <v>85.13</v>
      </c>
      <c r="F1182" s="48">
        <v>6.64</v>
      </c>
      <c r="G1182" s="48">
        <v>1.89E-2</v>
      </c>
      <c r="H1182" s="48">
        <v>52.860900000000001</v>
      </c>
      <c r="I1182" s="48">
        <v>2028</v>
      </c>
      <c r="J1182" s="48" t="s">
        <v>32</v>
      </c>
      <c r="K1182" s="48" t="s">
        <v>33</v>
      </c>
    </row>
    <row r="1183" spans="1:11" x14ac:dyDescent="0.25">
      <c r="A1183" s="48" t="s">
        <v>1644</v>
      </c>
      <c r="B1183" s="48" t="s">
        <v>75</v>
      </c>
      <c r="C1183" s="48" t="s">
        <v>31</v>
      </c>
      <c r="D1183" s="48">
        <v>377193</v>
      </c>
      <c r="E1183" s="48">
        <v>84.52</v>
      </c>
      <c r="F1183" s="48">
        <v>6.41</v>
      </c>
      <c r="G1183" s="48">
        <v>1.7000000000000001E-2</v>
      </c>
      <c r="H1183" s="48">
        <v>58.844499999999996</v>
      </c>
      <c r="I1183" s="48">
        <v>2028</v>
      </c>
      <c r="J1183" s="48" t="s">
        <v>32</v>
      </c>
      <c r="K1183" s="48" t="s">
        <v>33</v>
      </c>
    </row>
    <row r="1184" spans="1:11" x14ac:dyDescent="0.25">
      <c r="A1184" s="48" t="s">
        <v>1125</v>
      </c>
      <c r="B1184" s="48" t="s">
        <v>79</v>
      </c>
      <c r="C1184" s="48" t="s">
        <v>31</v>
      </c>
      <c r="D1184" s="48">
        <v>158511</v>
      </c>
      <c r="E1184" s="48">
        <v>79.17</v>
      </c>
      <c r="F1184" s="48">
        <v>3.64</v>
      </c>
      <c r="G1184" s="48">
        <v>2.3E-2</v>
      </c>
      <c r="H1184" s="48">
        <v>43.546999999999997</v>
      </c>
      <c r="I1184" s="48">
        <v>2028</v>
      </c>
      <c r="J1184" s="48" t="s">
        <v>32</v>
      </c>
      <c r="K1184" s="48" t="s">
        <v>33</v>
      </c>
    </row>
    <row r="1185" spans="1:11" x14ac:dyDescent="0.25">
      <c r="A1185" s="48" t="s">
        <v>1404</v>
      </c>
      <c r="B1185" s="48" t="s">
        <v>79</v>
      </c>
      <c r="C1185" s="48" t="s">
        <v>31</v>
      </c>
      <c r="D1185" s="48">
        <v>231477</v>
      </c>
      <c r="E1185" s="48">
        <v>84.87</v>
      </c>
      <c r="F1185" s="48">
        <v>2.84</v>
      </c>
      <c r="G1185" s="48">
        <v>1.23E-2</v>
      </c>
      <c r="H1185" s="48">
        <v>81.505899999999997</v>
      </c>
      <c r="I1185" s="48">
        <v>2028</v>
      </c>
      <c r="J1185" s="48" t="s">
        <v>32</v>
      </c>
      <c r="K1185" s="48" t="s">
        <v>33</v>
      </c>
    </row>
    <row r="1186" spans="1:11" x14ac:dyDescent="0.25">
      <c r="A1186" s="48" t="s">
        <v>1169</v>
      </c>
      <c r="B1186" s="48" t="s">
        <v>79</v>
      </c>
      <c r="C1186" s="48" t="s">
        <v>31</v>
      </c>
      <c r="D1186" s="48">
        <v>375965</v>
      </c>
      <c r="E1186" s="48">
        <v>84.49</v>
      </c>
      <c r="F1186" s="48">
        <v>8.34</v>
      </c>
      <c r="G1186" s="48">
        <v>2.2200000000000001E-2</v>
      </c>
      <c r="H1186" s="48">
        <v>45.079700000000003</v>
      </c>
      <c r="I1186" s="48">
        <v>2028</v>
      </c>
      <c r="J1186" s="48" t="s">
        <v>32</v>
      </c>
      <c r="K1186" s="48" t="s">
        <v>33</v>
      </c>
    </row>
    <row r="1187" spans="1:11" x14ac:dyDescent="0.25">
      <c r="A1187" s="48" t="s">
        <v>3320</v>
      </c>
      <c r="B1187" s="48" t="s">
        <v>79</v>
      </c>
      <c r="C1187" s="48" t="s">
        <v>31</v>
      </c>
      <c r="D1187" s="48">
        <v>51000</v>
      </c>
      <c r="E1187" s="48">
        <v>89.62</v>
      </c>
      <c r="F1187" s="48">
        <v>4.9400000000000004</v>
      </c>
      <c r="G1187" s="48">
        <v>9.69E-2</v>
      </c>
      <c r="H1187" s="48">
        <v>10.3239</v>
      </c>
      <c r="I1187" s="48">
        <v>2028</v>
      </c>
      <c r="J1187" s="48" t="s">
        <v>32</v>
      </c>
      <c r="K1187" s="48" t="s">
        <v>33</v>
      </c>
    </row>
    <row r="1188" spans="1:11" x14ac:dyDescent="0.25">
      <c r="A1188" s="48" t="s">
        <v>981</v>
      </c>
      <c r="B1188" s="48" t="s">
        <v>79</v>
      </c>
      <c r="C1188" s="48" t="s">
        <v>31</v>
      </c>
      <c r="D1188" s="48">
        <v>253101</v>
      </c>
      <c r="E1188" s="48">
        <v>86.93</v>
      </c>
      <c r="F1188" s="48">
        <v>4</v>
      </c>
      <c r="G1188" s="48">
        <v>1.5800000000000002E-2</v>
      </c>
      <c r="H1188" s="48">
        <v>63.275199999999998</v>
      </c>
      <c r="I1188" s="48">
        <v>2028</v>
      </c>
      <c r="J1188" s="48" t="s">
        <v>32</v>
      </c>
      <c r="K1188" s="48" t="s">
        <v>33</v>
      </c>
    </row>
    <row r="1189" spans="1:11" x14ac:dyDescent="0.25">
      <c r="A1189" s="48" t="s">
        <v>1440</v>
      </c>
      <c r="B1189" s="48" t="s">
        <v>79</v>
      </c>
      <c r="C1189" s="48" t="s">
        <v>31</v>
      </c>
      <c r="D1189" s="48">
        <v>480131</v>
      </c>
      <c r="E1189" s="48">
        <v>88.54</v>
      </c>
      <c r="F1189" s="48">
        <v>6.7</v>
      </c>
      <c r="G1189" s="48">
        <v>1.4E-2</v>
      </c>
      <c r="H1189" s="48">
        <v>71.6614</v>
      </c>
      <c r="I1189" s="48">
        <v>2028</v>
      </c>
      <c r="J1189" s="48" t="s">
        <v>32</v>
      </c>
      <c r="K1189" s="48" t="s">
        <v>33</v>
      </c>
    </row>
    <row r="1190" spans="1:11" x14ac:dyDescent="0.25">
      <c r="A1190" s="48" t="s">
        <v>1348</v>
      </c>
      <c r="B1190" s="48" t="s">
        <v>75</v>
      </c>
      <c r="C1190" s="48" t="s">
        <v>31</v>
      </c>
      <c r="D1190" s="48">
        <v>419656</v>
      </c>
      <c r="E1190" s="48">
        <v>86.06</v>
      </c>
      <c r="F1190" s="48">
        <v>5.95</v>
      </c>
      <c r="G1190" s="48">
        <v>1.4200000000000001E-2</v>
      </c>
      <c r="H1190" s="48">
        <v>70.5304</v>
      </c>
      <c r="I1190" s="48">
        <v>2028</v>
      </c>
      <c r="J1190" s="48" t="s">
        <v>32</v>
      </c>
      <c r="K1190" s="48" t="s">
        <v>33</v>
      </c>
    </row>
    <row r="1191" spans="1:11" x14ac:dyDescent="0.25">
      <c r="A1191" s="48" t="s">
        <v>1600</v>
      </c>
      <c r="B1191" s="48" t="s">
        <v>79</v>
      </c>
      <c r="C1191" s="48" t="s">
        <v>31</v>
      </c>
      <c r="D1191" s="48">
        <v>406899</v>
      </c>
      <c r="E1191" s="48">
        <v>89.31</v>
      </c>
      <c r="F1191" s="48">
        <v>7.05</v>
      </c>
      <c r="G1191" s="48">
        <v>1.7299999999999999E-2</v>
      </c>
      <c r="H1191" s="48">
        <v>57.716200000000001</v>
      </c>
      <c r="I1191" s="48">
        <v>2028</v>
      </c>
      <c r="J1191" s="48" t="s">
        <v>32</v>
      </c>
      <c r="K1191" s="48" t="s">
        <v>33</v>
      </c>
    </row>
    <row r="1192" spans="1:11" x14ac:dyDescent="0.25">
      <c r="A1192" s="48" t="s">
        <v>950</v>
      </c>
      <c r="B1192" s="48" t="s">
        <v>79</v>
      </c>
      <c r="C1192" s="48" t="s">
        <v>31</v>
      </c>
      <c r="D1192" s="48">
        <v>444066</v>
      </c>
      <c r="E1192" s="48">
        <v>87.96</v>
      </c>
      <c r="F1192" s="48">
        <v>8.9700000000000006</v>
      </c>
      <c r="G1192" s="48">
        <v>2.0199999999999999E-2</v>
      </c>
      <c r="H1192" s="48">
        <v>49.505699999999997</v>
      </c>
      <c r="I1192" s="48">
        <v>2028</v>
      </c>
      <c r="J1192" s="48" t="s">
        <v>32</v>
      </c>
      <c r="K1192" s="48" t="s">
        <v>33</v>
      </c>
    </row>
    <row r="1193" spans="1:11" x14ac:dyDescent="0.25">
      <c r="A1193" s="48" t="s">
        <v>1166</v>
      </c>
      <c r="B1193" s="48" t="s">
        <v>75</v>
      </c>
      <c r="C1193" s="48" t="s">
        <v>31</v>
      </c>
      <c r="D1193" s="48">
        <v>307863</v>
      </c>
      <c r="E1193" s="48">
        <v>76.52</v>
      </c>
      <c r="F1193" s="48">
        <v>4.9000000000000004</v>
      </c>
      <c r="G1193" s="48">
        <v>1.5900000000000001E-2</v>
      </c>
      <c r="H1193" s="48">
        <v>62.8292</v>
      </c>
      <c r="I1193" s="48">
        <v>2028</v>
      </c>
      <c r="J1193" s="48" t="s">
        <v>32</v>
      </c>
      <c r="K1193" s="48" t="s">
        <v>33</v>
      </c>
    </row>
    <row r="1194" spans="1:11" x14ac:dyDescent="0.25">
      <c r="A1194" s="48" t="s">
        <v>1090</v>
      </c>
      <c r="B1194" s="48" t="s">
        <v>79</v>
      </c>
      <c r="C1194" s="48" t="s">
        <v>31</v>
      </c>
      <c r="D1194" s="48">
        <v>242840</v>
      </c>
      <c r="E1194" s="48">
        <v>89.81</v>
      </c>
      <c r="F1194" s="48">
        <v>4.28</v>
      </c>
      <c r="G1194" s="48">
        <v>1.7600000000000001E-2</v>
      </c>
      <c r="H1194" s="48">
        <v>56.738300000000002</v>
      </c>
      <c r="I1194" s="48">
        <v>2028</v>
      </c>
      <c r="J1194" s="48" t="s">
        <v>32</v>
      </c>
      <c r="K1194" s="48" t="s">
        <v>33</v>
      </c>
    </row>
    <row r="1195" spans="1:11" x14ac:dyDescent="0.25">
      <c r="A1195" s="48" t="s">
        <v>1251</v>
      </c>
      <c r="B1195" s="48" t="s">
        <v>34</v>
      </c>
      <c r="C1195" s="48" t="s">
        <v>31</v>
      </c>
      <c r="D1195" s="48">
        <v>829886</v>
      </c>
      <c r="E1195" s="48">
        <v>85.94</v>
      </c>
      <c r="F1195" s="48">
        <v>9.9700000000000006</v>
      </c>
      <c r="G1195" s="48">
        <v>1.2E-2</v>
      </c>
      <c r="H1195" s="48">
        <v>83.238399999999999</v>
      </c>
      <c r="I1195" s="48">
        <v>2028</v>
      </c>
      <c r="J1195" s="48" t="s">
        <v>32</v>
      </c>
      <c r="K1195" s="48" t="s">
        <v>33</v>
      </c>
    </row>
    <row r="1196" spans="1:11" x14ac:dyDescent="0.25">
      <c r="A1196" s="48" t="s">
        <v>1052</v>
      </c>
      <c r="B1196" s="48" t="s">
        <v>79</v>
      </c>
      <c r="C1196" s="48" t="s">
        <v>31</v>
      </c>
      <c r="D1196" s="48">
        <v>216998</v>
      </c>
      <c r="E1196" s="48">
        <v>89.52</v>
      </c>
      <c r="F1196" s="48">
        <v>4.21</v>
      </c>
      <c r="G1196" s="48">
        <v>1.9400000000000001E-2</v>
      </c>
      <c r="H1196" s="48">
        <v>51.543399999999998</v>
      </c>
      <c r="I1196" s="48">
        <v>2028</v>
      </c>
      <c r="J1196" s="48" t="s">
        <v>32</v>
      </c>
      <c r="K1196" s="48" t="s">
        <v>33</v>
      </c>
    </row>
    <row r="1197" spans="1:11" x14ac:dyDescent="0.25">
      <c r="A1197" s="48" t="s">
        <v>1513</v>
      </c>
      <c r="B1197" s="48" t="s">
        <v>79</v>
      </c>
      <c r="C1197" s="48" t="s">
        <v>31</v>
      </c>
      <c r="D1197" s="48">
        <v>455999</v>
      </c>
      <c r="E1197" s="48">
        <v>89.19</v>
      </c>
      <c r="F1197" s="48">
        <v>6.51</v>
      </c>
      <c r="G1197" s="48">
        <v>1.43E-2</v>
      </c>
      <c r="H1197" s="48">
        <v>70.046000000000006</v>
      </c>
      <c r="I1197" s="48">
        <v>2028</v>
      </c>
      <c r="J1197" s="48" t="s">
        <v>32</v>
      </c>
      <c r="K1197" s="48" t="s">
        <v>33</v>
      </c>
    </row>
    <row r="1198" spans="1:11" x14ac:dyDescent="0.25">
      <c r="A1198" s="48" t="s">
        <v>1204</v>
      </c>
      <c r="B1198" s="48" t="s">
        <v>30</v>
      </c>
      <c r="C1198" s="48" t="s">
        <v>31</v>
      </c>
      <c r="D1198" s="48">
        <v>655896</v>
      </c>
      <c r="E1198" s="48">
        <v>86.54</v>
      </c>
      <c r="F1198" s="48">
        <v>10.69</v>
      </c>
      <c r="G1198" s="48">
        <v>1.6299999999999999E-2</v>
      </c>
      <c r="H1198" s="48">
        <v>61.356000000000002</v>
      </c>
      <c r="I1198" s="48">
        <v>2028</v>
      </c>
      <c r="J1198" s="48" t="s">
        <v>32</v>
      </c>
      <c r="K1198" s="48" t="s">
        <v>33</v>
      </c>
    </row>
    <row r="1199" spans="1:11" x14ac:dyDescent="0.25">
      <c r="A1199" s="48" t="s">
        <v>1001</v>
      </c>
      <c r="B1199" s="48" t="s">
        <v>79</v>
      </c>
      <c r="C1199" s="48" t="s">
        <v>31</v>
      </c>
      <c r="D1199" s="48">
        <v>244550</v>
      </c>
      <c r="E1199" s="48">
        <v>90.16</v>
      </c>
      <c r="F1199" s="48">
        <v>4.45</v>
      </c>
      <c r="G1199" s="48">
        <v>1.8200000000000001E-2</v>
      </c>
      <c r="H1199" s="48">
        <v>54.954999999999998</v>
      </c>
      <c r="I1199" s="48">
        <v>2028</v>
      </c>
      <c r="J1199" s="48" t="s">
        <v>32</v>
      </c>
      <c r="K1199" s="48" t="s">
        <v>33</v>
      </c>
    </row>
    <row r="1200" spans="1:11" x14ac:dyDescent="0.25">
      <c r="A1200" s="48" t="s">
        <v>1587</v>
      </c>
      <c r="B1200" s="48" t="s">
        <v>79</v>
      </c>
      <c r="C1200" s="48" t="s">
        <v>31</v>
      </c>
      <c r="D1200" s="48">
        <v>397512</v>
      </c>
      <c r="E1200" s="48">
        <v>77.47</v>
      </c>
      <c r="F1200" s="48">
        <v>6.64</v>
      </c>
      <c r="G1200" s="48">
        <v>1.67E-2</v>
      </c>
      <c r="H1200" s="48">
        <v>59.866300000000003</v>
      </c>
      <c r="I1200" s="48">
        <v>2028</v>
      </c>
      <c r="J1200" s="48" t="s">
        <v>32</v>
      </c>
      <c r="K1200" s="48" t="s">
        <v>33</v>
      </c>
    </row>
    <row r="1201" spans="1:11" x14ac:dyDescent="0.25">
      <c r="A1201" s="48" t="s">
        <v>1573</v>
      </c>
      <c r="B1201" s="48" t="s">
        <v>79</v>
      </c>
      <c r="C1201" s="48" t="s">
        <v>31</v>
      </c>
      <c r="D1201" s="48">
        <v>406899</v>
      </c>
      <c r="E1201" s="48">
        <v>89.58</v>
      </c>
      <c r="F1201" s="48">
        <v>7.04</v>
      </c>
      <c r="G1201" s="48">
        <v>1.7299999999999999E-2</v>
      </c>
      <c r="H1201" s="48">
        <v>57.798200000000001</v>
      </c>
      <c r="I1201" s="48">
        <v>2028</v>
      </c>
      <c r="J1201" s="48" t="s">
        <v>32</v>
      </c>
      <c r="K1201" s="48" t="s">
        <v>33</v>
      </c>
    </row>
    <row r="1202" spans="1:11" x14ac:dyDescent="0.25">
      <c r="A1202" s="48" t="s">
        <v>857</v>
      </c>
      <c r="B1202" s="48" t="s">
        <v>79</v>
      </c>
      <c r="C1202" s="48" t="s">
        <v>31</v>
      </c>
      <c r="D1202" s="48">
        <v>213767</v>
      </c>
      <c r="E1202" s="48">
        <v>89.18</v>
      </c>
      <c r="F1202" s="48">
        <v>3.96</v>
      </c>
      <c r="G1202" s="48">
        <v>1.8499999999999999E-2</v>
      </c>
      <c r="H1202" s="48">
        <v>53.981699999999996</v>
      </c>
      <c r="I1202" s="48">
        <v>2028</v>
      </c>
      <c r="J1202" s="48" t="s">
        <v>32</v>
      </c>
      <c r="K1202" s="48" t="s">
        <v>33</v>
      </c>
    </row>
    <row r="1203" spans="1:11" x14ac:dyDescent="0.25">
      <c r="A1203" s="48" t="s">
        <v>1486</v>
      </c>
      <c r="B1203" s="48" t="s">
        <v>75</v>
      </c>
      <c r="C1203" s="48" t="s">
        <v>31</v>
      </c>
      <c r="D1203" s="48">
        <v>388696</v>
      </c>
      <c r="E1203" s="48">
        <v>88.8</v>
      </c>
      <c r="F1203" s="48">
        <v>5.27</v>
      </c>
      <c r="G1203" s="48">
        <v>1.3599999999999999E-2</v>
      </c>
      <c r="H1203" s="48">
        <v>73.756299999999996</v>
      </c>
      <c r="I1203" s="48">
        <v>2028</v>
      </c>
      <c r="J1203" s="48" t="s">
        <v>32</v>
      </c>
      <c r="K1203" s="48" t="s">
        <v>33</v>
      </c>
    </row>
    <row r="1204" spans="1:11" x14ac:dyDescent="0.25">
      <c r="A1204" s="48" t="s">
        <v>1103</v>
      </c>
      <c r="B1204" s="48" t="s">
        <v>79</v>
      </c>
      <c r="C1204" s="48" t="s">
        <v>31</v>
      </c>
      <c r="D1204" s="48">
        <v>303721</v>
      </c>
      <c r="E1204" s="48">
        <v>84.19</v>
      </c>
      <c r="F1204" s="48">
        <v>4.34</v>
      </c>
      <c r="G1204" s="48">
        <v>1.43E-2</v>
      </c>
      <c r="H1204" s="48">
        <v>69.981700000000004</v>
      </c>
      <c r="I1204" s="48">
        <v>2028</v>
      </c>
      <c r="J1204" s="48" t="s">
        <v>32</v>
      </c>
      <c r="K1204" s="48" t="s">
        <v>33</v>
      </c>
    </row>
    <row r="1205" spans="1:11" x14ac:dyDescent="0.25">
      <c r="A1205" s="48" t="s">
        <v>1219</v>
      </c>
      <c r="B1205" s="48" t="s">
        <v>79</v>
      </c>
      <c r="C1205" s="48" t="s">
        <v>31</v>
      </c>
      <c r="D1205" s="48">
        <v>616220</v>
      </c>
      <c r="E1205" s="48">
        <v>88.03</v>
      </c>
      <c r="F1205" s="48">
        <v>10.07</v>
      </c>
      <c r="G1205" s="48">
        <v>1.6299999999999999E-2</v>
      </c>
      <c r="H1205" s="48">
        <v>61.1937</v>
      </c>
      <c r="I1205" s="48">
        <v>2028</v>
      </c>
      <c r="J1205" s="48" t="s">
        <v>32</v>
      </c>
      <c r="K1205" s="48" t="s">
        <v>33</v>
      </c>
    </row>
    <row r="1206" spans="1:11" x14ac:dyDescent="0.25">
      <c r="A1206" s="48" t="s">
        <v>1208</v>
      </c>
      <c r="B1206" s="48" t="s">
        <v>30</v>
      </c>
      <c r="C1206" s="48" t="s">
        <v>31</v>
      </c>
      <c r="D1206" s="48">
        <v>655896</v>
      </c>
      <c r="E1206" s="48">
        <v>85.89</v>
      </c>
      <c r="F1206" s="48">
        <v>10.7</v>
      </c>
      <c r="G1206" s="48">
        <v>1.6299999999999999E-2</v>
      </c>
      <c r="H1206" s="48">
        <v>61.2986</v>
      </c>
      <c r="I1206" s="48">
        <v>2028</v>
      </c>
      <c r="J1206" s="48" t="s">
        <v>32</v>
      </c>
      <c r="K1206" s="48" t="s">
        <v>33</v>
      </c>
    </row>
    <row r="1207" spans="1:11" x14ac:dyDescent="0.25">
      <c r="A1207" s="48" t="s">
        <v>1042</v>
      </c>
      <c r="B1207" s="48" t="s">
        <v>34</v>
      </c>
      <c r="C1207" s="48" t="s">
        <v>31</v>
      </c>
      <c r="D1207" s="48">
        <v>903967</v>
      </c>
      <c r="E1207" s="48">
        <v>73.260000000000005</v>
      </c>
      <c r="F1207" s="48">
        <v>10.44</v>
      </c>
      <c r="G1207" s="48">
        <v>1.15E-2</v>
      </c>
      <c r="H1207" s="48">
        <v>86.5869</v>
      </c>
      <c r="I1207" s="48">
        <v>2028</v>
      </c>
      <c r="J1207" s="48" t="s">
        <v>32</v>
      </c>
      <c r="K1207" s="48" t="s">
        <v>33</v>
      </c>
    </row>
    <row r="1208" spans="1:11" x14ac:dyDescent="0.25">
      <c r="A1208" s="48" t="s">
        <v>1429</v>
      </c>
      <c r="B1208" s="48" t="s">
        <v>75</v>
      </c>
      <c r="C1208" s="48" t="s">
        <v>31</v>
      </c>
      <c r="D1208" s="48">
        <v>285378</v>
      </c>
      <c r="E1208" s="48">
        <v>81.13</v>
      </c>
      <c r="F1208" s="48">
        <v>5.69</v>
      </c>
      <c r="G1208" s="48">
        <v>1.9900000000000001E-2</v>
      </c>
      <c r="H1208" s="48">
        <v>50.154299999999999</v>
      </c>
      <c r="I1208" s="48">
        <v>2028</v>
      </c>
      <c r="J1208" s="48" t="s">
        <v>32</v>
      </c>
      <c r="K1208" s="48" t="s">
        <v>33</v>
      </c>
    </row>
    <row r="1209" spans="1:11" x14ac:dyDescent="0.25">
      <c r="A1209" s="48" t="s">
        <v>1072</v>
      </c>
      <c r="B1209" s="48" t="s">
        <v>79</v>
      </c>
      <c r="C1209" s="48" t="s">
        <v>31</v>
      </c>
      <c r="D1209" s="48">
        <v>259675</v>
      </c>
      <c r="E1209" s="48">
        <v>89.87</v>
      </c>
      <c r="F1209" s="48">
        <v>4.18</v>
      </c>
      <c r="G1209" s="48">
        <v>1.61E-2</v>
      </c>
      <c r="H1209" s="48">
        <v>62.1233</v>
      </c>
      <c r="I1209" s="48">
        <v>2028</v>
      </c>
      <c r="J1209" s="48" t="s">
        <v>32</v>
      </c>
      <c r="K1209" s="48" t="s">
        <v>33</v>
      </c>
    </row>
    <row r="1210" spans="1:11" x14ac:dyDescent="0.25">
      <c r="A1210" s="48" t="s">
        <v>1449</v>
      </c>
      <c r="B1210" s="48" t="s">
        <v>79</v>
      </c>
      <c r="C1210" s="48" t="s">
        <v>31</v>
      </c>
      <c r="D1210" s="48">
        <v>390520</v>
      </c>
      <c r="E1210" s="48">
        <v>80.92</v>
      </c>
      <c r="F1210" s="48">
        <v>6.85</v>
      </c>
      <c r="G1210" s="48">
        <v>1.7500000000000002E-2</v>
      </c>
      <c r="H1210" s="48">
        <v>57.010199999999998</v>
      </c>
      <c r="I1210" s="48">
        <v>2028</v>
      </c>
      <c r="J1210" s="48" t="s">
        <v>32</v>
      </c>
      <c r="K1210" s="48" t="s">
        <v>33</v>
      </c>
    </row>
    <row r="1211" spans="1:11" x14ac:dyDescent="0.25">
      <c r="A1211" s="48" t="s">
        <v>1852</v>
      </c>
      <c r="B1211" s="48" t="s">
        <v>79</v>
      </c>
      <c r="C1211" s="48" t="s">
        <v>31</v>
      </c>
      <c r="D1211" s="48">
        <v>239002</v>
      </c>
      <c r="E1211" s="48">
        <v>89.01</v>
      </c>
      <c r="F1211" s="48">
        <v>4.34</v>
      </c>
      <c r="G1211" s="48">
        <v>1.8200000000000001E-2</v>
      </c>
      <c r="H1211" s="48">
        <v>55.069499999999998</v>
      </c>
      <c r="I1211" s="48">
        <v>2028</v>
      </c>
      <c r="J1211" s="48" t="s">
        <v>32</v>
      </c>
      <c r="K1211" s="48" t="s">
        <v>33</v>
      </c>
    </row>
    <row r="1212" spans="1:11" x14ac:dyDescent="0.25">
      <c r="A1212" s="48" t="s">
        <v>2953</v>
      </c>
      <c r="B1212" s="48" t="s">
        <v>79</v>
      </c>
      <c r="C1212" s="48" t="s">
        <v>31</v>
      </c>
      <c r="D1212" s="48">
        <v>266402</v>
      </c>
      <c r="E1212" s="48">
        <v>87.99</v>
      </c>
      <c r="F1212" s="48">
        <v>3.89</v>
      </c>
      <c r="G1212" s="48">
        <v>1.46E-2</v>
      </c>
      <c r="H1212" s="48">
        <v>68.483699999999999</v>
      </c>
      <c r="I1212" s="48">
        <v>2028</v>
      </c>
      <c r="J1212" s="48" t="s">
        <v>32</v>
      </c>
      <c r="K1212" s="48" t="s">
        <v>33</v>
      </c>
    </row>
    <row r="1213" spans="1:11" x14ac:dyDescent="0.25">
      <c r="A1213" s="48" t="s">
        <v>1023</v>
      </c>
      <c r="B1213" s="48" t="s">
        <v>79</v>
      </c>
      <c r="C1213" s="48" t="s">
        <v>31</v>
      </c>
      <c r="D1213" s="48">
        <v>338798</v>
      </c>
      <c r="E1213" s="48">
        <v>86.29</v>
      </c>
      <c r="F1213" s="48">
        <v>4.67</v>
      </c>
      <c r="G1213" s="48">
        <v>1.38E-2</v>
      </c>
      <c r="H1213" s="48">
        <v>72.547700000000006</v>
      </c>
      <c r="I1213" s="48">
        <v>2028</v>
      </c>
      <c r="J1213" s="48" t="s">
        <v>32</v>
      </c>
      <c r="K1213" s="48" t="s">
        <v>33</v>
      </c>
    </row>
    <row r="1214" spans="1:11" x14ac:dyDescent="0.25">
      <c r="A1214" s="48" t="s">
        <v>1291</v>
      </c>
      <c r="B1214" s="48" t="s">
        <v>75</v>
      </c>
      <c r="C1214" s="48" t="s">
        <v>31</v>
      </c>
      <c r="D1214" s="48">
        <v>522448</v>
      </c>
      <c r="E1214" s="48">
        <v>84.73</v>
      </c>
      <c r="F1214" s="48">
        <v>10.029999999999999</v>
      </c>
      <c r="G1214" s="48">
        <v>1.9199999999999998E-2</v>
      </c>
      <c r="H1214" s="48">
        <v>52.088500000000003</v>
      </c>
      <c r="I1214" s="48">
        <v>2028</v>
      </c>
      <c r="J1214" s="48" t="s">
        <v>32</v>
      </c>
      <c r="K1214" s="48" t="s">
        <v>33</v>
      </c>
    </row>
    <row r="1215" spans="1:11" x14ac:dyDescent="0.25">
      <c r="A1215" s="48" t="s">
        <v>1324</v>
      </c>
      <c r="B1215" s="48" t="s">
        <v>79</v>
      </c>
      <c r="C1215" s="48" t="s">
        <v>31</v>
      </c>
      <c r="D1215" s="48">
        <v>164401</v>
      </c>
      <c r="E1215" s="48">
        <v>87.46</v>
      </c>
      <c r="F1215" s="48">
        <v>2.84</v>
      </c>
      <c r="G1215" s="48">
        <v>1.7299999999999999E-2</v>
      </c>
      <c r="H1215" s="48">
        <v>57.887799999999999</v>
      </c>
      <c r="I1215" s="48">
        <v>2028</v>
      </c>
      <c r="J1215" s="48" t="s">
        <v>32</v>
      </c>
      <c r="K1215" s="48" t="s">
        <v>33</v>
      </c>
    </row>
    <row r="1216" spans="1:11" x14ac:dyDescent="0.25">
      <c r="A1216" s="48" t="s">
        <v>976</v>
      </c>
      <c r="B1216" s="48" t="s">
        <v>79</v>
      </c>
      <c r="C1216" s="48" t="s">
        <v>31</v>
      </c>
      <c r="D1216" s="48">
        <v>287721</v>
      </c>
      <c r="E1216" s="48">
        <v>86.52</v>
      </c>
      <c r="F1216" s="48">
        <v>4.3099999999999996</v>
      </c>
      <c r="G1216" s="48">
        <v>1.4999999999999999E-2</v>
      </c>
      <c r="H1216" s="48">
        <v>66.756699999999995</v>
      </c>
      <c r="I1216" s="48">
        <v>2028</v>
      </c>
      <c r="J1216" s="48" t="s">
        <v>32</v>
      </c>
      <c r="K1216" s="48" t="s">
        <v>33</v>
      </c>
    </row>
    <row r="1217" spans="1:11" x14ac:dyDescent="0.25">
      <c r="A1217" s="48" t="s">
        <v>969</v>
      </c>
      <c r="B1217" s="48" t="s">
        <v>79</v>
      </c>
      <c r="C1217" s="48" t="s">
        <v>31</v>
      </c>
      <c r="D1217" s="48">
        <v>168278</v>
      </c>
      <c r="E1217" s="48">
        <v>88.43</v>
      </c>
      <c r="F1217" s="48">
        <v>3.63</v>
      </c>
      <c r="G1217" s="48">
        <v>2.1600000000000001E-2</v>
      </c>
      <c r="H1217" s="48">
        <v>46.357500000000002</v>
      </c>
      <c r="I1217" s="48">
        <v>2028</v>
      </c>
      <c r="J1217" s="48" t="s">
        <v>32</v>
      </c>
      <c r="K1217" s="48" t="s">
        <v>33</v>
      </c>
    </row>
    <row r="1218" spans="1:11" x14ac:dyDescent="0.25">
      <c r="A1218" s="48" t="s">
        <v>1048</v>
      </c>
      <c r="B1218" s="48" t="s">
        <v>79</v>
      </c>
      <c r="C1218" s="48" t="s">
        <v>31</v>
      </c>
      <c r="D1218" s="48">
        <v>253025</v>
      </c>
      <c r="E1218" s="48">
        <v>86.19</v>
      </c>
      <c r="F1218" s="48">
        <v>3.63</v>
      </c>
      <c r="G1218" s="48">
        <v>1.43E-2</v>
      </c>
      <c r="H1218" s="48">
        <v>69.703800000000001</v>
      </c>
      <c r="I1218" s="48">
        <v>2028</v>
      </c>
      <c r="J1218" s="48" t="s">
        <v>32</v>
      </c>
      <c r="K1218" s="48" t="s">
        <v>33</v>
      </c>
    </row>
    <row r="1219" spans="1:11" x14ac:dyDescent="0.25">
      <c r="A1219" s="48" t="s">
        <v>1457</v>
      </c>
      <c r="B1219" s="48" t="s">
        <v>75</v>
      </c>
      <c r="C1219" s="48" t="s">
        <v>31</v>
      </c>
      <c r="D1219" s="48">
        <v>328347</v>
      </c>
      <c r="E1219" s="48">
        <v>78.680000000000007</v>
      </c>
      <c r="F1219" s="48">
        <v>5.48</v>
      </c>
      <c r="G1219" s="48">
        <v>1.67E-2</v>
      </c>
      <c r="H1219" s="48">
        <v>59.917299999999997</v>
      </c>
      <c r="I1219" s="48">
        <v>2028</v>
      </c>
      <c r="J1219" s="48" t="s">
        <v>32</v>
      </c>
      <c r="K1219" s="48" t="s">
        <v>33</v>
      </c>
    </row>
    <row r="1220" spans="1:11" x14ac:dyDescent="0.25">
      <c r="A1220" s="48" t="s">
        <v>1767</v>
      </c>
      <c r="B1220" s="48" t="s">
        <v>75</v>
      </c>
      <c r="C1220" s="48" t="s">
        <v>31</v>
      </c>
      <c r="D1220" s="48">
        <v>369694</v>
      </c>
      <c r="E1220" s="48">
        <v>81.040000000000006</v>
      </c>
      <c r="F1220" s="48">
        <v>4.8600000000000003</v>
      </c>
      <c r="G1220" s="48">
        <v>1.3100000000000001E-2</v>
      </c>
      <c r="H1220" s="48">
        <v>76.068799999999996</v>
      </c>
      <c r="I1220" s="48">
        <v>2028</v>
      </c>
      <c r="J1220" s="48" t="s">
        <v>32</v>
      </c>
      <c r="K1220" s="48" t="s">
        <v>33</v>
      </c>
    </row>
    <row r="1221" spans="1:11" x14ac:dyDescent="0.25">
      <c r="A1221" s="48" t="s">
        <v>1144</v>
      </c>
      <c r="B1221" s="48" t="s">
        <v>79</v>
      </c>
      <c r="C1221" s="48" t="s">
        <v>31</v>
      </c>
      <c r="D1221" s="48">
        <v>232161</v>
      </c>
      <c r="E1221" s="48">
        <v>86.66</v>
      </c>
      <c r="F1221" s="48">
        <v>3.31</v>
      </c>
      <c r="G1221" s="48">
        <v>1.43E-2</v>
      </c>
      <c r="H1221" s="48">
        <v>70.139300000000006</v>
      </c>
      <c r="I1221" s="48">
        <v>2028</v>
      </c>
      <c r="J1221" s="48" t="s">
        <v>32</v>
      </c>
      <c r="K1221" s="48" t="s">
        <v>33</v>
      </c>
    </row>
    <row r="1222" spans="1:11" x14ac:dyDescent="0.25">
      <c r="A1222" s="48" t="s">
        <v>1319</v>
      </c>
      <c r="B1222" s="48" t="s">
        <v>79</v>
      </c>
      <c r="C1222" s="48" t="s">
        <v>31</v>
      </c>
      <c r="D1222" s="48">
        <v>372734</v>
      </c>
      <c r="E1222" s="48">
        <v>87.21</v>
      </c>
      <c r="F1222" s="48">
        <v>6.69</v>
      </c>
      <c r="G1222" s="48">
        <v>1.7899999999999999E-2</v>
      </c>
      <c r="H1222" s="48">
        <v>55.715200000000003</v>
      </c>
      <c r="I1222" s="48">
        <v>2028</v>
      </c>
      <c r="J1222" s="48" t="s">
        <v>32</v>
      </c>
      <c r="K1222" s="48" t="s">
        <v>33</v>
      </c>
    </row>
    <row r="1223" spans="1:11" x14ac:dyDescent="0.25">
      <c r="A1223" s="48" t="s">
        <v>3246</v>
      </c>
      <c r="B1223" s="48" t="s">
        <v>75</v>
      </c>
      <c r="C1223" s="48" t="s">
        <v>31</v>
      </c>
      <c r="D1223" s="48">
        <v>755198</v>
      </c>
      <c r="E1223" s="48">
        <v>79.94</v>
      </c>
      <c r="F1223" s="48">
        <v>9.9</v>
      </c>
      <c r="G1223" s="48">
        <v>1.3100000000000001E-2</v>
      </c>
      <c r="H1223" s="48">
        <v>76.282600000000002</v>
      </c>
      <c r="I1223" s="48">
        <v>2028</v>
      </c>
      <c r="J1223" s="48" t="s">
        <v>32</v>
      </c>
      <c r="K1223" s="48" t="s">
        <v>33</v>
      </c>
    </row>
    <row r="1224" spans="1:11" x14ac:dyDescent="0.25">
      <c r="A1224" s="48" t="s">
        <v>1168</v>
      </c>
      <c r="B1224" s="48" t="s">
        <v>30</v>
      </c>
      <c r="C1224" s="48" t="s">
        <v>31</v>
      </c>
      <c r="D1224" s="48">
        <v>655896</v>
      </c>
      <c r="E1224" s="48">
        <v>86.69</v>
      </c>
      <c r="F1224" s="48">
        <v>10.81</v>
      </c>
      <c r="G1224" s="48">
        <v>1.6500000000000001E-2</v>
      </c>
      <c r="H1224" s="48">
        <v>60.674900000000001</v>
      </c>
      <c r="I1224" s="48">
        <v>2028</v>
      </c>
      <c r="J1224" s="48" t="s">
        <v>32</v>
      </c>
      <c r="K1224" s="48" t="s">
        <v>33</v>
      </c>
    </row>
    <row r="1225" spans="1:11" x14ac:dyDescent="0.25">
      <c r="A1225" s="48" t="s">
        <v>1462</v>
      </c>
      <c r="B1225" s="48" t="s">
        <v>75</v>
      </c>
      <c r="C1225" s="48" t="s">
        <v>31</v>
      </c>
      <c r="D1225" s="48">
        <v>183986</v>
      </c>
      <c r="E1225" s="48">
        <v>88.29</v>
      </c>
      <c r="F1225" s="48">
        <v>5.56</v>
      </c>
      <c r="G1225" s="48">
        <v>3.0200000000000001E-2</v>
      </c>
      <c r="H1225" s="48">
        <v>33.091000000000001</v>
      </c>
      <c r="I1225" s="48">
        <v>2028</v>
      </c>
      <c r="J1225" s="48" t="s">
        <v>32</v>
      </c>
      <c r="K1225" s="48" t="s">
        <v>33</v>
      </c>
    </row>
    <row r="1226" spans="1:11" x14ac:dyDescent="0.25">
      <c r="A1226" s="48" t="s">
        <v>962</v>
      </c>
      <c r="B1226" s="48" t="s">
        <v>79</v>
      </c>
      <c r="C1226" s="48" t="s">
        <v>31</v>
      </c>
      <c r="D1226" s="48">
        <v>378055</v>
      </c>
      <c r="E1226" s="48">
        <v>85.04</v>
      </c>
      <c r="F1226" s="48">
        <v>4.51</v>
      </c>
      <c r="G1226" s="48">
        <v>1.1900000000000001E-2</v>
      </c>
      <c r="H1226" s="48">
        <v>83.825900000000004</v>
      </c>
      <c r="I1226" s="48">
        <v>2028</v>
      </c>
      <c r="J1226" s="48" t="s">
        <v>32</v>
      </c>
      <c r="K1226" s="48" t="s">
        <v>33</v>
      </c>
    </row>
    <row r="1227" spans="1:11" x14ac:dyDescent="0.25">
      <c r="A1227" s="48" t="s">
        <v>1202</v>
      </c>
      <c r="B1227" s="48" t="s">
        <v>79</v>
      </c>
      <c r="C1227" s="48" t="s">
        <v>31</v>
      </c>
      <c r="D1227" s="48">
        <v>192638</v>
      </c>
      <c r="E1227" s="48">
        <v>88.1</v>
      </c>
      <c r="F1227" s="48">
        <v>3.09</v>
      </c>
      <c r="G1227" s="48">
        <v>1.6E-2</v>
      </c>
      <c r="H1227" s="48">
        <v>62.342300000000002</v>
      </c>
      <c r="I1227" s="48">
        <v>2028</v>
      </c>
      <c r="J1227" s="48" t="s">
        <v>32</v>
      </c>
      <c r="K1227" s="48" t="s">
        <v>33</v>
      </c>
    </row>
    <row r="1228" spans="1:11" x14ac:dyDescent="0.25">
      <c r="A1228" s="48" t="s">
        <v>1522</v>
      </c>
      <c r="B1228" s="48" t="s">
        <v>75</v>
      </c>
      <c r="C1228" s="48" t="s">
        <v>31</v>
      </c>
      <c r="D1228" s="48">
        <v>134379</v>
      </c>
      <c r="E1228" s="48">
        <v>76.5</v>
      </c>
      <c r="F1228" s="48">
        <v>5.51</v>
      </c>
      <c r="G1228" s="48">
        <v>4.1000000000000002E-2</v>
      </c>
      <c r="H1228" s="48">
        <v>24.388200000000001</v>
      </c>
      <c r="I1228" s="48">
        <v>2028</v>
      </c>
      <c r="J1228" s="48" t="s">
        <v>32</v>
      </c>
      <c r="K1228" s="48" t="s">
        <v>33</v>
      </c>
    </row>
    <row r="1229" spans="1:11" x14ac:dyDescent="0.25">
      <c r="A1229" s="48" t="s">
        <v>1035</v>
      </c>
      <c r="B1229" s="48" t="s">
        <v>79</v>
      </c>
      <c r="C1229" s="48" t="s">
        <v>31</v>
      </c>
      <c r="D1229" s="48">
        <v>378625</v>
      </c>
      <c r="E1229" s="48">
        <v>88.53</v>
      </c>
      <c r="F1229" s="48">
        <v>4.7300000000000004</v>
      </c>
      <c r="G1229" s="48">
        <v>1.2500000000000001E-2</v>
      </c>
      <c r="H1229" s="48">
        <v>80.047499999999999</v>
      </c>
      <c r="I1229" s="48">
        <v>2028</v>
      </c>
      <c r="J1229" s="48" t="s">
        <v>32</v>
      </c>
      <c r="K1229" s="48" t="s">
        <v>33</v>
      </c>
    </row>
    <row r="1230" spans="1:11" x14ac:dyDescent="0.25">
      <c r="A1230" s="48" t="s">
        <v>1081</v>
      </c>
      <c r="B1230" s="48" t="s">
        <v>79</v>
      </c>
      <c r="C1230" s="48" t="s">
        <v>31</v>
      </c>
      <c r="D1230" s="48">
        <v>292624</v>
      </c>
      <c r="E1230" s="48">
        <v>86.12</v>
      </c>
      <c r="F1230" s="48">
        <v>3.67</v>
      </c>
      <c r="G1230" s="48">
        <v>1.2500000000000001E-2</v>
      </c>
      <c r="H1230" s="48">
        <v>79.733999999999995</v>
      </c>
      <c r="I1230" s="48">
        <v>2028</v>
      </c>
      <c r="J1230" s="48" t="s">
        <v>32</v>
      </c>
      <c r="K1230" s="48" t="s">
        <v>33</v>
      </c>
    </row>
    <row r="1231" spans="1:11" x14ac:dyDescent="0.25">
      <c r="A1231" s="48" t="s">
        <v>1323</v>
      </c>
      <c r="B1231" s="48" t="s">
        <v>79</v>
      </c>
      <c r="C1231" s="48" t="s">
        <v>31</v>
      </c>
      <c r="D1231" s="48">
        <v>215402</v>
      </c>
      <c r="E1231" s="48">
        <v>86.69</v>
      </c>
      <c r="F1231" s="48">
        <v>2.84</v>
      </c>
      <c r="G1231" s="48">
        <v>1.32E-2</v>
      </c>
      <c r="H1231" s="48">
        <v>75.845600000000005</v>
      </c>
      <c r="I1231" s="48">
        <v>2028</v>
      </c>
      <c r="J1231" s="48" t="s">
        <v>32</v>
      </c>
      <c r="K1231" s="48" t="s">
        <v>33</v>
      </c>
    </row>
    <row r="1232" spans="1:11" x14ac:dyDescent="0.25">
      <c r="A1232" s="48" t="s">
        <v>1309</v>
      </c>
      <c r="B1232" s="48" t="s">
        <v>79</v>
      </c>
      <c r="C1232" s="48" t="s">
        <v>31</v>
      </c>
      <c r="D1232" s="48">
        <v>707048</v>
      </c>
      <c r="E1232" s="48">
        <v>87.39</v>
      </c>
      <c r="F1232" s="48">
        <v>10.97</v>
      </c>
      <c r="G1232" s="48">
        <v>1.55E-2</v>
      </c>
      <c r="H1232" s="48">
        <v>64.452799999999996</v>
      </c>
      <c r="I1232" s="48">
        <v>2028</v>
      </c>
      <c r="J1232" s="48" t="s">
        <v>32</v>
      </c>
      <c r="K1232" s="48" t="s">
        <v>33</v>
      </c>
    </row>
    <row r="1233" spans="1:11" x14ac:dyDescent="0.25">
      <c r="A1233" s="48" t="s">
        <v>1398</v>
      </c>
      <c r="B1233" s="48" t="s">
        <v>75</v>
      </c>
      <c r="C1233" s="48" t="s">
        <v>31</v>
      </c>
      <c r="D1233" s="48">
        <v>760784</v>
      </c>
      <c r="E1233" s="48">
        <v>84.13</v>
      </c>
      <c r="F1233" s="48">
        <v>11.58</v>
      </c>
      <c r="G1233" s="48">
        <v>1.52E-2</v>
      </c>
      <c r="H1233" s="48">
        <v>65.698099999999997</v>
      </c>
      <c r="I1233" s="48">
        <v>2028</v>
      </c>
      <c r="J1233" s="48" t="s">
        <v>32</v>
      </c>
      <c r="K1233" s="48" t="s">
        <v>33</v>
      </c>
    </row>
    <row r="1234" spans="1:11" x14ac:dyDescent="0.25">
      <c r="A1234" s="48" t="s">
        <v>949</v>
      </c>
      <c r="B1234" s="48" t="s">
        <v>79</v>
      </c>
      <c r="C1234" s="48" t="s">
        <v>31</v>
      </c>
      <c r="D1234" s="48">
        <v>169304</v>
      </c>
      <c r="E1234" s="48">
        <v>88.43</v>
      </c>
      <c r="F1234" s="48">
        <v>3.63</v>
      </c>
      <c r="G1234" s="48">
        <v>2.1399999999999999E-2</v>
      </c>
      <c r="H1234" s="48">
        <v>46.6402</v>
      </c>
      <c r="I1234" s="48">
        <v>2028</v>
      </c>
      <c r="J1234" s="48" t="s">
        <v>32</v>
      </c>
      <c r="K1234" s="48" t="s">
        <v>33</v>
      </c>
    </row>
    <row r="1235" spans="1:11" x14ac:dyDescent="0.25">
      <c r="A1235" s="48" t="s">
        <v>1521</v>
      </c>
      <c r="B1235" s="48" t="s">
        <v>79</v>
      </c>
      <c r="C1235" s="48" t="s">
        <v>31</v>
      </c>
      <c r="D1235" s="48">
        <v>303835</v>
      </c>
      <c r="E1235" s="48">
        <v>89.99</v>
      </c>
      <c r="F1235" s="48">
        <v>6.82</v>
      </c>
      <c r="G1235" s="48">
        <v>2.24E-2</v>
      </c>
      <c r="H1235" s="48">
        <v>44.550600000000003</v>
      </c>
      <c r="I1235" s="48">
        <v>2028</v>
      </c>
      <c r="J1235" s="48" t="s">
        <v>32</v>
      </c>
      <c r="K1235" s="48" t="s">
        <v>33</v>
      </c>
    </row>
    <row r="1236" spans="1:11" x14ac:dyDescent="0.25">
      <c r="A1236" s="48" t="s">
        <v>1732</v>
      </c>
      <c r="B1236" s="48" t="s">
        <v>79</v>
      </c>
      <c r="C1236" s="48" t="s">
        <v>31</v>
      </c>
      <c r="D1236" s="48">
        <v>182491</v>
      </c>
      <c r="E1236" s="48">
        <v>84.47</v>
      </c>
      <c r="F1236" s="48">
        <v>2.92</v>
      </c>
      <c r="G1236" s="48">
        <v>1.6E-2</v>
      </c>
      <c r="H1236" s="48">
        <v>62.496899999999997</v>
      </c>
      <c r="I1236" s="48">
        <v>2028</v>
      </c>
      <c r="J1236" s="48" t="s">
        <v>32</v>
      </c>
      <c r="K1236" s="48" t="s">
        <v>33</v>
      </c>
    </row>
    <row r="1237" spans="1:11" x14ac:dyDescent="0.25">
      <c r="A1237" s="48" t="s">
        <v>1526</v>
      </c>
      <c r="B1237" s="48" t="s">
        <v>75</v>
      </c>
      <c r="C1237" s="48" t="s">
        <v>31</v>
      </c>
      <c r="D1237" s="48">
        <v>57765</v>
      </c>
      <c r="E1237" s="48">
        <v>81.28</v>
      </c>
      <c r="F1237" s="48">
        <v>5.76</v>
      </c>
      <c r="G1237" s="48">
        <v>9.9699999999999997E-2</v>
      </c>
      <c r="H1237" s="48">
        <v>10.028600000000001</v>
      </c>
      <c r="I1237" s="48">
        <v>2028</v>
      </c>
      <c r="J1237" s="48" t="s">
        <v>32</v>
      </c>
      <c r="K1237" s="48" t="s">
        <v>33</v>
      </c>
    </row>
    <row r="1238" spans="1:11" x14ac:dyDescent="0.25">
      <c r="A1238" s="48" t="s">
        <v>1438</v>
      </c>
      <c r="B1238" s="48" t="s">
        <v>75</v>
      </c>
      <c r="C1238" s="48" t="s">
        <v>31</v>
      </c>
      <c r="D1238" s="48">
        <v>205774</v>
      </c>
      <c r="E1238" s="48">
        <v>85.18</v>
      </c>
      <c r="F1238" s="48">
        <v>5.48</v>
      </c>
      <c r="G1238" s="48">
        <v>2.6599999999999999E-2</v>
      </c>
      <c r="H1238" s="48">
        <v>37.549999999999997</v>
      </c>
      <c r="I1238" s="48">
        <v>2028</v>
      </c>
      <c r="J1238" s="48" t="s">
        <v>32</v>
      </c>
      <c r="K1238" s="48" t="s">
        <v>33</v>
      </c>
    </row>
    <row r="1239" spans="1:11" x14ac:dyDescent="0.25">
      <c r="A1239" s="48" t="s">
        <v>2257</v>
      </c>
      <c r="B1239" s="48" t="s">
        <v>79</v>
      </c>
      <c r="C1239" s="48" t="s">
        <v>31</v>
      </c>
      <c r="D1239" s="48">
        <v>393294</v>
      </c>
      <c r="E1239" s="48">
        <v>76.989999999999995</v>
      </c>
      <c r="F1239" s="48">
        <v>7.22</v>
      </c>
      <c r="G1239" s="48">
        <v>1.84E-2</v>
      </c>
      <c r="H1239" s="48">
        <v>54.472900000000003</v>
      </c>
      <c r="I1239" s="48">
        <v>2028</v>
      </c>
      <c r="J1239" s="48" t="s">
        <v>32</v>
      </c>
      <c r="K1239" s="48" t="s">
        <v>33</v>
      </c>
    </row>
    <row r="1240" spans="1:11" x14ac:dyDescent="0.25">
      <c r="A1240" s="48" t="s">
        <v>1087</v>
      </c>
      <c r="B1240" s="48" t="s">
        <v>79</v>
      </c>
      <c r="C1240" s="48" t="s">
        <v>31</v>
      </c>
      <c r="D1240" s="48">
        <v>269670</v>
      </c>
      <c r="E1240" s="48">
        <v>85.04</v>
      </c>
      <c r="F1240" s="48">
        <v>4.5999999999999996</v>
      </c>
      <c r="G1240" s="48">
        <v>1.7100000000000001E-2</v>
      </c>
      <c r="H1240" s="48">
        <v>58.623899999999999</v>
      </c>
      <c r="I1240" s="48">
        <v>2028</v>
      </c>
      <c r="J1240" s="48" t="s">
        <v>32</v>
      </c>
      <c r="K1240" s="48" t="s">
        <v>33</v>
      </c>
    </row>
    <row r="1241" spans="1:11" x14ac:dyDescent="0.25">
      <c r="A1241" s="48" t="s">
        <v>1860</v>
      </c>
      <c r="B1241" s="48" t="s">
        <v>75</v>
      </c>
      <c r="C1241" s="48" t="s">
        <v>31</v>
      </c>
      <c r="D1241" s="48">
        <v>420466</v>
      </c>
      <c r="E1241" s="48">
        <v>84.19</v>
      </c>
      <c r="F1241" s="48">
        <v>6.77</v>
      </c>
      <c r="G1241" s="48">
        <v>1.61E-2</v>
      </c>
      <c r="H1241" s="48">
        <v>62.107300000000002</v>
      </c>
      <c r="I1241" s="48">
        <v>2028</v>
      </c>
      <c r="J1241" s="48" t="s">
        <v>32</v>
      </c>
      <c r="K1241" s="48" t="s">
        <v>33</v>
      </c>
    </row>
    <row r="1242" spans="1:11" x14ac:dyDescent="0.25">
      <c r="A1242" s="48" t="s">
        <v>1265</v>
      </c>
      <c r="B1242" s="48" t="s">
        <v>79</v>
      </c>
      <c r="C1242" s="48" t="s">
        <v>31</v>
      </c>
      <c r="D1242" s="48">
        <v>1102698</v>
      </c>
      <c r="E1242" s="48">
        <v>63.65</v>
      </c>
      <c r="F1242" s="48">
        <v>10.91</v>
      </c>
      <c r="G1242" s="48">
        <v>9.9000000000000008E-3</v>
      </c>
      <c r="H1242" s="48">
        <v>101.0722</v>
      </c>
      <c r="I1242" s="48">
        <v>2028</v>
      </c>
      <c r="J1242" s="48" t="s">
        <v>32</v>
      </c>
      <c r="K1242" s="48" t="s">
        <v>33</v>
      </c>
    </row>
    <row r="1243" spans="1:11" x14ac:dyDescent="0.25">
      <c r="A1243" s="48" t="s">
        <v>1276</v>
      </c>
      <c r="B1243" s="48" t="s">
        <v>79</v>
      </c>
      <c r="C1243" s="48" t="s">
        <v>31</v>
      </c>
      <c r="D1243" s="48">
        <v>193550</v>
      </c>
      <c r="E1243" s="48">
        <v>88.28</v>
      </c>
      <c r="F1243" s="48">
        <v>3.1</v>
      </c>
      <c r="G1243" s="48">
        <v>1.6E-2</v>
      </c>
      <c r="H1243" s="48">
        <v>62.435400000000001</v>
      </c>
      <c r="I1243" s="48">
        <v>2028</v>
      </c>
      <c r="J1243" s="48" t="s">
        <v>32</v>
      </c>
      <c r="K1243" s="48" t="s">
        <v>33</v>
      </c>
    </row>
    <row r="1244" spans="1:11" x14ac:dyDescent="0.25">
      <c r="A1244" s="48" t="s">
        <v>1078</v>
      </c>
      <c r="B1244" s="48" t="s">
        <v>79</v>
      </c>
      <c r="C1244" s="48" t="s">
        <v>31</v>
      </c>
      <c r="D1244" s="48">
        <v>251125</v>
      </c>
      <c r="E1244" s="48">
        <v>88.3</v>
      </c>
      <c r="F1244" s="48">
        <v>6.21</v>
      </c>
      <c r="G1244" s="48">
        <v>2.47E-2</v>
      </c>
      <c r="H1244" s="48">
        <v>40.438699999999997</v>
      </c>
      <c r="I1244" s="48">
        <v>2028</v>
      </c>
      <c r="J1244" s="48" t="s">
        <v>32</v>
      </c>
      <c r="K1244" s="48" t="s">
        <v>33</v>
      </c>
    </row>
    <row r="1245" spans="1:11" x14ac:dyDescent="0.25">
      <c r="A1245" s="48" t="s">
        <v>1227</v>
      </c>
      <c r="B1245" s="48" t="s">
        <v>79</v>
      </c>
      <c r="C1245" s="48" t="s">
        <v>31</v>
      </c>
      <c r="D1245" s="48">
        <v>194804</v>
      </c>
      <c r="E1245" s="48">
        <v>89.58</v>
      </c>
      <c r="F1245" s="48">
        <v>2.89</v>
      </c>
      <c r="G1245" s="48">
        <v>1.4800000000000001E-2</v>
      </c>
      <c r="H1245" s="48">
        <v>67.406199999999998</v>
      </c>
      <c r="I1245" s="48">
        <v>2028</v>
      </c>
      <c r="J1245" s="48" t="s">
        <v>32</v>
      </c>
      <c r="K1245" s="48" t="s">
        <v>33</v>
      </c>
    </row>
    <row r="1246" spans="1:11" x14ac:dyDescent="0.25">
      <c r="A1246" s="48" t="s">
        <v>1134</v>
      </c>
      <c r="B1246" s="48" t="s">
        <v>79</v>
      </c>
      <c r="C1246" s="48" t="s">
        <v>31</v>
      </c>
      <c r="D1246" s="48">
        <v>158511</v>
      </c>
      <c r="E1246" s="48">
        <v>84.72</v>
      </c>
      <c r="F1246" s="48">
        <v>3.55</v>
      </c>
      <c r="G1246" s="48">
        <v>2.24E-2</v>
      </c>
      <c r="H1246" s="48">
        <v>44.651000000000003</v>
      </c>
      <c r="I1246" s="48">
        <v>2028</v>
      </c>
      <c r="J1246" s="48" t="s">
        <v>32</v>
      </c>
      <c r="K1246" s="48" t="s">
        <v>33</v>
      </c>
    </row>
    <row r="1247" spans="1:11" x14ac:dyDescent="0.25">
      <c r="A1247" s="48" t="s">
        <v>1283</v>
      </c>
      <c r="B1247" s="48" t="s">
        <v>79</v>
      </c>
      <c r="C1247" s="48" t="s">
        <v>31</v>
      </c>
      <c r="D1247" s="48">
        <v>177703</v>
      </c>
      <c r="E1247" s="48">
        <v>75.489999999999995</v>
      </c>
      <c r="F1247" s="48">
        <v>3.03</v>
      </c>
      <c r="G1247" s="48">
        <v>1.7100000000000001E-2</v>
      </c>
      <c r="H1247" s="48">
        <v>58.6477</v>
      </c>
      <c r="I1247" s="48">
        <v>2028</v>
      </c>
      <c r="J1247" s="48" t="s">
        <v>32</v>
      </c>
      <c r="K1247" s="48" t="s">
        <v>33</v>
      </c>
    </row>
    <row r="1248" spans="1:11" x14ac:dyDescent="0.25">
      <c r="A1248" s="48" t="s">
        <v>990</v>
      </c>
      <c r="B1248" s="48" t="s">
        <v>79</v>
      </c>
      <c r="C1248" s="48" t="s">
        <v>31</v>
      </c>
      <c r="D1248" s="48">
        <v>262563</v>
      </c>
      <c r="E1248" s="48">
        <v>84.35</v>
      </c>
      <c r="F1248" s="48">
        <v>3.62</v>
      </c>
      <c r="G1248" s="48">
        <v>1.38E-2</v>
      </c>
      <c r="H1248" s="48">
        <v>72.531300000000002</v>
      </c>
      <c r="I1248" s="48">
        <v>2028</v>
      </c>
      <c r="J1248" s="48" t="s">
        <v>32</v>
      </c>
      <c r="K1248" s="48" t="s">
        <v>33</v>
      </c>
    </row>
    <row r="1249" spans="1:11" x14ac:dyDescent="0.25">
      <c r="A1249" s="48" t="s">
        <v>1466</v>
      </c>
      <c r="B1249" s="48" t="s">
        <v>79</v>
      </c>
      <c r="C1249" s="48" t="s">
        <v>31</v>
      </c>
      <c r="D1249" s="48">
        <v>392876</v>
      </c>
      <c r="E1249" s="48">
        <v>88.3</v>
      </c>
      <c r="F1249" s="48">
        <v>6.98</v>
      </c>
      <c r="G1249" s="48">
        <v>1.78E-2</v>
      </c>
      <c r="H1249" s="48">
        <v>56.286000000000001</v>
      </c>
      <c r="I1249" s="48">
        <v>2028</v>
      </c>
      <c r="J1249" s="48" t="s">
        <v>32</v>
      </c>
      <c r="K1249" s="48" t="s">
        <v>33</v>
      </c>
    </row>
    <row r="1250" spans="1:11" x14ac:dyDescent="0.25">
      <c r="A1250" s="48" t="s">
        <v>1250</v>
      </c>
      <c r="B1250" s="48" t="s">
        <v>79</v>
      </c>
      <c r="C1250" s="48" t="s">
        <v>31</v>
      </c>
      <c r="D1250" s="48">
        <v>176448</v>
      </c>
      <c r="E1250" s="48">
        <v>84.84</v>
      </c>
      <c r="F1250" s="48">
        <v>3.08</v>
      </c>
      <c r="G1250" s="48">
        <v>1.7500000000000002E-2</v>
      </c>
      <c r="H1250" s="48">
        <v>57.288400000000003</v>
      </c>
      <c r="I1250" s="48">
        <v>2028</v>
      </c>
      <c r="J1250" s="48" t="s">
        <v>32</v>
      </c>
      <c r="K1250" s="48" t="s">
        <v>33</v>
      </c>
    </row>
    <row r="1251" spans="1:11" x14ac:dyDescent="0.25">
      <c r="A1251" s="48" t="s">
        <v>1460</v>
      </c>
      <c r="B1251" s="48" t="s">
        <v>79</v>
      </c>
      <c r="C1251" s="48" t="s">
        <v>31</v>
      </c>
      <c r="D1251" s="48">
        <v>360725</v>
      </c>
      <c r="E1251" s="48">
        <v>85.2</v>
      </c>
      <c r="F1251" s="48">
        <v>6.16</v>
      </c>
      <c r="G1251" s="48">
        <v>1.7100000000000001E-2</v>
      </c>
      <c r="H1251" s="48">
        <v>58.5593</v>
      </c>
      <c r="I1251" s="48">
        <v>2028</v>
      </c>
      <c r="J1251" s="48" t="s">
        <v>32</v>
      </c>
      <c r="K1251" s="48" t="s">
        <v>33</v>
      </c>
    </row>
    <row r="1252" spans="1:11" x14ac:dyDescent="0.25">
      <c r="A1252" s="48" t="s">
        <v>2067</v>
      </c>
      <c r="B1252" s="48" t="s">
        <v>79</v>
      </c>
      <c r="C1252" s="48" t="s">
        <v>31</v>
      </c>
      <c r="D1252" s="48">
        <v>478839</v>
      </c>
      <c r="E1252" s="48">
        <v>89.47</v>
      </c>
      <c r="F1252" s="48">
        <v>7.8</v>
      </c>
      <c r="G1252" s="48">
        <v>1.6299999999999999E-2</v>
      </c>
      <c r="H1252" s="48">
        <v>61.389600000000002</v>
      </c>
      <c r="I1252" s="48">
        <v>2028</v>
      </c>
      <c r="J1252" s="48" t="s">
        <v>32</v>
      </c>
      <c r="K1252" s="48" t="s">
        <v>33</v>
      </c>
    </row>
    <row r="1253" spans="1:11" x14ac:dyDescent="0.25">
      <c r="A1253" s="48" t="s">
        <v>1464</v>
      </c>
      <c r="B1253" s="48" t="s">
        <v>75</v>
      </c>
      <c r="C1253" s="48" t="s">
        <v>31</v>
      </c>
      <c r="D1253" s="48">
        <v>113807</v>
      </c>
      <c r="E1253" s="48">
        <v>82.9</v>
      </c>
      <c r="F1253" s="48">
        <v>5.47</v>
      </c>
      <c r="G1253" s="48">
        <v>4.8099999999999997E-2</v>
      </c>
      <c r="H1253" s="48">
        <v>20.805599999999998</v>
      </c>
      <c r="I1253" s="48">
        <v>2028</v>
      </c>
      <c r="J1253" s="48" t="s">
        <v>32</v>
      </c>
      <c r="K1253" s="48" t="s">
        <v>33</v>
      </c>
    </row>
    <row r="1254" spans="1:11" x14ac:dyDescent="0.25">
      <c r="A1254" s="48" t="s">
        <v>994</v>
      </c>
      <c r="B1254" s="48" t="s">
        <v>79</v>
      </c>
      <c r="C1254" s="48" t="s">
        <v>31</v>
      </c>
      <c r="D1254" s="48">
        <v>293232</v>
      </c>
      <c r="E1254" s="48">
        <v>86.76</v>
      </c>
      <c r="F1254" s="48">
        <v>4.0599999999999996</v>
      </c>
      <c r="G1254" s="48">
        <v>1.38E-2</v>
      </c>
      <c r="H1254" s="48">
        <v>72.224599999999995</v>
      </c>
      <c r="I1254" s="48">
        <v>2028</v>
      </c>
      <c r="J1254" s="48" t="s">
        <v>32</v>
      </c>
      <c r="K1254" s="48" t="s">
        <v>33</v>
      </c>
    </row>
    <row r="1255" spans="1:11" x14ac:dyDescent="0.25">
      <c r="A1255" s="48" t="s">
        <v>1284</v>
      </c>
      <c r="B1255" s="48" t="s">
        <v>79</v>
      </c>
      <c r="C1255" s="48" t="s">
        <v>31</v>
      </c>
      <c r="D1255" s="48">
        <v>616220</v>
      </c>
      <c r="E1255" s="48">
        <v>88.06</v>
      </c>
      <c r="F1255" s="48">
        <v>10.07</v>
      </c>
      <c r="G1255" s="48">
        <v>1.6299999999999999E-2</v>
      </c>
      <c r="H1255" s="48">
        <v>61.1937</v>
      </c>
      <c r="I1255" s="48">
        <v>2028</v>
      </c>
      <c r="J1255" s="48" t="s">
        <v>32</v>
      </c>
      <c r="K1255" s="48" t="s">
        <v>33</v>
      </c>
    </row>
    <row r="1256" spans="1:11" x14ac:dyDescent="0.25">
      <c r="A1256" s="48" t="s">
        <v>1445</v>
      </c>
      <c r="B1256" s="48" t="s">
        <v>75</v>
      </c>
      <c r="C1256" s="48" t="s">
        <v>31</v>
      </c>
      <c r="D1256" s="48">
        <v>304988</v>
      </c>
      <c r="E1256" s="48">
        <v>87.82</v>
      </c>
      <c r="F1256" s="48">
        <v>5.39</v>
      </c>
      <c r="G1256" s="48">
        <v>1.77E-2</v>
      </c>
      <c r="H1256" s="48">
        <v>56.584000000000003</v>
      </c>
      <c r="I1256" s="48">
        <v>2028</v>
      </c>
      <c r="J1256" s="48" t="s">
        <v>32</v>
      </c>
      <c r="K1256" s="48" t="s">
        <v>33</v>
      </c>
    </row>
    <row r="1257" spans="1:11" x14ac:dyDescent="0.25">
      <c r="A1257" s="48" t="s">
        <v>854</v>
      </c>
      <c r="B1257" s="48" t="s">
        <v>79</v>
      </c>
      <c r="C1257" s="48" t="s">
        <v>31</v>
      </c>
      <c r="D1257" s="48">
        <v>271190</v>
      </c>
      <c r="E1257" s="48">
        <v>89.07</v>
      </c>
      <c r="F1257" s="48">
        <v>4.03</v>
      </c>
      <c r="G1257" s="48">
        <v>1.49E-2</v>
      </c>
      <c r="H1257" s="48">
        <v>67.2928</v>
      </c>
      <c r="I1257" s="48">
        <v>2028</v>
      </c>
      <c r="J1257" s="48" t="s">
        <v>32</v>
      </c>
      <c r="K1257" s="48" t="s">
        <v>33</v>
      </c>
    </row>
    <row r="1258" spans="1:11" x14ac:dyDescent="0.25">
      <c r="A1258" s="48" t="s">
        <v>1551</v>
      </c>
      <c r="B1258" s="48" t="s">
        <v>79</v>
      </c>
      <c r="C1258" s="48" t="s">
        <v>31</v>
      </c>
      <c r="D1258" s="48">
        <v>312804</v>
      </c>
      <c r="E1258" s="48">
        <v>84.03</v>
      </c>
      <c r="F1258" s="48">
        <v>6.68</v>
      </c>
      <c r="G1258" s="48">
        <v>2.1399999999999999E-2</v>
      </c>
      <c r="H1258" s="48">
        <v>46.826900000000002</v>
      </c>
      <c r="I1258" s="48">
        <v>2028</v>
      </c>
      <c r="J1258" s="48" t="s">
        <v>32</v>
      </c>
      <c r="K1258" s="48" t="s">
        <v>33</v>
      </c>
    </row>
    <row r="1259" spans="1:11" x14ac:dyDescent="0.25">
      <c r="A1259" s="48" t="s">
        <v>1111</v>
      </c>
      <c r="B1259" s="48" t="s">
        <v>79</v>
      </c>
      <c r="C1259" s="48" t="s">
        <v>31</v>
      </c>
      <c r="D1259" s="48">
        <v>272634</v>
      </c>
      <c r="E1259" s="48">
        <v>86.89</v>
      </c>
      <c r="F1259" s="48">
        <v>4.51</v>
      </c>
      <c r="G1259" s="48">
        <v>1.6500000000000001E-2</v>
      </c>
      <c r="H1259" s="48">
        <v>60.451099999999997</v>
      </c>
      <c r="I1259" s="48">
        <v>2028</v>
      </c>
      <c r="J1259" s="48" t="s">
        <v>32</v>
      </c>
      <c r="K1259" s="48" t="s">
        <v>33</v>
      </c>
    </row>
    <row r="1260" spans="1:11" x14ac:dyDescent="0.25">
      <c r="A1260" s="48" t="s">
        <v>2551</v>
      </c>
      <c r="B1260" s="48" t="s">
        <v>75</v>
      </c>
      <c r="C1260" s="48" t="s">
        <v>31</v>
      </c>
      <c r="D1260" s="48">
        <v>245145</v>
      </c>
      <c r="E1260" s="48">
        <v>87.86</v>
      </c>
      <c r="F1260" s="48">
        <v>6.94</v>
      </c>
      <c r="G1260" s="48">
        <v>2.8299999999999999E-2</v>
      </c>
      <c r="H1260" s="48">
        <v>35.323500000000003</v>
      </c>
      <c r="I1260" s="48">
        <v>2028</v>
      </c>
      <c r="J1260" s="48" t="s">
        <v>32</v>
      </c>
      <c r="K1260" s="48" t="s">
        <v>33</v>
      </c>
    </row>
    <row r="1261" spans="1:11" x14ac:dyDescent="0.25">
      <c r="A1261" s="48" t="s">
        <v>975</v>
      </c>
      <c r="B1261" s="48" t="s">
        <v>79</v>
      </c>
      <c r="C1261" s="48" t="s">
        <v>31</v>
      </c>
      <c r="D1261" s="48">
        <v>170330</v>
      </c>
      <c r="E1261" s="48">
        <v>76.099999999999994</v>
      </c>
      <c r="F1261" s="48">
        <v>3.66</v>
      </c>
      <c r="G1261" s="48">
        <v>2.1499999999999998E-2</v>
      </c>
      <c r="H1261" s="48">
        <v>46.538200000000003</v>
      </c>
      <c r="I1261" s="48">
        <v>2028</v>
      </c>
      <c r="J1261" s="48" t="s">
        <v>32</v>
      </c>
      <c r="K1261" s="48" t="s">
        <v>33</v>
      </c>
    </row>
    <row r="1262" spans="1:11" x14ac:dyDescent="0.25">
      <c r="A1262" s="48" t="s">
        <v>1232</v>
      </c>
      <c r="B1262" s="48" t="s">
        <v>79</v>
      </c>
      <c r="C1262" s="48" t="s">
        <v>31</v>
      </c>
      <c r="D1262" s="48">
        <v>215592</v>
      </c>
      <c r="E1262" s="48">
        <v>79.290000000000006</v>
      </c>
      <c r="F1262" s="48">
        <v>3</v>
      </c>
      <c r="G1262" s="48">
        <v>1.3899999999999999E-2</v>
      </c>
      <c r="H1262" s="48">
        <v>71.863900000000001</v>
      </c>
      <c r="I1262" s="48">
        <v>2028</v>
      </c>
      <c r="J1262" s="48" t="s">
        <v>32</v>
      </c>
      <c r="K1262" s="48" t="s">
        <v>33</v>
      </c>
    </row>
    <row r="1263" spans="1:11" x14ac:dyDescent="0.25">
      <c r="A1263" s="48" t="s">
        <v>1308</v>
      </c>
      <c r="B1263" s="48" t="s">
        <v>79</v>
      </c>
      <c r="C1263" s="48" t="s">
        <v>31</v>
      </c>
      <c r="D1263" s="48">
        <v>239572</v>
      </c>
      <c r="E1263" s="48">
        <v>87.82</v>
      </c>
      <c r="F1263" s="48">
        <v>3.22</v>
      </c>
      <c r="G1263" s="48">
        <v>1.34E-2</v>
      </c>
      <c r="H1263" s="48">
        <v>74.4011</v>
      </c>
      <c r="I1263" s="48">
        <v>2028</v>
      </c>
      <c r="J1263" s="48" t="s">
        <v>32</v>
      </c>
      <c r="K1263" s="48" t="s">
        <v>33</v>
      </c>
    </row>
    <row r="1264" spans="1:11" ht="30" x14ac:dyDescent="0.25">
      <c r="A1264" s="48" t="s">
        <v>3481</v>
      </c>
      <c r="B1264" s="48" t="s">
        <v>79</v>
      </c>
      <c r="C1264" s="48" t="s">
        <v>31</v>
      </c>
      <c r="D1264" s="48">
        <v>950888</v>
      </c>
      <c r="E1264" s="48">
        <v>89.05</v>
      </c>
      <c r="F1264" s="48">
        <v>14.71</v>
      </c>
      <c r="G1264" s="48">
        <v>1.55E-2</v>
      </c>
      <c r="H1264" s="48">
        <v>64.642300000000006</v>
      </c>
      <c r="I1264" s="48">
        <v>2028</v>
      </c>
      <c r="J1264" s="48" t="s">
        <v>32</v>
      </c>
      <c r="K1264" s="48" t="s">
        <v>33</v>
      </c>
    </row>
    <row r="1265" spans="1:11" x14ac:dyDescent="0.25">
      <c r="A1265" s="48" t="s">
        <v>1477</v>
      </c>
      <c r="B1265" s="48" t="s">
        <v>75</v>
      </c>
      <c r="C1265" s="48" t="s">
        <v>31</v>
      </c>
      <c r="D1265" s="48">
        <v>512687</v>
      </c>
      <c r="E1265" s="48">
        <v>77.569999999999993</v>
      </c>
      <c r="F1265" s="48">
        <v>6.6</v>
      </c>
      <c r="G1265" s="48">
        <v>1.29E-2</v>
      </c>
      <c r="H1265" s="48">
        <v>77.679900000000004</v>
      </c>
      <c r="I1265" s="48">
        <v>2028</v>
      </c>
      <c r="J1265" s="48" t="s">
        <v>32</v>
      </c>
      <c r="K1265" s="48" t="s">
        <v>33</v>
      </c>
    </row>
    <row r="1266" spans="1:11" x14ac:dyDescent="0.25">
      <c r="A1266" s="48" t="s">
        <v>1212</v>
      </c>
      <c r="B1266" s="48" t="s">
        <v>75</v>
      </c>
      <c r="C1266" s="48" t="s">
        <v>31</v>
      </c>
      <c r="D1266" s="48">
        <v>459787</v>
      </c>
      <c r="E1266" s="48">
        <v>81.73</v>
      </c>
      <c r="F1266" s="48">
        <v>5.79</v>
      </c>
      <c r="G1266" s="48">
        <v>1.26E-2</v>
      </c>
      <c r="H1266" s="48">
        <v>79.410499999999999</v>
      </c>
      <c r="I1266" s="48">
        <v>2028</v>
      </c>
      <c r="J1266" s="48" t="s">
        <v>32</v>
      </c>
      <c r="K1266" s="48" t="s">
        <v>33</v>
      </c>
    </row>
    <row r="1267" spans="1:11" x14ac:dyDescent="0.25">
      <c r="A1267" s="48" t="s">
        <v>1453</v>
      </c>
      <c r="B1267" s="48" t="s">
        <v>75</v>
      </c>
      <c r="C1267" s="48" t="s">
        <v>31</v>
      </c>
      <c r="D1267" s="48">
        <v>411295</v>
      </c>
      <c r="E1267" s="48">
        <v>84.38</v>
      </c>
      <c r="F1267" s="48">
        <v>6.95</v>
      </c>
      <c r="G1267" s="48">
        <v>1.6899999999999998E-2</v>
      </c>
      <c r="H1267" s="48">
        <v>59.179099999999998</v>
      </c>
      <c r="I1267" s="48">
        <v>2028</v>
      </c>
      <c r="J1267" s="48" t="s">
        <v>32</v>
      </c>
      <c r="K1267" s="48" t="s">
        <v>33</v>
      </c>
    </row>
    <row r="1268" spans="1:11" x14ac:dyDescent="0.25">
      <c r="A1268" s="48" t="s">
        <v>1136</v>
      </c>
      <c r="B1268" s="48" t="s">
        <v>79</v>
      </c>
      <c r="C1268" s="48" t="s">
        <v>31</v>
      </c>
      <c r="D1268" s="48">
        <v>221330</v>
      </c>
      <c r="E1268" s="48">
        <v>89.88</v>
      </c>
      <c r="F1268" s="48">
        <v>3.67</v>
      </c>
      <c r="G1268" s="48">
        <v>1.66E-2</v>
      </c>
      <c r="H1268" s="48">
        <v>60.307899999999997</v>
      </c>
      <c r="I1268" s="48">
        <v>2028</v>
      </c>
      <c r="J1268" s="48" t="s">
        <v>32</v>
      </c>
      <c r="K1268" s="48" t="s">
        <v>33</v>
      </c>
    </row>
    <row r="1269" spans="1:11" x14ac:dyDescent="0.25">
      <c r="A1269" s="48" t="s">
        <v>1137</v>
      </c>
      <c r="B1269" s="48" t="s">
        <v>79</v>
      </c>
      <c r="C1269" s="48" t="s">
        <v>31</v>
      </c>
      <c r="D1269" s="48">
        <v>253025</v>
      </c>
      <c r="E1269" s="48">
        <v>85.18</v>
      </c>
      <c r="F1269" s="48">
        <v>3.57</v>
      </c>
      <c r="G1269" s="48">
        <v>1.41E-2</v>
      </c>
      <c r="H1269" s="48">
        <v>70.875299999999996</v>
      </c>
      <c r="I1269" s="48">
        <v>2028</v>
      </c>
      <c r="J1269" s="48" t="s">
        <v>32</v>
      </c>
      <c r="K1269" s="48" t="s">
        <v>33</v>
      </c>
    </row>
    <row r="1270" spans="1:11" x14ac:dyDescent="0.25">
      <c r="A1270" s="48" t="s">
        <v>1008</v>
      </c>
      <c r="B1270" s="48" t="s">
        <v>79</v>
      </c>
      <c r="C1270" s="48" t="s">
        <v>31</v>
      </c>
      <c r="D1270" s="48">
        <v>211753</v>
      </c>
      <c r="E1270" s="48">
        <v>88.86</v>
      </c>
      <c r="F1270" s="48">
        <v>3.67</v>
      </c>
      <c r="G1270" s="48">
        <v>1.7299999999999999E-2</v>
      </c>
      <c r="H1270" s="48">
        <v>57.698399999999999</v>
      </c>
      <c r="I1270" s="48">
        <v>2028</v>
      </c>
      <c r="J1270" s="48" t="s">
        <v>32</v>
      </c>
      <c r="K1270" s="48" t="s">
        <v>33</v>
      </c>
    </row>
    <row r="1271" spans="1:11" x14ac:dyDescent="0.25">
      <c r="A1271" s="48" t="s">
        <v>1290</v>
      </c>
      <c r="B1271" s="48" t="s">
        <v>75</v>
      </c>
      <c r="C1271" s="48" t="s">
        <v>31</v>
      </c>
      <c r="D1271" s="48">
        <v>485490</v>
      </c>
      <c r="E1271" s="48">
        <v>83.6</v>
      </c>
      <c r="F1271" s="48">
        <v>5.38</v>
      </c>
      <c r="G1271" s="48">
        <v>1.11E-2</v>
      </c>
      <c r="H1271" s="48">
        <v>90.239699999999999</v>
      </c>
      <c r="I1271" s="48">
        <v>2028</v>
      </c>
      <c r="J1271" s="48" t="s">
        <v>32</v>
      </c>
      <c r="K1271" s="48" t="s">
        <v>33</v>
      </c>
    </row>
    <row r="1272" spans="1:11" x14ac:dyDescent="0.25">
      <c r="A1272" s="48" t="s">
        <v>968</v>
      </c>
      <c r="B1272" s="48" t="s">
        <v>79</v>
      </c>
      <c r="C1272" s="48" t="s">
        <v>31</v>
      </c>
      <c r="D1272" s="48">
        <v>242840</v>
      </c>
      <c r="E1272" s="48">
        <v>89.82</v>
      </c>
      <c r="F1272" s="48">
        <v>4.2</v>
      </c>
      <c r="G1272" s="48">
        <v>1.7299999999999999E-2</v>
      </c>
      <c r="H1272" s="48">
        <v>57.819000000000003</v>
      </c>
      <c r="I1272" s="48">
        <v>2028</v>
      </c>
      <c r="J1272" s="48" t="s">
        <v>32</v>
      </c>
      <c r="K1272" s="48" t="s">
        <v>33</v>
      </c>
    </row>
    <row r="1273" spans="1:11" x14ac:dyDescent="0.25">
      <c r="A1273" s="48" t="s">
        <v>1210</v>
      </c>
      <c r="B1273" s="48" t="s">
        <v>75</v>
      </c>
      <c r="C1273" s="48" t="s">
        <v>31</v>
      </c>
      <c r="D1273" s="48">
        <v>367262</v>
      </c>
      <c r="E1273" s="48">
        <v>82.05</v>
      </c>
      <c r="F1273" s="48">
        <v>5.76</v>
      </c>
      <c r="G1273" s="48">
        <v>1.5699999999999999E-2</v>
      </c>
      <c r="H1273" s="48">
        <v>63.760800000000003</v>
      </c>
      <c r="I1273" s="48">
        <v>2028</v>
      </c>
      <c r="J1273" s="48" t="s">
        <v>32</v>
      </c>
      <c r="K1273" s="48" t="s">
        <v>33</v>
      </c>
    </row>
    <row r="1274" spans="1:11" x14ac:dyDescent="0.25">
      <c r="A1274" s="48" t="s">
        <v>3312</v>
      </c>
      <c r="B1274" s="48" t="s">
        <v>79</v>
      </c>
      <c r="C1274" s="48" t="s">
        <v>31</v>
      </c>
      <c r="D1274" s="48">
        <v>294144</v>
      </c>
      <c r="E1274" s="48">
        <v>85.42</v>
      </c>
      <c r="F1274" s="48">
        <v>4.03</v>
      </c>
      <c r="G1274" s="48">
        <v>1.37E-2</v>
      </c>
      <c r="H1274" s="48">
        <v>72.988600000000005</v>
      </c>
      <c r="I1274" s="48">
        <v>2028</v>
      </c>
      <c r="J1274" s="48" t="s">
        <v>32</v>
      </c>
      <c r="K1274" s="48" t="s">
        <v>33</v>
      </c>
    </row>
    <row r="1275" spans="1:11" x14ac:dyDescent="0.25">
      <c r="A1275" s="48" t="s">
        <v>1387</v>
      </c>
      <c r="B1275" s="48" t="s">
        <v>79</v>
      </c>
      <c r="C1275" s="48" t="s">
        <v>31</v>
      </c>
      <c r="D1275" s="48">
        <v>955525</v>
      </c>
      <c r="E1275" s="48">
        <v>59.7</v>
      </c>
      <c r="F1275" s="48">
        <v>11.44</v>
      </c>
      <c r="G1275" s="48">
        <v>1.2E-2</v>
      </c>
      <c r="H1275" s="48">
        <v>83.524900000000002</v>
      </c>
      <c r="I1275" s="48">
        <v>2029</v>
      </c>
      <c r="J1275" s="48" t="s">
        <v>32</v>
      </c>
      <c r="K1275" s="48" t="s">
        <v>33</v>
      </c>
    </row>
    <row r="1276" spans="1:11" x14ac:dyDescent="0.25">
      <c r="A1276" s="48" t="s">
        <v>1278</v>
      </c>
      <c r="B1276" s="48" t="s">
        <v>79</v>
      </c>
      <c r="C1276" s="48" t="s">
        <v>31</v>
      </c>
      <c r="D1276" s="48">
        <v>313067</v>
      </c>
      <c r="E1276" s="48">
        <v>89.18</v>
      </c>
      <c r="F1276" s="48">
        <v>3.92</v>
      </c>
      <c r="G1276" s="48">
        <v>1.2500000000000001E-2</v>
      </c>
      <c r="H1276" s="48">
        <v>79.864099999999993</v>
      </c>
      <c r="I1276" s="48">
        <v>2029</v>
      </c>
      <c r="J1276" s="48" t="s">
        <v>32</v>
      </c>
      <c r="K1276" s="48" t="s">
        <v>33</v>
      </c>
    </row>
    <row r="1277" spans="1:11" x14ac:dyDescent="0.25">
      <c r="A1277" s="48" t="s">
        <v>1235</v>
      </c>
      <c r="B1277" s="48" t="s">
        <v>79</v>
      </c>
      <c r="C1277" s="48" t="s">
        <v>31</v>
      </c>
      <c r="D1277" s="48">
        <v>257445</v>
      </c>
      <c r="E1277" s="48">
        <v>86.34</v>
      </c>
      <c r="F1277" s="48">
        <v>3.72</v>
      </c>
      <c r="G1277" s="48">
        <v>1.44E-2</v>
      </c>
      <c r="H1277" s="48">
        <v>69.205600000000004</v>
      </c>
      <c r="I1277" s="48">
        <v>2029</v>
      </c>
      <c r="J1277" s="48" t="s">
        <v>32</v>
      </c>
      <c r="K1277" s="48" t="s">
        <v>33</v>
      </c>
    </row>
    <row r="1278" spans="1:11" x14ac:dyDescent="0.25">
      <c r="A1278" s="48" t="s">
        <v>1496</v>
      </c>
      <c r="B1278" s="48" t="s">
        <v>79</v>
      </c>
      <c r="C1278" s="48" t="s">
        <v>31</v>
      </c>
      <c r="D1278" s="48">
        <v>286411</v>
      </c>
      <c r="E1278" s="48">
        <v>89.65</v>
      </c>
      <c r="F1278" s="48">
        <v>6.69</v>
      </c>
      <c r="G1278" s="48">
        <v>2.3400000000000001E-2</v>
      </c>
      <c r="H1278" s="48">
        <v>42.811799999999998</v>
      </c>
      <c r="I1278" s="48">
        <v>2029</v>
      </c>
      <c r="J1278" s="48" t="s">
        <v>32</v>
      </c>
      <c r="K1278" s="48" t="s">
        <v>33</v>
      </c>
    </row>
    <row r="1279" spans="1:11" x14ac:dyDescent="0.25">
      <c r="A1279" s="48" t="s">
        <v>1171</v>
      </c>
      <c r="B1279" s="48" t="s">
        <v>79</v>
      </c>
      <c r="C1279" s="48" t="s">
        <v>31</v>
      </c>
      <c r="D1279" s="48">
        <v>280813</v>
      </c>
      <c r="E1279" s="48">
        <v>84.97</v>
      </c>
      <c r="F1279" s="48">
        <v>4.79</v>
      </c>
      <c r="G1279" s="48">
        <v>1.7100000000000001E-2</v>
      </c>
      <c r="H1279" s="48">
        <v>58.624899999999997</v>
      </c>
      <c r="I1279" s="48">
        <v>2029</v>
      </c>
      <c r="J1279" s="48" t="s">
        <v>32</v>
      </c>
      <c r="K1279" s="48" t="s">
        <v>33</v>
      </c>
    </row>
    <row r="1280" spans="1:11" x14ac:dyDescent="0.25">
      <c r="A1280" s="48" t="s">
        <v>1570</v>
      </c>
      <c r="B1280" s="48" t="s">
        <v>79</v>
      </c>
      <c r="C1280" s="48" t="s">
        <v>31</v>
      </c>
      <c r="D1280" s="48">
        <v>275372</v>
      </c>
      <c r="E1280" s="48">
        <v>81.48</v>
      </c>
      <c r="F1280" s="48">
        <v>6.48</v>
      </c>
      <c r="G1280" s="48">
        <v>2.35E-2</v>
      </c>
      <c r="H1280" s="48">
        <v>42.495699999999999</v>
      </c>
      <c r="I1280" s="48">
        <v>2029</v>
      </c>
      <c r="J1280" s="48" t="s">
        <v>32</v>
      </c>
      <c r="K1280" s="48" t="s">
        <v>33</v>
      </c>
    </row>
    <row r="1281" spans="1:11" x14ac:dyDescent="0.25">
      <c r="A1281" s="48" t="s">
        <v>1162</v>
      </c>
      <c r="B1281" s="48" t="s">
        <v>1163</v>
      </c>
      <c r="C1281" s="48" t="s">
        <v>31</v>
      </c>
      <c r="D1281" s="48">
        <v>2494204</v>
      </c>
      <c r="E1281" s="48">
        <v>91.05</v>
      </c>
      <c r="F1281" s="48">
        <v>25.25</v>
      </c>
      <c r="G1281" s="48">
        <v>1.01E-2</v>
      </c>
      <c r="H1281" s="48">
        <v>98.7804</v>
      </c>
      <c r="I1281" s="48">
        <v>2029</v>
      </c>
      <c r="J1281" s="48" t="s">
        <v>32</v>
      </c>
      <c r="K1281" s="48" t="s">
        <v>33</v>
      </c>
    </row>
    <row r="1282" spans="1:11" x14ac:dyDescent="0.25">
      <c r="A1282" s="48" t="s">
        <v>1346</v>
      </c>
      <c r="B1282" s="48" t="s">
        <v>79</v>
      </c>
      <c r="C1282" s="48" t="s">
        <v>31</v>
      </c>
      <c r="D1282" s="48">
        <v>414448</v>
      </c>
      <c r="E1282" s="48">
        <v>73.63</v>
      </c>
      <c r="F1282" s="48">
        <v>6.67</v>
      </c>
      <c r="G1282" s="48">
        <v>1.61E-2</v>
      </c>
      <c r="H1282" s="48">
        <v>62.136200000000002</v>
      </c>
      <c r="I1282" s="48">
        <v>2029</v>
      </c>
      <c r="J1282" s="48" t="s">
        <v>32</v>
      </c>
      <c r="K1282" s="48" t="s">
        <v>33</v>
      </c>
    </row>
    <row r="1283" spans="1:11" x14ac:dyDescent="0.25">
      <c r="A1283" s="48" t="s">
        <v>1011</v>
      </c>
      <c r="B1283" s="48" t="s">
        <v>79</v>
      </c>
      <c r="C1283" s="48" t="s">
        <v>31</v>
      </c>
      <c r="D1283" s="48">
        <v>246172</v>
      </c>
      <c r="E1283" s="48">
        <v>85.66</v>
      </c>
      <c r="F1283" s="48">
        <v>3.77</v>
      </c>
      <c r="G1283" s="48">
        <v>1.5299999999999999E-2</v>
      </c>
      <c r="H1283" s="48">
        <v>65.297499999999999</v>
      </c>
      <c r="I1283" s="48">
        <v>2029</v>
      </c>
      <c r="J1283" s="48" t="s">
        <v>32</v>
      </c>
      <c r="K1283" s="48" t="s">
        <v>33</v>
      </c>
    </row>
    <row r="1284" spans="1:11" x14ac:dyDescent="0.25">
      <c r="A1284" s="48" t="s">
        <v>2285</v>
      </c>
      <c r="B1284" s="48" t="s">
        <v>79</v>
      </c>
      <c r="C1284" s="48" t="s">
        <v>31</v>
      </c>
      <c r="D1284" s="48">
        <v>614431</v>
      </c>
      <c r="E1284" s="48">
        <v>83.3</v>
      </c>
      <c r="F1284" s="48">
        <v>6.81</v>
      </c>
      <c r="G1284" s="48">
        <v>1.11E-2</v>
      </c>
      <c r="H1284" s="48">
        <v>90.224800000000002</v>
      </c>
      <c r="I1284" s="48">
        <v>2029</v>
      </c>
      <c r="J1284" s="48" t="s">
        <v>32</v>
      </c>
      <c r="K1284" s="48" t="s">
        <v>33</v>
      </c>
    </row>
    <row r="1285" spans="1:11" x14ac:dyDescent="0.25">
      <c r="A1285" s="48" t="s">
        <v>1534</v>
      </c>
      <c r="B1285" s="48" t="s">
        <v>79</v>
      </c>
      <c r="C1285" s="48" t="s">
        <v>31</v>
      </c>
      <c r="D1285" s="48">
        <v>421572</v>
      </c>
      <c r="E1285" s="48">
        <v>75.180000000000007</v>
      </c>
      <c r="F1285" s="48">
        <v>9.67</v>
      </c>
      <c r="G1285" s="48">
        <v>2.29E-2</v>
      </c>
      <c r="H1285" s="48">
        <v>43.5959</v>
      </c>
      <c r="I1285" s="48">
        <v>2029</v>
      </c>
      <c r="J1285" s="48" t="s">
        <v>32</v>
      </c>
      <c r="K1285" s="48" t="s">
        <v>33</v>
      </c>
    </row>
    <row r="1286" spans="1:11" x14ac:dyDescent="0.25">
      <c r="A1286" s="48" t="s">
        <v>1507</v>
      </c>
      <c r="B1286" s="48" t="s">
        <v>79</v>
      </c>
      <c r="C1286" s="48" t="s">
        <v>31</v>
      </c>
      <c r="D1286" s="48">
        <v>371547</v>
      </c>
      <c r="E1286" s="48">
        <v>85.34</v>
      </c>
      <c r="F1286" s="48">
        <v>6.33</v>
      </c>
      <c r="G1286" s="48">
        <v>1.7000000000000001E-2</v>
      </c>
      <c r="H1286" s="48">
        <v>58.696199999999997</v>
      </c>
      <c r="I1286" s="48">
        <v>2029</v>
      </c>
      <c r="J1286" s="48" t="s">
        <v>32</v>
      </c>
      <c r="K1286" s="48" t="s">
        <v>33</v>
      </c>
    </row>
    <row r="1287" spans="1:11" x14ac:dyDescent="0.25">
      <c r="A1287" s="48" t="s">
        <v>1115</v>
      </c>
      <c r="B1287" s="48" t="s">
        <v>79</v>
      </c>
      <c r="C1287" s="48" t="s">
        <v>31</v>
      </c>
      <c r="D1287" s="48">
        <v>358747</v>
      </c>
      <c r="E1287" s="48">
        <v>86.26</v>
      </c>
      <c r="F1287" s="48">
        <v>3.34</v>
      </c>
      <c r="G1287" s="48">
        <v>9.2999999999999992E-3</v>
      </c>
      <c r="H1287" s="48">
        <v>107.40940000000001</v>
      </c>
      <c r="I1287" s="48">
        <v>2029</v>
      </c>
      <c r="J1287" s="48" t="s">
        <v>32</v>
      </c>
      <c r="K1287" s="48" t="s">
        <v>33</v>
      </c>
    </row>
    <row r="1288" spans="1:11" x14ac:dyDescent="0.25">
      <c r="A1288" s="48" t="s">
        <v>1375</v>
      </c>
      <c r="B1288" s="48" t="s">
        <v>75</v>
      </c>
      <c r="C1288" s="48" t="s">
        <v>31</v>
      </c>
      <c r="D1288" s="48">
        <v>517734</v>
      </c>
      <c r="E1288" s="48">
        <v>80.45</v>
      </c>
      <c r="F1288" s="48">
        <v>5.93</v>
      </c>
      <c r="G1288" s="48">
        <v>1.15E-2</v>
      </c>
      <c r="H1288" s="48">
        <v>87.307599999999994</v>
      </c>
      <c r="I1288" s="48">
        <v>2029</v>
      </c>
      <c r="J1288" s="48" t="s">
        <v>32</v>
      </c>
      <c r="K1288" s="48" t="s">
        <v>33</v>
      </c>
    </row>
    <row r="1289" spans="1:11" x14ac:dyDescent="0.25">
      <c r="A1289" s="48" t="s">
        <v>1608</v>
      </c>
      <c r="B1289" s="48" t="s">
        <v>75</v>
      </c>
      <c r="C1289" s="48" t="s">
        <v>31</v>
      </c>
      <c r="D1289" s="48">
        <v>130164</v>
      </c>
      <c r="E1289" s="48">
        <v>86.74</v>
      </c>
      <c r="F1289" s="48">
        <v>5.25</v>
      </c>
      <c r="G1289" s="48">
        <v>4.0300000000000002E-2</v>
      </c>
      <c r="H1289" s="48">
        <v>24.793199999999999</v>
      </c>
      <c r="I1289" s="48">
        <v>2029</v>
      </c>
      <c r="J1289" s="48" t="s">
        <v>32</v>
      </c>
      <c r="K1289" s="48" t="s">
        <v>33</v>
      </c>
    </row>
    <row r="1290" spans="1:11" x14ac:dyDescent="0.25">
      <c r="A1290" s="48" t="s">
        <v>1611</v>
      </c>
      <c r="B1290" s="48" t="s">
        <v>75</v>
      </c>
      <c r="C1290" s="48" t="s">
        <v>31</v>
      </c>
      <c r="D1290" s="48">
        <v>252500</v>
      </c>
      <c r="E1290" s="48">
        <v>86.09</v>
      </c>
      <c r="F1290" s="48">
        <v>7.16</v>
      </c>
      <c r="G1290" s="48">
        <v>2.8400000000000002E-2</v>
      </c>
      <c r="H1290" s="48">
        <v>35.265300000000003</v>
      </c>
      <c r="I1290" s="48">
        <v>2029</v>
      </c>
      <c r="J1290" s="48" t="s">
        <v>32</v>
      </c>
      <c r="K1290" s="48" t="s">
        <v>33</v>
      </c>
    </row>
    <row r="1291" spans="1:11" x14ac:dyDescent="0.25">
      <c r="A1291" s="48" t="s">
        <v>1441</v>
      </c>
      <c r="B1291" s="48" t="s">
        <v>75</v>
      </c>
      <c r="C1291" s="48" t="s">
        <v>31</v>
      </c>
      <c r="D1291" s="48">
        <v>422799</v>
      </c>
      <c r="E1291" s="48">
        <v>82.04</v>
      </c>
      <c r="F1291" s="48">
        <v>5.95</v>
      </c>
      <c r="G1291" s="48">
        <v>1.41E-2</v>
      </c>
      <c r="H1291" s="48">
        <v>71.058599999999998</v>
      </c>
      <c r="I1291" s="48">
        <v>2029</v>
      </c>
      <c r="J1291" s="48" t="s">
        <v>32</v>
      </c>
      <c r="K1291" s="48" t="s">
        <v>33</v>
      </c>
    </row>
    <row r="1292" spans="1:11" x14ac:dyDescent="0.25">
      <c r="A1292" s="48" t="s">
        <v>1186</v>
      </c>
      <c r="B1292" s="48" t="s">
        <v>79</v>
      </c>
      <c r="C1292" s="48" t="s">
        <v>31</v>
      </c>
      <c r="D1292" s="48">
        <v>301403</v>
      </c>
      <c r="E1292" s="48">
        <v>86.16</v>
      </c>
      <c r="F1292" s="48">
        <v>3.92</v>
      </c>
      <c r="G1292" s="48">
        <v>1.2999999999999999E-2</v>
      </c>
      <c r="H1292" s="48">
        <v>76.888400000000004</v>
      </c>
      <c r="I1292" s="48">
        <v>2029</v>
      </c>
      <c r="J1292" s="48" t="s">
        <v>32</v>
      </c>
      <c r="K1292" s="48" t="s">
        <v>33</v>
      </c>
    </row>
    <row r="1293" spans="1:11" x14ac:dyDescent="0.25">
      <c r="A1293" s="48" t="s">
        <v>1637</v>
      </c>
      <c r="B1293" s="48" t="s">
        <v>79</v>
      </c>
      <c r="C1293" s="48" t="s">
        <v>31</v>
      </c>
      <c r="D1293" s="48">
        <v>305317</v>
      </c>
      <c r="E1293" s="48">
        <v>75.08</v>
      </c>
      <c r="F1293" s="48">
        <v>4.1399999999999997</v>
      </c>
      <c r="G1293" s="48">
        <v>1.3599999999999999E-2</v>
      </c>
      <c r="H1293" s="48">
        <v>73.748000000000005</v>
      </c>
      <c r="I1293" s="48">
        <v>2029</v>
      </c>
      <c r="J1293" s="48" t="s">
        <v>32</v>
      </c>
      <c r="K1293" s="48" t="s">
        <v>33</v>
      </c>
    </row>
    <row r="1294" spans="1:11" x14ac:dyDescent="0.25">
      <c r="A1294" s="48" t="s">
        <v>1075</v>
      </c>
      <c r="B1294" s="48" t="s">
        <v>79</v>
      </c>
      <c r="C1294" s="48" t="s">
        <v>31</v>
      </c>
      <c r="D1294" s="48">
        <v>388300</v>
      </c>
      <c r="E1294" s="48">
        <v>81.39</v>
      </c>
      <c r="F1294" s="48">
        <v>4.4400000000000004</v>
      </c>
      <c r="G1294" s="48">
        <v>1.14E-2</v>
      </c>
      <c r="H1294" s="48">
        <v>87.455100000000002</v>
      </c>
      <c r="I1294" s="48">
        <v>2029</v>
      </c>
      <c r="J1294" s="48" t="s">
        <v>32</v>
      </c>
      <c r="K1294" s="48" t="s">
        <v>33</v>
      </c>
    </row>
    <row r="1295" spans="1:11" x14ac:dyDescent="0.25">
      <c r="A1295" s="48" t="s">
        <v>1454</v>
      </c>
      <c r="B1295" s="48" t="s">
        <v>79</v>
      </c>
      <c r="C1295" s="48" t="s">
        <v>31</v>
      </c>
      <c r="D1295" s="48">
        <v>429871</v>
      </c>
      <c r="E1295" s="48">
        <v>71.37</v>
      </c>
      <c r="F1295" s="48">
        <v>9.91</v>
      </c>
      <c r="G1295" s="48">
        <v>2.3099999999999999E-2</v>
      </c>
      <c r="H1295" s="48">
        <v>43.377499999999998</v>
      </c>
      <c r="I1295" s="48">
        <v>2029</v>
      </c>
      <c r="J1295" s="48" t="s">
        <v>32</v>
      </c>
      <c r="K1295" s="48" t="s">
        <v>33</v>
      </c>
    </row>
    <row r="1296" spans="1:11" x14ac:dyDescent="0.25">
      <c r="A1296" s="48" t="s">
        <v>1420</v>
      </c>
      <c r="B1296" s="48" t="s">
        <v>79</v>
      </c>
      <c r="C1296" s="48" t="s">
        <v>31</v>
      </c>
      <c r="D1296" s="48">
        <v>626330</v>
      </c>
      <c r="E1296" s="48">
        <v>88.14</v>
      </c>
      <c r="F1296" s="48">
        <v>11.23</v>
      </c>
      <c r="G1296" s="48">
        <v>1.7899999999999999E-2</v>
      </c>
      <c r="H1296" s="48">
        <v>55.773000000000003</v>
      </c>
      <c r="I1296" s="48">
        <v>2029</v>
      </c>
      <c r="J1296" s="48" t="s">
        <v>32</v>
      </c>
      <c r="K1296" s="48" t="s">
        <v>33</v>
      </c>
    </row>
    <row r="1297" spans="1:11" x14ac:dyDescent="0.25">
      <c r="A1297" s="48" t="s">
        <v>1076</v>
      </c>
      <c r="B1297" s="48" t="s">
        <v>79</v>
      </c>
      <c r="C1297" s="48" t="s">
        <v>31</v>
      </c>
      <c r="D1297" s="48">
        <v>222725</v>
      </c>
      <c r="E1297" s="48">
        <v>87.96</v>
      </c>
      <c r="F1297" s="48">
        <v>4.1399999999999997</v>
      </c>
      <c r="G1297" s="48">
        <v>1.8599999999999998E-2</v>
      </c>
      <c r="H1297" s="48">
        <v>53.798299999999998</v>
      </c>
      <c r="I1297" s="48">
        <v>2029</v>
      </c>
      <c r="J1297" s="48" t="s">
        <v>32</v>
      </c>
      <c r="K1297" s="48" t="s">
        <v>33</v>
      </c>
    </row>
    <row r="1298" spans="1:11" x14ac:dyDescent="0.25">
      <c r="A1298" s="48" t="s">
        <v>1256</v>
      </c>
      <c r="B1298" s="48" t="s">
        <v>79</v>
      </c>
      <c r="C1298" s="48" t="s">
        <v>31</v>
      </c>
      <c r="D1298" s="48">
        <v>199748</v>
      </c>
      <c r="E1298" s="48">
        <v>89.64</v>
      </c>
      <c r="F1298" s="48">
        <v>3.2</v>
      </c>
      <c r="G1298" s="48">
        <v>1.6E-2</v>
      </c>
      <c r="H1298" s="48">
        <v>62.421199999999999</v>
      </c>
      <c r="I1298" s="48">
        <v>2029</v>
      </c>
      <c r="J1298" s="48" t="s">
        <v>32</v>
      </c>
      <c r="K1298" s="48" t="s">
        <v>33</v>
      </c>
    </row>
    <row r="1299" spans="1:11" x14ac:dyDescent="0.25">
      <c r="A1299" s="48" t="s">
        <v>1585</v>
      </c>
      <c r="B1299" s="48" t="s">
        <v>75</v>
      </c>
      <c r="C1299" s="48" t="s">
        <v>31</v>
      </c>
      <c r="D1299" s="48">
        <v>192324</v>
      </c>
      <c r="E1299" s="48">
        <v>81</v>
      </c>
      <c r="F1299" s="48">
        <v>5.59</v>
      </c>
      <c r="G1299" s="48">
        <v>2.9100000000000001E-2</v>
      </c>
      <c r="H1299" s="48">
        <v>34.404899999999998</v>
      </c>
      <c r="I1299" s="48">
        <v>2029</v>
      </c>
      <c r="J1299" s="48" t="s">
        <v>32</v>
      </c>
      <c r="K1299" s="48" t="s">
        <v>33</v>
      </c>
    </row>
    <row r="1300" spans="1:11" x14ac:dyDescent="0.25">
      <c r="A1300" s="48" t="s">
        <v>1056</v>
      </c>
      <c r="B1300" s="48" t="s">
        <v>79</v>
      </c>
      <c r="C1300" s="48" t="s">
        <v>31</v>
      </c>
      <c r="D1300" s="48">
        <v>308214</v>
      </c>
      <c r="E1300" s="48">
        <v>86.77</v>
      </c>
      <c r="F1300" s="48">
        <v>4.6399999999999997</v>
      </c>
      <c r="G1300" s="48">
        <v>1.5100000000000001E-2</v>
      </c>
      <c r="H1300" s="48">
        <v>66.425299999999993</v>
      </c>
      <c r="I1300" s="48">
        <v>2029</v>
      </c>
      <c r="J1300" s="48" t="s">
        <v>32</v>
      </c>
      <c r="K1300" s="48" t="s">
        <v>33</v>
      </c>
    </row>
    <row r="1301" spans="1:11" x14ac:dyDescent="0.25">
      <c r="A1301" s="48" t="s">
        <v>2034</v>
      </c>
      <c r="B1301" s="48" t="s">
        <v>79</v>
      </c>
      <c r="C1301" s="48" t="s">
        <v>31</v>
      </c>
      <c r="D1301" s="48">
        <v>489251</v>
      </c>
      <c r="E1301" s="48">
        <v>88.13</v>
      </c>
      <c r="F1301" s="48">
        <v>7.25</v>
      </c>
      <c r="G1301" s="48">
        <v>1.4800000000000001E-2</v>
      </c>
      <c r="H1301" s="48">
        <v>67.482900000000001</v>
      </c>
      <c r="I1301" s="48">
        <v>2029</v>
      </c>
      <c r="J1301" s="48" t="s">
        <v>32</v>
      </c>
      <c r="K1301" s="48" t="s">
        <v>33</v>
      </c>
    </row>
    <row r="1302" spans="1:11" x14ac:dyDescent="0.25">
      <c r="A1302" s="48" t="s">
        <v>1558</v>
      </c>
      <c r="B1302" s="48" t="s">
        <v>79</v>
      </c>
      <c r="C1302" s="48" t="s">
        <v>31</v>
      </c>
      <c r="D1302" s="48">
        <v>504517</v>
      </c>
      <c r="E1302" s="48">
        <v>85.01</v>
      </c>
      <c r="F1302" s="48">
        <v>6.32</v>
      </c>
      <c r="G1302" s="48">
        <v>1.2500000000000001E-2</v>
      </c>
      <c r="H1302" s="48">
        <v>79.828599999999994</v>
      </c>
      <c r="I1302" s="48">
        <v>2029</v>
      </c>
      <c r="J1302" s="48" t="s">
        <v>32</v>
      </c>
      <c r="K1302" s="48" t="s">
        <v>33</v>
      </c>
    </row>
    <row r="1303" spans="1:11" x14ac:dyDescent="0.25">
      <c r="A1303" s="48" t="s">
        <v>1456</v>
      </c>
      <c r="B1303" s="48" t="s">
        <v>75</v>
      </c>
      <c r="C1303" s="48" t="s">
        <v>31</v>
      </c>
      <c r="D1303" s="48">
        <v>300672</v>
      </c>
      <c r="E1303" s="48">
        <v>84.9</v>
      </c>
      <c r="F1303" s="48">
        <v>5.79</v>
      </c>
      <c r="G1303" s="48">
        <v>1.9300000000000001E-2</v>
      </c>
      <c r="H1303" s="48">
        <v>51.929499999999997</v>
      </c>
      <c r="I1303" s="48">
        <v>2029</v>
      </c>
      <c r="J1303" s="48" t="s">
        <v>32</v>
      </c>
      <c r="K1303" s="48" t="s">
        <v>33</v>
      </c>
    </row>
    <row r="1304" spans="1:11" x14ac:dyDescent="0.25">
      <c r="A1304" s="48" t="s">
        <v>1417</v>
      </c>
      <c r="B1304" s="48" t="s">
        <v>75</v>
      </c>
      <c r="C1304" s="48" t="s">
        <v>31</v>
      </c>
      <c r="D1304" s="48">
        <v>288772</v>
      </c>
      <c r="E1304" s="48">
        <v>84.93</v>
      </c>
      <c r="F1304" s="48">
        <v>5.91</v>
      </c>
      <c r="G1304" s="48">
        <v>2.0500000000000001E-2</v>
      </c>
      <c r="H1304" s="48">
        <v>48.861699999999999</v>
      </c>
      <c r="I1304" s="48">
        <v>2029</v>
      </c>
      <c r="J1304" s="48" t="s">
        <v>32</v>
      </c>
      <c r="K1304" s="48" t="s">
        <v>33</v>
      </c>
    </row>
    <row r="1305" spans="1:11" x14ac:dyDescent="0.25">
      <c r="A1305" s="48" t="s">
        <v>1261</v>
      </c>
      <c r="B1305" s="48" t="s">
        <v>79</v>
      </c>
      <c r="C1305" s="48" t="s">
        <v>31</v>
      </c>
      <c r="D1305" s="48">
        <v>322423</v>
      </c>
      <c r="E1305" s="48">
        <v>81.44</v>
      </c>
      <c r="F1305" s="48">
        <v>4.2300000000000004</v>
      </c>
      <c r="G1305" s="48">
        <v>1.3100000000000001E-2</v>
      </c>
      <c r="H1305" s="48">
        <v>76.222800000000007</v>
      </c>
      <c r="I1305" s="48">
        <v>2029</v>
      </c>
      <c r="J1305" s="48" t="s">
        <v>32</v>
      </c>
      <c r="K1305" s="48" t="s">
        <v>33</v>
      </c>
    </row>
    <row r="1306" spans="1:11" x14ac:dyDescent="0.25">
      <c r="A1306" s="48" t="s">
        <v>1254</v>
      </c>
      <c r="B1306" s="48" t="s">
        <v>79</v>
      </c>
      <c r="C1306" s="48" t="s">
        <v>31</v>
      </c>
      <c r="D1306" s="48">
        <v>278895</v>
      </c>
      <c r="E1306" s="48">
        <v>88.39</v>
      </c>
      <c r="F1306" s="48">
        <v>3.58</v>
      </c>
      <c r="G1306" s="48">
        <v>1.2800000000000001E-2</v>
      </c>
      <c r="H1306" s="48">
        <v>77.903700000000001</v>
      </c>
      <c r="I1306" s="48">
        <v>2029</v>
      </c>
      <c r="J1306" s="48" t="s">
        <v>32</v>
      </c>
      <c r="K1306" s="48" t="s">
        <v>33</v>
      </c>
    </row>
    <row r="1307" spans="1:11" x14ac:dyDescent="0.25">
      <c r="A1307" s="48" t="s">
        <v>1506</v>
      </c>
      <c r="B1307" s="48" t="s">
        <v>75</v>
      </c>
      <c r="C1307" s="48" t="s">
        <v>31</v>
      </c>
      <c r="D1307" s="48">
        <v>459280</v>
      </c>
      <c r="E1307" s="48">
        <v>80.2</v>
      </c>
      <c r="F1307" s="48">
        <v>5.76</v>
      </c>
      <c r="G1307" s="48">
        <v>1.2500000000000001E-2</v>
      </c>
      <c r="H1307" s="48">
        <v>79.736099999999993</v>
      </c>
      <c r="I1307" s="48">
        <v>2029</v>
      </c>
      <c r="J1307" s="48" t="s">
        <v>32</v>
      </c>
      <c r="K1307" s="48" t="s">
        <v>33</v>
      </c>
    </row>
    <row r="1308" spans="1:11" x14ac:dyDescent="0.25">
      <c r="A1308" s="48" t="s">
        <v>1535</v>
      </c>
      <c r="B1308" s="48" t="s">
        <v>79</v>
      </c>
      <c r="C1308" s="48" t="s">
        <v>31</v>
      </c>
      <c r="D1308" s="48">
        <v>372761</v>
      </c>
      <c r="E1308" s="48">
        <v>86.55</v>
      </c>
      <c r="F1308" s="48">
        <v>6.67</v>
      </c>
      <c r="G1308" s="48">
        <v>1.7899999999999999E-2</v>
      </c>
      <c r="H1308" s="48">
        <v>55.886200000000002</v>
      </c>
      <c r="I1308" s="48">
        <v>2029</v>
      </c>
      <c r="J1308" s="48" t="s">
        <v>32</v>
      </c>
      <c r="K1308" s="48" t="s">
        <v>33</v>
      </c>
    </row>
    <row r="1309" spans="1:11" x14ac:dyDescent="0.25">
      <c r="A1309" s="48" t="s">
        <v>1406</v>
      </c>
      <c r="B1309" s="48" t="s">
        <v>79</v>
      </c>
      <c r="C1309" s="48" t="s">
        <v>31</v>
      </c>
      <c r="D1309" s="48">
        <v>199787</v>
      </c>
      <c r="E1309" s="48">
        <v>80.900000000000006</v>
      </c>
      <c r="F1309" s="48">
        <v>6.21</v>
      </c>
      <c r="G1309" s="48">
        <v>3.1099999999999999E-2</v>
      </c>
      <c r="H1309" s="48">
        <v>32.171799999999998</v>
      </c>
      <c r="I1309" s="48">
        <v>2029</v>
      </c>
      <c r="J1309" s="48" t="s">
        <v>32</v>
      </c>
      <c r="K1309" s="48" t="s">
        <v>33</v>
      </c>
    </row>
    <row r="1310" spans="1:11" x14ac:dyDescent="0.25">
      <c r="A1310" s="48" t="s">
        <v>1216</v>
      </c>
      <c r="B1310" s="48" t="s">
        <v>79</v>
      </c>
      <c r="C1310" s="48" t="s">
        <v>31</v>
      </c>
      <c r="D1310" s="48">
        <v>444080</v>
      </c>
      <c r="E1310" s="48">
        <v>86.31</v>
      </c>
      <c r="F1310" s="48">
        <v>4.87</v>
      </c>
      <c r="G1310" s="48">
        <v>1.0999999999999999E-2</v>
      </c>
      <c r="H1310" s="48">
        <v>91.186800000000005</v>
      </c>
      <c r="I1310" s="48">
        <v>2029</v>
      </c>
      <c r="J1310" s="48" t="s">
        <v>32</v>
      </c>
      <c r="K1310" s="48" t="s">
        <v>33</v>
      </c>
    </row>
    <row r="1311" spans="1:11" x14ac:dyDescent="0.25">
      <c r="A1311" s="48" t="s">
        <v>1579</v>
      </c>
      <c r="B1311" s="48" t="s">
        <v>75</v>
      </c>
      <c r="C1311" s="48" t="s">
        <v>31</v>
      </c>
      <c r="D1311" s="48">
        <v>487515</v>
      </c>
      <c r="E1311" s="48">
        <v>85.34</v>
      </c>
      <c r="F1311" s="48">
        <v>6.29</v>
      </c>
      <c r="G1311" s="48">
        <v>1.29E-2</v>
      </c>
      <c r="H1311" s="48">
        <v>77.506399999999999</v>
      </c>
      <c r="I1311" s="48">
        <v>2029</v>
      </c>
      <c r="J1311" s="48" t="s">
        <v>32</v>
      </c>
      <c r="K1311" s="48" t="s">
        <v>33</v>
      </c>
    </row>
    <row r="1312" spans="1:11" x14ac:dyDescent="0.25">
      <c r="A1312" s="48" t="s">
        <v>1170</v>
      </c>
      <c r="B1312" s="48" t="s">
        <v>79</v>
      </c>
      <c r="C1312" s="48" t="s">
        <v>31</v>
      </c>
      <c r="D1312" s="48">
        <v>324184</v>
      </c>
      <c r="E1312" s="48">
        <v>89.66</v>
      </c>
      <c r="F1312" s="48">
        <v>3.92</v>
      </c>
      <c r="G1312" s="48">
        <v>1.21E-2</v>
      </c>
      <c r="H1312" s="48">
        <v>82.7</v>
      </c>
      <c r="I1312" s="48">
        <v>2029</v>
      </c>
      <c r="J1312" s="48" t="s">
        <v>32</v>
      </c>
      <c r="K1312" s="48" t="s">
        <v>33</v>
      </c>
    </row>
    <row r="1313" spans="1:11" x14ac:dyDescent="0.25">
      <c r="A1313" s="48" t="s">
        <v>1288</v>
      </c>
      <c r="B1313" s="48" t="s">
        <v>75</v>
      </c>
      <c r="C1313" s="48" t="s">
        <v>31</v>
      </c>
      <c r="D1313" s="48">
        <v>484984</v>
      </c>
      <c r="E1313" s="48">
        <v>80.39</v>
      </c>
      <c r="F1313" s="48">
        <v>5.27</v>
      </c>
      <c r="G1313" s="48">
        <v>1.09E-2</v>
      </c>
      <c r="H1313" s="48">
        <v>92.0274</v>
      </c>
      <c r="I1313" s="48">
        <v>2029</v>
      </c>
      <c r="J1313" s="48" t="s">
        <v>32</v>
      </c>
      <c r="K1313" s="48" t="s">
        <v>33</v>
      </c>
    </row>
    <row r="1314" spans="1:11" x14ac:dyDescent="0.25">
      <c r="A1314" s="48" t="s">
        <v>1102</v>
      </c>
      <c r="B1314" s="48" t="s">
        <v>79</v>
      </c>
      <c r="C1314" s="48" t="s">
        <v>31</v>
      </c>
      <c r="D1314" s="48">
        <v>438952</v>
      </c>
      <c r="E1314" s="48">
        <v>85.12</v>
      </c>
      <c r="F1314" s="48">
        <v>4.26</v>
      </c>
      <c r="G1314" s="48">
        <v>9.7000000000000003E-3</v>
      </c>
      <c r="H1314" s="48">
        <v>103.0403</v>
      </c>
      <c r="I1314" s="48">
        <v>2029</v>
      </c>
      <c r="J1314" s="48" t="s">
        <v>32</v>
      </c>
      <c r="K1314" s="48" t="s">
        <v>33</v>
      </c>
    </row>
    <row r="1315" spans="1:11" x14ac:dyDescent="0.25">
      <c r="A1315" s="48" t="s">
        <v>1409</v>
      </c>
      <c r="B1315" s="48" t="s">
        <v>75</v>
      </c>
      <c r="C1315" s="48" t="s">
        <v>31</v>
      </c>
      <c r="D1315" s="48">
        <v>503381</v>
      </c>
      <c r="E1315" s="48">
        <v>81.81</v>
      </c>
      <c r="F1315" s="48">
        <v>5.86</v>
      </c>
      <c r="G1315" s="48">
        <v>1.1599999999999999E-2</v>
      </c>
      <c r="H1315" s="48">
        <v>85.901300000000006</v>
      </c>
      <c r="I1315" s="48">
        <v>2029</v>
      </c>
      <c r="J1315" s="48" t="s">
        <v>32</v>
      </c>
      <c r="K1315" s="48" t="s">
        <v>33</v>
      </c>
    </row>
    <row r="1316" spans="1:11" x14ac:dyDescent="0.25">
      <c r="A1316" s="48" t="s">
        <v>1635</v>
      </c>
      <c r="B1316" s="48" t="s">
        <v>79</v>
      </c>
      <c r="C1316" s="48" t="s">
        <v>31</v>
      </c>
      <c r="D1316" s="48">
        <v>310406</v>
      </c>
      <c r="E1316" s="48">
        <v>89.61</v>
      </c>
      <c r="F1316" s="48">
        <v>4.37</v>
      </c>
      <c r="G1316" s="48">
        <v>1.41E-2</v>
      </c>
      <c r="H1316" s="48">
        <v>71.031000000000006</v>
      </c>
      <c r="I1316" s="48">
        <v>2029</v>
      </c>
      <c r="J1316" s="48" t="s">
        <v>32</v>
      </c>
      <c r="K1316" s="48" t="s">
        <v>33</v>
      </c>
    </row>
    <row r="1317" spans="1:11" x14ac:dyDescent="0.25">
      <c r="A1317" s="48" t="s">
        <v>1306</v>
      </c>
      <c r="B1317" s="48" t="s">
        <v>79</v>
      </c>
      <c r="C1317" s="48" t="s">
        <v>31</v>
      </c>
      <c r="D1317" s="48">
        <v>331543</v>
      </c>
      <c r="E1317" s="48">
        <v>83.72</v>
      </c>
      <c r="F1317" s="48">
        <v>4.1399999999999997</v>
      </c>
      <c r="G1317" s="48">
        <v>1.2500000000000001E-2</v>
      </c>
      <c r="H1317" s="48">
        <v>80.082800000000006</v>
      </c>
      <c r="I1317" s="48">
        <v>2029</v>
      </c>
      <c r="J1317" s="48" t="s">
        <v>32</v>
      </c>
      <c r="K1317" s="48" t="s">
        <v>33</v>
      </c>
    </row>
    <row r="1318" spans="1:11" x14ac:dyDescent="0.25">
      <c r="A1318" s="48" t="s">
        <v>1266</v>
      </c>
      <c r="B1318" s="48" t="s">
        <v>79</v>
      </c>
      <c r="C1318" s="48" t="s">
        <v>31</v>
      </c>
      <c r="D1318" s="48">
        <v>391041</v>
      </c>
      <c r="E1318" s="48">
        <v>87.44</v>
      </c>
      <c r="F1318" s="48">
        <v>4.26</v>
      </c>
      <c r="G1318" s="48">
        <v>1.09E-2</v>
      </c>
      <c r="H1318" s="48">
        <v>91.793599999999998</v>
      </c>
      <c r="I1318" s="48">
        <v>2029</v>
      </c>
      <c r="J1318" s="48" t="s">
        <v>32</v>
      </c>
      <c r="K1318" s="48" t="s">
        <v>33</v>
      </c>
    </row>
    <row r="1319" spans="1:11" x14ac:dyDescent="0.25">
      <c r="A1319" s="48" t="s">
        <v>1738</v>
      </c>
      <c r="B1319" s="48" t="s">
        <v>79</v>
      </c>
      <c r="C1319" s="48" t="s">
        <v>31</v>
      </c>
      <c r="D1319" s="48">
        <v>200374</v>
      </c>
      <c r="E1319" s="48">
        <v>84.24</v>
      </c>
      <c r="F1319" s="48">
        <v>3.17</v>
      </c>
      <c r="G1319" s="48">
        <v>1.5800000000000002E-2</v>
      </c>
      <c r="H1319" s="48">
        <v>63.209499999999998</v>
      </c>
      <c r="I1319" s="48">
        <v>2029</v>
      </c>
      <c r="J1319" s="48" t="s">
        <v>32</v>
      </c>
      <c r="K1319" s="48" t="s">
        <v>33</v>
      </c>
    </row>
    <row r="1320" spans="1:11" x14ac:dyDescent="0.25">
      <c r="A1320" s="48" t="s">
        <v>1564</v>
      </c>
      <c r="B1320" s="48" t="s">
        <v>75</v>
      </c>
      <c r="C1320" s="48" t="s">
        <v>31</v>
      </c>
      <c r="D1320" s="48">
        <v>377654</v>
      </c>
      <c r="E1320" s="48">
        <v>72.099999999999994</v>
      </c>
      <c r="F1320" s="48">
        <v>6.72</v>
      </c>
      <c r="G1320" s="48">
        <v>1.78E-2</v>
      </c>
      <c r="H1320" s="48">
        <v>56.198399999999999</v>
      </c>
      <c r="I1320" s="48">
        <v>2029</v>
      </c>
      <c r="J1320" s="48" t="s">
        <v>32</v>
      </c>
      <c r="K1320" s="48" t="s">
        <v>33</v>
      </c>
    </row>
    <row r="1321" spans="1:11" x14ac:dyDescent="0.25">
      <c r="A1321" s="48" t="s">
        <v>1181</v>
      </c>
      <c r="B1321" s="48" t="s">
        <v>79</v>
      </c>
      <c r="C1321" s="48" t="s">
        <v>31</v>
      </c>
      <c r="D1321" s="48">
        <v>251378</v>
      </c>
      <c r="E1321" s="48">
        <v>82.61</v>
      </c>
      <c r="F1321" s="48">
        <v>3.5</v>
      </c>
      <c r="G1321" s="48">
        <v>1.3899999999999999E-2</v>
      </c>
      <c r="H1321" s="48">
        <v>71.822199999999995</v>
      </c>
      <c r="I1321" s="48">
        <v>2029</v>
      </c>
      <c r="J1321" s="48" t="s">
        <v>32</v>
      </c>
      <c r="K1321" s="48" t="s">
        <v>33</v>
      </c>
    </row>
    <row r="1322" spans="1:11" x14ac:dyDescent="0.25">
      <c r="A1322" s="48" t="s">
        <v>1140</v>
      </c>
      <c r="B1322" s="48" t="s">
        <v>79</v>
      </c>
      <c r="C1322" s="48" t="s">
        <v>31</v>
      </c>
      <c r="D1322" s="48">
        <v>321600</v>
      </c>
      <c r="E1322" s="48">
        <v>88.6</v>
      </c>
      <c r="F1322" s="48">
        <v>4.0599999999999996</v>
      </c>
      <c r="G1322" s="48">
        <v>1.26E-2</v>
      </c>
      <c r="H1322" s="48">
        <v>79.2119</v>
      </c>
      <c r="I1322" s="48">
        <v>2029</v>
      </c>
      <c r="J1322" s="48" t="s">
        <v>32</v>
      </c>
      <c r="K1322" s="48" t="s">
        <v>33</v>
      </c>
    </row>
    <row r="1323" spans="1:11" x14ac:dyDescent="0.25">
      <c r="A1323" s="48" t="s">
        <v>1233</v>
      </c>
      <c r="B1323" s="48" t="s">
        <v>79</v>
      </c>
      <c r="C1323" s="48" t="s">
        <v>31</v>
      </c>
      <c r="D1323" s="48">
        <v>262299</v>
      </c>
      <c r="E1323" s="48">
        <v>88.16</v>
      </c>
      <c r="F1323" s="48">
        <v>4.4800000000000004</v>
      </c>
      <c r="G1323" s="48">
        <v>1.7100000000000001E-2</v>
      </c>
      <c r="H1323" s="48">
        <v>58.5488</v>
      </c>
      <c r="I1323" s="48">
        <v>2029</v>
      </c>
      <c r="J1323" s="48" t="s">
        <v>32</v>
      </c>
      <c r="K1323" s="48" t="s">
        <v>33</v>
      </c>
    </row>
    <row r="1324" spans="1:11" x14ac:dyDescent="0.25">
      <c r="A1324" s="48" t="s">
        <v>1112</v>
      </c>
      <c r="B1324" s="48" t="s">
        <v>75</v>
      </c>
      <c r="C1324" s="48" t="s">
        <v>31</v>
      </c>
      <c r="D1324" s="48">
        <v>263042</v>
      </c>
      <c r="E1324" s="48">
        <v>78.94</v>
      </c>
      <c r="F1324" s="48">
        <v>4.78</v>
      </c>
      <c r="G1324" s="48">
        <v>1.8200000000000001E-2</v>
      </c>
      <c r="H1324" s="48">
        <v>55.029800000000002</v>
      </c>
      <c r="I1324" s="48">
        <v>2029</v>
      </c>
      <c r="J1324" s="48" t="s">
        <v>32</v>
      </c>
      <c r="K1324" s="48" t="s">
        <v>33</v>
      </c>
    </row>
    <row r="1325" spans="1:11" x14ac:dyDescent="0.25">
      <c r="A1325" s="48" t="s">
        <v>3316</v>
      </c>
      <c r="B1325" s="48" t="s">
        <v>79</v>
      </c>
      <c r="C1325" s="48" t="s">
        <v>31</v>
      </c>
      <c r="D1325" s="48">
        <v>323245</v>
      </c>
      <c r="E1325" s="48">
        <v>86.24</v>
      </c>
      <c r="F1325" s="48">
        <v>4.42</v>
      </c>
      <c r="G1325" s="48">
        <v>1.37E-2</v>
      </c>
      <c r="H1325" s="48">
        <v>73.132199999999997</v>
      </c>
      <c r="I1325" s="48">
        <v>2029</v>
      </c>
      <c r="J1325" s="48" t="s">
        <v>32</v>
      </c>
      <c r="K1325" s="48" t="s">
        <v>33</v>
      </c>
    </row>
    <row r="1326" spans="1:11" x14ac:dyDescent="0.25">
      <c r="A1326" s="48" t="s">
        <v>1607</v>
      </c>
      <c r="B1326" s="48" t="s">
        <v>79</v>
      </c>
      <c r="C1326" s="48" t="s">
        <v>31</v>
      </c>
      <c r="D1326" s="48">
        <v>353463</v>
      </c>
      <c r="E1326" s="48">
        <v>79.17</v>
      </c>
      <c r="F1326" s="48">
        <v>10.52</v>
      </c>
      <c r="G1326" s="48">
        <v>2.98E-2</v>
      </c>
      <c r="H1326" s="48">
        <v>33.5991</v>
      </c>
      <c r="I1326" s="48">
        <v>2029</v>
      </c>
      <c r="J1326" s="48" t="s">
        <v>32</v>
      </c>
      <c r="K1326" s="48" t="s">
        <v>33</v>
      </c>
    </row>
    <row r="1327" spans="1:11" x14ac:dyDescent="0.25">
      <c r="A1327" s="48" t="s">
        <v>1332</v>
      </c>
      <c r="B1327" s="48" t="s">
        <v>79</v>
      </c>
      <c r="C1327" s="48" t="s">
        <v>31</v>
      </c>
      <c r="D1327" s="48">
        <v>439656</v>
      </c>
      <c r="E1327" s="48">
        <v>88.07</v>
      </c>
      <c r="F1327" s="48">
        <v>6.4</v>
      </c>
      <c r="G1327" s="48">
        <v>1.46E-2</v>
      </c>
      <c r="H1327" s="48">
        <v>68.696299999999994</v>
      </c>
      <c r="I1327" s="48">
        <v>2029</v>
      </c>
      <c r="J1327" s="48" t="s">
        <v>32</v>
      </c>
      <c r="K1327" s="48" t="s">
        <v>33</v>
      </c>
    </row>
    <row r="1328" spans="1:11" x14ac:dyDescent="0.25">
      <c r="A1328" s="48" t="s">
        <v>1392</v>
      </c>
      <c r="B1328" s="48" t="s">
        <v>79</v>
      </c>
      <c r="C1328" s="48" t="s">
        <v>31</v>
      </c>
      <c r="D1328" s="48">
        <v>726498</v>
      </c>
      <c r="E1328" s="48">
        <v>69.56</v>
      </c>
      <c r="F1328" s="48">
        <v>10.87</v>
      </c>
      <c r="G1328" s="48">
        <v>1.4999999999999999E-2</v>
      </c>
      <c r="H1328" s="48">
        <v>66.835099999999997</v>
      </c>
      <c r="I1328" s="48">
        <v>2029</v>
      </c>
      <c r="J1328" s="48" t="s">
        <v>32</v>
      </c>
      <c r="K1328" s="48" t="s">
        <v>33</v>
      </c>
    </row>
    <row r="1329" spans="1:11" x14ac:dyDescent="0.25">
      <c r="A1329" s="48" t="s">
        <v>1465</v>
      </c>
      <c r="B1329" s="48" t="s">
        <v>79</v>
      </c>
      <c r="C1329" s="48" t="s">
        <v>31</v>
      </c>
      <c r="D1329" s="48">
        <v>728925</v>
      </c>
      <c r="E1329" s="48">
        <v>78.459999999999994</v>
      </c>
      <c r="F1329" s="48">
        <v>11.45</v>
      </c>
      <c r="G1329" s="48">
        <v>1.5699999999999999E-2</v>
      </c>
      <c r="H1329" s="48">
        <v>63.661499999999997</v>
      </c>
      <c r="I1329" s="48">
        <v>2029</v>
      </c>
      <c r="J1329" s="48" t="s">
        <v>32</v>
      </c>
      <c r="K1329" s="48" t="s">
        <v>33</v>
      </c>
    </row>
    <row r="1330" spans="1:11" x14ac:dyDescent="0.25">
      <c r="A1330" s="48" t="s">
        <v>1538</v>
      </c>
      <c r="B1330" s="48" t="s">
        <v>75</v>
      </c>
      <c r="C1330" s="48" t="s">
        <v>31</v>
      </c>
      <c r="D1330" s="48">
        <v>524728</v>
      </c>
      <c r="E1330" s="48">
        <v>83.24</v>
      </c>
      <c r="F1330" s="48">
        <v>5.52</v>
      </c>
      <c r="G1330" s="48">
        <v>1.0500000000000001E-2</v>
      </c>
      <c r="H1330" s="48">
        <v>95.059299999999993</v>
      </c>
      <c r="I1330" s="48">
        <v>2029</v>
      </c>
      <c r="J1330" s="48" t="s">
        <v>32</v>
      </c>
      <c r="K1330" s="48" t="s">
        <v>33</v>
      </c>
    </row>
    <row r="1331" spans="1:11" x14ac:dyDescent="0.25">
      <c r="A1331" s="48" t="s">
        <v>1012</v>
      </c>
      <c r="B1331" s="48" t="s">
        <v>79</v>
      </c>
      <c r="C1331" s="48" t="s">
        <v>31</v>
      </c>
      <c r="D1331" s="48">
        <v>308214</v>
      </c>
      <c r="E1331" s="48">
        <v>85.94</v>
      </c>
      <c r="F1331" s="48">
        <v>4.6399999999999997</v>
      </c>
      <c r="G1331" s="48">
        <v>1.5100000000000001E-2</v>
      </c>
      <c r="H1331" s="48">
        <v>66.425299999999993</v>
      </c>
      <c r="I1331" s="48">
        <v>2029</v>
      </c>
      <c r="J1331" s="48" t="s">
        <v>32</v>
      </c>
      <c r="K1331" s="48" t="s">
        <v>33</v>
      </c>
    </row>
    <row r="1332" spans="1:11" x14ac:dyDescent="0.25">
      <c r="A1332" s="48" t="s">
        <v>3639</v>
      </c>
      <c r="B1332" s="48" t="s">
        <v>79</v>
      </c>
      <c r="C1332" s="48" t="s">
        <v>31</v>
      </c>
      <c r="D1332" s="48">
        <v>518569</v>
      </c>
      <c r="E1332" s="48">
        <v>86.36</v>
      </c>
      <c r="F1332" s="48">
        <v>6.66</v>
      </c>
      <c r="G1332" s="48">
        <v>1.2800000000000001E-2</v>
      </c>
      <c r="H1332" s="48">
        <v>77.863200000000006</v>
      </c>
      <c r="I1332" s="48">
        <v>2029</v>
      </c>
      <c r="J1332" s="48" t="s">
        <v>32</v>
      </c>
      <c r="K1332" s="48" t="s">
        <v>33</v>
      </c>
    </row>
    <row r="1333" spans="1:11" x14ac:dyDescent="0.25">
      <c r="A1333" s="48" t="s">
        <v>1025</v>
      </c>
      <c r="B1333" s="48" t="s">
        <v>79</v>
      </c>
      <c r="C1333" s="48" t="s">
        <v>31</v>
      </c>
      <c r="D1333" s="48">
        <v>258932</v>
      </c>
      <c r="E1333" s="48">
        <v>85.67</v>
      </c>
      <c r="F1333" s="48">
        <v>3.8</v>
      </c>
      <c r="G1333" s="48">
        <v>1.47E-2</v>
      </c>
      <c r="H1333" s="48">
        <v>68.140100000000004</v>
      </c>
      <c r="I1333" s="48">
        <v>2029</v>
      </c>
      <c r="J1333" s="48" t="s">
        <v>32</v>
      </c>
      <c r="K1333" s="48" t="s">
        <v>33</v>
      </c>
    </row>
    <row r="1334" spans="1:11" x14ac:dyDescent="0.25">
      <c r="A1334" s="48" t="s">
        <v>830</v>
      </c>
      <c r="B1334" s="48" t="s">
        <v>79</v>
      </c>
      <c r="C1334" s="48" t="s">
        <v>31</v>
      </c>
      <c r="D1334" s="48">
        <v>323479</v>
      </c>
      <c r="E1334" s="48">
        <v>78.040000000000006</v>
      </c>
      <c r="F1334" s="48">
        <v>6.34</v>
      </c>
      <c r="G1334" s="48">
        <v>1.9599999999999999E-2</v>
      </c>
      <c r="H1334" s="48">
        <v>51.021999999999998</v>
      </c>
      <c r="I1334" s="48">
        <v>2029</v>
      </c>
      <c r="J1334" s="48" t="s">
        <v>32</v>
      </c>
      <c r="K1334" s="48" t="s">
        <v>33</v>
      </c>
    </row>
    <row r="1335" spans="1:11" x14ac:dyDescent="0.25">
      <c r="A1335" s="48" t="s">
        <v>1571</v>
      </c>
      <c r="B1335" s="48" t="s">
        <v>79</v>
      </c>
      <c r="C1335" s="48" t="s">
        <v>31</v>
      </c>
      <c r="D1335" s="48">
        <v>481853</v>
      </c>
      <c r="E1335" s="48">
        <v>83.95</v>
      </c>
      <c r="F1335" s="48">
        <v>6.35</v>
      </c>
      <c r="G1335" s="48">
        <v>1.32E-2</v>
      </c>
      <c r="H1335" s="48">
        <v>75.882300000000001</v>
      </c>
      <c r="I1335" s="48">
        <v>2029</v>
      </c>
      <c r="J1335" s="48" t="s">
        <v>32</v>
      </c>
      <c r="K1335" s="48" t="s">
        <v>33</v>
      </c>
    </row>
    <row r="1336" spans="1:11" x14ac:dyDescent="0.25">
      <c r="A1336" s="48" t="s">
        <v>2296</v>
      </c>
      <c r="B1336" s="48" t="s">
        <v>75</v>
      </c>
      <c r="C1336" s="48" t="s">
        <v>31</v>
      </c>
      <c r="D1336" s="48">
        <v>903477</v>
      </c>
      <c r="E1336" s="48">
        <v>84.11</v>
      </c>
      <c r="F1336" s="48">
        <v>6.65</v>
      </c>
      <c r="G1336" s="48">
        <v>7.4000000000000003E-3</v>
      </c>
      <c r="H1336" s="48">
        <v>135.8612</v>
      </c>
      <c r="I1336" s="48">
        <v>2029</v>
      </c>
      <c r="J1336" s="48" t="s">
        <v>32</v>
      </c>
      <c r="K1336" s="48" t="s">
        <v>33</v>
      </c>
    </row>
    <row r="1337" spans="1:11" x14ac:dyDescent="0.25">
      <c r="A1337" s="48" t="s">
        <v>1766</v>
      </c>
      <c r="B1337" s="48" t="s">
        <v>79</v>
      </c>
      <c r="C1337" s="48" t="s">
        <v>31</v>
      </c>
      <c r="D1337" s="48">
        <v>380785</v>
      </c>
      <c r="E1337" s="48">
        <v>85.52</v>
      </c>
      <c r="F1337" s="48">
        <v>4.87</v>
      </c>
      <c r="G1337" s="48">
        <v>1.2800000000000001E-2</v>
      </c>
      <c r="H1337" s="48">
        <v>78.189899999999994</v>
      </c>
      <c r="I1337" s="48">
        <v>2029</v>
      </c>
      <c r="J1337" s="48" t="s">
        <v>32</v>
      </c>
      <c r="K1337" s="48" t="s">
        <v>33</v>
      </c>
    </row>
    <row r="1338" spans="1:11" x14ac:dyDescent="0.25">
      <c r="A1338" s="48" t="s">
        <v>1594</v>
      </c>
      <c r="B1338" s="48" t="s">
        <v>79</v>
      </c>
      <c r="C1338" s="48" t="s">
        <v>31</v>
      </c>
      <c r="D1338" s="48">
        <v>427874</v>
      </c>
      <c r="E1338" s="48">
        <v>88.02</v>
      </c>
      <c r="F1338" s="48">
        <v>6.3</v>
      </c>
      <c r="G1338" s="48">
        <v>1.47E-2</v>
      </c>
      <c r="H1338" s="48">
        <v>67.916600000000003</v>
      </c>
      <c r="I1338" s="48">
        <v>2029</v>
      </c>
      <c r="J1338" s="48" t="s">
        <v>32</v>
      </c>
      <c r="K1338" s="48" t="s">
        <v>33</v>
      </c>
    </row>
    <row r="1339" spans="1:11" x14ac:dyDescent="0.25">
      <c r="A1339" s="48" t="s">
        <v>1182</v>
      </c>
      <c r="B1339" s="48" t="s">
        <v>79</v>
      </c>
      <c r="C1339" s="48" t="s">
        <v>31</v>
      </c>
      <c r="D1339" s="48">
        <v>241983</v>
      </c>
      <c r="E1339" s="48">
        <v>81.37</v>
      </c>
      <c r="F1339" s="48">
        <v>6.21</v>
      </c>
      <c r="G1339" s="48">
        <v>2.5700000000000001E-2</v>
      </c>
      <c r="H1339" s="48">
        <v>38.966700000000003</v>
      </c>
      <c r="I1339" s="48">
        <v>2029</v>
      </c>
      <c r="J1339" s="48" t="s">
        <v>32</v>
      </c>
      <c r="K1339" s="48" t="s">
        <v>33</v>
      </c>
    </row>
    <row r="1340" spans="1:11" x14ac:dyDescent="0.25">
      <c r="A1340" s="48" t="s">
        <v>1520</v>
      </c>
      <c r="B1340" s="48" t="s">
        <v>79</v>
      </c>
      <c r="C1340" s="48" t="s">
        <v>31</v>
      </c>
      <c r="D1340" s="48">
        <v>426817</v>
      </c>
      <c r="E1340" s="48">
        <v>86.63</v>
      </c>
      <c r="F1340" s="48">
        <v>6.58</v>
      </c>
      <c r="G1340" s="48">
        <v>1.54E-2</v>
      </c>
      <c r="H1340" s="48">
        <v>64.865899999999996</v>
      </c>
      <c r="I1340" s="48">
        <v>2029</v>
      </c>
      <c r="J1340" s="48" t="s">
        <v>32</v>
      </c>
      <c r="K1340" s="48" t="s">
        <v>33</v>
      </c>
    </row>
    <row r="1341" spans="1:11" x14ac:dyDescent="0.25">
      <c r="A1341" s="48" t="s">
        <v>1096</v>
      </c>
      <c r="B1341" s="48" t="s">
        <v>79</v>
      </c>
      <c r="C1341" s="48" t="s">
        <v>31</v>
      </c>
      <c r="D1341" s="48">
        <v>220180</v>
      </c>
      <c r="E1341" s="48">
        <v>89.09</v>
      </c>
      <c r="F1341" s="48">
        <v>3.47</v>
      </c>
      <c r="G1341" s="48">
        <v>1.5800000000000002E-2</v>
      </c>
      <c r="H1341" s="48">
        <v>63.452599999999997</v>
      </c>
      <c r="I1341" s="48">
        <v>2029</v>
      </c>
      <c r="J1341" s="48" t="s">
        <v>32</v>
      </c>
      <c r="K1341" s="48" t="s">
        <v>33</v>
      </c>
    </row>
    <row r="1342" spans="1:11" x14ac:dyDescent="0.25">
      <c r="A1342" s="48" t="s">
        <v>1546</v>
      </c>
      <c r="B1342" s="48" t="s">
        <v>79</v>
      </c>
      <c r="C1342" s="48" t="s">
        <v>31</v>
      </c>
      <c r="D1342" s="48">
        <v>438639</v>
      </c>
      <c r="E1342" s="48">
        <v>82.16</v>
      </c>
      <c r="F1342" s="48">
        <v>6.18</v>
      </c>
      <c r="G1342" s="48">
        <v>1.41E-2</v>
      </c>
      <c r="H1342" s="48">
        <v>70.977099999999993</v>
      </c>
      <c r="I1342" s="48">
        <v>2029</v>
      </c>
      <c r="J1342" s="48" t="s">
        <v>32</v>
      </c>
      <c r="K1342" s="48" t="s">
        <v>33</v>
      </c>
    </row>
    <row r="1343" spans="1:11" x14ac:dyDescent="0.25">
      <c r="A1343" s="48" t="s">
        <v>1095</v>
      </c>
      <c r="B1343" s="48" t="s">
        <v>79</v>
      </c>
      <c r="C1343" s="48" t="s">
        <v>31</v>
      </c>
      <c r="D1343" s="48">
        <v>189727</v>
      </c>
      <c r="E1343" s="48">
        <v>84.64</v>
      </c>
      <c r="F1343" s="48">
        <v>3.57</v>
      </c>
      <c r="G1343" s="48">
        <v>1.8800000000000001E-2</v>
      </c>
      <c r="H1343" s="48">
        <v>53.144799999999996</v>
      </c>
      <c r="I1343" s="48">
        <v>2029</v>
      </c>
      <c r="J1343" s="48" t="s">
        <v>32</v>
      </c>
      <c r="K1343" s="48" t="s">
        <v>33</v>
      </c>
    </row>
    <row r="1344" spans="1:11" x14ac:dyDescent="0.25">
      <c r="A1344" s="48" t="s">
        <v>1050</v>
      </c>
      <c r="B1344" s="48" t="s">
        <v>79</v>
      </c>
      <c r="C1344" s="48" t="s">
        <v>31</v>
      </c>
      <c r="D1344" s="48">
        <v>308214</v>
      </c>
      <c r="E1344" s="48">
        <v>85.91</v>
      </c>
      <c r="F1344" s="48">
        <v>4.6399999999999997</v>
      </c>
      <c r="G1344" s="48">
        <v>1.5100000000000001E-2</v>
      </c>
      <c r="H1344" s="48">
        <v>66.425299999999993</v>
      </c>
      <c r="I1344" s="48">
        <v>2029</v>
      </c>
      <c r="J1344" s="48" t="s">
        <v>32</v>
      </c>
      <c r="K1344" s="48" t="s">
        <v>33</v>
      </c>
    </row>
    <row r="1345" spans="1:11" x14ac:dyDescent="0.25">
      <c r="A1345" s="48" t="s">
        <v>1143</v>
      </c>
      <c r="B1345" s="48" t="s">
        <v>79</v>
      </c>
      <c r="C1345" s="48" t="s">
        <v>31</v>
      </c>
      <c r="D1345" s="48">
        <v>283084</v>
      </c>
      <c r="E1345" s="48">
        <v>87.74</v>
      </c>
      <c r="F1345" s="48">
        <v>3.92</v>
      </c>
      <c r="G1345" s="48">
        <v>1.38E-2</v>
      </c>
      <c r="H1345" s="48">
        <v>72.215199999999996</v>
      </c>
      <c r="I1345" s="48">
        <v>2029</v>
      </c>
      <c r="J1345" s="48" t="s">
        <v>32</v>
      </c>
      <c r="K1345" s="48" t="s">
        <v>33</v>
      </c>
    </row>
    <row r="1346" spans="1:11" x14ac:dyDescent="0.25">
      <c r="A1346" s="48" t="s">
        <v>1540</v>
      </c>
      <c r="B1346" s="48" t="s">
        <v>75</v>
      </c>
      <c r="C1346" s="48" t="s">
        <v>31</v>
      </c>
      <c r="D1346" s="48">
        <v>107826</v>
      </c>
      <c r="E1346" s="48">
        <v>82.63</v>
      </c>
      <c r="F1346" s="48">
        <v>6.51</v>
      </c>
      <c r="G1346" s="48">
        <v>6.0400000000000002E-2</v>
      </c>
      <c r="H1346" s="48">
        <v>16.563199999999998</v>
      </c>
      <c r="I1346" s="48">
        <v>2029</v>
      </c>
      <c r="J1346" s="48" t="s">
        <v>32</v>
      </c>
      <c r="K1346" s="48" t="s">
        <v>33</v>
      </c>
    </row>
    <row r="1347" spans="1:11" x14ac:dyDescent="0.25">
      <c r="A1347" s="48" t="s">
        <v>1159</v>
      </c>
      <c r="B1347" s="48" t="s">
        <v>79</v>
      </c>
      <c r="C1347" s="48" t="s">
        <v>31</v>
      </c>
      <c r="D1347" s="48">
        <v>303007</v>
      </c>
      <c r="E1347" s="48">
        <v>89.7</v>
      </c>
      <c r="F1347" s="48">
        <v>4.33</v>
      </c>
      <c r="G1347" s="48">
        <v>1.43E-2</v>
      </c>
      <c r="H1347" s="48">
        <v>69.9786</v>
      </c>
      <c r="I1347" s="48">
        <v>2029</v>
      </c>
      <c r="J1347" s="48" t="s">
        <v>32</v>
      </c>
      <c r="K1347" s="48" t="s">
        <v>33</v>
      </c>
    </row>
    <row r="1348" spans="1:11" x14ac:dyDescent="0.25">
      <c r="A1348" s="48" t="s">
        <v>1358</v>
      </c>
      <c r="B1348" s="48" t="s">
        <v>79</v>
      </c>
      <c r="C1348" s="48" t="s">
        <v>31</v>
      </c>
      <c r="D1348" s="48">
        <v>351976</v>
      </c>
      <c r="E1348" s="48">
        <v>87.1</v>
      </c>
      <c r="F1348" s="48">
        <v>3.08</v>
      </c>
      <c r="G1348" s="48">
        <v>8.8000000000000005E-3</v>
      </c>
      <c r="H1348" s="48">
        <v>114.2778</v>
      </c>
      <c r="I1348" s="48">
        <v>2029</v>
      </c>
      <c r="J1348" s="48" t="s">
        <v>32</v>
      </c>
      <c r="K1348" s="48" t="s">
        <v>33</v>
      </c>
    </row>
    <row r="1349" spans="1:11" x14ac:dyDescent="0.25">
      <c r="A1349" s="48" t="s">
        <v>1501</v>
      </c>
      <c r="B1349" s="48" t="s">
        <v>75</v>
      </c>
      <c r="C1349" s="48" t="s">
        <v>31</v>
      </c>
      <c r="D1349" s="48">
        <v>476503</v>
      </c>
      <c r="E1349" s="48">
        <v>81.3</v>
      </c>
      <c r="F1349" s="48">
        <v>6.09</v>
      </c>
      <c r="G1349" s="48">
        <v>1.2800000000000001E-2</v>
      </c>
      <c r="H1349" s="48">
        <v>78.243499999999997</v>
      </c>
      <c r="I1349" s="48">
        <v>2029</v>
      </c>
      <c r="J1349" s="48" t="s">
        <v>32</v>
      </c>
      <c r="K1349" s="48" t="s">
        <v>33</v>
      </c>
    </row>
    <row r="1350" spans="1:11" x14ac:dyDescent="0.25">
      <c r="A1350" s="48" t="s">
        <v>1226</v>
      </c>
      <c r="B1350" s="48" t="s">
        <v>79</v>
      </c>
      <c r="C1350" s="48" t="s">
        <v>31</v>
      </c>
      <c r="D1350" s="48">
        <v>296940</v>
      </c>
      <c r="E1350" s="48">
        <v>87.45</v>
      </c>
      <c r="F1350" s="48">
        <v>3.57</v>
      </c>
      <c r="G1350" s="48">
        <v>1.2E-2</v>
      </c>
      <c r="H1350" s="48">
        <v>83.176500000000004</v>
      </c>
      <c r="I1350" s="48">
        <v>2029</v>
      </c>
      <c r="J1350" s="48" t="s">
        <v>32</v>
      </c>
      <c r="K1350" s="48" t="s">
        <v>33</v>
      </c>
    </row>
    <row r="1351" spans="1:11" x14ac:dyDescent="0.25">
      <c r="A1351" s="48" t="s">
        <v>1105</v>
      </c>
      <c r="B1351" s="48" t="s">
        <v>79</v>
      </c>
      <c r="C1351" s="48" t="s">
        <v>31</v>
      </c>
      <c r="D1351" s="48">
        <v>308214</v>
      </c>
      <c r="E1351" s="48">
        <v>86.75</v>
      </c>
      <c r="F1351" s="48">
        <v>4.66</v>
      </c>
      <c r="G1351" s="48">
        <v>1.5100000000000001E-2</v>
      </c>
      <c r="H1351" s="48">
        <v>66.140199999999993</v>
      </c>
      <c r="I1351" s="48">
        <v>2029</v>
      </c>
      <c r="J1351" s="48" t="s">
        <v>32</v>
      </c>
      <c r="K1351" s="48" t="s">
        <v>33</v>
      </c>
    </row>
    <row r="1352" spans="1:11" x14ac:dyDescent="0.25">
      <c r="A1352" s="48" t="s">
        <v>1532</v>
      </c>
      <c r="B1352" s="48" t="s">
        <v>75</v>
      </c>
      <c r="C1352" s="48" t="s">
        <v>31</v>
      </c>
      <c r="D1352" s="48">
        <v>330525</v>
      </c>
      <c r="E1352" s="48">
        <v>85.14</v>
      </c>
      <c r="F1352" s="48">
        <v>5.55</v>
      </c>
      <c r="G1352" s="48">
        <v>1.6799999999999999E-2</v>
      </c>
      <c r="H1352" s="48">
        <v>59.554099999999998</v>
      </c>
      <c r="I1352" s="48">
        <v>2029</v>
      </c>
      <c r="J1352" s="48" t="s">
        <v>32</v>
      </c>
      <c r="K1352" s="48" t="s">
        <v>33</v>
      </c>
    </row>
    <row r="1353" spans="1:11" x14ac:dyDescent="0.25">
      <c r="A1353" s="48" t="s">
        <v>1371</v>
      </c>
      <c r="B1353" s="48" t="s">
        <v>79</v>
      </c>
      <c r="C1353" s="48" t="s">
        <v>31</v>
      </c>
      <c r="D1353" s="48">
        <v>312284</v>
      </c>
      <c r="E1353" s="48">
        <v>83.58</v>
      </c>
      <c r="F1353" s="48">
        <v>6.23</v>
      </c>
      <c r="G1353" s="48">
        <v>1.9900000000000001E-2</v>
      </c>
      <c r="H1353" s="48">
        <v>50.125900000000001</v>
      </c>
      <c r="I1353" s="48">
        <v>2029</v>
      </c>
      <c r="J1353" s="48" t="s">
        <v>32</v>
      </c>
      <c r="K1353" s="48" t="s">
        <v>33</v>
      </c>
    </row>
    <row r="1354" spans="1:11" x14ac:dyDescent="0.25">
      <c r="A1354" s="48" t="s">
        <v>1325</v>
      </c>
      <c r="B1354" s="48" t="s">
        <v>79</v>
      </c>
      <c r="C1354" s="48" t="s">
        <v>31</v>
      </c>
      <c r="D1354" s="48">
        <v>675846</v>
      </c>
      <c r="E1354" s="48">
        <v>81.28</v>
      </c>
      <c r="F1354" s="48">
        <v>10.58</v>
      </c>
      <c r="G1354" s="48">
        <v>1.5699999999999999E-2</v>
      </c>
      <c r="H1354" s="48">
        <v>63.879600000000003</v>
      </c>
      <c r="I1354" s="48">
        <v>2029</v>
      </c>
      <c r="J1354" s="48" t="s">
        <v>32</v>
      </c>
      <c r="K1354" s="48" t="s">
        <v>33</v>
      </c>
    </row>
    <row r="1355" spans="1:11" x14ac:dyDescent="0.25">
      <c r="A1355" s="48" t="s">
        <v>1381</v>
      </c>
      <c r="B1355" s="48" t="s">
        <v>75</v>
      </c>
      <c r="C1355" s="48" t="s">
        <v>31</v>
      </c>
      <c r="D1355" s="48">
        <v>268522</v>
      </c>
      <c r="E1355" s="48">
        <v>84.59</v>
      </c>
      <c r="F1355" s="48">
        <v>5.67</v>
      </c>
      <c r="G1355" s="48">
        <v>2.1100000000000001E-2</v>
      </c>
      <c r="H1355" s="48">
        <v>47.358400000000003</v>
      </c>
      <c r="I1355" s="48">
        <v>2029</v>
      </c>
      <c r="J1355" s="48" t="s">
        <v>32</v>
      </c>
      <c r="K1355" s="48" t="s">
        <v>33</v>
      </c>
    </row>
    <row r="1356" spans="1:11" x14ac:dyDescent="0.25">
      <c r="A1356" s="48" t="s">
        <v>1470</v>
      </c>
      <c r="B1356" s="48" t="s">
        <v>79</v>
      </c>
      <c r="C1356" s="48" t="s">
        <v>31</v>
      </c>
      <c r="D1356" s="48">
        <v>404662</v>
      </c>
      <c r="E1356" s="48">
        <v>89.64</v>
      </c>
      <c r="F1356" s="48">
        <v>6.22</v>
      </c>
      <c r="G1356" s="48">
        <v>1.54E-2</v>
      </c>
      <c r="H1356" s="48">
        <v>65.058300000000003</v>
      </c>
      <c r="I1356" s="48">
        <v>2029</v>
      </c>
      <c r="J1356" s="48" t="s">
        <v>32</v>
      </c>
      <c r="K1356" s="48" t="s">
        <v>33</v>
      </c>
    </row>
    <row r="1357" spans="1:11" x14ac:dyDescent="0.25">
      <c r="A1357" s="48" t="s">
        <v>982</v>
      </c>
      <c r="B1357" s="48" t="s">
        <v>79</v>
      </c>
      <c r="C1357" s="48" t="s">
        <v>31</v>
      </c>
      <c r="D1357" s="48">
        <v>331151</v>
      </c>
      <c r="E1357" s="48">
        <v>80.28</v>
      </c>
      <c r="F1357" s="48">
        <v>3.6</v>
      </c>
      <c r="G1357" s="48">
        <v>1.09E-2</v>
      </c>
      <c r="H1357" s="48">
        <v>91.986500000000007</v>
      </c>
      <c r="I1357" s="48">
        <v>2029</v>
      </c>
      <c r="J1357" s="48" t="s">
        <v>32</v>
      </c>
      <c r="K1357" s="48" t="s">
        <v>33</v>
      </c>
    </row>
    <row r="1358" spans="1:11" x14ac:dyDescent="0.25">
      <c r="A1358" s="48" t="s">
        <v>1867</v>
      </c>
      <c r="B1358" s="48" t="s">
        <v>79</v>
      </c>
      <c r="C1358" s="48" t="s">
        <v>31</v>
      </c>
      <c r="D1358" s="48">
        <v>623264</v>
      </c>
      <c r="E1358" s="48">
        <v>85.97</v>
      </c>
      <c r="F1358" s="48">
        <v>8.84</v>
      </c>
      <c r="G1358" s="48">
        <v>1.4200000000000001E-2</v>
      </c>
      <c r="H1358" s="48">
        <v>70.504999999999995</v>
      </c>
      <c r="I1358" s="48">
        <v>2029</v>
      </c>
      <c r="J1358" s="48" t="s">
        <v>32</v>
      </c>
      <c r="K1358" s="48" t="s">
        <v>33</v>
      </c>
    </row>
    <row r="1359" spans="1:11" x14ac:dyDescent="0.25">
      <c r="A1359" s="48" t="s">
        <v>1129</v>
      </c>
      <c r="B1359" s="48" t="s">
        <v>79</v>
      </c>
      <c r="C1359" s="48" t="s">
        <v>31</v>
      </c>
      <c r="D1359" s="48">
        <v>248324</v>
      </c>
      <c r="E1359" s="48">
        <v>90.44</v>
      </c>
      <c r="F1359" s="48">
        <v>3.6</v>
      </c>
      <c r="G1359" s="48">
        <v>1.4500000000000001E-2</v>
      </c>
      <c r="H1359" s="48">
        <v>68.978999999999999</v>
      </c>
      <c r="I1359" s="48">
        <v>2029</v>
      </c>
      <c r="J1359" s="48" t="s">
        <v>32</v>
      </c>
      <c r="K1359" s="48" t="s">
        <v>33</v>
      </c>
    </row>
    <row r="1360" spans="1:11" x14ac:dyDescent="0.25">
      <c r="A1360" s="48" t="s">
        <v>1073</v>
      </c>
      <c r="B1360" s="48" t="s">
        <v>79</v>
      </c>
      <c r="C1360" s="48" t="s">
        <v>31</v>
      </c>
      <c r="D1360" s="48">
        <v>283710</v>
      </c>
      <c r="E1360" s="48">
        <v>85.63</v>
      </c>
      <c r="F1360" s="48">
        <v>3.92</v>
      </c>
      <c r="G1360" s="48">
        <v>1.38E-2</v>
      </c>
      <c r="H1360" s="48">
        <v>72.375</v>
      </c>
      <c r="I1360" s="48">
        <v>2029</v>
      </c>
      <c r="J1360" s="48" t="s">
        <v>32</v>
      </c>
      <c r="K1360" s="48" t="s">
        <v>33</v>
      </c>
    </row>
    <row r="1361" spans="1:11" x14ac:dyDescent="0.25">
      <c r="A1361" s="48" t="s">
        <v>1055</v>
      </c>
      <c r="B1361" s="48" t="s">
        <v>79</v>
      </c>
      <c r="C1361" s="48" t="s">
        <v>31</v>
      </c>
      <c r="D1361" s="48">
        <v>308214</v>
      </c>
      <c r="E1361" s="48">
        <v>86.54</v>
      </c>
      <c r="F1361" s="48">
        <v>4.63</v>
      </c>
      <c r="G1361" s="48">
        <v>1.4999999999999999E-2</v>
      </c>
      <c r="H1361" s="48">
        <v>66.568799999999996</v>
      </c>
      <c r="I1361" s="48">
        <v>2029</v>
      </c>
      <c r="J1361" s="48" t="s">
        <v>32</v>
      </c>
      <c r="K1361" s="48" t="s">
        <v>33</v>
      </c>
    </row>
    <row r="1362" spans="1:11" x14ac:dyDescent="0.25">
      <c r="A1362" s="48" t="s">
        <v>2305</v>
      </c>
      <c r="B1362" s="48" t="s">
        <v>79</v>
      </c>
      <c r="C1362" s="48" t="s">
        <v>31</v>
      </c>
      <c r="D1362" s="48">
        <v>572626</v>
      </c>
      <c r="E1362" s="48">
        <v>79.209999999999994</v>
      </c>
      <c r="F1362" s="48">
        <v>8.4499999999999993</v>
      </c>
      <c r="G1362" s="48">
        <v>1.4800000000000001E-2</v>
      </c>
      <c r="H1362" s="48">
        <v>67.766400000000004</v>
      </c>
      <c r="I1362" s="48">
        <v>2029</v>
      </c>
      <c r="J1362" s="48" t="s">
        <v>32</v>
      </c>
      <c r="K1362" s="48" t="s">
        <v>33</v>
      </c>
    </row>
    <row r="1363" spans="1:11" x14ac:dyDescent="0.25">
      <c r="A1363" s="48" t="s">
        <v>118</v>
      </c>
      <c r="B1363" s="48" t="s">
        <v>34</v>
      </c>
      <c r="C1363" s="48" t="s">
        <v>31</v>
      </c>
      <c r="D1363" s="48">
        <v>182251</v>
      </c>
      <c r="E1363" s="48">
        <v>73.599999999999994</v>
      </c>
      <c r="F1363" s="48">
        <v>1.82</v>
      </c>
      <c r="G1363" s="48">
        <v>0.01</v>
      </c>
      <c r="H1363" s="48">
        <v>100.1378</v>
      </c>
      <c r="I1363" s="48">
        <v>2029</v>
      </c>
      <c r="J1363" s="48" t="s">
        <v>32</v>
      </c>
      <c r="K1363" s="48" t="s">
        <v>33</v>
      </c>
    </row>
    <row r="1364" spans="1:11" x14ac:dyDescent="0.25">
      <c r="A1364" s="48" t="s">
        <v>1396</v>
      </c>
      <c r="B1364" s="48" t="s">
        <v>75</v>
      </c>
      <c r="C1364" s="48" t="s">
        <v>31</v>
      </c>
      <c r="D1364" s="48">
        <v>334335</v>
      </c>
      <c r="E1364" s="48">
        <v>74.180000000000007</v>
      </c>
      <c r="F1364" s="48">
        <v>5.58</v>
      </c>
      <c r="G1364" s="48">
        <v>1.67E-2</v>
      </c>
      <c r="H1364" s="48">
        <v>59.916699999999999</v>
      </c>
      <c r="I1364" s="48">
        <v>2029</v>
      </c>
      <c r="J1364" s="48" t="s">
        <v>32</v>
      </c>
      <c r="K1364" s="48" t="s">
        <v>33</v>
      </c>
    </row>
    <row r="1365" spans="1:11" x14ac:dyDescent="0.25">
      <c r="A1365" s="48" t="s">
        <v>1615</v>
      </c>
      <c r="B1365" s="48" t="s">
        <v>79</v>
      </c>
      <c r="C1365" s="48" t="s">
        <v>31</v>
      </c>
      <c r="D1365" s="48">
        <v>492774</v>
      </c>
      <c r="E1365" s="48">
        <v>87.58</v>
      </c>
      <c r="F1365" s="48">
        <v>6.32</v>
      </c>
      <c r="G1365" s="48">
        <v>1.2800000000000001E-2</v>
      </c>
      <c r="H1365" s="48">
        <v>77.970500000000001</v>
      </c>
      <c r="I1365" s="48">
        <v>2029</v>
      </c>
      <c r="J1365" s="48" t="s">
        <v>32</v>
      </c>
      <c r="K1365" s="48" t="s">
        <v>33</v>
      </c>
    </row>
    <row r="1366" spans="1:11" x14ac:dyDescent="0.25">
      <c r="A1366" s="48" t="s">
        <v>1083</v>
      </c>
      <c r="B1366" s="48" t="s">
        <v>79</v>
      </c>
      <c r="C1366" s="48" t="s">
        <v>31</v>
      </c>
      <c r="D1366" s="48">
        <v>270714</v>
      </c>
      <c r="E1366" s="48">
        <v>88.3</v>
      </c>
      <c r="F1366" s="48">
        <v>3.58</v>
      </c>
      <c r="G1366" s="48">
        <v>1.32E-2</v>
      </c>
      <c r="H1366" s="48">
        <v>75.618499999999997</v>
      </c>
      <c r="I1366" s="48">
        <v>2029</v>
      </c>
      <c r="J1366" s="48" t="s">
        <v>32</v>
      </c>
      <c r="K1366" s="48" t="s">
        <v>33</v>
      </c>
    </row>
    <row r="1367" spans="1:11" x14ac:dyDescent="0.25">
      <c r="A1367" s="48" t="s">
        <v>1467</v>
      </c>
      <c r="B1367" s="48" t="s">
        <v>79</v>
      </c>
      <c r="C1367" s="48" t="s">
        <v>31</v>
      </c>
      <c r="D1367" s="48">
        <v>213017</v>
      </c>
      <c r="E1367" s="48">
        <v>81</v>
      </c>
      <c r="F1367" s="48">
        <v>6.11</v>
      </c>
      <c r="G1367" s="48">
        <v>2.87E-2</v>
      </c>
      <c r="H1367" s="48">
        <v>34.863700000000001</v>
      </c>
      <c r="I1367" s="48">
        <v>2029</v>
      </c>
      <c r="J1367" s="48" t="s">
        <v>32</v>
      </c>
      <c r="K1367" s="48" t="s">
        <v>33</v>
      </c>
    </row>
    <row r="1368" spans="1:11" x14ac:dyDescent="0.25">
      <c r="A1368" s="48" t="s">
        <v>1282</v>
      </c>
      <c r="B1368" s="48" t="s">
        <v>79</v>
      </c>
      <c r="C1368" s="48" t="s">
        <v>31</v>
      </c>
      <c r="D1368" s="48">
        <v>744230</v>
      </c>
      <c r="E1368" s="48">
        <v>79.319999999999993</v>
      </c>
      <c r="F1368" s="48">
        <v>10.029999999999999</v>
      </c>
      <c r="G1368" s="48">
        <v>1.35E-2</v>
      </c>
      <c r="H1368" s="48">
        <v>74.200400000000002</v>
      </c>
      <c r="I1368" s="48">
        <v>2029</v>
      </c>
      <c r="J1368" s="48" t="s">
        <v>32</v>
      </c>
      <c r="K1368" s="48" t="s">
        <v>33</v>
      </c>
    </row>
    <row r="1369" spans="1:11" x14ac:dyDescent="0.25">
      <c r="A1369" s="48" t="s">
        <v>1175</v>
      </c>
      <c r="B1369" s="48" t="s">
        <v>79</v>
      </c>
      <c r="C1369" s="48" t="s">
        <v>31</v>
      </c>
      <c r="D1369" s="48">
        <v>342503</v>
      </c>
      <c r="E1369" s="48">
        <v>73.150000000000006</v>
      </c>
      <c r="F1369" s="48">
        <v>4.51</v>
      </c>
      <c r="G1369" s="48">
        <v>1.32E-2</v>
      </c>
      <c r="H1369" s="48">
        <v>75.942999999999998</v>
      </c>
      <c r="I1369" s="48">
        <v>2029</v>
      </c>
      <c r="J1369" s="48" t="s">
        <v>32</v>
      </c>
      <c r="K1369" s="48" t="s">
        <v>33</v>
      </c>
    </row>
    <row r="1370" spans="1:11" x14ac:dyDescent="0.25">
      <c r="A1370" s="48" t="s">
        <v>1557</v>
      </c>
      <c r="B1370" s="48" t="s">
        <v>79</v>
      </c>
      <c r="C1370" s="48" t="s">
        <v>31</v>
      </c>
      <c r="D1370" s="48">
        <v>492774</v>
      </c>
      <c r="E1370" s="48">
        <v>87.89</v>
      </c>
      <c r="F1370" s="48">
        <v>6.31</v>
      </c>
      <c r="G1370" s="48">
        <v>1.2800000000000001E-2</v>
      </c>
      <c r="H1370" s="48">
        <v>78.094099999999997</v>
      </c>
      <c r="I1370" s="48">
        <v>2029</v>
      </c>
      <c r="J1370" s="48" t="s">
        <v>32</v>
      </c>
      <c r="K1370" s="48" t="s">
        <v>33</v>
      </c>
    </row>
    <row r="1371" spans="1:11" x14ac:dyDescent="0.25">
      <c r="A1371" s="48" t="s">
        <v>1058</v>
      </c>
      <c r="B1371" s="48" t="s">
        <v>79</v>
      </c>
      <c r="C1371" s="48" t="s">
        <v>31</v>
      </c>
      <c r="D1371" s="48">
        <v>323401</v>
      </c>
      <c r="E1371" s="48">
        <v>89.28</v>
      </c>
      <c r="F1371" s="48">
        <v>4.7699999999999996</v>
      </c>
      <c r="G1371" s="48">
        <v>1.47E-2</v>
      </c>
      <c r="H1371" s="48">
        <v>67.799000000000007</v>
      </c>
      <c r="I1371" s="48">
        <v>2029</v>
      </c>
      <c r="J1371" s="48" t="s">
        <v>32</v>
      </c>
      <c r="K1371" s="48" t="s">
        <v>33</v>
      </c>
    </row>
    <row r="1372" spans="1:11" x14ac:dyDescent="0.25">
      <c r="A1372" s="48" t="s">
        <v>1603</v>
      </c>
      <c r="B1372" s="48" t="s">
        <v>75</v>
      </c>
      <c r="C1372" s="48" t="s">
        <v>31</v>
      </c>
      <c r="D1372" s="48">
        <v>403331</v>
      </c>
      <c r="E1372" s="48">
        <v>72.349999999999994</v>
      </c>
      <c r="F1372" s="48">
        <v>6.75</v>
      </c>
      <c r="G1372" s="48">
        <v>1.67E-2</v>
      </c>
      <c r="H1372" s="48">
        <v>59.752800000000001</v>
      </c>
      <c r="I1372" s="48">
        <v>2029</v>
      </c>
      <c r="J1372" s="48" t="s">
        <v>32</v>
      </c>
      <c r="K1372" s="48" t="s">
        <v>33</v>
      </c>
    </row>
    <row r="1373" spans="1:11" x14ac:dyDescent="0.25">
      <c r="A1373" s="48" t="s">
        <v>1249</v>
      </c>
      <c r="B1373" s="48" t="s">
        <v>79</v>
      </c>
      <c r="C1373" s="48" t="s">
        <v>31</v>
      </c>
      <c r="D1373" s="48">
        <v>318391</v>
      </c>
      <c r="E1373" s="48">
        <v>84.33</v>
      </c>
      <c r="F1373" s="48">
        <v>4.0599999999999996</v>
      </c>
      <c r="G1373" s="48">
        <v>1.2800000000000001E-2</v>
      </c>
      <c r="H1373" s="48">
        <v>78.421400000000006</v>
      </c>
      <c r="I1373" s="48">
        <v>2029</v>
      </c>
      <c r="J1373" s="48" t="s">
        <v>32</v>
      </c>
      <c r="K1373" s="48" t="s">
        <v>33</v>
      </c>
    </row>
    <row r="1374" spans="1:11" x14ac:dyDescent="0.25">
      <c r="A1374" s="48" t="s">
        <v>2957</v>
      </c>
      <c r="B1374" s="48" t="s">
        <v>79</v>
      </c>
      <c r="C1374" s="48" t="s">
        <v>31</v>
      </c>
      <c r="D1374" s="48">
        <v>359609</v>
      </c>
      <c r="E1374" s="48">
        <v>86.14</v>
      </c>
      <c r="F1374" s="48">
        <v>4.24</v>
      </c>
      <c r="G1374" s="48">
        <v>1.18E-2</v>
      </c>
      <c r="H1374" s="48">
        <v>84.813299999999998</v>
      </c>
      <c r="I1374" s="48">
        <v>2029</v>
      </c>
      <c r="J1374" s="48" t="s">
        <v>32</v>
      </c>
      <c r="K1374" s="48" t="s">
        <v>33</v>
      </c>
    </row>
    <row r="1375" spans="1:11" x14ac:dyDescent="0.25">
      <c r="A1375" s="48" t="s">
        <v>1059</v>
      </c>
      <c r="B1375" s="48" t="s">
        <v>79</v>
      </c>
      <c r="C1375" s="48" t="s">
        <v>31</v>
      </c>
      <c r="D1375" s="48">
        <v>441340</v>
      </c>
      <c r="E1375" s="48">
        <v>82.7</v>
      </c>
      <c r="F1375" s="48">
        <v>3.79</v>
      </c>
      <c r="G1375" s="48">
        <v>8.6E-3</v>
      </c>
      <c r="H1375" s="48">
        <v>116.44840000000001</v>
      </c>
      <c r="I1375" s="48">
        <v>2029</v>
      </c>
      <c r="J1375" s="48" t="s">
        <v>32</v>
      </c>
      <c r="K1375" s="48" t="s">
        <v>33</v>
      </c>
    </row>
    <row r="1376" spans="1:11" x14ac:dyDescent="0.25">
      <c r="A1376" s="48" t="s">
        <v>1098</v>
      </c>
      <c r="B1376" s="48" t="s">
        <v>79</v>
      </c>
      <c r="C1376" s="48" t="s">
        <v>31</v>
      </c>
      <c r="D1376" s="48">
        <v>373191</v>
      </c>
      <c r="E1376" s="48">
        <v>89.18</v>
      </c>
      <c r="F1376" s="48">
        <v>6.36</v>
      </c>
      <c r="G1376" s="48">
        <v>1.7000000000000001E-2</v>
      </c>
      <c r="H1376" s="48">
        <v>58.677900000000001</v>
      </c>
      <c r="I1376" s="48">
        <v>2029</v>
      </c>
      <c r="J1376" s="48" t="s">
        <v>32</v>
      </c>
      <c r="K1376" s="48" t="s">
        <v>33</v>
      </c>
    </row>
    <row r="1377" spans="1:11" x14ac:dyDescent="0.25">
      <c r="A1377" s="48" t="s">
        <v>1568</v>
      </c>
      <c r="B1377" s="48" t="s">
        <v>34</v>
      </c>
      <c r="C1377" s="48" t="s">
        <v>31</v>
      </c>
      <c r="D1377" s="48">
        <v>377654</v>
      </c>
      <c r="E1377" s="48">
        <v>85.71</v>
      </c>
      <c r="F1377" s="48">
        <v>8.67</v>
      </c>
      <c r="G1377" s="48">
        <v>2.3E-2</v>
      </c>
      <c r="H1377" s="48">
        <v>43.558700000000002</v>
      </c>
      <c r="I1377" s="48">
        <v>2029</v>
      </c>
      <c r="J1377" s="48" t="s">
        <v>32</v>
      </c>
      <c r="K1377" s="48" t="s">
        <v>33</v>
      </c>
    </row>
    <row r="1378" spans="1:11" x14ac:dyDescent="0.25">
      <c r="A1378" s="48" t="s">
        <v>1541</v>
      </c>
      <c r="B1378" s="48" t="s">
        <v>75</v>
      </c>
      <c r="C1378" s="48" t="s">
        <v>31</v>
      </c>
      <c r="D1378" s="48">
        <v>102112</v>
      </c>
      <c r="E1378" s="48">
        <v>87.74</v>
      </c>
      <c r="F1378" s="48">
        <v>23.26</v>
      </c>
      <c r="G1378" s="48">
        <v>0.2278</v>
      </c>
      <c r="H1378" s="48">
        <v>4.3899999999999997</v>
      </c>
      <c r="I1378" s="48">
        <v>2029</v>
      </c>
      <c r="J1378" s="48" t="s">
        <v>32</v>
      </c>
      <c r="K1378" s="48" t="s">
        <v>33</v>
      </c>
    </row>
    <row r="1379" spans="1:11" x14ac:dyDescent="0.25">
      <c r="A1379" s="48" t="s">
        <v>533</v>
      </c>
      <c r="B1379" s="48" t="s">
        <v>79</v>
      </c>
      <c r="C1379" s="48" t="s">
        <v>31</v>
      </c>
      <c r="D1379" s="48">
        <v>230005</v>
      </c>
      <c r="E1379" s="48">
        <v>77.64</v>
      </c>
      <c r="F1379" s="48">
        <v>6.65</v>
      </c>
      <c r="G1379" s="48">
        <v>2.8899999999999999E-2</v>
      </c>
      <c r="H1379" s="48">
        <v>34.587299999999999</v>
      </c>
      <c r="I1379" s="48">
        <v>2029</v>
      </c>
      <c r="J1379" s="48" t="s">
        <v>32</v>
      </c>
      <c r="K1379" s="48" t="s">
        <v>33</v>
      </c>
    </row>
    <row r="1380" spans="1:11" x14ac:dyDescent="0.25">
      <c r="A1380" s="48" t="s">
        <v>1220</v>
      </c>
      <c r="B1380" s="48" t="s">
        <v>79</v>
      </c>
      <c r="C1380" s="48" t="s">
        <v>31</v>
      </c>
      <c r="D1380" s="48">
        <v>181742</v>
      </c>
      <c r="E1380" s="48">
        <v>86.11</v>
      </c>
      <c r="F1380" s="48">
        <v>3.3</v>
      </c>
      <c r="G1380" s="48">
        <v>1.8200000000000001E-2</v>
      </c>
      <c r="H1380" s="48">
        <v>55.073300000000003</v>
      </c>
      <c r="I1380" s="48">
        <v>2029</v>
      </c>
      <c r="J1380" s="48" t="s">
        <v>32</v>
      </c>
      <c r="K1380" s="48" t="s">
        <v>33</v>
      </c>
    </row>
    <row r="1381" spans="1:11" x14ac:dyDescent="0.25">
      <c r="A1381" s="48" t="s">
        <v>1262</v>
      </c>
      <c r="B1381" s="48" t="s">
        <v>75</v>
      </c>
      <c r="C1381" s="48" t="s">
        <v>31</v>
      </c>
      <c r="D1381" s="48">
        <v>1035729</v>
      </c>
      <c r="E1381" s="48">
        <v>78.849999999999994</v>
      </c>
      <c r="F1381" s="48">
        <v>9.57</v>
      </c>
      <c r="G1381" s="48">
        <v>9.1999999999999998E-3</v>
      </c>
      <c r="H1381" s="48">
        <v>108.2266</v>
      </c>
      <c r="I1381" s="48">
        <v>2029</v>
      </c>
      <c r="J1381" s="48" t="s">
        <v>32</v>
      </c>
      <c r="K1381" s="48" t="s">
        <v>33</v>
      </c>
    </row>
    <row r="1382" spans="1:11" x14ac:dyDescent="0.25">
      <c r="A1382" s="48" t="s">
        <v>1165</v>
      </c>
      <c r="B1382" s="48" t="s">
        <v>79</v>
      </c>
      <c r="C1382" s="48" t="s">
        <v>31</v>
      </c>
      <c r="D1382" s="48">
        <v>188553</v>
      </c>
      <c r="E1382" s="48">
        <v>86.27</v>
      </c>
      <c r="F1382" s="48">
        <v>3.69</v>
      </c>
      <c r="G1382" s="48">
        <v>1.9599999999999999E-2</v>
      </c>
      <c r="H1382" s="48">
        <v>51.098300000000002</v>
      </c>
      <c r="I1382" s="48">
        <v>2029</v>
      </c>
      <c r="J1382" s="48" t="s">
        <v>32</v>
      </c>
      <c r="K1382" s="48" t="s">
        <v>33</v>
      </c>
    </row>
    <row r="1383" spans="1:11" x14ac:dyDescent="0.25">
      <c r="A1383" s="48" t="s">
        <v>1433</v>
      </c>
      <c r="B1383" s="48" t="s">
        <v>79</v>
      </c>
      <c r="C1383" s="48" t="s">
        <v>31</v>
      </c>
      <c r="D1383" s="48">
        <v>431201</v>
      </c>
      <c r="E1383" s="48">
        <v>84.91</v>
      </c>
      <c r="F1383" s="48">
        <v>6.46</v>
      </c>
      <c r="G1383" s="48">
        <v>1.4999999999999999E-2</v>
      </c>
      <c r="H1383" s="48">
        <v>66.749399999999994</v>
      </c>
      <c r="I1383" s="48">
        <v>2029</v>
      </c>
      <c r="J1383" s="48" t="s">
        <v>32</v>
      </c>
      <c r="K1383" s="48" t="s">
        <v>33</v>
      </c>
    </row>
    <row r="1384" spans="1:11" x14ac:dyDescent="0.25">
      <c r="A1384" s="48" t="s">
        <v>3318</v>
      </c>
      <c r="B1384" s="48" t="s">
        <v>79</v>
      </c>
      <c r="C1384" s="48" t="s">
        <v>31</v>
      </c>
      <c r="D1384" s="48">
        <v>323597</v>
      </c>
      <c r="E1384" s="48">
        <v>83.53</v>
      </c>
      <c r="F1384" s="48">
        <v>6.48</v>
      </c>
      <c r="G1384" s="48">
        <v>0.02</v>
      </c>
      <c r="H1384" s="48">
        <v>49.937800000000003</v>
      </c>
      <c r="I1384" s="48">
        <v>2029</v>
      </c>
      <c r="J1384" s="48" t="s">
        <v>32</v>
      </c>
      <c r="K1384" s="48" t="s">
        <v>33</v>
      </c>
    </row>
    <row r="1385" spans="1:11" x14ac:dyDescent="0.25">
      <c r="A1385" s="48" t="s">
        <v>997</v>
      </c>
      <c r="B1385" s="48" t="s">
        <v>79</v>
      </c>
      <c r="C1385" s="48" t="s">
        <v>31</v>
      </c>
      <c r="D1385" s="48">
        <v>308214</v>
      </c>
      <c r="E1385" s="48">
        <v>84.76</v>
      </c>
      <c r="F1385" s="48">
        <v>4.6399999999999997</v>
      </c>
      <c r="G1385" s="48">
        <v>1.5100000000000001E-2</v>
      </c>
      <c r="H1385" s="48">
        <v>66.425299999999993</v>
      </c>
      <c r="I1385" s="48">
        <v>2029</v>
      </c>
      <c r="J1385" s="48" t="s">
        <v>32</v>
      </c>
      <c r="K1385" s="48" t="s">
        <v>33</v>
      </c>
    </row>
    <row r="1386" spans="1:11" x14ac:dyDescent="0.25">
      <c r="A1386" s="48" t="s">
        <v>1422</v>
      </c>
      <c r="B1386" s="48" t="s">
        <v>79</v>
      </c>
      <c r="C1386" s="48" t="s">
        <v>31</v>
      </c>
      <c r="D1386" s="48">
        <v>593098</v>
      </c>
      <c r="E1386" s="48">
        <v>85.83</v>
      </c>
      <c r="F1386" s="48">
        <v>6.61</v>
      </c>
      <c r="G1386" s="48">
        <v>1.11E-2</v>
      </c>
      <c r="H1386" s="48">
        <v>89.7273</v>
      </c>
      <c r="I1386" s="48">
        <v>2029</v>
      </c>
      <c r="J1386" s="48" t="s">
        <v>32</v>
      </c>
      <c r="K1386" s="48" t="s">
        <v>33</v>
      </c>
    </row>
    <row r="1387" spans="1:11" x14ac:dyDescent="0.25">
      <c r="A1387" s="48" t="s">
        <v>1207</v>
      </c>
      <c r="B1387" s="48" t="s">
        <v>75</v>
      </c>
      <c r="C1387" s="48" t="s">
        <v>31</v>
      </c>
      <c r="D1387" s="48">
        <v>541938</v>
      </c>
      <c r="E1387" s="48">
        <v>84.85</v>
      </c>
      <c r="F1387" s="48">
        <v>9.9700000000000006</v>
      </c>
      <c r="G1387" s="48">
        <v>1.84E-2</v>
      </c>
      <c r="H1387" s="48">
        <v>54.3568</v>
      </c>
      <c r="I1387" s="48">
        <v>2029</v>
      </c>
      <c r="J1387" s="48" t="s">
        <v>32</v>
      </c>
      <c r="K1387" s="48" t="s">
        <v>33</v>
      </c>
    </row>
    <row r="1388" spans="1:11" x14ac:dyDescent="0.25">
      <c r="A1388" s="48" t="s">
        <v>2265</v>
      </c>
      <c r="B1388" s="48" t="s">
        <v>75</v>
      </c>
      <c r="C1388" s="48" t="s">
        <v>31</v>
      </c>
      <c r="D1388" s="48">
        <v>593411</v>
      </c>
      <c r="E1388" s="48">
        <v>81.540000000000006</v>
      </c>
      <c r="F1388" s="48">
        <v>6.5</v>
      </c>
      <c r="G1388" s="48">
        <v>1.0999999999999999E-2</v>
      </c>
      <c r="H1388" s="48">
        <v>91.293999999999997</v>
      </c>
      <c r="I1388" s="48">
        <v>2029</v>
      </c>
      <c r="J1388" s="48" t="s">
        <v>32</v>
      </c>
      <c r="K1388" s="48" t="s">
        <v>33</v>
      </c>
    </row>
    <row r="1389" spans="1:11" x14ac:dyDescent="0.25">
      <c r="A1389" s="48" t="s">
        <v>2304</v>
      </c>
      <c r="B1389" s="48" t="s">
        <v>79</v>
      </c>
      <c r="C1389" s="48" t="s">
        <v>31</v>
      </c>
      <c r="D1389" s="48">
        <v>614431</v>
      </c>
      <c r="E1389" s="48">
        <v>88.27</v>
      </c>
      <c r="F1389" s="48">
        <v>6.85</v>
      </c>
      <c r="G1389" s="48">
        <v>1.11E-2</v>
      </c>
      <c r="H1389" s="48">
        <v>89.697900000000004</v>
      </c>
      <c r="I1389" s="48">
        <v>2029</v>
      </c>
      <c r="J1389" s="48" t="s">
        <v>32</v>
      </c>
      <c r="K1389" s="48" t="s">
        <v>33</v>
      </c>
    </row>
    <row r="1390" spans="1:11" x14ac:dyDescent="0.25">
      <c r="A1390" s="48" t="s">
        <v>1605</v>
      </c>
      <c r="B1390" s="48" t="s">
        <v>79</v>
      </c>
      <c r="C1390" s="48" t="s">
        <v>31</v>
      </c>
      <c r="D1390" s="48">
        <v>402431</v>
      </c>
      <c r="E1390" s="48">
        <v>86.2</v>
      </c>
      <c r="F1390" s="48">
        <v>6.58</v>
      </c>
      <c r="G1390" s="48">
        <v>1.6400000000000001E-2</v>
      </c>
      <c r="H1390" s="48">
        <v>61.159799999999997</v>
      </c>
      <c r="I1390" s="48">
        <v>2029</v>
      </c>
      <c r="J1390" s="48" t="s">
        <v>32</v>
      </c>
      <c r="K1390" s="48" t="s">
        <v>33</v>
      </c>
    </row>
    <row r="1391" spans="1:11" x14ac:dyDescent="0.25">
      <c r="A1391" s="48" t="s">
        <v>3322</v>
      </c>
      <c r="B1391" s="48" t="s">
        <v>79</v>
      </c>
      <c r="C1391" s="48" t="s">
        <v>31</v>
      </c>
      <c r="D1391" s="48">
        <v>391001</v>
      </c>
      <c r="E1391" s="48">
        <v>88.86</v>
      </c>
      <c r="F1391" s="48">
        <v>6.21</v>
      </c>
      <c r="G1391" s="48">
        <v>1.5900000000000001E-2</v>
      </c>
      <c r="H1391" s="48">
        <v>62.963200000000001</v>
      </c>
      <c r="I1391" s="48">
        <v>2029</v>
      </c>
      <c r="J1391" s="48" t="s">
        <v>32</v>
      </c>
      <c r="K1391" s="48" t="s">
        <v>33</v>
      </c>
    </row>
    <row r="1392" spans="1:11" x14ac:dyDescent="0.25">
      <c r="A1392" s="48" t="s">
        <v>948</v>
      </c>
      <c r="B1392" s="48" t="s">
        <v>79</v>
      </c>
      <c r="C1392" s="48" t="s">
        <v>31</v>
      </c>
      <c r="D1392" s="48">
        <v>348022</v>
      </c>
      <c r="E1392" s="48">
        <v>84.71</v>
      </c>
      <c r="F1392" s="48">
        <v>4.2</v>
      </c>
      <c r="G1392" s="48">
        <v>1.21E-2</v>
      </c>
      <c r="H1392" s="48">
        <v>82.862399999999994</v>
      </c>
      <c r="I1392" s="48">
        <v>2029</v>
      </c>
      <c r="J1392" s="48" t="s">
        <v>32</v>
      </c>
      <c r="K1392" s="48" t="s">
        <v>33</v>
      </c>
    </row>
    <row r="1393" spans="1:11" x14ac:dyDescent="0.25">
      <c r="A1393" s="48" t="s">
        <v>1300</v>
      </c>
      <c r="B1393" s="48" t="s">
        <v>79</v>
      </c>
      <c r="C1393" s="48" t="s">
        <v>31</v>
      </c>
      <c r="D1393" s="48">
        <v>251378</v>
      </c>
      <c r="E1393" s="48">
        <v>86</v>
      </c>
      <c r="F1393" s="48">
        <v>3.5</v>
      </c>
      <c r="G1393" s="48">
        <v>1.3899999999999999E-2</v>
      </c>
      <c r="H1393" s="48">
        <v>71.822199999999995</v>
      </c>
      <c r="I1393" s="48">
        <v>2029</v>
      </c>
      <c r="J1393" s="48" t="s">
        <v>32</v>
      </c>
      <c r="K1393" s="48" t="s">
        <v>33</v>
      </c>
    </row>
    <row r="1394" spans="1:11" x14ac:dyDescent="0.25">
      <c r="A1394" s="48" t="s">
        <v>1614</v>
      </c>
      <c r="B1394" s="48" t="s">
        <v>75</v>
      </c>
      <c r="C1394" s="48" t="s">
        <v>31</v>
      </c>
      <c r="D1394" s="48">
        <v>283397</v>
      </c>
      <c r="E1394" s="48">
        <v>88.57</v>
      </c>
      <c r="F1394" s="48">
        <v>5.08</v>
      </c>
      <c r="G1394" s="48">
        <v>1.7899999999999999E-2</v>
      </c>
      <c r="H1394" s="48">
        <v>55.786799999999999</v>
      </c>
      <c r="I1394" s="48">
        <v>2029</v>
      </c>
      <c r="J1394" s="48" t="s">
        <v>32</v>
      </c>
      <c r="K1394" s="48" t="s">
        <v>33</v>
      </c>
    </row>
    <row r="1395" spans="1:11" x14ac:dyDescent="0.25">
      <c r="A1395" s="48" t="s">
        <v>3317</v>
      </c>
      <c r="B1395" s="48" t="s">
        <v>79</v>
      </c>
      <c r="C1395" s="48" t="s">
        <v>31</v>
      </c>
      <c r="D1395" s="48">
        <v>869684</v>
      </c>
      <c r="E1395" s="48">
        <v>89.42</v>
      </c>
      <c r="F1395" s="48">
        <v>9.8699999999999992</v>
      </c>
      <c r="G1395" s="48">
        <v>1.1299999999999999E-2</v>
      </c>
      <c r="H1395" s="48">
        <v>88.113799999999998</v>
      </c>
      <c r="I1395" s="48">
        <v>2029</v>
      </c>
      <c r="J1395" s="48" t="s">
        <v>32</v>
      </c>
      <c r="K1395" s="48" t="s">
        <v>33</v>
      </c>
    </row>
    <row r="1396" spans="1:11" x14ac:dyDescent="0.25">
      <c r="A1396" s="48" t="s">
        <v>3350</v>
      </c>
      <c r="B1396" s="48" t="s">
        <v>79</v>
      </c>
      <c r="C1396" s="48" t="s">
        <v>31</v>
      </c>
      <c r="D1396" s="48">
        <v>323597</v>
      </c>
      <c r="E1396" s="48">
        <v>78.09</v>
      </c>
      <c r="F1396" s="48">
        <v>6.27</v>
      </c>
      <c r="G1396" s="48">
        <v>1.9400000000000001E-2</v>
      </c>
      <c r="H1396" s="48">
        <v>51.610300000000002</v>
      </c>
      <c r="I1396" s="48">
        <v>2029</v>
      </c>
      <c r="J1396" s="48" t="s">
        <v>32</v>
      </c>
      <c r="K1396" s="48" t="s">
        <v>33</v>
      </c>
    </row>
    <row r="1397" spans="1:11" x14ac:dyDescent="0.25">
      <c r="A1397" s="48" t="s">
        <v>3321</v>
      </c>
      <c r="B1397" s="48" t="s">
        <v>79</v>
      </c>
      <c r="C1397" s="48" t="s">
        <v>31</v>
      </c>
      <c r="D1397" s="48">
        <v>220454</v>
      </c>
      <c r="E1397" s="48">
        <v>81.150000000000006</v>
      </c>
      <c r="F1397" s="48">
        <v>4.24</v>
      </c>
      <c r="G1397" s="48">
        <v>1.9199999999999998E-2</v>
      </c>
      <c r="H1397" s="48">
        <v>51.994</v>
      </c>
      <c r="I1397" s="48">
        <v>2029</v>
      </c>
      <c r="J1397" s="48" t="s">
        <v>32</v>
      </c>
      <c r="K1397" s="48" t="s">
        <v>33</v>
      </c>
    </row>
    <row r="1398" spans="1:11" x14ac:dyDescent="0.25">
      <c r="A1398" s="48" t="s">
        <v>1184</v>
      </c>
      <c r="B1398" s="48" t="s">
        <v>79</v>
      </c>
      <c r="C1398" s="48" t="s">
        <v>31</v>
      </c>
      <c r="D1398" s="48">
        <v>277989</v>
      </c>
      <c r="E1398" s="48">
        <v>88.55</v>
      </c>
      <c r="F1398" s="48">
        <v>4.1399999999999997</v>
      </c>
      <c r="G1398" s="48">
        <v>1.49E-2</v>
      </c>
      <c r="H1398" s="48">
        <v>67.147099999999995</v>
      </c>
      <c r="I1398" s="48">
        <v>2030</v>
      </c>
      <c r="J1398" s="48" t="s">
        <v>32</v>
      </c>
      <c r="K1398" s="48" t="s">
        <v>33</v>
      </c>
    </row>
    <row r="1399" spans="1:11" x14ac:dyDescent="0.25">
      <c r="A1399" s="48" t="s">
        <v>1500</v>
      </c>
      <c r="B1399" s="48" t="s">
        <v>79</v>
      </c>
      <c r="C1399" s="48" t="s">
        <v>31</v>
      </c>
      <c r="D1399" s="48">
        <v>940567</v>
      </c>
      <c r="E1399" s="48">
        <v>76.849999999999994</v>
      </c>
      <c r="F1399" s="48">
        <v>11.39</v>
      </c>
      <c r="G1399" s="48">
        <v>1.21E-2</v>
      </c>
      <c r="H1399" s="48">
        <v>82.578299999999999</v>
      </c>
      <c r="I1399" s="48">
        <v>2030</v>
      </c>
      <c r="J1399" s="48" t="s">
        <v>32</v>
      </c>
      <c r="K1399" s="48" t="s">
        <v>33</v>
      </c>
    </row>
    <row r="1400" spans="1:11" x14ac:dyDescent="0.25">
      <c r="A1400" s="48" t="s">
        <v>1248</v>
      </c>
      <c r="B1400" s="48" t="s">
        <v>79</v>
      </c>
      <c r="C1400" s="48" t="s">
        <v>31</v>
      </c>
      <c r="D1400" s="48">
        <v>410795</v>
      </c>
      <c r="E1400" s="48">
        <v>80.989999999999995</v>
      </c>
      <c r="F1400" s="48">
        <v>3.92</v>
      </c>
      <c r="G1400" s="48">
        <v>9.4999999999999998E-3</v>
      </c>
      <c r="H1400" s="48">
        <v>104.7946</v>
      </c>
      <c r="I1400" s="48">
        <v>2030</v>
      </c>
      <c r="J1400" s="48" t="s">
        <v>32</v>
      </c>
      <c r="K1400" s="48" t="s">
        <v>33</v>
      </c>
    </row>
    <row r="1401" spans="1:11" x14ac:dyDescent="0.25">
      <c r="A1401" s="48" t="s">
        <v>1189</v>
      </c>
      <c r="B1401" s="48" t="s">
        <v>34</v>
      </c>
      <c r="C1401" s="48" t="s">
        <v>31</v>
      </c>
      <c r="D1401" s="48">
        <v>665024</v>
      </c>
      <c r="E1401" s="48">
        <v>78.41</v>
      </c>
      <c r="F1401" s="48">
        <v>9.4</v>
      </c>
      <c r="G1401" s="48">
        <v>1.41E-2</v>
      </c>
      <c r="H1401" s="48">
        <v>70.747200000000007</v>
      </c>
      <c r="I1401" s="48">
        <v>2030</v>
      </c>
      <c r="J1401" s="48" t="s">
        <v>32</v>
      </c>
      <c r="K1401" s="48" t="s">
        <v>33</v>
      </c>
    </row>
    <row r="1402" spans="1:11" x14ac:dyDescent="0.25">
      <c r="A1402" s="48" t="s">
        <v>3000</v>
      </c>
      <c r="B1402" s="48" t="s">
        <v>79</v>
      </c>
      <c r="C1402" s="48" t="s">
        <v>31</v>
      </c>
      <c r="D1402" s="48">
        <v>535860</v>
      </c>
      <c r="E1402" s="48">
        <v>83.07</v>
      </c>
      <c r="F1402" s="48">
        <v>6.73</v>
      </c>
      <c r="G1402" s="48">
        <v>1.26E-2</v>
      </c>
      <c r="H1402" s="48">
        <v>79.622600000000006</v>
      </c>
      <c r="I1402" s="48">
        <v>2030</v>
      </c>
      <c r="J1402" s="48" t="s">
        <v>32</v>
      </c>
      <c r="K1402" s="48" t="s">
        <v>33</v>
      </c>
    </row>
    <row r="1403" spans="1:11" x14ac:dyDescent="0.25">
      <c r="A1403" s="48" t="s">
        <v>1268</v>
      </c>
      <c r="B1403" s="48" t="s">
        <v>79</v>
      </c>
      <c r="C1403" s="48" t="s">
        <v>31</v>
      </c>
      <c r="D1403" s="48">
        <v>372977</v>
      </c>
      <c r="E1403" s="48">
        <v>86.5</v>
      </c>
      <c r="F1403" s="48">
        <v>4.68</v>
      </c>
      <c r="G1403" s="48">
        <v>1.2500000000000001E-2</v>
      </c>
      <c r="H1403" s="48">
        <v>79.695999999999998</v>
      </c>
      <c r="I1403" s="48">
        <v>2030</v>
      </c>
      <c r="J1403" s="48" t="s">
        <v>32</v>
      </c>
      <c r="K1403" s="48" t="s">
        <v>33</v>
      </c>
    </row>
    <row r="1404" spans="1:11" x14ac:dyDescent="0.25">
      <c r="A1404" s="48" t="s">
        <v>3203</v>
      </c>
      <c r="B1404" s="48" t="s">
        <v>75</v>
      </c>
      <c r="C1404" s="48" t="s">
        <v>31</v>
      </c>
      <c r="D1404" s="48">
        <v>244969</v>
      </c>
      <c r="E1404" s="48">
        <v>81.83</v>
      </c>
      <c r="F1404" s="48">
        <v>4.17</v>
      </c>
      <c r="G1404" s="48">
        <v>1.7000000000000001E-2</v>
      </c>
      <c r="H1404" s="48">
        <v>58.745600000000003</v>
      </c>
      <c r="I1404" s="48">
        <v>2030</v>
      </c>
      <c r="J1404" s="48" t="s">
        <v>32</v>
      </c>
      <c r="K1404" s="48" t="s">
        <v>33</v>
      </c>
    </row>
    <row r="1405" spans="1:11" x14ac:dyDescent="0.25">
      <c r="A1405" s="48" t="s">
        <v>2341</v>
      </c>
      <c r="B1405" s="48" t="s">
        <v>79</v>
      </c>
      <c r="C1405" s="48" t="s">
        <v>31</v>
      </c>
      <c r="D1405" s="48">
        <v>505985</v>
      </c>
      <c r="E1405" s="48">
        <v>84.67</v>
      </c>
      <c r="F1405" s="48">
        <v>6.11</v>
      </c>
      <c r="G1405" s="48">
        <v>1.21E-2</v>
      </c>
      <c r="H1405" s="48">
        <v>82.8125</v>
      </c>
      <c r="I1405" s="48">
        <v>2030</v>
      </c>
      <c r="J1405" s="48" t="s">
        <v>32</v>
      </c>
      <c r="K1405" s="48" t="s">
        <v>33</v>
      </c>
    </row>
    <row r="1406" spans="1:11" x14ac:dyDescent="0.25">
      <c r="A1406" s="48" t="s">
        <v>1004</v>
      </c>
      <c r="B1406" s="48" t="s">
        <v>79</v>
      </c>
      <c r="C1406" s="48" t="s">
        <v>31</v>
      </c>
      <c r="D1406" s="48">
        <v>388862</v>
      </c>
      <c r="E1406" s="48">
        <v>85.9</v>
      </c>
      <c r="F1406" s="48">
        <v>4.5599999999999996</v>
      </c>
      <c r="G1406" s="48">
        <v>1.17E-2</v>
      </c>
      <c r="H1406" s="48">
        <v>85.276799999999994</v>
      </c>
      <c r="I1406" s="48">
        <v>2030</v>
      </c>
      <c r="J1406" s="48" t="s">
        <v>32</v>
      </c>
      <c r="K1406" s="48" t="s">
        <v>33</v>
      </c>
    </row>
    <row r="1407" spans="1:11" x14ac:dyDescent="0.25">
      <c r="A1407" s="48" t="s">
        <v>1153</v>
      </c>
      <c r="B1407" s="48" t="s">
        <v>79</v>
      </c>
      <c r="C1407" s="48" t="s">
        <v>31</v>
      </c>
      <c r="D1407" s="48">
        <v>454580</v>
      </c>
      <c r="E1407" s="48">
        <v>81.290000000000006</v>
      </c>
      <c r="F1407" s="48">
        <v>3.53</v>
      </c>
      <c r="G1407" s="48">
        <v>7.7999999999999996E-3</v>
      </c>
      <c r="H1407" s="48">
        <v>128.77610000000001</v>
      </c>
      <c r="I1407" s="48">
        <v>2030</v>
      </c>
      <c r="J1407" s="48" t="s">
        <v>32</v>
      </c>
      <c r="K1407" s="48" t="s">
        <v>33</v>
      </c>
    </row>
    <row r="1408" spans="1:11" x14ac:dyDescent="0.25">
      <c r="A1408" s="48" t="s">
        <v>2241</v>
      </c>
      <c r="B1408" s="48" t="s">
        <v>75</v>
      </c>
      <c r="C1408" s="48" t="s">
        <v>31</v>
      </c>
      <c r="D1408" s="48">
        <v>346730</v>
      </c>
      <c r="E1408" s="48">
        <v>85.13</v>
      </c>
      <c r="F1408" s="48">
        <v>5.19</v>
      </c>
      <c r="G1408" s="48">
        <v>1.4999999999999999E-2</v>
      </c>
      <c r="H1408" s="48">
        <v>66.807400000000001</v>
      </c>
      <c r="I1408" s="48">
        <v>2030</v>
      </c>
      <c r="J1408" s="48" t="s">
        <v>32</v>
      </c>
      <c r="K1408" s="48" t="s">
        <v>33</v>
      </c>
    </row>
    <row r="1409" spans="1:11" x14ac:dyDescent="0.25">
      <c r="A1409" s="48" t="s">
        <v>1355</v>
      </c>
      <c r="B1409" s="48" t="s">
        <v>79</v>
      </c>
      <c r="C1409" s="48" t="s">
        <v>31</v>
      </c>
      <c r="D1409" s="48">
        <v>503848</v>
      </c>
      <c r="E1409" s="48">
        <v>85.35</v>
      </c>
      <c r="F1409" s="48">
        <v>6.24</v>
      </c>
      <c r="G1409" s="48">
        <v>1.24E-2</v>
      </c>
      <c r="H1409" s="48">
        <v>80.744799999999998</v>
      </c>
      <c r="I1409" s="48">
        <v>2030</v>
      </c>
      <c r="J1409" s="48" t="s">
        <v>32</v>
      </c>
      <c r="K1409" s="48" t="s">
        <v>33</v>
      </c>
    </row>
    <row r="1410" spans="1:11" x14ac:dyDescent="0.25">
      <c r="A1410" s="48" t="s">
        <v>1495</v>
      </c>
      <c r="B1410" s="48" t="s">
        <v>79</v>
      </c>
      <c r="C1410" s="48" t="s">
        <v>31</v>
      </c>
      <c r="D1410" s="48">
        <v>856182</v>
      </c>
      <c r="E1410" s="48">
        <v>89.24</v>
      </c>
      <c r="F1410" s="48">
        <v>10.16</v>
      </c>
      <c r="G1410" s="48">
        <v>1.1900000000000001E-2</v>
      </c>
      <c r="H1410" s="48">
        <v>84.269900000000007</v>
      </c>
      <c r="I1410" s="48">
        <v>2030</v>
      </c>
      <c r="J1410" s="48" t="s">
        <v>32</v>
      </c>
      <c r="K1410" s="48" t="s">
        <v>33</v>
      </c>
    </row>
    <row r="1411" spans="1:11" x14ac:dyDescent="0.25">
      <c r="A1411" s="48" t="s">
        <v>1400</v>
      </c>
      <c r="B1411" s="48" t="s">
        <v>79</v>
      </c>
      <c r="C1411" s="48" t="s">
        <v>31</v>
      </c>
      <c r="D1411" s="48">
        <v>391967</v>
      </c>
      <c r="E1411" s="48">
        <v>89.4</v>
      </c>
      <c r="F1411" s="48">
        <v>4.49</v>
      </c>
      <c r="G1411" s="48">
        <v>1.15E-2</v>
      </c>
      <c r="H1411" s="48">
        <v>87.297700000000006</v>
      </c>
      <c r="I1411" s="48">
        <v>2030</v>
      </c>
      <c r="J1411" s="48" t="s">
        <v>32</v>
      </c>
      <c r="K1411" s="48" t="s">
        <v>33</v>
      </c>
    </row>
    <row r="1412" spans="1:11" x14ac:dyDescent="0.25">
      <c r="A1412" s="48" t="s">
        <v>1263</v>
      </c>
      <c r="B1412" s="48" t="s">
        <v>79</v>
      </c>
      <c r="C1412" s="48" t="s">
        <v>31</v>
      </c>
      <c r="D1412" s="48">
        <v>304316</v>
      </c>
      <c r="E1412" s="48">
        <v>88.1</v>
      </c>
      <c r="F1412" s="48">
        <v>3.8</v>
      </c>
      <c r="G1412" s="48">
        <v>1.2500000000000001E-2</v>
      </c>
      <c r="H1412" s="48">
        <v>80.083299999999994</v>
      </c>
      <c r="I1412" s="48">
        <v>2030</v>
      </c>
      <c r="J1412" s="48" t="s">
        <v>32</v>
      </c>
      <c r="K1412" s="48" t="s">
        <v>33</v>
      </c>
    </row>
    <row r="1413" spans="1:11" x14ac:dyDescent="0.25">
      <c r="A1413" s="48" t="s">
        <v>1597</v>
      </c>
      <c r="B1413" s="48" t="s">
        <v>75</v>
      </c>
      <c r="C1413" s="48" t="s">
        <v>31</v>
      </c>
      <c r="D1413" s="48">
        <v>847091</v>
      </c>
      <c r="E1413" s="48">
        <v>82.03</v>
      </c>
      <c r="F1413" s="48">
        <v>10.4</v>
      </c>
      <c r="G1413" s="48">
        <v>1.23E-2</v>
      </c>
      <c r="H1413" s="48">
        <v>81.450999999999993</v>
      </c>
      <c r="I1413" s="48">
        <v>2030</v>
      </c>
      <c r="J1413" s="48" t="s">
        <v>32</v>
      </c>
      <c r="K1413" s="48" t="s">
        <v>33</v>
      </c>
    </row>
    <row r="1414" spans="1:11" x14ac:dyDescent="0.25">
      <c r="A1414" s="48" t="s">
        <v>1359</v>
      </c>
      <c r="B1414" s="48" t="s">
        <v>79</v>
      </c>
      <c r="C1414" s="48" t="s">
        <v>31</v>
      </c>
      <c r="D1414" s="48">
        <v>353947</v>
      </c>
      <c r="E1414" s="48">
        <v>87.75</v>
      </c>
      <c r="F1414" s="48">
        <v>6.22</v>
      </c>
      <c r="G1414" s="48">
        <v>1.7600000000000001E-2</v>
      </c>
      <c r="H1414" s="48">
        <v>56.904699999999998</v>
      </c>
      <c r="I1414" s="48">
        <v>2030</v>
      </c>
      <c r="J1414" s="48" t="s">
        <v>32</v>
      </c>
      <c r="K1414" s="48" t="s">
        <v>33</v>
      </c>
    </row>
    <row r="1415" spans="1:11" x14ac:dyDescent="0.25">
      <c r="A1415" s="48" t="s">
        <v>1825</v>
      </c>
      <c r="B1415" s="48" t="s">
        <v>79</v>
      </c>
      <c r="C1415" s="48" t="s">
        <v>31</v>
      </c>
      <c r="D1415" s="48">
        <v>767685</v>
      </c>
      <c r="E1415" s="48">
        <v>88.07</v>
      </c>
      <c r="F1415" s="48">
        <v>6.99</v>
      </c>
      <c r="G1415" s="48">
        <v>9.1000000000000004E-3</v>
      </c>
      <c r="H1415" s="48">
        <v>109.8262</v>
      </c>
      <c r="I1415" s="48">
        <v>2030</v>
      </c>
      <c r="J1415" s="48" t="s">
        <v>32</v>
      </c>
      <c r="K1415" s="48" t="s">
        <v>33</v>
      </c>
    </row>
    <row r="1416" spans="1:11" x14ac:dyDescent="0.25">
      <c r="A1416" s="48" t="s">
        <v>1938</v>
      </c>
      <c r="B1416" s="48" t="s">
        <v>79</v>
      </c>
      <c r="C1416" s="48" t="s">
        <v>31</v>
      </c>
      <c r="D1416" s="48">
        <v>480584</v>
      </c>
      <c r="E1416" s="48">
        <v>83.99</v>
      </c>
      <c r="F1416" s="48">
        <v>6.72</v>
      </c>
      <c r="G1416" s="48">
        <v>1.4E-2</v>
      </c>
      <c r="H1416" s="48">
        <v>71.515600000000006</v>
      </c>
      <c r="I1416" s="48">
        <v>2030</v>
      </c>
      <c r="J1416" s="48" t="s">
        <v>32</v>
      </c>
      <c r="K1416" s="48" t="s">
        <v>33</v>
      </c>
    </row>
    <row r="1417" spans="1:11" x14ac:dyDescent="0.25">
      <c r="A1417" s="48" t="s">
        <v>1861</v>
      </c>
      <c r="B1417" s="48" t="s">
        <v>79</v>
      </c>
      <c r="C1417" s="48" t="s">
        <v>31</v>
      </c>
      <c r="D1417" s="48">
        <v>578314</v>
      </c>
      <c r="E1417" s="48">
        <v>80.83</v>
      </c>
      <c r="F1417" s="48">
        <v>6.29</v>
      </c>
      <c r="G1417" s="48">
        <v>1.09E-2</v>
      </c>
      <c r="H1417" s="48">
        <v>91.941800000000001</v>
      </c>
      <c r="I1417" s="48">
        <v>2030</v>
      </c>
      <c r="J1417" s="48" t="s">
        <v>32</v>
      </c>
      <c r="K1417" s="48" t="s">
        <v>33</v>
      </c>
    </row>
    <row r="1418" spans="1:11" x14ac:dyDescent="0.25">
      <c r="A1418" s="48" t="s">
        <v>3326</v>
      </c>
      <c r="B1418" s="48" t="s">
        <v>75</v>
      </c>
      <c r="C1418" s="48" t="s">
        <v>31</v>
      </c>
      <c r="D1418" s="48">
        <v>775641</v>
      </c>
      <c r="E1418" s="48">
        <v>89.37</v>
      </c>
      <c r="F1418" s="48">
        <v>12.43</v>
      </c>
      <c r="G1418" s="48">
        <v>1.6E-2</v>
      </c>
      <c r="H1418" s="48">
        <v>62.400799999999997</v>
      </c>
      <c r="I1418" s="48">
        <v>2030</v>
      </c>
      <c r="J1418" s="48" t="s">
        <v>32</v>
      </c>
      <c r="K1418" s="48" t="s">
        <v>33</v>
      </c>
    </row>
    <row r="1419" spans="1:11" x14ac:dyDescent="0.25">
      <c r="A1419" s="48" t="s">
        <v>2221</v>
      </c>
      <c r="B1419" s="48" t="s">
        <v>75</v>
      </c>
      <c r="C1419" s="48" t="s">
        <v>31</v>
      </c>
      <c r="D1419" s="48">
        <v>166054</v>
      </c>
      <c r="E1419" s="48">
        <v>87.44</v>
      </c>
      <c r="F1419" s="48">
        <v>5.12</v>
      </c>
      <c r="G1419" s="48">
        <v>3.0800000000000001E-2</v>
      </c>
      <c r="H1419" s="48">
        <v>32.432499999999997</v>
      </c>
      <c r="I1419" s="48">
        <v>2030</v>
      </c>
      <c r="J1419" s="48" t="s">
        <v>32</v>
      </c>
      <c r="K1419" s="48" t="s">
        <v>33</v>
      </c>
    </row>
    <row r="1420" spans="1:11" x14ac:dyDescent="0.25">
      <c r="A1420" s="48" t="s">
        <v>1340</v>
      </c>
      <c r="B1420" s="48" t="s">
        <v>79</v>
      </c>
      <c r="C1420" s="48" t="s">
        <v>31</v>
      </c>
      <c r="D1420" s="48">
        <v>653748</v>
      </c>
      <c r="E1420" s="48">
        <v>88.08</v>
      </c>
      <c r="F1420" s="48">
        <v>10.199999999999999</v>
      </c>
      <c r="G1420" s="48">
        <v>1.5599999999999999E-2</v>
      </c>
      <c r="H1420" s="48">
        <v>64.093000000000004</v>
      </c>
      <c r="I1420" s="48">
        <v>2030</v>
      </c>
      <c r="J1420" s="48" t="s">
        <v>32</v>
      </c>
      <c r="K1420" s="48" t="s">
        <v>33</v>
      </c>
    </row>
    <row r="1421" spans="1:11" x14ac:dyDescent="0.25">
      <c r="A1421" s="48" t="s">
        <v>1298</v>
      </c>
      <c r="B1421" s="48" t="s">
        <v>79</v>
      </c>
      <c r="C1421" s="48" t="s">
        <v>31</v>
      </c>
      <c r="D1421" s="48">
        <v>264241</v>
      </c>
      <c r="E1421" s="48">
        <v>89.65</v>
      </c>
      <c r="F1421" s="48">
        <v>4.1399999999999997</v>
      </c>
      <c r="G1421" s="48">
        <v>1.5699999999999999E-2</v>
      </c>
      <c r="H1421" s="48">
        <v>63.826300000000003</v>
      </c>
      <c r="I1421" s="48">
        <v>2030</v>
      </c>
      <c r="J1421" s="48" t="s">
        <v>32</v>
      </c>
      <c r="K1421" s="48" t="s">
        <v>33</v>
      </c>
    </row>
    <row r="1422" spans="1:11" x14ac:dyDescent="0.25">
      <c r="A1422" s="48" t="s">
        <v>1527</v>
      </c>
      <c r="B1422" s="48" t="s">
        <v>75</v>
      </c>
      <c r="C1422" s="48" t="s">
        <v>31</v>
      </c>
      <c r="D1422" s="48">
        <v>652539</v>
      </c>
      <c r="E1422" s="48">
        <v>74.36</v>
      </c>
      <c r="F1422" s="48">
        <v>10.51</v>
      </c>
      <c r="G1422" s="48">
        <v>1.61E-2</v>
      </c>
      <c r="H1422" s="48">
        <v>62.087400000000002</v>
      </c>
      <c r="I1422" s="48">
        <v>2030</v>
      </c>
      <c r="J1422" s="48" t="s">
        <v>32</v>
      </c>
      <c r="K1422" s="48" t="s">
        <v>33</v>
      </c>
    </row>
    <row r="1423" spans="1:11" x14ac:dyDescent="0.25">
      <c r="A1423" s="48" t="s">
        <v>1196</v>
      </c>
      <c r="B1423" s="48" t="s">
        <v>79</v>
      </c>
      <c r="C1423" s="48" t="s">
        <v>31</v>
      </c>
      <c r="D1423" s="48">
        <v>264241</v>
      </c>
      <c r="E1423" s="48">
        <v>89.65</v>
      </c>
      <c r="F1423" s="48">
        <v>4.1399999999999997</v>
      </c>
      <c r="G1423" s="48">
        <v>1.5699999999999999E-2</v>
      </c>
      <c r="H1423" s="48">
        <v>63.826300000000003</v>
      </c>
      <c r="I1423" s="48">
        <v>2030</v>
      </c>
      <c r="J1423" s="48" t="s">
        <v>32</v>
      </c>
      <c r="K1423" s="48" t="s">
        <v>33</v>
      </c>
    </row>
    <row r="1424" spans="1:11" x14ac:dyDescent="0.25">
      <c r="A1424" s="48" t="s">
        <v>3327</v>
      </c>
      <c r="B1424" s="48" t="s">
        <v>75</v>
      </c>
      <c r="C1424" s="48" t="s">
        <v>31</v>
      </c>
      <c r="D1424" s="48">
        <v>352778</v>
      </c>
      <c r="E1424" s="48">
        <v>78.900000000000006</v>
      </c>
      <c r="F1424" s="48">
        <v>4.66</v>
      </c>
      <c r="G1424" s="48">
        <v>1.32E-2</v>
      </c>
      <c r="H1424" s="48">
        <v>75.703400000000002</v>
      </c>
      <c r="I1424" s="48">
        <v>2030</v>
      </c>
      <c r="J1424" s="48" t="s">
        <v>32</v>
      </c>
      <c r="K1424" s="48" t="s">
        <v>33</v>
      </c>
    </row>
    <row r="1425" spans="1:11" x14ac:dyDescent="0.25">
      <c r="A1425" s="48" t="s">
        <v>1343</v>
      </c>
      <c r="B1425" s="48" t="s">
        <v>79</v>
      </c>
      <c r="C1425" s="48" t="s">
        <v>31</v>
      </c>
      <c r="D1425" s="48">
        <v>260249</v>
      </c>
      <c r="E1425" s="48">
        <v>81.900000000000006</v>
      </c>
      <c r="F1425" s="48">
        <v>3.3</v>
      </c>
      <c r="G1425" s="48">
        <v>1.2699999999999999E-2</v>
      </c>
      <c r="H1425" s="48">
        <v>78.863500000000002</v>
      </c>
      <c r="I1425" s="48">
        <v>2030</v>
      </c>
      <c r="J1425" s="48" t="s">
        <v>32</v>
      </c>
      <c r="K1425" s="48" t="s">
        <v>33</v>
      </c>
    </row>
    <row r="1426" spans="1:11" x14ac:dyDescent="0.25">
      <c r="A1426" s="48" t="s">
        <v>1296</v>
      </c>
      <c r="B1426" s="48" t="s">
        <v>79</v>
      </c>
      <c r="C1426" s="48" t="s">
        <v>31</v>
      </c>
      <c r="D1426" s="48">
        <v>299075</v>
      </c>
      <c r="E1426" s="48">
        <v>85.69</v>
      </c>
      <c r="F1426" s="48">
        <v>3.61</v>
      </c>
      <c r="G1426" s="48">
        <v>1.21E-2</v>
      </c>
      <c r="H1426" s="48">
        <v>82.846299999999999</v>
      </c>
      <c r="I1426" s="48">
        <v>2030</v>
      </c>
      <c r="J1426" s="48" t="s">
        <v>32</v>
      </c>
      <c r="K1426" s="48" t="s">
        <v>33</v>
      </c>
    </row>
    <row r="1427" spans="1:11" x14ac:dyDescent="0.25">
      <c r="A1427" s="48" t="s">
        <v>3640</v>
      </c>
      <c r="B1427" s="48" t="s">
        <v>34</v>
      </c>
      <c r="C1427" s="48" t="s">
        <v>31</v>
      </c>
      <c r="D1427" s="48">
        <v>777711</v>
      </c>
      <c r="E1427" s="48">
        <v>86.3</v>
      </c>
      <c r="F1427" s="48">
        <v>10.29</v>
      </c>
      <c r="G1427" s="48">
        <v>1.32E-2</v>
      </c>
      <c r="H1427" s="48">
        <v>75.579300000000003</v>
      </c>
      <c r="I1427" s="48">
        <v>2030</v>
      </c>
      <c r="J1427" s="48" t="s">
        <v>32</v>
      </c>
      <c r="K1427" s="48" t="s">
        <v>33</v>
      </c>
    </row>
    <row r="1428" spans="1:11" x14ac:dyDescent="0.25">
      <c r="A1428" s="48" t="s">
        <v>1193</v>
      </c>
      <c r="B1428" s="48" t="s">
        <v>34</v>
      </c>
      <c r="C1428" s="48" t="s">
        <v>31</v>
      </c>
      <c r="D1428" s="48">
        <v>590356</v>
      </c>
      <c r="E1428" s="48">
        <v>79.17</v>
      </c>
      <c r="F1428" s="48">
        <v>8.44</v>
      </c>
      <c r="G1428" s="48">
        <v>1.43E-2</v>
      </c>
      <c r="H1428" s="48">
        <v>69.947299999999998</v>
      </c>
      <c r="I1428" s="48">
        <v>2030</v>
      </c>
      <c r="J1428" s="48" t="s">
        <v>32</v>
      </c>
      <c r="K1428" s="48" t="s">
        <v>33</v>
      </c>
    </row>
    <row r="1429" spans="1:11" x14ac:dyDescent="0.25">
      <c r="A1429" s="48" t="s">
        <v>1437</v>
      </c>
      <c r="B1429" s="48" t="s">
        <v>75</v>
      </c>
      <c r="C1429" s="48" t="s">
        <v>31</v>
      </c>
      <c r="D1429" s="48">
        <v>547297</v>
      </c>
      <c r="E1429" s="48">
        <v>84.22</v>
      </c>
      <c r="F1429" s="48">
        <v>5.43</v>
      </c>
      <c r="G1429" s="48">
        <v>9.9000000000000008E-3</v>
      </c>
      <c r="H1429" s="48">
        <v>100.79130000000001</v>
      </c>
      <c r="I1429" s="48">
        <v>2030</v>
      </c>
      <c r="J1429" s="48" t="s">
        <v>32</v>
      </c>
      <c r="K1429" s="48" t="s">
        <v>33</v>
      </c>
    </row>
    <row r="1430" spans="1:11" x14ac:dyDescent="0.25">
      <c r="A1430" s="48" t="s">
        <v>1275</v>
      </c>
      <c r="B1430" s="48" t="s">
        <v>79</v>
      </c>
      <c r="C1430" s="48" t="s">
        <v>31</v>
      </c>
      <c r="D1430" s="48">
        <v>298470</v>
      </c>
      <c r="E1430" s="48">
        <v>88.32</v>
      </c>
      <c r="F1430" s="48">
        <v>4.04</v>
      </c>
      <c r="G1430" s="48">
        <v>1.35E-2</v>
      </c>
      <c r="H1430" s="48">
        <v>73.878799999999998</v>
      </c>
      <c r="I1430" s="48">
        <v>2030</v>
      </c>
      <c r="J1430" s="48" t="s">
        <v>32</v>
      </c>
      <c r="K1430" s="48" t="s">
        <v>33</v>
      </c>
    </row>
    <row r="1431" spans="1:11" x14ac:dyDescent="0.25">
      <c r="A1431" s="48" t="s">
        <v>1933</v>
      </c>
      <c r="B1431" s="48" t="s">
        <v>75</v>
      </c>
      <c r="C1431" s="48" t="s">
        <v>31</v>
      </c>
      <c r="D1431" s="48">
        <v>608310</v>
      </c>
      <c r="E1431" s="48">
        <v>80.84</v>
      </c>
      <c r="F1431" s="48">
        <v>6.22</v>
      </c>
      <c r="G1431" s="48">
        <v>1.0200000000000001E-2</v>
      </c>
      <c r="H1431" s="48">
        <v>97.799099999999996</v>
      </c>
      <c r="I1431" s="48">
        <v>2030</v>
      </c>
      <c r="J1431" s="48" t="s">
        <v>32</v>
      </c>
      <c r="K1431" s="48" t="s">
        <v>33</v>
      </c>
    </row>
    <row r="1432" spans="1:11" x14ac:dyDescent="0.25">
      <c r="A1432" s="48" t="s">
        <v>1499</v>
      </c>
      <c r="B1432" s="48" t="s">
        <v>75</v>
      </c>
      <c r="C1432" s="48" t="s">
        <v>31</v>
      </c>
      <c r="D1432" s="48">
        <v>569175</v>
      </c>
      <c r="E1432" s="48">
        <v>85.95</v>
      </c>
      <c r="F1432" s="48">
        <v>5.78</v>
      </c>
      <c r="G1432" s="48">
        <v>1.0200000000000001E-2</v>
      </c>
      <c r="H1432" s="48">
        <v>98.473299999999995</v>
      </c>
      <c r="I1432" s="48">
        <v>2030</v>
      </c>
      <c r="J1432" s="48" t="s">
        <v>32</v>
      </c>
      <c r="K1432" s="48" t="s">
        <v>33</v>
      </c>
    </row>
    <row r="1433" spans="1:11" x14ac:dyDescent="0.25">
      <c r="A1433" s="48" t="s">
        <v>1307</v>
      </c>
      <c r="B1433" s="48" t="s">
        <v>79</v>
      </c>
      <c r="C1433" s="48" t="s">
        <v>31</v>
      </c>
      <c r="D1433" s="48">
        <v>291133</v>
      </c>
      <c r="E1433" s="48">
        <v>89.49</v>
      </c>
      <c r="F1433" s="48">
        <v>4.26</v>
      </c>
      <c r="G1433" s="48">
        <v>1.46E-2</v>
      </c>
      <c r="H1433" s="48">
        <v>68.340999999999994</v>
      </c>
      <c r="I1433" s="48">
        <v>2030</v>
      </c>
      <c r="J1433" s="48" t="s">
        <v>32</v>
      </c>
      <c r="K1433" s="48" t="s">
        <v>33</v>
      </c>
    </row>
    <row r="1434" spans="1:11" x14ac:dyDescent="0.25">
      <c r="A1434" s="48" t="s">
        <v>2010</v>
      </c>
      <c r="B1434" s="48" t="s">
        <v>75</v>
      </c>
      <c r="C1434" s="48" t="s">
        <v>31</v>
      </c>
      <c r="D1434" s="48">
        <v>1346302</v>
      </c>
      <c r="E1434" s="48">
        <v>87.32</v>
      </c>
      <c r="F1434" s="48">
        <v>16.05</v>
      </c>
      <c r="G1434" s="48">
        <v>1.1900000000000001E-2</v>
      </c>
      <c r="H1434" s="48">
        <v>83.881699999999995</v>
      </c>
      <c r="I1434" s="48">
        <v>2030</v>
      </c>
      <c r="J1434" s="48" t="s">
        <v>32</v>
      </c>
      <c r="K1434" s="48" t="s">
        <v>33</v>
      </c>
    </row>
    <row r="1435" spans="1:11" x14ac:dyDescent="0.25">
      <c r="A1435" s="48" t="s">
        <v>1559</v>
      </c>
      <c r="B1435" s="48" t="s">
        <v>75</v>
      </c>
      <c r="C1435" s="48" t="s">
        <v>31</v>
      </c>
      <c r="D1435" s="48">
        <v>449728</v>
      </c>
      <c r="E1435" s="48">
        <v>81.34</v>
      </c>
      <c r="F1435" s="48">
        <v>6.09</v>
      </c>
      <c r="G1435" s="48">
        <v>1.35E-2</v>
      </c>
      <c r="H1435" s="48">
        <v>73.846999999999994</v>
      </c>
      <c r="I1435" s="48">
        <v>2030</v>
      </c>
      <c r="J1435" s="48" t="s">
        <v>32</v>
      </c>
      <c r="K1435" s="48" t="s">
        <v>33</v>
      </c>
    </row>
    <row r="1436" spans="1:11" x14ac:dyDescent="0.25">
      <c r="A1436" s="48" t="s">
        <v>2513</v>
      </c>
      <c r="B1436" s="48" t="s">
        <v>75</v>
      </c>
      <c r="C1436" s="48" t="s">
        <v>31</v>
      </c>
      <c r="D1436" s="48">
        <v>641209</v>
      </c>
      <c r="E1436" s="48">
        <v>82.61</v>
      </c>
      <c r="F1436" s="48">
        <v>6.51</v>
      </c>
      <c r="G1436" s="48">
        <v>1.0200000000000001E-2</v>
      </c>
      <c r="H1436" s="48">
        <v>98.496099999999998</v>
      </c>
      <c r="I1436" s="48">
        <v>2030</v>
      </c>
      <c r="J1436" s="48" t="s">
        <v>32</v>
      </c>
      <c r="K1436" s="48" t="s">
        <v>33</v>
      </c>
    </row>
    <row r="1437" spans="1:11" x14ac:dyDescent="0.25">
      <c r="A1437" s="48" t="s">
        <v>1580</v>
      </c>
      <c r="B1437" s="48" t="s">
        <v>34</v>
      </c>
      <c r="C1437" s="48" t="s">
        <v>31</v>
      </c>
      <c r="D1437" s="48">
        <v>744019</v>
      </c>
      <c r="E1437" s="48">
        <v>82.65</v>
      </c>
      <c r="F1437" s="48">
        <v>12.03</v>
      </c>
      <c r="G1437" s="48">
        <v>1.6199999999999999E-2</v>
      </c>
      <c r="H1437" s="48">
        <v>61.847000000000001</v>
      </c>
      <c r="I1437" s="48">
        <v>2030</v>
      </c>
      <c r="J1437" s="48" t="s">
        <v>32</v>
      </c>
      <c r="K1437" s="48" t="s">
        <v>33</v>
      </c>
    </row>
    <row r="1438" spans="1:11" x14ac:dyDescent="0.25">
      <c r="A1438" s="48" t="s">
        <v>1752</v>
      </c>
      <c r="B1438" s="48" t="s">
        <v>79</v>
      </c>
      <c r="C1438" s="48" t="s">
        <v>31</v>
      </c>
      <c r="D1438" s="48">
        <v>714345</v>
      </c>
      <c r="E1438" s="48">
        <v>81.290000000000006</v>
      </c>
      <c r="F1438" s="48">
        <v>6.97</v>
      </c>
      <c r="G1438" s="48">
        <v>9.7999999999999997E-3</v>
      </c>
      <c r="H1438" s="48">
        <v>102.48860000000001</v>
      </c>
      <c r="I1438" s="48">
        <v>2030</v>
      </c>
      <c r="J1438" s="48" t="s">
        <v>32</v>
      </c>
      <c r="K1438" s="48" t="s">
        <v>33</v>
      </c>
    </row>
    <row r="1439" spans="1:11" x14ac:dyDescent="0.25">
      <c r="A1439" s="48" t="s">
        <v>1865</v>
      </c>
      <c r="B1439" s="48" t="s">
        <v>79</v>
      </c>
      <c r="C1439" s="48" t="s">
        <v>31</v>
      </c>
      <c r="D1439" s="48">
        <v>1001607</v>
      </c>
      <c r="E1439" s="48">
        <v>89</v>
      </c>
      <c r="F1439" s="48">
        <v>9.8699999999999992</v>
      </c>
      <c r="G1439" s="48">
        <v>9.9000000000000008E-3</v>
      </c>
      <c r="H1439" s="48">
        <v>101.48</v>
      </c>
      <c r="I1439" s="48">
        <v>2030</v>
      </c>
      <c r="J1439" s="48" t="s">
        <v>32</v>
      </c>
      <c r="K1439" s="48" t="s">
        <v>33</v>
      </c>
    </row>
    <row r="1440" spans="1:11" x14ac:dyDescent="0.25">
      <c r="A1440" s="48" t="s">
        <v>1947</v>
      </c>
      <c r="B1440" s="48" t="s">
        <v>75</v>
      </c>
      <c r="C1440" s="48" t="s">
        <v>31</v>
      </c>
      <c r="D1440" s="48">
        <v>495206</v>
      </c>
      <c r="E1440" s="48">
        <v>82.9</v>
      </c>
      <c r="F1440" s="48">
        <v>6.46</v>
      </c>
      <c r="G1440" s="48">
        <v>1.2999999999999999E-2</v>
      </c>
      <c r="H1440" s="48">
        <v>76.657300000000006</v>
      </c>
      <c r="I1440" s="48">
        <v>2030</v>
      </c>
      <c r="J1440" s="48" t="s">
        <v>32</v>
      </c>
      <c r="K1440" s="48" t="s">
        <v>33</v>
      </c>
    </row>
    <row r="1441" spans="1:11" x14ac:dyDescent="0.25">
      <c r="A1441" s="48" t="s">
        <v>1178</v>
      </c>
      <c r="B1441" s="48" t="s">
        <v>79</v>
      </c>
      <c r="C1441" s="48" t="s">
        <v>31</v>
      </c>
      <c r="D1441" s="48">
        <v>332619</v>
      </c>
      <c r="E1441" s="48">
        <v>71.77</v>
      </c>
      <c r="F1441" s="48">
        <v>4.42</v>
      </c>
      <c r="G1441" s="48">
        <v>1.3299999999999999E-2</v>
      </c>
      <c r="H1441" s="48">
        <v>75.253200000000007</v>
      </c>
      <c r="I1441" s="48">
        <v>2030</v>
      </c>
      <c r="J1441" s="48" t="s">
        <v>32</v>
      </c>
      <c r="K1441" s="48" t="s">
        <v>33</v>
      </c>
    </row>
    <row r="1442" spans="1:11" x14ac:dyDescent="0.25">
      <c r="A1442" s="48" t="s">
        <v>2253</v>
      </c>
      <c r="B1442" s="48" t="s">
        <v>75</v>
      </c>
      <c r="C1442" s="48" t="s">
        <v>31</v>
      </c>
      <c r="D1442" s="48">
        <v>407583</v>
      </c>
      <c r="E1442" s="48">
        <v>84.58</v>
      </c>
      <c r="F1442" s="48">
        <v>5.59</v>
      </c>
      <c r="G1442" s="48">
        <v>1.37E-2</v>
      </c>
      <c r="H1442" s="48">
        <v>72.912899999999993</v>
      </c>
      <c r="I1442" s="48">
        <v>2030</v>
      </c>
      <c r="J1442" s="48" t="s">
        <v>32</v>
      </c>
      <c r="K1442" s="48" t="s">
        <v>33</v>
      </c>
    </row>
    <row r="1443" spans="1:11" x14ac:dyDescent="0.25">
      <c r="A1443" s="48" t="s">
        <v>1823</v>
      </c>
      <c r="B1443" s="48" t="s">
        <v>79</v>
      </c>
      <c r="C1443" s="48" t="s">
        <v>31</v>
      </c>
      <c r="D1443" s="48">
        <v>633468</v>
      </c>
      <c r="E1443" s="48">
        <v>84.78</v>
      </c>
      <c r="F1443" s="48">
        <v>7.34</v>
      </c>
      <c r="G1443" s="48">
        <v>1.1599999999999999E-2</v>
      </c>
      <c r="H1443" s="48">
        <v>86.303600000000003</v>
      </c>
      <c r="I1443" s="48">
        <v>2030</v>
      </c>
      <c r="J1443" s="48" t="s">
        <v>32</v>
      </c>
      <c r="K1443" s="48" t="s">
        <v>33</v>
      </c>
    </row>
    <row r="1444" spans="1:11" x14ac:dyDescent="0.25">
      <c r="A1444" s="48" t="s">
        <v>1229</v>
      </c>
      <c r="B1444" s="48" t="s">
        <v>79</v>
      </c>
      <c r="C1444" s="48" t="s">
        <v>31</v>
      </c>
      <c r="D1444" s="48">
        <v>308227</v>
      </c>
      <c r="E1444" s="48">
        <v>86.04</v>
      </c>
      <c r="F1444" s="48">
        <v>3.51</v>
      </c>
      <c r="G1444" s="48">
        <v>1.14E-2</v>
      </c>
      <c r="H1444" s="48">
        <v>87.813999999999993</v>
      </c>
      <c r="I1444" s="48">
        <v>2030</v>
      </c>
      <c r="J1444" s="48" t="s">
        <v>32</v>
      </c>
      <c r="K1444" s="48" t="s">
        <v>33</v>
      </c>
    </row>
    <row r="1445" spans="1:11" x14ac:dyDescent="0.25">
      <c r="A1445" s="48" t="s">
        <v>1280</v>
      </c>
      <c r="B1445" s="48" t="s">
        <v>34</v>
      </c>
      <c r="C1445" s="48" t="s">
        <v>31</v>
      </c>
      <c r="D1445" s="48">
        <v>617341</v>
      </c>
      <c r="E1445" s="48">
        <v>78.05</v>
      </c>
      <c r="F1445" s="48">
        <v>8.3000000000000007</v>
      </c>
      <c r="G1445" s="48">
        <v>1.34E-2</v>
      </c>
      <c r="H1445" s="48">
        <v>74.378500000000003</v>
      </c>
      <c r="I1445" s="48">
        <v>2030</v>
      </c>
      <c r="J1445" s="48" t="s">
        <v>32</v>
      </c>
      <c r="K1445" s="48" t="s">
        <v>33</v>
      </c>
    </row>
    <row r="1446" spans="1:11" x14ac:dyDescent="0.25">
      <c r="A1446" s="48" t="s">
        <v>3094</v>
      </c>
      <c r="B1446" s="48" t="s">
        <v>34</v>
      </c>
      <c r="C1446" s="48" t="s">
        <v>31</v>
      </c>
      <c r="D1446" s="48">
        <v>893758</v>
      </c>
      <c r="E1446" s="48">
        <v>81.77</v>
      </c>
      <c r="F1446" s="48">
        <v>13.51</v>
      </c>
      <c r="G1446" s="48">
        <v>1.5100000000000001E-2</v>
      </c>
      <c r="H1446" s="48">
        <v>66.155299999999997</v>
      </c>
      <c r="I1446" s="48">
        <v>2030</v>
      </c>
      <c r="J1446" s="48" t="s">
        <v>32</v>
      </c>
      <c r="K1446" s="48" t="s">
        <v>33</v>
      </c>
    </row>
    <row r="1447" spans="1:11" x14ac:dyDescent="0.25">
      <c r="A1447" s="48" t="s">
        <v>1518</v>
      </c>
      <c r="B1447" s="48" t="s">
        <v>75</v>
      </c>
      <c r="C1447" s="48" t="s">
        <v>31</v>
      </c>
      <c r="D1447" s="48">
        <v>572347</v>
      </c>
      <c r="E1447" s="48">
        <v>81.569999999999993</v>
      </c>
      <c r="F1447" s="48">
        <v>5.63</v>
      </c>
      <c r="G1447" s="48">
        <v>9.7999999999999997E-3</v>
      </c>
      <c r="H1447" s="48">
        <v>101.6602</v>
      </c>
      <c r="I1447" s="48">
        <v>2030</v>
      </c>
      <c r="J1447" s="48" t="s">
        <v>32</v>
      </c>
      <c r="K1447" s="48" t="s">
        <v>33</v>
      </c>
    </row>
    <row r="1448" spans="1:11" x14ac:dyDescent="0.25">
      <c r="A1448" s="48" t="s">
        <v>2223</v>
      </c>
      <c r="B1448" s="48" t="s">
        <v>75</v>
      </c>
      <c r="C1448" s="48" t="s">
        <v>31</v>
      </c>
      <c r="D1448" s="48">
        <v>111384</v>
      </c>
      <c r="E1448" s="48">
        <v>91.99</v>
      </c>
      <c r="F1448" s="48">
        <v>10.07</v>
      </c>
      <c r="G1448" s="48">
        <v>9.0399999999999994E-2</v>
      </c>
      <c r="H1448" s="48">
        <v>11.061</v>
      </c>
      <c r="I1448" s="48">
        <v>2030</v>
      </c>
      <c r="J1448" s="48" t="s">
        <v>32</v>
      </c>
      <c r="K1448" s="48" t="s">
        <v>33</v>
      </c>
    </row>
    <row r="1449" spans="1:11" x14ac:dyDescent="0.25">
      <c r="A1449" s="48" t="s">
        <v>2071</v>
      </c>
      <c r="B1449" s="48" t="s">
        <v>79</v>
      </c>
      <c r="C1449" s="48" t="s">
        <v>31</v>
      </c>
      <c r="D1449" s="48">
        <v>451556</v>
      </c>
      <c r="E1449" s="48">
        <v>85.7</v>
      </c>
      <c r="F1449" s="48">
        <v>6.68</v>
      </c>
      <c r="G1449" s="48">
        <v>1.4800000000000001E-2</v>
      </c>
      <c r="H1449" s="48">
        <v>67.598200000000006</v>
      </c>
      <c r="I1449" s="48">
        <v>2030</v>
      </c>
      <c r="J1449" s="48" t="s">
        <v>32</v>
      </c>
      <c r="K1449" s="48" t="s">
        <v>33</v>
      </c>
    </row>
    <row r="1450" spans="1:11" x14ac:dyDescent="0.25">
      <c r="A1450" s="48" t="s">
        <v>1932</v>
      </c>
      <c r="B1450" s="48" t="s">
        <v>75</v>
      </c>
      <c r="C1450" s="48" t="s">
        <v>31</v>
      </c>
      <c r="D1450" s="48">
        <v>641424</v>
      </c>
      <c r="E1450" s="48">
        <v>83.16</v>
      </c>
      <c r="F1450" s="48">
        <v>6.78</v>
      </c>
      <c r="G1450" s="48">
        <v>1.06E-2</v>
      </c>
      <c r="H1450" s="48">
        <v>94.605400000000003</v>
      </c>
      <c r="I1450" s="48">
        <v>2030</v>
      </c>
      <c r="J1450" s="48" t="s">
        <v>32</v>
      </c>
      <c r="K1450" s="48" t="s">
        <v>33</v>
      </c>
    </row>
    <row r="1451" spans="1:11" x14ac:dyDescent="0.25">
      <c r="A1451" s="48" t="s">
        <v>1569</v>
      </c>
      <c r="B1451" s="48" t="s">
        <v>75</v>
      </c>
      <c r="C1451" s="48" t="s">
        <v>31</v>
      </c>
      <c r="D1451" s="48">
        <v>562006</v>
      </c>
      <c r="E1451" s="48">
        <v>83.05</v>
      </c>
      <c r="F1451" s="48">
        <v>10.34</v>
      </c>
      <c r="G1451" s="48">
        <v>1.84E-2</v>
      </c>
      <c r="H1451" s="48">
        <v>54.352600000000002</v>
      </c>
      <c r="I1451" s="48">
        <v>2030</v>
      </c>
      <c r="J1451" s="48" t="s">
        <v>32</v>
      </c>
      <c r="K1451" s="48" t="s">
        <v>33</v>
      </c>
    </row>
    <row r="1452" spans="1:11" x14ac:dyDescent="0.25">
      <c r="A1452" s="48" t="s">
        <v>1174</v>
      </c>
      <c r="B1452" s="48" t="s">
        <v>75</v>
      </c>
      <c r="C1452" s="48" t="s">
        <v>31</v>
      </c>
      <c r="D1452" s="48">
        <v>834693</v>
      </c>
      <c r="E1452" s="48">
        <v>83.27</v>
      </c>
      <c r="F1452" s="48">
        <v>10.01</v>
      </c>
      <c r="G1452" s="48">
        <v>1.2E-2</v>
      </c>
      <c r="H1452" s="48">
        <v>83.385900000000007</v>
      </c>
      <c r="I1452" s="48">
        <v>2030</v>
      </c>
      <c r="J1452" s="48" t="s">
        <v>32</v>
      </c>
      <c r="K1452" s="48" t="s">
        <v>33</v>
      </c>
    </row>
    <row r="1453" spans="1:11" x14ac:dyDescent="0.25">
      <c r="A1453" s="48" t="s">
        <v>1394</v>
      </c>
      <c r="B1453" s="48" t="s">
        <v>79</v>
      </c>
      <c r="C1453" s="48" t="s">
        <v>31</v>
      </c>
      <c r="D1453" s="48">
        <v>366284</v>
      </c>
      <c r="E1453" s="48">
        <v>87.43</v>
      </c>
      <c r="F1453" s="48">
        <v>4.49</v>
      </c>
      <c r="G1453" s="48">
        <v>1.23E-2</v>
      </c>
      <c r="H1453" s="48">
        <v>81.577799999999996</v>
      </c>
      <c r="I1453" s="48">
        <v>2030</v>
      </c>
      <c r="J1453" s="48" t="s">
        <v>32</v>
      </c>
      <c r="K1453" s="48" t="s">
        <v>33</v>
      </c>
    </row>
    <row r="1454" spans="1:11" x14ac:dyDescent="0.25">
      <c r="A1454" s="48" t="s">
        <v>3324</v>
      </c>
      <c r="B1454" s="48" t="s">
        <v>79</v>
      </c>
      <c r="C1454" s="48" t="s">
        <v>31</v>
      </c>
      <c r="D1454" s="48">
        <v>781474</v>
      </c>
      <c r="E1454" s="48">
        <v>88.33</v>
      </c>
      <c r="F1454" s="48">
        <v>9.94</v>
      </c>
      <c r="G1454" s="48">
        <v>1.2699999999999999E-2</v>
      </c>
      <c r="H1454" s="48">
        <v>78.619100000000003</v>
      </c>
      <c r="I1454" s="48">
        <v>2030</v>
      </c>
      <c r="J1454" s="48" t="s">
        <v>32</v>
      </c>
      <c r="K1454" s="48" t="s">
        <v>33</v>
      </c>
    </row>
    <row r="1455" spans="1:11" x14ac:dyDescent="0.25">
      <c r="A1455" s="48" t="s">
        <v>1983</v>
      </c>
      <c r="B1455" s="48" t="s">
        <v>79</v>
      </c>
      <c r="C1455" s="48" t="s">
        <v>31</v>
      </c>
      <c r="D1455" s="48">
        <v>501146</v>
      </c>
      <c r="E1455" s="48">
        <v>85.5</v>
      </c>
      <c r="F1455" s="48">
        <v>6.78</v>
      </c>
      <c r="G1455" s="48">
        <v>1.35E-2</v>
      </c>
      <c r="H1455" s="48">
        <v>73.915400000000005</v>
      </c>
      <c r="I1455" s="48">
        <v>2030</v>
      </c>
      <c r="J1455" s="48" t="s">
        <v>32</v>
      </c>
      <c r="K1455" s="48" t="s">
        <v>33</v>
      </c>
    </row>
    <row r="1456" spans="1:11" x14ac:dyDescent="0.25">
      <c r="A1456" s="48" t="s">
        <v>2227</v>
      </c>
      <c r="B1456" s="48" t="s">
        <v>34</v>
      </c>
      <c r="C1456" s="48" t="s">
        <v>31</v>
      </c>
      <c r="D1456" s="48">
        <v>442525</v>
      </c>
      <c r="E1456" s="48">
        <v>83.88</v>
      </c>
      <c r="F1456" s="48">
        <v>8.32</v>
      </c>
      <c r="G1456" s="48">
        <v>1.8800000000000001E-2</v>
      </c>
      <c r="H1456" s="48">
        <v>53.188099999999999</v>
      </c>
      <c r="I1456" s="48">
        <v>2030</v>
      </c>
      <c r="J1456" s="48" t="s">
        <v>32</v>
      </c>
      <c r="K1456" s="48" t="s">
        <v>33</v>
      </c>
    </row>
    <row r="1457" spans="1:11" x14ac:dyDescent="0.25">
      <c r="A1457" s="48" t="s">
        <v>1259</v>
      </c>
      <c r="B1457" s="48" t="s">
        <v>79</v>
      </c>
      <c r="C1457" s="48" t="s">
        <v>31</v>
      </c>
      <c r="D1457" s="48">
        <v>188686</v>
      </c>
      <c r="E1457" s="48">
        <v>86.58</v>
      </c>
      <c r="F1457" s="48">
        <v>3.76</v>
      </c>
      <c r="G1457" s="48">
        <v>1.9900000000000001E-2</v>
      </c>
      <c r="H1457" s="48">
        <v>50.182400000000001</v>
      </c>
      <c r="I1457" s="48">
        <v>2030</v>
      </c>
      <c r="J1457" s="48" t="s">
        <v>32</v>
      </c>
      <c r="K1457" s="48" t="s">
        <v>33</v>
      </c>
    </row>
    <row r="1458" spans="1:11" x14ac:dyDescent="0.25">
      <c r="A1458" s="48" t="s">
        <v>1391</v>
      </c>
      <c r="B1458" s="48" t="s">
        <v>79</v>
      </c>
      <c r="C1458" s="48" t="s">
        <v>31</v>
      </c>
      <c r="D1458" s="48">
        <v>281094</v>
      </c>
      <c r="E1458" s="48">
        <v>88.05</v>
      </c>
      <c r="F1458" s="48">
        <v>6.75</v>
      </c>
      <c r="G1458" s="48">
        <v>2.4E-2</v>
      </c>
      <c r="H1458" s="48">
        <v>41.643500000000003</v>
      </c>
      <c r="I1458" s="48">
        <v>2030</v>
      </c>
      <c r="J1458" s="48" t="s">
        <v>32</v>
      </c>
      <c r="K1458" s="48" t="s">
        <v>33</v>
      </c>
    </row>
    <row r="1459" spans="1:11" x14ac:dyDescent="0.25">
      <c r="A1459" s="48" t="s">
        <v>2972</v>
      </c>
      <c r="B1459" s="48" t="s">
        <v>75</v>
      </c>
      <c r="C1459" s="48" t="s">
        <v>31</v>
      </c>
      <c r="D1459" s="48">
        <v>454781</v>
      </c>
      <c r="E1459" s="48">
        <v>84.63</v>
      </c>
      <c r="F1459" s="48">
        <v>6.31</v>
      </c>
      <c r="G1459" s="48">
        <v>1.3899999999999999E-2</v>
      </c>
      <c r="H1459" s="48">
        <v>72.073099999999997</v>
      </c>
      <c r="I1459" s="48">
        <v>2030</v>
      </c>
      <c r="J1459" s="48" t="s">
        <v>32</v>
      </c>
      <c r="K1459" s="48" t="s">
        <v>33</v>
      </c>
    </row>
    <row r="1460" spans="1:11" x14ac:dyDescent="0.25">
      <c r="A1460" s="48" t="s">
        <v>3100</v>
      </c>
      <c r="B1460" s="48" t="s">
        <v>75</v>
      </c>
      <c r="C1460" s="48" t="s">
        <v>31</v>
      </c>
      <c r="D1460" s="48">
        <v>449728</v>
      </c>
      <c r="E1460" s="48">
        <v>85.12</v>
      </c>
      <c r="F1460" s="48">
        <v>6.92</v>
      </c>
      <c r="G1460" s="48">
        <v>1.54E-2</v>
      </c>
      <c r="H1460" s="48">
        <v>64.989599999999996</v>
      </c>
      <c r="I1460" s="48">
        <v>2030</v>
      </c>
      <c r="J1460" s="48" t="s">
        <v>32</v>
      </c>
      <c r="K1460" s="48" t="s">
        <v>33</v>
      </c>
    </row>
    <row r="1461" spans="1:11" x14ac:dyDescent="0.25">
      <c r="A1461" s="48" t="s">
        <v>1473</v>
      </c>
      <c r="B1461" s="48" t="s">
        <v>75</v>
      </c>
      <c r="C1461" s="48" t="s">
        <v>31</v>
      </c>
      <c r="D1461" s="48">
        <v>416184</v>
      </c>
      <c r="E1461" s="48">
        <v>83.87</v>
      </c>
      <c r="F1461" s="48">
        <v>5.7</v>
      </c>
      <c r="G1461" s="48">
        <v>1.37E-2</v>
      </c>
      <c r="H1461" s="48">
        <v>73.014700000000005</v>
      </c>
      <c r="I1461" s="48">
        <v>2030</v>
      </c>
      <c r="J1461" s="48" t="s">
        <v>32</v>
      </c>
      <c r="K1461" s="48" t="s">
        <v>33</v>
      </c>
    </row>
    <row r="1462" spans="1:11" x14ac:dyDescent="0.25">
      <c r="A1462" s="48" t="s">
        <v>1901</v>
      </c>
      <c r="B1462" s="48" t="s">
        <v>79</v>
      </c>
      <c r="C1462" s="48" t="s">
        <v>31</v>
      </c>
      <c r="D1462" s="48">
        <v>706362</v>
      </c>
      <c r="E1462" s="48">
        <v>79.81</v>
      </c>
      <c r="F1462" s="48">
        <v>6.95</v>
      </c>
      <c r="G1462" s="48">
        <v>9.7999999999999997E-3</v>
      </c>
      <c r="H1462" s="48">
        <v>101.6349</v>
      </c>
      <c r="I1462" s="48">
        <v>2030</v>
      </c>
      <c r="J1462" s="48" t="s">
        <v>32</v>
      </c>
      <c r="K1462" s="48" t="s">
        <v>33</v>
      </c>
    </row>
    <row r="1463" spans="1:11" x14ac:dyDescent="0.25">
      <c r="A1463" s="48" t="s">
        <v>1161</v>
      </c>
      <c r="B1463" s="48" t="s">
        <v>79</v>
      </c>
      <c r="C1463" s="48" t="s">
        <v>31</v>
      </c>
      <c r="D1463" s="48">
        <v>445186</v>
      </c>
      <c r="E1463" s="48">
        <v>88.79</v>
      </c>
      <c r="F1463" s="48">
        <v>4.29</v>
      </c>
      <c r="G1463" s="48">
        <v>9.5999999999999992E-3</v>
      </c>
      <c r="H1463" s="48">
        <v>103.77290000000001</v>
      </c>
      <c r="I1463" s="48">
        <v>2030</v>
      </c>
      <c r="J1463" s="48" t="s">
        <v>32</v>
      </c>
      <c r="K1463" s="48" t="s">
        <v>33</v>
      </c>
    </row>
    <row r="1464" spans="1:11" x14ac:dyDescent="0.25">
      <c r="A1464" s="48" t="s">
        <v>2269</v>
      </c>
      <c r="B1464" s="48" t="s">
        <v>75</v>
      </c>
      <c r="C1464" s="48" t="s">
        <v>31</v>
      </c>
      <c r="D1464" s="48">
        <v>428656</v>
      </c>
      <c r="E1464" s="48">
        <v>75.010000000000005</v>
      </c>
      <c r="F1464" s="48">
        <v>5.67</v>
      </c>
      <c r="G1464" s="48">
        <v>1.32E-2</v>
      </c>
      <c r="H1464" s="48">
        <v>75.6006</v>
      </c>
      <c r="I1464" s="48">
        <v>2030</v>
      </c>
      <c r="J1464" s="48" t="s">
        <v>32</v>
      </c>
      <c r="K1464" s="48" t="s">
        <v>33</v>
      </c>
    </row>
    <row r="1465" spans="1:11" x14ac:dyDescent="0.25">
      <c r="A1465" s="48" t="s">
        <v>2236</v>
      </c>
      <c r="B1465" s="48" t="s">
        <v>75</v>
      </c>
      <c r="C1465" s="48" t="s">
        <v>31</v>
      </c>
      <c r="D1465" s="48">
        <v>662336</v>
      </c>
      <c r="E1465" s="48">
        <v>84.25</v>
      </c>
      <c r="F1465" s="48">
        <v>10.52</v>
      </c>
      <c r="G1465" s="48">
        <v>1.5900000000000001E-2</v>
      </c>
      <c r="H1465" s="48">
        <v>62.959699999999998</v>
      </c>
      <c r="I1465" s="48">
        <v>2030</v>
      </c>
      <c r="J1465" s="48" t="s">
        <v>32</v>
      </c>
      <c r="K1465" s="48" t="s">
        <v>33</v>
      </c>
    </row>
    <row r="1466" spans="1:11" x14ac:dyDescent="0.25">
      <c r="A1466" s="48" t="s">
        <v>1198</v>
      </c>
      <c r="B1466" s="48" t="s">
        <v>79</v>
      </c>
      <c r="C1466" s="48" t="s">
        <v>31</v>
      </c>
      <c r="D1466" s="48">
        <v>258274</v>
      </c>
      <c r="E1466" s="48">
        <v>89.75</v>
      </c>
      <c r="F1466" s="48">
        <v>4.3499999999999996</v>
      </c>
      <c r="G1466" s="48">
        <v>1.6799999999999999E-2</v>
      </c>
      <c r="H1466" s="48">
        <v>59.3733</v>
      </c>
      <c r="I1466" s="48">
        <v>2030</v>
      </c>
      <c r="J1466" s="48" t="s">
        <v>32</v>
      </c>
      <c r="K1466" s="48" t="s">
        <v>33</v>
      </c>
    </row>
    <row r="1467" spans="1:11" x14ac:dyDescent="0.25">
      <c r="A1467" s="48" t="s">
        <v>2226</v>
      </c>
      <c r="B1467" s="48" t="s">
        <v>75</v>
      </c>
      <c r="C1467" s="48" t="s">
        <v>31</v>
      </c>
      <c r="D1467" s="48">
        <v>376619</v>
      </c>
      <c r="E1467" s="48">
        <v>85.19</v>
      </c>
      <c r="F1467" s="48">
        <v>5.75</v>
      </c>
      <c r="G1467" s="48">
        <v>1.5299999999999999E-2</v>
      </c>
      <c r="H1467" s="48">
        <v>65.498999999999995</v>
      </c>
      <c r="I1467" s="48">
        <v>2030</v>
      </c>
      <c r="J1467" s="48" t="s">
        <v>32</v>
      </c>
      <c r="K1467" s="48" t="s">
        <v>33</v>
      </c>
    </row>
    <row r="1468" spans="1:11" x14ac:dyDescent="0.25">
      <c r="A1468" s="48" t="s">
        <v>2026</v>
      </c>
      <c r="B1468" s="48" t="s">
        <v>79</v>
      </c>
      <c r="C1468" s="48" t="s">
        <v>31</v>
      </c>
      <c r="D1468" s="48">
        <v>485745</v>
      </c>
      <c r="E1468" s="48">
        <v>85.01</v>
      </c>
      <c r="F1468" s="48">
        <v>6.96</v>
      </c>
      <c r="G1468" s="48">
        <v>1.43E-2</v>
      </c>
      <c r="H1468" s="48">
        <v>69.790999999999997</v>
      </c>
      <c r="I1468" s="48">
        <v>2030</v>
      </c>
      <c r="J1468" s="48" t="s">
        <v>32</v>
      </c>
      <c r="K1468" s="48" t="s">
        <v>33</v>
      </c>
    </row>
    <row r="1469" spans="1:11" x14ac:dyDescent="0.25">
      <c r="A1469" s="48" t="s">
        <v>2224</v>
      </c>
      <c r="B1469" s="48" t="s">
        <v>75</v>
      </c>
      <c r="C1469" s="48" t="s">
        <v>31</v>
      </c>
      <c r="D1469" s="48">
        <v>534771</v>
      </c>
      <c r="E1469" s="48">
        <v>87.49</v>
      </c>
      <c r="F1469" s="48">
        <v>5.18</v>
      </c>
      <c r="G1469" s="48">
        <v>9.7000000000000003E-3</v>
      </c>
      <c r="H1469" s="48">
        <v>103.2377</v>
      </c>
      <c r="I1469" s="48">
        <v>2030</v>
      </c>
      <c r="J1469" s="48" t="s">
        <v>32</v>
      </c>
      <c r="K1469" s="48" t="s">
        <v>33</v>
      </c>
    </row>
    <row r="1470" spans="1:11" x14ac:dyDescent="0.25">
      <c r="A1470" s="48" t="s">
        <v>1843</v>
      </c>
      <c r="B1470" s="48" t="s">
        <v>79</v>
      </c>
      <c r="C1470" s="48" t="s">
        <v>31</v>
      </c>
      <c r="D1470" s="48">
        <v>595651</v>
      </c>
      <c r="E1470" s="48">
        <v>84.97</v>
      </c>
      <c r="F1470" s="48">
        <v>6.29</v>
      </c>
      <c r="G1470" s="48">
        <v>1.06E-2</v>
      </c>
      <c r="H1470" s="48">
        <v>94.697999999999993</v>
      </c>
      <c r="I1470" s="48">
        <v>2030</v>
      </c>
      <c r="J1470" s="48" t="s">
        <v>32</v>
      </c>
      <c r="K1470" s="48" t="s">
        <v>33</v>
      </c>
    </row>
    <row r="1471" spans="1:11" x14ac:dyDescent="0.25">
      <c r="A1471" s="48" t="s">
        <v>1195</v>
      </c>
      <c r="B1471" s="48" t="s">
        <v>79</v>
      </c>
      <c r="C1471" s="48" t="s">
        <v>31</v>
      </c>
      <c r="D1471" s="48">
        <v>309477</v>
      </c>
      <c r="E1471" s="48">
        <v>88.81</v>
      </c>
      <c r="F1471" s="48">
        <v>4.3899999999999997</v>
      </c>
      <c r="G1471" s="48">
        <v>1.4200000000000001E-2</v>
      </c>
      <c r="H1471" s="48">
        <v>70.495900000000006</v>
      </c>
      <c r="I1471" s="48">
        <v>2030</v>
      </c>
      <c r="J1471" s="48" t="s">
        <v>32</v>
      </c>
      <c r="K1471" s="48" t="s">
        <v>33</v>
      </c>
    </row>
    <row r="1472" spans="1:11" x14ac:dyDescent="0.25">
      <c r="A1472" s="48" t="s">
        <v>1928</v>
      </c>
      <c r="B1472" s="48" t="s">
        <v>75</v>
      </c>
      <c r="C1472" s="48" t="s">
        <v>31</v>
      </c>
      <c r="D1472" s="48">
        <v>906841</v>
      </c>
      <c r="E1472" s="48">
        <v>78.680000000000007</v>
      </c>
      <c r="F1472" s="48">
        <v>10.94</v>
      </c>
      <c r="G1472" s="48">
        <v>1.21E-2</v>
      </c>
      <c r="H1472" s="48">
        <v>82.892200000000003</v>
      </c>
      <c r="I1472" s="48">
        <v>2030</v>
      </c>
      <c r="J1472" s="48" t="s">
        <v>32</v>
      </c>
      <c r="K1472" s="48" t="s">
        <v>33</v>
      </c>
    </row>
    <row r="1473" spans="1:11" x14ac:dyDescent="0.25">
      <c r="A1473" s="48" t="s">
        <v>1209</v>
      </c>
      <c r="B1473" s="48" t="s">
        <v>79</v>
      </c>
      <c r="C1473" s="48" t="s">
        <v>31</v>
      </c>
      <c r="D1473" s="48">
        <v>362656</v>
      </c>
      <c r="E1473" s="48">
        <v>81.61</v>
      </c>
      <c r="F1473" s="48">
        <v>3.77</v>
      </c>
      <c r="G1473" s="48">
        <v>1.04E-2</v>
      </c>
      <c r="H1473" s="48">
        <v>96.1952</v>
      </c>
      <c r="I1473" s="48">
        <v>2030</v>
      </c>
      <c r="J1473" s="48" t="s">
        <v>32</v>
      </c>
      <c r="K1473" s="48" t="s">
        <v>33</v>
      </c>
    </row>
    <row r="1474" spans="1:11" x14ac:dyDescent="0.25">
      <c r="A1474" s="48" t="s">
        <v>1432</v>
      </c>
      <c r="B1474" s="48" t="s">
        <v>75</v>
      </c>
      <c r="C1474" s="48" t="s">
        <v>31</v>
      </c>
      <c r="D1474" s="48">
        <v>938047</v>
      </c>
      <c r="E1474" s="48">
        <v>79.97</v>
      </c>
      <c r="F1474" s="48">
        <v>9.5399999999999991</v>
      </c>
      <c r="G1474" s="48">
        <v>1.0200000000000001E-2</v>
      </c>
      <c r="H1474" s="48">
        <v>98.327799999999996</v>
      </c>
      <c r="I1474" s="48">
        <v>2030</v>
      </c>
      <c r="J1474" s="48" t="s">
        <v>32</v>
      </c>
      <c r="K1474" s="48" t="s">
        <v>33</v>
      </c>
    </row>
    <row r="1475" spans="1:11" x14ac:dyDescent="0.25">
      <c r="A1475" s="48" t="s">
        <v>1065</v>
      </c>
      <c r="B1475" s="48" t="s">
        <v>79</v>
      </c>
      <c r="C1475" s="48" t="s">
        <v>31</v>
      </c>
      <c r="D1475" s="48">
        <v>399950</v>
      </c>
      <c r="E1475" s="48">
        <v>84.65</v>
      </c>
      <c r="F1475" s="48">
        <v>4.58</v>
      </c>
      <c r="G1475" s="48">
        <v>1.15E-2</v>
      </c>
      <c r="H1475" s="48">
        <v>87.325199999999995</v>
      </c>
      <c r="I1475" s="48">
        <v>2030</v>
      </c>
      <c r="J1475" s="48" t="s">
        <v>32</v>
      </c>
      <c r="K1475" s="48" t="s">
        <v>33</v>
      </c>
    </row>
    <row r="1476" spans="1:11" x14ac:dyDescent="0.25">
      <c r="A1476" s="48" t="s">
        <v>3099</v>
      </c>
      <c r="B1476" s="48" t="s">
        <v>75</v>
      </c>
      <c r="C1476" s="48" t="s">
        <v>31</v>
      </c>
      <c r="D1476" s="48">
        <v>420968</v>
      </c>
      <c r="E1476" s="48">
        <v>81.72</v>
      </c>
      <c r="F1476" s="48">
        <v>5.64</v>
      </c>
      <c r="G1476" s="48">
        <v>1.34E-2</v>
      </c>
      <c r="H1476" s="48">
        <v>74.639799999999994</v>
      </c>
      <c r="I1476" s="48">
        <v>2030</v>
      </c>
      <c r="J1476" s="48" t="s">
        <v>32</v>
      </c>
      <c r="K1476" s="48" t="s">
        <v>33</v>
      </c>
    </row>
    <row r="1477" spans="1:11" x14ac:dyDescent="0.25">
      <c r="A1477" s="48" t="s">
        <v>2489</v>
      </c>
      <c r="B1477" s="48" t="s">
        <v>79</v>
      </c>
      <c r="C1477" s="48" t="s">
        <v>31</v>
      </c>
      <c r="D1477" s="48">
        <v>384911</v>
      </c>
      <c r="E1477" s="48">
        <v>89.83</v>
      </c>
      <c r="F1477" s="48">
        <v>6.57</v>
      </c>
      <c r="G1477" s="48">
        <v>1.7100000000000001E-2</v>
      </c>
      <c r="H1477" s="48">
        <v>58.586199999999998</v>
      </c>
      <c r="I1477" s="48">
        <v>2030</v>
      </c>
      <c r="J1477" s="48" t="s">
        <v>32</v>
      </c>
      <c r="K1477" s="48" t="s">
        <v>33</v>
      </c>
    </row>
    <row r="1478" spans="1:11" x14ac:dyDescent="0.25">
      <c r="A1478" s="48" t="s">
        <v>1899</v>
      </c>
      <c r="B1478" s="48" t="s">
        <v>75</v>
      </c>
      <c r="C1478" s="48" t="s">
        <v>31</v>
      </c>
      <c r="D1478" s="48">
        <v>697170</v>
      </c>
      <c r="E1478" s="48">
        <v>84.14</v>
      </c>
      <c r="F1478" s="48">
        <v>6.1</v>
      </c>
      <c r="G1478" s="48">
        <v>8.6999999999999994E-3</v>
      </c>
      <c r="H1478" s="48">
        <v>114.2902</v>
      </c>
      <c r="I1478" s="48">
        <v>2030</v>
      </c>
      <c r="J1478" s="48" t="s">
        <v>32</v>
      </c>
      <c r="K1478" s="48" t="s">
        <v>33</v>
      </c>
    </row>
    <row r="1479" spans="1:11" x14ac:dyDescent="0.25">
      <c r="A1479" s="48" t="s">
        <v>1463</v>
      </c>
      <c r="B1479" s="48" t="s">
        <v>79</v>
      </c>
      <c r="C1479" s="48" t="s">
        <v>31</v>
      </c>
      <c r="D1479" s="48">
        <v>841104</v>
      </c>
      <c r="E1479" s="48">
        <v>86.9</v>
      </c>
      <c r="F1479" s="48">
        <v>10.42</v>
      </c>
      <c r="G1479" s="48">
        <v>1.24E-2</v>
      </c>
      <c r="H1479" s="48">
        <v>80.720100000000002</v>
      </c>
      <c r="I1479" s="48">
        <v>2030</v>
      </c>
      <c r="J1479" s="48" t="s">
        <v>32</v>
      </c>
      <c r="K1479" s="48" t="s">
        <v>33</v>
      </c>
    </row>
    <row r="1480" spans="1:11" x14ac:dyDescent="0.25">
      <c r="A1480" s="48" t="s">
        <v>2239</v>
      </c>
      <c r="B1480" s="48" t="s">
        <v>75</v>
      </c>
      <c r="C1480" s="48" t="s">
        <v>31</v>
      </c>
      <c r="D1480" s="48">
        <v>284265</v>
      </c>
      <c r="E1480" s="48">
        <v>82.48</v>
      </c>
      <c r="F1480" s="48">
        <v>7.51</v>
      </c>
      <c r="G1480" s="48">
        <v>2.64E-2</v>
      </c>
      <c r="H1480" s="48">
        <v>37.851599999999998</v>
      </c>
      <c r="I1480" s="48">
        <v>2030</v>
      </c>
      <c r="J1480" s="48" t="s">
        <v>32</v>
      </c>
      <c r="K1480" s="48" t="s">
        <v>33</v>
      </c>
    </row>
    <row r="1481" spans="1:11" x14ac:dyDescent="0.25">
      <c r="A1481" s="48" t="s">
        <v>1277</v>
      </c>
      <c r="B1481" s="48" t="s">
        <v>79</v>
      </c>
      <c r="C1481" s="48" t="s">
        <v>31</v>
      </c>
      <c r="D1481" s="48">
        <v>318871</v>
      </c>
      <c r="E1481" s="48">
        <v>85.99</v>
      </c>
      <c r="F1481" s="48">
        <v>3.8</v>
      </c>
      <c r="G1481" s="48">
        <v>1.1900000000000001E-2</v>
      </c>
      <c r="H1481" s="48">
        <v>83.913399999999996</v>
      </c>
      <c r="I1481" s="48">
        <v>2030</v>
      </c>
      <c r="J1481" s="48" t="s">
        <v>32</v>
      </c>
      <c r="K1481" s="48" t="s">
        <v>33</v>
      </c>
    </row>
    <row r="1482" spans="1:11" x14ac:dyDescent="0.25">
      <c r="A1482" s="48" t="s">
        <v>1503</v>
      </c>
      <c r="B1482" s="48" t="s">
        <v>79</v>
      </c>
      <c r="C1482" s="48" t="s">
        <v>31</v>
      </c>
      <c r="D1482" s="48">
        <v>581096</v>
      </c>
      <c r="E1482" s="48">
        <v>77.209999999999994</v>
      </c>
      <c r="F1482" s="48">
        <v>10.02</v>
      </c>
      <c r="G1482" s="48">
        <v>1.72E-2</v>
      </c>
      <c r="H1482" s="48">
        <v>57.993600000000001</v>
      </c>
      <c r="I1482" s="48">
        <v>2030</v>
      </c>
      <c r="J1482" s="48" t="s">
        <v>32</v>
      </c>
      <c r="K1482" s="48" t="s">
        <v>33</v>
      </c>
    </row>
    <row r="1483" spans="1:11" x14ac:dyDescent="0.25">
      <c r="A1483" s="48" t="s">
        <v>1788</v>
      </c>
      <c r="B1483" s="48" t="s">
        <v>79</v>
      </c>
      <c r="C1483" s="48" t="s">
        <v>31</v>
      </c>
      <c r="D1483" s="48">
        <v>901889</v>
      </c>
      <c r="E1483" s="48">
        <v>86.8</v>
      </c>
      <c r="F1483" s="48">
        <v>9.84</v>
      </c>
      <c r="G1483" s="48">
        <v>1.09E-2</v>
      </c>
      <c r="H1483" s="48">
        <v>91.6554</v>
      </c>
      <c r="I1483" s="48">
        <v>2030</v>
      </c>
      <c r="J1483" s="48" t="s">
        <v>32</v>
      </c>
      <c r="K1483" s="48" t="s">
        <v>33</v>
      </c>
    </row>
    <row r="1484" spans="1:11" x14ac:dyDescent="0.25">
      <c r="A1484" s="48" t="s">
        <v>1956</v>
      </c>
      <c r="B1484" s="48" t="s">
        <v>79</v>
      </c>
      <c r="C1484" s="48" t="s">
        <v>31</v>
      </c>
      <c r="D1484" s="48">
        <v>1216379</v>
      </c>
      <c r="E1484" s="48">
        <v>84.95</v>
      </c>
      <c r="F1484" s="48">
        <v>11.1</v>
      </c>
      <c r="G1484" s="48">
        <v>9.1000000000000004E-3</v>
      </c>
      <c r="H1484" s="48">
        <v>109.58369999999999</v>
      </c>
      <c r="I1484" s="48">
        <v>2030</v>
      </c>
      <c r="J1484" s="48" t="s">
        <v>32</v>
      </c>
      <c r="K1484" s="48" t="s">
        <v>33</v>
      </c>
    </row>
    <row r="1485" spans="1:11" x14ac:dyDescent="0.25">
      <c r="A1485" s="48" t="s">
        <v>2230</v>
      </c>
      <c r="B1485" s="48" t="s">
        <v>75</v>
      </c>
      <c r="C1485" s="48" t="s">
        <v>31</v>
      </c>
      <c r="D1485" s="48">
        <v>257763</v>
      </c>
      <c r="E1485" s="48">
        <v>86.43</v>
      </c>
      <c r="F1485" s="48">
        <v>5.54</v>
      </c>
      <c r="G1485" s="48">
        <v>2.1499999999999998E-2</v>
      </c>
      <c r="H1485" s="48">
        <v>46.5276</v>
      </c>
      <c r="I1485" s="48">
        <v>2030</v>
      </c>
      <c r="J1485" s="48" t="s">
        <v>32</v>
      </c>
      <c r="K1485" s="48" t="s">
        <v>33</v>
      </c>
    </row>
    <row r="1486" spans="1:11" x14ac:dyDescent="0.25">
      <c r="A1486" s="48" t="s">
        <v>1228</v>
      </c>
      <c r="B1486" s="48" t="s">
        <v>79</v>
      </c>
      <c r="C1486" s="48" t="s">
        <v>31</v>
      </c>
      <c r="D1486" s="48">
        <v>249243</v>
      </c>
      <c r="E1486" s="48">
        <v>87.09</v>
      </c>
      <c r="F1486" s="48">
        <v>4.26</v>
      </c>
      <c r="G1486" s="48">
        <v>1.7100000000000001E-2</v>
      </c>
      <c r="H1486" s="48">
        <v>58.5077</v>
      </c>
      <c r="I1486" s="48">
        <v>2030</v>
      </c>
      <c r="J1486" s="48" t="s">
        <v>32</v>
      </c>
      <c r="K1486" s="48" t="s">
        <v>33</v>
      </c>
    </row>
    <row r="1487" spans="1:11" x14ac:dyDescent="0.25">
      <c r="A1487" s="48" t="s">
        <v>1361</v>
      </c>
      <c r="B1487" s="48" t="s">
        <v>30</v>
      </c>
      <c r="C1487" s="48" t="s">
        <v>31</v>
      </c>
      <c r="D1487" s="48">
        <v>710717</v>
      </c>
      <c r="E1487" s="48">
        <v>87.46</v>
      </c>
      <c r="F1487" s="48">
        <v>10.38</v>
      </c>
      <c r="G1487" s="48">
        <v>1.46E-2</v>
      </c>
      <c r="H1487" s="48">
        <v>68.469800000000006</v>
      </c>
      <c r="I1487" s="48">
        <v>2030</v>
      </c>
      <c r="J1487" s="48" t="s">
        <v>32</v>
      </c>
      <c r="K1487" s="48" t="s">
        <v>33</v>
      </c>
    </row>
    <row r="1488" spans="1:11" x14ac:dyDescent="0.25">
      <c r="A1488" s="48" t="s">
        <v>1468</v>
      </c>
      <c r="B1488" s="48" t="s">
        <v>34</v>
      </c>
      <c r="C1488" s="48" t="s">
        <v>31</v>
      </c>
      <c r="D1488" s="48">
        <v>806081</v>
      </c>
      <c r="E1488" s="48">
        <v>72.67</v>
      </c>
      <c r="F1488" s="48">
        <v>10.56</v>
      </c>
      <c r="G1488" s="48">
        <v>1.3100000000000001E-2</v>
      </c>
      <c r="H1488" s="48">
        <v>76.333399999999997</v>
      </c>
      <c r="I1488" s="48">
        <v>2030</v>
      </c>
      <c r="J1488" s="48" t="s">
        <v>32</v>
      </c>
      <c r="K1488" s="48" t="s">
        <v>33</v>
      </c>
    </row>
    <row r="1489" spans="1:11" x14ac:dyDescent="0.25">
      <c r="A1489" s="48" t="s">
        <v>1640</v>
      </c>
      <c r="B1489" s="48" t="s">
        <v>79</v>
      </c>
      <c r="C1489" s="48" t="s">
        <v>31</v>
      </c>
      <c r="D1489" s="48">
        <v>310445</v>
      </c>
      <c r="E1489" s="48">
        <v>83.36</v>
      </c>
      <c r="F1489" s="48">
        <v>4.2699999999999996</v>
      </c>
      <c r="G1489" s="48">
        <v>1.38E-2</v>
      </c>
      <c r="H1489" s="48">
        <v>72.703699999999998</v>
      </c>
      <c r="I1489" s="48">
        <v>2030</v>
      </c>
      <c r="J1489" s="48" t="s">
        <v>32</v>
      </c>
      <c r="K1489" s="48" t="s">
        <v>33</v>
      </c>
    </row>
    <row r="1490" spans="1:11" x14ac:dyDescent="0.25">
      <c r="A1490" s="48" t="s">
        <v>2237</v>
      </c>
      <c r="B1490" s="48" t="s">
        <v>79</v>
      </c>
      <c r="C1490" s="48" t="s">
        <v>31</v>
      </c>
      <c r="D1490" s="48">
        <v>561744</v>
      </c>
      <c r="E1490" s="48">
        <v>88.38</v>
      </c>
      <c r="F1490" s="48">
        <v>9.8699999999999992</v>
      </c>
      <c r="G1490" s="48">
        <v>1.7600000000000001E-2</v>
      </c>
      <c r="H1490" s="48">
        <v>56.914200000000001</v>
      </c>
      <c r="I1490" s="48">
        <v>2030</v>
      </c>
      <c r="J1490" s="48" t="s">
        <v>32</v>
      </c>
      <c r="K1490" s="48" t="s">
        <v>33</v>
      </c>
    </row>
    <row r="1491" spans="1:11" x14ac:dyDescent="0.25">
      <c r="A1491" s="48" t="s">
        <v>1537</v>
      </c>
      <c r="B1491" s="48" t="s">
        <v>79</v>
      </c>
      <c r="C1491" s="48" t="s">
        <v>31</v>
      </c>
      <c r="D1491" s="48">
        <v>652821</v>
      </c>
      <c r="E1491" s="48">
        <v>74.540000000000006</v>
      </c>
      <c r="F1491" s="48">
        <v>11.14</v>
      </c>
      <c r="G1491" s="48">
        <v>1.7100000000000001E-2</v>
      </c>
      <c r="H1491" s="48">
        <v>58.601500000000001</v>
      </c>
      <c r="I1491" s="48">
        <v>2030</v>
      </c>
      <c r="J1491" s="48" t="s">
        <v>32</v>
      </c>
      <c r="K1491" s="48" t="s">
        <v>33</v>
      </c>
    </row>
    <row r="1492" spans="1:11" x14ac:dyDescent="0.25">
      <c r="A1492" s="48" t="s">
        <v>1244</v>
      </c>
      <c r="B1492" s="48" t="s">
        <v>79</v>
      </c>
      <c r="C1492" s="48" t="s">
        <v>31</v>
      </c>
      <c r="D1492" s="48">
        <v>430268</v>
      </c>
      <c r="E1492" s="48">
        <v>86.79</v>
      </c>
      <c r="F1492" s="48">
        <v>4.59</v>
      </c>
      <c r="G1492" s="48">
        <v>1.0699999999999999E-2</v>
      </c>
      <c r="H1492" s="48">
        <v>93.740399999999994</v>
      </c>
      <c r="I1492" s="48">
        <v>2030</v>
      </c>
      <c r="J1492" s="48" t="s">
        <v>32</v>
      </c>
      <c r="K1492" s="48" t="s">
        <v>33</v>
      </c>
    </row>
    <row r="1493" spans="1:11" x14ac:dyDescent="0.25">
      <c r="A1493" s="48" t="s">
        <v>2192</v>
      </c>
      <c r="B1493" s="48" t="s">
        <v>75</v>
      </c>
      <c r="C1493" s="48" t="s">
        <v>31</v>
      </c>
      <c r="D1493" s="48">
        <v>1099055</v>
      </c>
      <c r="E1493" s="48">
        <v>84.01</v>
      </c>
      <c r="F1493" s="48">
        <v>16.95</v>
      </c>
      <c r="G1493" s="48">
        <v>1.54E-2</v>
      </c>
      <c r="H1493" s="48">
        <v>64.840999999999994</v>
      </c>
      <c r="I1493" s="48">
        <v>2030</v>
      </c>
      <c r="J1493" s="48" t="s">
        <v>32</v>
      </c>
      <c r="K1493" s="48" t="s">
        <v>33</v>
      </c>
    </row>
    <row r="1494" spans="1:11" x14ac:dyDescent="0.25">
      <c r="A1494" s="48" t="s">
        <v>1824</v>
      </c>
      <c r="B1494" s="48" t="s">
        <v>79</v>
      </c>
      <c r="C1494" s="48" t="s">
        <v>31</v>
      </c>
      <c r="D1494" s="48">
        <v>767685</v>
      </c>
      <c r="E1494" s="48">
        <v>86.66</v>
      </c>
      <c r="F1494" s="48">
        <v>6.89</v>
      </c>
      <c r="G1494" s="48">
        <v>8.9999999999999993E-3</v>
      </c>
      <c r="H1494" s="48">
        <v>111.42019999999999</v>
      </c>
      <c r="I1494" s="48">
        <v>2030</v>
      </c>
      <c r="J1494" s="48" t="s">
        <v>32</v>
      </c>
      <c r="K1494" s="48" t="s">
        <v>33</v>
      </c>
    </row>
    <row r="1495" spans="1:11" x14ac:dyDescent="0.25">
      <c r="A1495" s="48" t="s">
        <v>1321</v>
      </c>
      <c r="B1495" s="48" t="s">
        <v>79</v>
      </c>
      <c r="C1495" s="48" t="s">
        <v>31</v>
      </c>
      <c r="D1495" s="48">
        <v>531707</v>
      </c>
      <c r="E1495" s="48">
        <v>87.99</v>
      </c>
      <c r="F1495" s="48">
        <v>6.21</v>
      </c>
      <c r="G1495" s="48">
        <v>1.17E-2</v>
      </c>
      <c r="H1495" s="48">
        <v>85.621099999999998</v>
      </c>
      <c r="I1495" s="48">
        <v>2030</v>
      </c>
      <c r="J1495" s="48" t="s">
        <v>32</v>
      </c>
      <c r="K1495" s="48" t="s">
        <v>33</v>
      </c>
    </row>
    <row r="1496" spans="1:11" x14ac:dyDescent="0.25">
      <c r="A1496" s="48" t="s">
        <v>1304</v>
      </c>
      <c r="B1496" s="48" t="s">
        <v>79</v>
      </c>
      <c r="C1496" s="48" t="s">
        <v>31</v>
      </c>
      <c r="D1496" s="48">
        <v>351931</v>
      </c>
      <c r="E1496" s="48">
        <v>84.33</v>
      </c>
      <c r="F1496" s="48">
        <v>3.54</v>
      </c>
      <c r="G1496" s="48">
        <v>1.01E-2</v>
      </c>
      <c r="H1496" s="48">
        <v>99.415599999999998</v>
      </c>
      <c r="I1496" s="48">
        <v>2030</v>
      </c>
      <c r="J1496" s="48" t="s">
        <v>32</v>
      </c>
      <c r="K1496" s="48" t="s">
        <v>33</v>
      </c>
    </row>
    <row r="1497" spans="1:11" x14ac:dyDescent="0.25">
      <c r="A1497" s="48" t="s">
        <v>2235</v>
      </c>
      <c r="B1497" s="48" t="s">
        <v>75</v>
      </c>
      <c r="C1497" s="48" t="s">
        <v>31</v>
      </c>
      <c r="D1497" s="48">
        <v>371405</v>
      </c>
      <c r="E1497" s="48">
        <v>86.96</v>
      </c>
      <c r="F1497" s="48">
        <v>5.6</v>
      </c>
      <c r="G1497" s="48">
        <v>1.5100000000000001E-2</v>
      </c>
      <c r="H1497" s="48">
        <v>66.322299999999998</v>
      </c>
      <c r="I1497" s="48">
        <v>2030</v>
      </c>
      <c r="J1497" s="48" t="s">
        <v>32</v>
      </c>
      <c r="K1497" s="48" t="s">
        <v>33</v>
      </c>
    </row>
    <row r="1498" spans="1:11" x14ac:dyDescent="0.25">
      <c r="A1498" s="48" t="s">
        <v>1238</v>
      </c>
      <c r="B1498" s="48" t="s">
        <v>79</v>
      </c>
      <c r="C1498" s="48" t="s">
        <v>31</v>
      </c>
      <c r="D1498" s="48">
        <v>449540</v>
      </c>
      <c r="E1498" s="48">
        <v>86.39</v>
      </c>
      <c r="F1498" s="48">
        <v>4.51</v>
      </c>
      <c r="G1498" s="48">
        <v>0.01</v>
      </c>
      <c r="H1498" s="48">
        <v>99.676299999999998</v>
      </c>
      <c r="I1498" s="48">
        <v>2030</v>
      </c>
      <c r="J1498" s="48" t="s">
        <v>32</v>
      </c>
      <c r="K1498" s="48" t="s">
        <v>33</v>
      </c>
    </row>
    <row r="1499" spans="1:11" x14ac:dyDescent="0.25">
      <c r="A1499" s="48" t="s">
        <v>1164</v>
      </c>
      <c r="B1499" s="48" t="s">
        <v>75</v>
      </c>
      <c r="C1499" s="48" t="s">
        <v>31</v>
      </c>
      <c r="D1499" s="48">
        <v>706000</v>
      </c>
      <c r="E1499" s="48">
        <v>80.52</v>
      </c>
      <c r="F1499" s="48">
        <v>9.4</v>
      </c>
      <c r="G1499" s="48">
        <v>1.3299999999999999E-2</v>
      </c>
      <c r="H1499" s="48">
        <v>75.106300000000005</v>
      </c>
      <c r="I1499" s="48">
        <v>2030</v>
      </c>
      <c r="J1499" s="48" t="s">
        <v>32</v>
      </c>
      <c r="K1499" s="48" t="s">
        <v>33</v>
      </c>
    </row>
    <row r="1500" spans="1:11" x14ac:dyDescent="0.25">
      <c r="A1500" s="48" t="s">
        <v>1413</v>
      </c>
      <c r="B1500" s="48" t="s">
        <v>79</v>
      </c>
      <c r="C1500" s="48" t="s">
        <v>31</v>
      </c>
      <c r="D1500" s="48">
        <v>237349</v>
      </c>
      <c r="E1500" s="48">
        <v>84.8</v>
      </c>
      <c r="F1500" s="48">
        <v>3.3</v>
      </c>
      <c r="G1500" s="48">
        <v>1.3899999999999999E-2</v>
      </c>
      <c r="H1500" s="48">
        <v>71.924000000000007</v>
      </c>
      <c r="I1500" s="48">
        <v>2030</v>
      </c>
      <c r="J1500" s="48" t="s">
        <v>32</v>
      </c>
      <c r="K1500" s="48" t="s">
        <v>33</v>
      </c>
    </row>
    <row r="1501" spans="1:11" x14ac:dyDescent="0.25">
      <c r="A1501" s="48" t="s">
        <v>1176</v>
      </c>
      <c r="B1501" s="48" t="s">
        <v>79</v>
      </c>
      <c r="C1501" s="48" t="s">
        <v>31</v>
      </c>
      <c r="D1501" s="48">
        <v>337377</v>
      </c>
      <c r="E1501" s="48">
        <v>83.15</v>
      </c>
      <c r="F1501" s="48">
        <v>3.89</v>
      </c>
      <c r="G1501" s="48">
        <v>1.15E-2</v>
      </c>
      <c r="H1501" s="48">
        <v>86.729200000000006</v>
      </c>
      <c r="I1501" s="48">
        <v>2030</v>
      </c>
      <c r="J1501" s="48" t="s">
        <v>32</v>
      </c>
      <c r="K1501" s="48" t="s">
        <v>33</v>
      </c>
    </row>
    <row r="1502" spans="1:11" x14ac:dyDescent="0.25">
      <c r="A1502" s="48" t="s">
        <v>2306</v>
      </c>
      <c r="B1502" s="48" t="s">
        <v>75</v>
      </c>
      <c r="C1502" s="48" t="s">
        <v>31</v>
      </c>
      <c r="D1502" s="48">
        <v>376673</v>
      </c>
      <c r="E1502" s="48">
        <v>86.32</v>
      </c>
      <c r="F1502" s="48">
        <v>6.07</v>
      </c>
      <c r="G1502" s="48">
        <v>1.61E-2</v>
      </c>
      <c r="H1502" s="48">
        <v>62.0548</v>
      </c>
      <c r="I1502" s="48">
        <v>2030</v>
      </c>
      <c r="J1502" s="48" t="s">
        <v>32</v>
      </c>
      <c r="K1502" s="48" t="s">
        <v>33</v>
      </c>
    </row>
    <row r="1503" spans="1:11" x14ac:dyDescent="0.25">
      <c r="A1503" s="48" t="s">
        <v>2242</v>
      </c>
      <c r="B1503" s="48" t="s">
        <v>79</v>
      </c>
      <c r="C1503" s="48" t="s">
        <v>31</v>
      </c>
      <c r="D1503" s="48">
        <v>811349</v>
      </c>
      <c r="E1503" s="48">
        <v>82.87</v>
      </c>
      <c r="F1503" s="48">
        <v>9.84</v>
      </c>
      <c r="G1503" s="48">
        <v>1.21E-2</v>
      </c>
      <c r="H1503" s="48">
        <v>82.4542</v>
      </c>
      <c r="I1503" s="48">
        <v>2030</v>
      </c>
      <c r="J1503" s="48" t="s">
        <v>32</v>
      </c>
      <c r="K1503" s="48" t="s">
        <v>33</v>
      </c>
    </row>
    <row r="1504" spans="1:11" x14ac:dyDescent="0.25">
      <c r="A1504" s="48" t="s">
        <v>2233</v>
      </c>
      <c r="B1504" s="48" t="s">
        <v>34</v>
      </c>
      <c r="C1504" s="48" t="s">
        <v>31</v>
      </c>
      <c r="D1504" s="48">
        <v>774418</v>
      </c>
      <c r="E1504" s="48">
        <v>81.459999999999994</v>
      </c>
      <c r="F1504" s="48">
        <v>8.17</v>
      </c>
      <c r="G1504" s="48">
        <v>1.0500000000000001E-2</v>
      </c>
      <c r="H1504" s="48">
        <v>94.7881</v>
      </c>
      <c r="I1504" s="48">
        <v>2030</v>
      </c>
      <c r="J1504" s="48" t="s">
        <v>32</v>
      </c>
      <c r="K1504" s="48" t="s">
        <v>33</v>
      </c>
    </row>
    <row r="1505" spans="1:11" x14ac:dyDescent="0.25">
      <c r="A1505" s="48" t="s">
        <v>2031</v>
      </c>
      <c r="B1505" s="48" t="s">
        <v>75</v>
      </c>
      <c r="C1505" s="48" t="s">
        <v>31</v>
      </c>
      <c r="D1505" s="48">
        <v>332324</v>
      </c>
      <c r="E1505" s="48">
        <v>86.68</v>
      </c>
      <c r="F1505" s="48">
        <v>5.81</v>
      </c>
      <c r="G1505" s="48">
        <v>1.7500000000000002E-2</v>
      </c>
      <c r="H1505" s="48">
        <v>57.198599999999999</v>
      </c>
      <c r="I1505" s="48">
        <v>2030</v>
      </c>
      <c r="J1505" s="48" t="s">
        <v>32</v>
      </c>
      <c r="K1505" s="48" t="s">
        <v>33</v>
      </c>
    </row>
    <row r="1506" spans="1:11" x14ac:dyDescent="0.25">
      <c r="A1506" s="48" t="s">
        <v>1173</v>
      </c>
      <c r="B1506" s="48" t="s">
        <v>79</v>
      </c>
      <c r="C1506" s="48" t="s">
        <v>31</v>
      </c>
      <c r="D1506" s="48">
        <v>355600</v>
      </c>
      <c r="E1506" s="48">
        <v>87.17</v>
      </c>
      <c r="F1506" s="48">
        <v>3.88</v>
      </c>
      <c r="G1506" s="48">
        <v>1.09E-2</v>
      </c>
      <c r="H1506" s="48">
        <v>91.649600000000007</v>
      </c>
      <c r="I1506" s="48">
        <v>2030</v>
      </c>
      <c r="J1506" s="48" t="s">
        <v>32</v>
      </c>
      <c r="K1506" s="48" t="s">
        <v>33</v>
      </c>
    </row>
    <row r="1507" spans="1:11" x14ac:dyDescent="0.25">
      <c r="A1507" s="48" t="s">
        <v>1203</v>
      </c>
      <c r="B1507" s="48" t="s">
        <v>79</v>
      </c>
      <c r="C1507" s="48" t="s">
        <v>31</v>
      </c>
      <c r="D1507" s="48">
        <v>319718</v>
      </c>
      <c r="E1507" s="48">
        <v>83.5</v>
      </c>
      <c r="F1507" s="48">
        <v>3.86</v>
      </c>
      <c r="G1507" s="48">
        <v>1.21E-2</v>
      </c>
      <c r="H1507" s="48">
        <v>82.828400000000002</v>
      </c>
      <c r="I1507" s="48">
        <v>2030</v>
      </c>
      <c r="J1507" s="48" t="s">
        <v>32</v>
      </c>
      <c r="K1507" s="48" t="s">
        <v>33</v>
      </c>
    </row>
    <row r="1508" spans="1:11" x14ac:dyDescent="0.25">
      <c r="A1508" s="48" t="s">
        <v>1576</v>
      </c>
      <c r="B1508" s="48" t="s">
        <v>34</v>
      </c>
      <c r="C1508" s="48" t="s">
        <v>31</v>
      </c>
      <c r="D1508" s="48">
        <v>854247</v>
      </c>
      <c r="E1508" s="48">
        <v>87.28</v>
      </c>
      <c r="F1508" s="48">
        <v>9.07</v>
      </c>
      <c r="G1508" s="48">
        <v>1.06E-2</v>
      </c>
      <c r="H1508" s="48">
        <v>94.183800000000005</v>
      </c>
      <c r="I1508" s="48">
        <v>2030</v>
      </c>
      <c r="J1508" s="48" t="s">
        <v>32</v>
      </c>
      <c r="K1508" s="48" t="s">
        <v>33</v>
      </c>
    </row>
    <row r="1509" spans="1:11" x14ac:dyDescent="0.25">
      <c r="A1509" s="48" t="s">
        <v>1269</v>
      </c>
      <c r="B1509" s="48" t="s">
        <v>1163</v>
      </c>
      <c r="C1509" s="48" t="s">
        <v>31</v>
      </c>
      <c r="D1509" s="48">
        <v>3396345</v>
      </c>
      <c r="E1509" s="48">
        <v>92</v>
      </c>
      <c r="F1509" s="48">
        <v>34.770000000000003</v>
      </c>
      <c r="G1509" s="48">
        <v>1.0200000000000001E-2</v>
      </c>
      <c r="H1509" s="48">
        <v>97.680300000000003</v>
      </c>
      <c r="I1509" s="48">
        <v>2030</v>
      </c>
      <c r="J1509" s="48" t="s">
        <v>32</v>
      </c>
      <c r="K1509" s="48" t="s">
        <v>33</v>
      </c>
    </row>
    <row r="1510" spans="1:11" x14ac:dyDescent="0.25">
      <c r="A1510" s="48" t="s">
        <v>1510</v>
      </c>
      <c r="B1510" s="48" t="s">
        <v>79</v>
      </c>
      <c r="C1510" s="48" t="s">
        <v>31</v>
      </c>
      <c r="D1510" s="48">
        <v>749905</v>
      </c>
      <c r="E1510" s="48">
        <v>86.6</v>
      </c>
      <c r="F1510" s="48">
        <v>10.18</v>
      </c>
      <c r="G1510" s="48">
        <v>1.3599999999999999E-2</v>
      </c>
      <c r="H1510" s="48">
        <v>73.664599999999993</v>
      </c>
      <c r="I1510" s="48">
        <v>2030</v>
      </c>
      <c r="J1510" s="48" t="s">
        <v>32</v>
      </c>
      <c r="K1510" s="48" t="s">
        <v>33</v>
      </c>
    </row>
    <row r="1511" spans="1:11" x14ac:dyDescent="0.25">
      <c r="A1511" s="48" t="s">
        <v>1509</v>
      </c>
      <c r="B1511" s="48" t="s">
        <v>79</v>
      </c>
      <c r="C1511" s="48" t="s">
        <v>31</v>
      </c>
      <c r="D1511" s="48">
        <v>882953</v>
      </c>
      <c r="E1511" s="48">
        <v>82.74</v>
      </c>
      <c r="F1511" s="48">
        <v>9.98</v>
      </c>
      <c r="G1511" s="48">
        <v>1.1299999999999999E-2</v>
      </c>
      <c r="H1511" s="48">
        <v>88.472300000000004</v>
      </c>
      <c r="I1511" s="48">
        <v>2030</v>
      </c>
      <c r="J1511" s="48" t="s">
        <v>32</v>
      </c>
      <c r="K1511" s="48" t="s">
        <v>33</v>
      </c>
    </row>
    <row r="1512" spans="1:11" x14ac:dyDescent="0.25">
      <c r="A1512" s="48" t="s">
        <v>2268</v>
      </c>
      <c r="B1512" s="48" t="s">
        <v>79</v>
      </c>
      <c r="C1512" s="48" t="s">
        <v>31</v>
      </c>
      <c r="D1512" s="48">
        <v>572146</v>
      </c>
      <c r="E1512" s="48">
        <v>86.05</v>
      </c>
      <c r="F1512" s="48">
        <v>7.41</v>
      </c>
      <c r="G1512" s="48">
        <v>1.2999999999999999E-2</v>
      </c>
      <c r="H1512" s="48">
        <v>77.212599999999995</v>
      </c>
      <c r="I1512" s="48">
        <v>2030</v>
      </c>
      <c r="J1512" s="48" t="s">
        <v>32</v>
      </c>
      <c r="K1512" s="48" t="s">
        <v>33</v>
      </c>
    </row>
    <row r="1513" spans="1:11" x14ac:dyDescent="0.25">
      <c r="A1513" s="48" t="s">
        <v>1798</v>
      </c>
      <c r="B1513" s="48" t="s">
        <v>79</v>
      </c>
      <c r="C1513" s="48" t="s">
        <v>31</v>
      </c>
      <c r="D1513" s="48">
        <v>668424</v>
      </c>
      <c r="E1513" s="48">
        <v>85.42</v>
      </c>
      <c r="F1513" s="48">
        <v>6.98</v>
      </c>
      <c r="G1513" s="48">
        <v>1.04E-2</v>
      </c>
      <c r="H1513" s="48">
        <v>95.762699999999995</v>
      </c>
      <c r="I1513" s="48">
        <v>2030</v>
      </c>
      <c r="J1513" s="48" t="s">
        <v>32</v>
      </c>
      <c r="K1513" s="48" t="s">
        <v>33</v>
      </c>
    </row>
    <row r="1514" spans="1:11" x14ac:dyDescent="0.25">
      <c r="A1514" s="48" t="s">
        <v>1821</v>
      </c>
      <c r="B1514" s="48" t="s">
        <v>75</v>
      </c>
      <c r="C1514" s="48" t="s">
        <v>31</v>
      </c>
      <c r="D1514" s="48">
        <v>459834</v>
      </c>
      <c r="E1514" s="48">
        <v>82.99</v>
      </c>
      <c r="F1514" s="48">
        <v>6.25</v>
      </c>
      <c r="G1514" s="48">
        <v>1.3599999999999999E-2</v>
      </c>
      <c r="H1514" s="48">
        <v>73.573499999999996</v>
      </c>
      <c r="I1514" s="48">
        <v>2030</v>
      </c>
      <c r="J1514" s="48" t="s">
        <v>32</v>
      </c>
      <c r="K1514" s="48" t="s">
        <v>33</v>
      </c>
    </row>
    <row r="1515" spans="1:11" x14ac:dyDescent="0.25">
      <c r="A1515" s="48" t="s">
        <v>1339</v>
      </c>
      <c r="B1515" s="48" t="s">
        <v>79</v>
      </c>
      <c r="C1515" s="48" t="s">
        <v>31</v>
      </c>
      <c r="D1515" s="48">
        <v>431881</v>
      </c>
      <c r="E1515" s="48">
        <v>86.63</v>
      </c>
      <c r="F1515" s="48">
        <v>4.3899999999999997</v>
      </c>
      <c r="G1515" s="48">
        <v>1.0200000000000001E-2</v>
      </c>
      <c r="H1515" s="48">
        <v>98.378399999999999</v>
      </c>
      <c r="I1515" s="48">
        <v>2030</v>
      </c>
      <c r="J1515" s="48" t="s">
        <v>32</v>
      </c>
      <c r="K1515" s="48" t="s">
        <v>33</v>
      </c>
    </row>
    <row r="1516" spans="1:11" x14ac:dyDescent="0.25">
      <c r="A1516" s="48" t="s">
        <v>2052</v>
      </c>
      <c r="B1516" s="48" t="s">
        <v>79</v>
      </c>
      <c r="C1516" s="48" t="s">
        <v>31</v>
      </c>
      <c r="D1516" s="48">
        <v>633307</v>
      </c>
      <c r="E1516" s="48">
        <v>88.51</v>
      </c>
      <c r="F1516" s="48">
        <v>6.21</v>
      </c>
      <c r="G1516" s="48">
        <v>9.7999999999999997E-3</v>
      </c>
      <c r="H1516" s="48">
        <v>101.98180000000001</v>
      </c>
      <c r="I1516" s="48">
        <v>2030</v>
      </c>
      <c r="J1516" s="48" t="s">
        <v>32</v>
      </c>
      <c r="K1516" s="48" t="s">
        <v>33</v>
      </c>
    </row>
    <row r="1517" spans="1:11" x14ac:dyDescent="0.25">
      <c r="A1517" s="48" t="s">
        <v>3352</v>
      </c>
      <c r="B1517" s="48" t="s">
        <v>30</v>
      </c>
      <c r="C1517" s="48" t="s">
        <v>31</v>
      </c>
      <c r="D1517" s="48">
        <v>999551</v>
      </c>
      <c r="E1517" s="48">
        <v>87.23</v>
      </c>
      <c r="F1517" s="48">
        <v>9.64</v>
      </c>
      <c r="G1517" s="48">
        <v>9.5999999999999992E-3</v>
      </c>
      <c r="H1517" s="48">
        <v>103.6879</v>
      </c>
      <c r="I1517" s="48">
        <v>2030</v>
      </c>
      <c r="J1517" s="48" t="s">
        <v>32</v>
      </c>
      <c r="K1517" s="48" t="s">
        <v>33</v>
      </c>
    </row>
    <row r="1518" spans="1:11" x14ac:dyDescent="0.25">
      <c r="A1518" s="48" t="s">
        <v>2342</v>
      </c>
      <c r="B1518" s="48" t="s">
        <v>79</v>
      </c>
      <c r="C1518" s="48" t="s">
        <v>31</v>
      </c>
      <c r="D1518" s="48">
        <v>342658</v>
      </c>
      <c r="E1518" s="48">
        <v>78.19</v>
      </c>
      <c r="F1518" s="48">
        <v>7.26</v>
      </c>
      <c r="G1518" s="48">
        <v>2.12E-2</v>
      </c>
      <c r="H1518" s="48">
        <v>47.198099999999997</v>
      </c>
      <c r="I1518" s="48">
        <v>2030</v>
      </c>
      <c r="J1518" s="48" t="s">
        <v>32</v>
      </c>
      <c r="K1518" s="48" t="s">
        <v>33</v>
      </c>
    </row>
    <row r="1519" spans="1:11" x14ac:dyDescent="0.25">
      <c r="A1519" s="48" t="s">
        <v>1517</v>
      </c>
      <c r="B1519" s="48" t="s">
        <v>79</v>
      </c>
      <c r="C1519" s="48" t="s">
        <v>31</v>
      </c>
      <c r="D1519" s="48">
        <v>534691</v>
      </c>
      <c r="E1519" s="48">
        <v>71.58</v>
      </c>
      <c r="F1519" s="48">
        <v>6.32</v>
      </c>
      <c r="G1519" s="48">
        <v>1.18E-2</v>
      </c>
      <c r="H1519" s="48">
        <v>84.602900000000005</v>
      </c>
      <c r="I1519" s="48">
        <v>2030</v>
      </c>
      <c r="J1519" s="48" t="s">
        <v>32</v>
      </c>
      <c r="K1519" s="48" t="s">
        <v>33</v>
      </c>
    </row>
    <row r="1520" spans="1:11" x14ac:dyDescent="0.25">
      <c r="A1520" s="48" t="s">
        <v>1408</v>
      </c>
      <c r="B1520" s="48" t="s">
        <v>79</v>
      </c>
      <c r="C1520" s="48" t="s">
        <v>31</v>
      </c>
      <c r="D1520" s="48">
        <v>724546</v>
      </c>
      <c r="E1520" s="48">
        <v>75.400000000000006</v>
      </c>
      <c r="F1520" s="48">
        <v>10.1</v>
      </c>
      <c r="G1520" s="48">
        <v>1.3899999999999999E-2</v>
      </c>
      <c r="H1520" s="48">
        <v>71.737200000000001</v>
      </c>
      <c r="I1520" s="48">
        <v>2030</v>
      </c>
      <c r="J1520" s="48" t="s">
        <v>32</v>
      </c>
      <c r="K1520" s="48" t="s">
        <v>33</v>
      </c>
    </row>
    <row r="1521" spans="1:11" x14ac:dyDescent="0.25">
      <c r="A1521" s="48" t="s">
        <v>2244</v>
      </c>
      <c r="B1521" s="48" t="s">
        <v>75</v>
      </c>
      <c r="C1521" s="48" t="s">
        <v>31</v>
      </c>
      <c r="D1521" s="48">
        <v>607544</v>
      </c>
      <c r="E1521" s="48">
        <v>72.02</v>
      </c>
      <c r="F1521" s="48">
        <v>10.52</v>
      </c>
      <c r="G1521" s="48">
        <v>1.7299999999999999E-2</v>
      </c>
      <c r="H1521" s="48">
        <v>57.751399999999997</v>
      </c>
      <c r="I1521" s="48">
        <v>2030</v>
      </c>
      <c r="J1521" s="48" t="s">
        <v>32</v>
      </c>
      <c r="K1521" s="48" t="s">
        <v>33</v>
      </c>
    </row>
    <row r="1522" spans="1:11" x14ac:dyDescent="0.25">
      <c r="A1522" s="48" t="s">
        <v>1154</v>
      </c>
      <c r="B1522" s="48" t="s">
        <v>34</v>
      </c>
      <c r="C1522" s="48" t="s">
        <v>31</v>
      </c>
      <c r="D1522" s="48">
        <v>634382</v>
      </c>
      <c r="E1522" s="48">
        <v>78.989999999999995</v>
      </c>
      <c r="F1522" s="48">
        <v>8.26</v>
      </c>
      <c r="G1522" s="48">
        <v>1.2999999999999999E-2</v>
      </c>
      <c r="H1522" s="48">
        <v>76.801699999999997</v>
      </c>
      <c r="I1522" s="48">
        <v>2030</v>
      </c>
      <c r="J1522" s="48" t="s">
        <v>32</v>
      </c>
      <c r="K1522" s="48" t="s">
        <v>33</v>
      </c>
    </row>
    <row r="1523" spans="1:11" x14ac:dyDescent="0.25">
      <c r="A1523" s="48" t="s">
        <v>1474</v>
      </c>
      <c r="B1523" s="48" t="s">
        <v>79</v>
      </c>
      <c r="C1523" s="48" t="s">
        <v>31</v>
      </c>
      <c r="D1523" s="48">
        <v>374106</v>
      </c>
      <c r="E1523" s="48">
        <v>89.58</v>
      </c>
      <c r="F1523" s="48">
        <v>4.76</v>
      </c>
      <c r="G1523" s="48">
        <v>1.2699999999999999E-2</v>
      </c>
      <c r="H1523" s="48">
        <v>78.593699999999998</v>
      </c>
      <c r="I1523" s="48">
        <v>2030</v>
      </c>
      <c r="J1523" s="48" t="s">
        <v>32</v>
      </c>
      <c r="K1523" s="48" t="s">
        <v>33</v>
      </c>
    </row>
    <row r="1524" spans="1:11" x14ac:dyDescent="0.25">
      <c r="A1524" s="48" t="s">
        <v>1191</v>
      </c>
      <c r="B1524" s="48" t="s">
        <v>79</v>
      </c>
      <c r="C1524" s="48" t="s">
        <v>31</v>
      </c>
      <c r="D1524" s="48">
        <v>350682</v>
      </c>
      <c r="E1524" s="48">
        <v>86.74</v>
      </c>
      <c r="F1524" s="48">
        <v>4.6500000000000004</v>
      </c>
      <c r="G1524" s="48">
        <v>1.3299999999999999E-2</v>
      </c>
      <c r="H1524" s="48">
        <v>75.415400000000005</v>
      </c>
      <c r="I1524" s="48">
        <v>2030</v>
      </c>
      <c r="J1524" s="48" t="s">
        <v>32</v>
      </c>
      <c r="K1524" s="48" t="s">
        <v>33</v>
      </c>
    </row>
    <row r="1525" spans="1:11" x14ac:dyDescent="0.25">
      <c r="A1525" s="48" t="s">
        <v>1150</v>
      </c>
      <c r="B1525" s="48" t="s">
        <v>79</v>
      </c>
      <c r="C1525" s="48" t="s">
        <v>31</v>
      </c>
      <c r="D1525" s="48">
        <v>344553</v>
      </c>
      <c r="E1525" s="48">
        <v>87.84</v>
      </c>
      <c r="F1525" s="48">
        <v>4.1399999999999997</v>
      </c>
      <c r="G1525" s="48">
        <v>1.2E-2</v>
      </c>
      <c r="H1525" s="48">
        <v>83.225399999999993</v>
      </c>
      <c r="I1525" s="48">
        <v>2030</v>
      </c>
      <c r="J1525" s="48" t="s">
        <v>32</v>
      </c>
      <c r="K1525" s="48" t="s">
        <v>33</v>
      </c>
    </row>
    <row r="1526" spans="1:11" x14ac:dyDescent="0.25">
      <c r="A1526" s="48" t="s">
        <v>1393</v>
      </c>
      <c r="B1526" s="48" t="s">
        <v>34</v>
      </c>
      <c r="C1526" s="48" t="s">
        <v>31</v>
      </c>
      <c r="D1526" s="48">
        <v>668679</v>
      </c>
      <c r="E1526" s="48">
        <v>77.489999999999995</v>
      </c>
      <c r="F1526" s="48">
        <v>9.3800000000000008</v>
      </c>
      <c r="G1526" s="48">
        <v>1.4E-2</v>
      </c>
      <c r="H1526" s="48">
        <v>71.287700000000001</v>
      </c>
      <c r="I1526" s="48">
        <v>2030</v>
      </c>
      <c r="J1526" s="48" t="s">
        <v>32</v>
      </c>
      <c r="K1526" s="48" t="s">
        <v>33</v>
      </c>
    </row>
    <row r="1527" spans="1:11" x14ac:dyDescent="0.25">
      <c r="A1527" s="48" t="s">
        <v>2352</v>
      </c>
      <c r="B1527" s="48" t="s">
        <v>34</v>
      </c>
      <c r="C1527" s="48" t="s">
        <v>31</v>
      </c>
      <c r="D1527" s="48">
        <v>611939</v>
      </c>
      <c r="E1527" s="48">
        <v>81.8</v>
      </c>
      <c r="F1527" s="48">
        <v>12.7</v>
      </c>
      <c r="G1527" s="48">
        <v>2.0799999999999999E-2</v>
      </c>
      <c r="H1527" s="48">
        <v>48.184199999999997</v>
      </c>
      <c r="I1527" s="48">
        <v>2030</v>
      </c>
      <c r="J1527" s="48" t="s">
        <v>32</v>
      </c>
      <c r="K1527" s="48" t="s">
        <v>33</v>
      </c>
    </row>
    <row r="1528" spans="1:11" x14ac:dyDescent="0.25">
      <c r="A1528" s="48" t="s">
        <v>1240</v>
      </c>
      <c r="B1528" s="48" t="s">
        <v>79</v>
      </c>
      <c r="C1528" s="48" t="s">
        <v>31</v>
      </c>
      <c r="D1528" s="48">
        <v>387250</v>
      </c>
      <c r="E1528" s="48">
        <v>85.57</v>
      </c>
      <c r="F1528" s="48">
        <v>4.13</v>
      </c>
      <c r="G1528" s="48">
        <v>1.0699999999999999E-2</v>
      </c>
      <c r="H1528" s="48">
        <v>93.765000000000001</v>
      </c>
      <c r="I1528" s="48">
        <v>2030</v>
      </c>
      <c r="J1528" s="48" t="s">
        <v>32</v>
      </c>
      <c r="K1528" s="48" t="s">
        <v>33</v>
      </c>
    </row>
    <row r="1529" spans="1:11" x14ac:dyDescent="0.25">
      <c r="A1529" s="48" t="s">
        <v>1201</v>
      </c>
      <c r="B1529" s="48" t="s">
        <v>79</v>
      </c>
      <c r="C1529" s="48" t="s">
        <v>31</v>
      </c>
      <c r="D1529" s="48">
        <v>387250</v>
      </c>
      <c r="E1529" s="48">
        <v>85.88</v>
      </c>
      <c r="F1529" s="48">
        <v>4.13</v>
      </c>
      <c r="G1529" s="48">
        <v>1.0699999999999999E-2</v>
      </c>
      <c r="H1529" s="48">
        <v>93.765000000000001</v>
      </c>
      <c r="I1529" s="48">
        <v>2030</v>
      </c>
      <c r="J1529" s="48" t="s">
        <v>32</v>
      </c>
      <c r="K1529" s="48" t="s">
        <v>33</v>
      </c>
    </row>
    <row r="1530" spans="1:11" x14ac:dyDescent="0.25">
      <c r="A1530" s="48" t="s">
        <v>1641</v>
      </c>
      <c r="B1530" s="48" t="s">
        <v>79</v>
      </c>
      <c r="C1530" s="48" t="s">
        <v>31</v>
      </c>
      <c r="D1530" s="48">
        <v>300123</v>
      </c>
      <c r="E1530" s="48">
        <v>87.4</v>
      </c>
      <c r="F1530" s="48">
        <v>3.57</v>
      </c>
      <c r="G1530" s="48">
        <v>1.1900000000000001E-2</v>
      </c>
      <c r="H1530" s="48">
        <v>84.068200000000004</v>
      </c>
      <c r="I1530" s="48">
        <v>2030</v>
      </c>
      <c r="J1530" s="48" t="s">
        <v>32</v>
      </c>
      <c r="K1530" s="48" t="s">
        <v>33</v>
      </c>
    </row>
    <row r="1531" spans="1:11" x14ac:dyDescent="0.25">
      <c r="A1531" s="48" t="s">
        <v>2266</v>
      </c>
      <c r="B1531" s="48" t="s">
        <v>75</v>
      </c>
      <c r="C1531" s="48" t="s">
        <v>31</v>
      </c>
      <c r="D1531" s="48">
        <v>562671</v>
      </c>
      <c r="E1531" s="48">
        <v>70.05</v>
      </c>
      <c r="F1531" s="48">
        <v>5.99</v>
      </c>
      <c r="G1531" s="48">
        <v>1.06E-2</v>
      </c>
      <c r="H1531" s="48">
        <v>93.935000000000002</v>
      </c>
      <c r="I1531" s="48">
        <v>2030</v>
      </c>
      <c r="J1531" s="48" t="s">
        <v>32</v>
      </c>
      <c r="K1531" s="48" t="s">
        <v>33</v>
      </c>
    </row>
    <row r="1532" spans="1:11" x14ac:dyDescent="0.25">
      <c r="A1532" s="48" t="s">
        <v>1179</v>
      </c>
      <c r="B1532" s="48" t="s">
        <v>79</v>
      </c>
      <c r="C1532" s="48" t="s">
        <v>31</v>
      </c>
      <c r="D1532" s="48">
        <v>305365</v>
      </c>
      <c r="E1532" s="48">
        <v>90.23</v>
      </c>
      <c r="F1532" s="48">
        <v>4.43</v>
      </c>
      <c r="G1532" s="48">
        <v>1.4500000000000001E-2</v>
      </c>
      <c r="H1532" s="48">
        <v>68.931100000000001</v>
      </c>
      <c r="I1532" s="48">
        <v>2030</v>
      </c>
      <c r="J1532" s="48" t="s">
        <v>32</v>
      </c>
      <c r="K1532" s="48" t="s">
        <v>33</v>
      </c>
    </row>
    <row r="1533" spans="1:11" x14ac:dyDescent="0.25">
      <c r="A1533" s="48" t="s">
        <v>1360</v>
      </c>
      <c r="B1533" s="48" t="s">
        <v>79</v>
      </c>
      <c r="C1533" s="48" t="s">
        <v>31</v>
      </c>
      <c r="D1533" s="48">
        <v>653748</v>
      </c>
      <c r="E1533" s="48">
        <v>87.94</v>
      </c>
      <c r="F1533" s="48">
        <v>10.210000000000001</v>
      </c>
      <c r="G1533" s="48">
        <v>1.5599999999999999E-2</v>
      </c>
      <c r="H1533" s="48">
        <v>64.030199999999994</v>
      </c>
      <c r="I1533" s="48">
        <v>2030</v>
      </c>
      <c r="J1533" s="48" t="s">
        <v>32</v>
      </c>
      <c r="K1533" s="48" t="s">
        <v>33</v>
      </c>
    </row>
    <row r="1534" spans="1:11" x14ac:dyDescent="0.25">
      <c r="A1534" s="48" t="s">
        <v>1247</v>
      </c>
      <c r="B1534" s="48" t="s">
        <v>79</v>
      </c>
      <c r="C1534" s="48" t="s">
        <v>31</v>
      </c>
      <c r="D1534" s="48">
        <v>289520</v>
      </c>
      <c r="E1534" s="48">
        <v>85.26</v>
      </c>
      <c r="F1534" s="48">
        <v>3.9</v>
      </c>
      <c r="G1534" s="48">
        <v>1.35E-2</v>
      </c>
      <c r="H1534" s="48">
        <v>74.235900000000001</v>
      </c>
      <c r="I1534" s="48">
        <v>2030</v>
      </c>
      <c r="J1534" s="48" t="s">
        <v>32</v>
      </c>
      <c r="K1534" s="48" t="s">
        <v>33</v>
      </c>
    </row>
    <row r="1535" spans="1:11" x14ac:dyDescent="0.25">
      <c r="A1535" s="48" t="s">
        <v>1362</v>
      </c>
      <c r="B1535" s="48" t="s">
        <v>30</v>
      </c>
      <c r="C1535" s="48" t="s">
        <v>31</v>
      </c>
      <c r="D1535" s="48">
        <v>710717</v>
      </c>
      <c r="E1535" s="48">
        <v>81.739999999999995</v>
      </c>
      <c r="F1535" s="48">
        <v>9.61</v>
      </c>
      <c r="G1535" s="48">
        <v>1.35E-2</v>
      </c>
      <c r="H1535" s="48">
        <v>73.956000000000003</v>
      </c>
      <c r="I1535" s="48">
        <v>2030</v>
      </c>
      <c r="J1535" s="48" t="s">
        <v>32</v>
      </c>
      <c r="K1535" s="48" t="s">
        <v>33</v>
      </c>
    </row>
    <row r="1536" spans="1:11" x14ac:dyDescent="0.25">
      <c r="A1536" s="48" t="s">
        <v>1177</v>
      </c>
      <c r="B1536" s="48" t="s">
        <v>79</v>
      </c>
      <c r="C1536" s="48" t="s">
        <v>31</v>
      </c>
      <c r="D1536" s="48">
        <v>457402</v>
      </c>
      <c r="E1536" s="48">
        <v>88.19</v>
      </c>
      <c r="F1536" s="48">
        <v>4.1500000000000004</v>
      </c>
      <c r="G1536" s="48">
        <v>9.1000000000000004E-3</v>
      </c>
      <c r="H1536" s="48">
        <v>110.21729999999999</v>
      </c>
      <c r="I1536" s="48">
        <v>2030</v>
      </c>
      <c r="J1536" s="48" t="s">
        <v>32</v>
      </c>
      <c r="K1536" s="48" t="s">
        <v>33</v>
      </c>
    </row>
    <row r="1537" spans="1:11" x14ac:dyDescent="0.25">
      <c r="A1537" s="48" t="s">
        <v>2484</v>
      </c>
      <c r="B1537" s="48" t="s">
        <v>79</v>
      </c>
      <c r="C1537" s="48" t="s">
        <v>31</v>
      </c>
      <c r="D1537" s="48">
        <v>335643</v>
      </c>
      <c r="E1537" s="48">
        <v>77.62</v>
      </c>
      <c r="F1537" s="48">
        <v>7.11</v>
      </c>
      <c r="G1537" s="48">
        <v>2.12E-2</v>
      </c>
      <c r="H1537" s="48">
        <v>47.2072</v>
      </c>
      <c r="I1537" s="48">
        <v>2030</v>
      </c>
      <c r="J1537" s="48" t="s">
        <v>32</v>
      </c>
      <c r="K1537" s="48" t="s">
        <v>33</v>
      </c>
    </row>
    <row r="1538" spans="1:11" x14ac:dyDescent="0.25">
      <c r="A1538" s="48" t="s">
        <v>2373</v>
      </c>
      <c r="B1538" s="48" t="s">
        <v>79</v>
      </c>
      <c r="C1538" s="48" t="s">
        <v>31</v>
      </c>
      <c r="D1538" s="48">
        <v>498405</v>
      </c>
      <c r="E1538" s="48">
        <v>85.78</v>
      </c>
      <c r="F1538" s="48">
        <v>6.6</v>
      </c>
      <c r="G1538" s="48">
        <v>1.32E-2</v>
      </c>
      <c r="H1538" s="48">
        <v>75.515900000000002</v>
      </c>
      <c r="I1538" s="48">
        <v>2030</v>
      </c>
      <c r="J1538" s="48" t="s">
        <v>32</v>
      </c>
      <c r="K1538" s="48" t="s">
        <v>33</v>
      </c>
    </row>
    <row r="1539" spans="1:11" x14ac:dyDescent="0.25">
      <c r="A1539" s="48" t="s">
        <v>1299</v>
      </c>
      <c r="B1539" s="48" t="s">
        <v>79</v>
      </c>
      <c r="C1539" s="48" t="s">
        <v>31</v>
      </c>
      <c r="D1539" s="48">
        <v>422769</v>
      </c>
      <c r="E1539" s="48">
        <v>82.58</v>
      </c>
      <c r="F1539" s="48">
        <v>4.28</v>
      </c>
      <c r="G1539" s="48">
        <v>1.01E-2</v>
      </c>
      <c r="H1539" s="48">
        <v>98.777900000000002</v>
      </c>
      <c r="I1539" s="48">
        <v>2030</v>
      </c>
      <c r="J1539" s="48" t="s">
        <v>32</v>
      </c>
      <c r="K1539" s="48" t="s">
        <v>33</v>
      </c>
    </row>
    <row r="1540" spans="1:11" x14ac:dyDescent="0.25">
      <c r="A1540" s="48" t="s">
        <v>1218</v>
      </c>
      <c r="B1540" s="48" t="s">
        <v>79</v>
      </c>
      <c r="C1540" s="48" t="s">
        <v>31</v>
      </c>
      <c r="D1540" s="48">
        <v>318911</v>
      </c>
      <c r="E1540" s="48">
        <v>85.38</v>
      </c>
      <c r="F1540" s="48">
        <v>4.51</v>
      </c>
      <c r="G1540" s="48">
        <v>1.41E-2</v>
      </c>
      <c r="H1540" s="48">
        <v>70.712100000000007</v>
      </c>
      <c r="I1540" s="48">
        <v>2030</v>
      </c>
      <c r="J1540" s="48" t="s">
        <v>32</v>
      </c>
      <c r="K1540" s="48" t="s">
        <v>33</v>
      </c>
    </row>
    <row r="1541" spans="1:11" x14ac:dyDescent="0.25">
      <c r="A1541" s="48" t="s">
        <v>1984</v>
      </c>
      <c r="B1541" s="48" t="s">
        <v>79</v>
      </c>
      <c r="C1541" s="48" t="s">
        <v>31</v>
      </c>
      <c r="D1541" s="48">
        <v>446476</v>
      </c>
      <c r="E1541" s="48">
        <v>88.69</v>
      </c>
      <c r="F1541" s="48">
        <v>6.45</v>
      </c>
      <c r="G1541" s="48">
        <v>1.44E-2</v>
      </c>
      <c r="H1541" s="48">
        <v>69.221100000000007</v>
      </c>
      <c r="I1541" s="48">
        <v>2030</v>
      </c>
      <c r="J1541" s="48" t="s">
        <v>32</v>
      </c>
      <c r="K1541" s="48" t="s">
        <v>33</v>
      </c>
    </row>
    <row r="1542" spans="1:11" x14ac:dyDescent="0.25">
      <c r="A1542" s="48" t="s">
        <v>2060</v>
      </c>
      <c r="B1542" s="48" t="s">
        <v>79</v>
      </c>
      <c r="C1542" s="48" t="s">
        <v>31</v>
      </c>
      <c r="D1542" s="48">
        <v>549084</v>
      </c>
      <c r="E1542" s="48">
        <v>89.58</v>
      </c>
      <c r="F1542" s="48">
        <v>6.48</v>
      </c>
      <c r="G1542" s="48">
        <v>1.18E-2</v>
      </c>
      <c r="H1542" s="48">
        <v>84.735200000000006</v>
      </c>
      <c r="I1542" s="48">
        <v>2030</v>
      </c>
      <c r="J1542" s="48" t="s">
        <v>32</v>
      </c>
      <c r="K1542" s="48" t="s">
        <v>33</v>
      </c>
    </row>
    <row r="1543" spans="1:11" x14ac:dyDescent="0.25">
      <c r="A1543" s="48" t="s">
        <v>1199</v>
      </c>
      <c r="B1543" s="48" t="s">
        <v>79</v>
      </c>
      <c r="C1543" s="48" t="s">
        <v>31</v>
      </c>
      <c r="D1543" s="48">
        <v>444662</v>
      </c>
      <c r="E1543" s="48">
        <v>85.25</v>
      </c>
      <c r="F1543" s="48">
        <v>4.84</v>
      </c>
      <c r="G1543" s="48">
        <v>1.09E-2</v>
      </c>
      <c r="H1543" s="48">
        <v>91.872200000000007</v>
      </c>
      <c r="I1543" s="48">
        <v>2030</v>
      </c>
      <c r="J1543" s="48" t="s">
        <v>32</v>
      </c>
      <c r="K1543" s="48" t="s">
        <v>33</v>
      </c>
    </row>
    <row r="1544" spans="1:11" x14ac:dyDescent="0.25">
      <c r="A1544" s="48" t="s">
        <v>1270</v>
      </c>
      <c r="B1544" s="48" t="s">
        <v>79</v>
      </c>
      <c r="C1544" s="48" t="s">
        <v>31</v>
      </c>
      <c r="D1544" s="48">
        <v>318911</v>
      </c>
      <c r="E1544" s="48">
        <v>86.28</v>
      </c>
      <c r="F1544" s="48">
        <v>4.67</v>
      </c>
      <c r="G1544" s="48">
        <v>1.46E-2</v>
      </c>
      <c r="H1544" s="48">
        <v>68.289400000000001</v>
      </c>
      <c r="I1544" s="48">
        <v>2030</v>
      </c>
      <c r="J1544" s="48" t="s">
        <v>32</v>
      </c>
      <c r="K1544" s="48" t="s">
        <v>33</v>
      </c>
    </row>
    <row r="1545" spans="1:11" x14ac:dyDescent="0.25">
      <c r="A1545" s="48" t="s">
        <v>3323</v>
      </c>
      <c r="B1545" s="48" t="s">
        <v>75</v>
      </c>
      <c r="C1545" s="48" t="s">
        <v>31</v>
      </c>
      <c r="D1545" s="48">
        <v>839914</v>
      </c>
      <c r="E1545" s="48">
        <v>83.35</v>
      </c>
      <c r="F1545" s="48">
        <v>16.97</v>
      </c>
      <c r="G1545" s="48">
        <v>2.0199999999999999E-2</v>
      </c>
      <c r="H1545" s="48">
        <v>49.494100000000003</v>
      </c>
      <c r="I1545" s="48">
        <v>2030</v>
      </c>
      <c r="J1545" s="48" t="s">
        <v>32</v>
      </c>
      <c r="K1545" s="48" t="s">
        <v>33</v>
      </c>
    </row>
    <row r="1546" spans="1:11" x14ac:dyDescent="0.25">
      <c r="A1546" s="48" t="s">
        <v>1591</v>
      </c>
      <c r="B1546" s="48" t="s">
        <v>79</v>
      </c>
      <c r="C1546" s="48" t="s">
        <v>31</v>
      </c>
      <c r="D1546" s="48">
        <v>392450</v>
      </c>
      <c r="E1546" s="48">
        <v>84.65</v>
      </c>
      <c r="F1546" s="48">
        <v>6.37</v>
      </c>
      <c r="G1546" s="48">
        <v>1.6199999999999999E-2</v>
      </c>
      <c r="H1546" s="48">
        <v>61.609200000000001</v>
      </c>
      <c r="I1546" s="48">
        <v>2030</v>
      </c>
      <c r="J1546" s="48" t="s">
        <v>32</v>
      </c>
      <c r="K1546" s="48" t="s">
        <v>33</v>
      </c>
    </row>
    <row r="1547" spans="1:11" x14ac:dyDescent="0.25">
      <c r="A1547" s="48" t="s">
        <v>2326</v>
      </c>
      <c r="B1547" s="48" t="s">
        <v>79</v>
      </c>
      <c r="C1547" s="48" t="s">
        <v>31</v>
      </c>
      <c r="D1547" s="48">
        <v>1015477</v>
      </c>
      <c r="E1547" s="48">
        <v>77.36</v>
      </c>
      <c r="F1547" s="48">
        <v>11.54</v>
      </c>
      <c r="G1547" s="48">
        <v>1.14E-2</v>
      </c>
      <c r="H1547" s="48">
        <v>87.996200000000002</v>
      </c>
      <c r="I1547" s="48">
        <v>2030</v>
      </c>
      <c r="J1547" s="48" t="s">
        <v>32</v>
      </c>
      <c r="K1547" s="48" t="s">
        <v>33</v>
      </c>
    </row>
    <row r="1548" spans="1:11" x14ac:dyDescent="0.25">
      <c r="A1548" s="48" t="s">
        <v>2228</v>
      </c>
      <c r="B1548" s="48" t="s">
        <v>34</v>
      </c>
      <c r="C1548" s="48" t="s">
        <v>31</v>
      </c>
      <c r="D1548" s="48">
        <v>464888</v>
      </c>
      <c r="E1548" s="48">
        <v>82.6</v>
      </c>
      <c r="F1548" s="48">
        <v>8.23</v>
      </c>
      <c r="G1548" s="48">
        <v>1.77E-2</v>
      </c>
      <c r="H1548" s="48">
        <v>56.486899999999999</v>
      </c>
      <c r="I1548" s="48">
        <v>2030</v>
      </c>
      <c r="J1548" s="48" t="s">
        <v>32</v>
      </c>
      <c r="K1548" s="48" t="s">
        <v>33</v>
      </c>
    </row>
    <row r="1549" spans="1:11" x14ac:dyDescent="0.25">
      <c r="A1549" s="48" t="s">
        <v>1980</v>
      </c>
      <c r="B1549" s="48" t="s">
        <v>79</v>
      </c>
      <c r="C1549" s="48" t="s">
        <v>31</v>
      </c>
      <c r="D1549" s="48">
        <v>500340</v>
      </c>
      <c r="E1549" s="48">
        <v>82.21</v>
      </c>
      <c r="F1549" s="48">
        <v>7.27</v>
      </c>
      <c r="G1549" s="48">
        <v>1.4500000000000001E-2</v>
      </c>
      <c r="H1549" s="48">
        <v>68.822599999999994</v>
      </c>
      <c r="I1549" s="48">
        <v>2030</v>
      </c>
      <c r="J1549" s="48" t="s">
        <v>32</v>
      </c>
      <c r="K1549" s="48" t="s">
        <v>33</v>
      </c>
    </row>
    <row r="1550" spans="1:11" x14ac:dyDescent="0.25">
      <c r="A1550" s="48" t="s">
        <v>1612</v>
      </c>
      <c r="B1550" s="48" t="s">
        <v>79</v>
      </c>
      <c r="C1550" s="48" t="s">
        <v>31</v>
      </c>
      <c r="D1550" s="48">
        <v>652821</v>
      </c>
      <c r="E1550" s="48">
        <v>76.06</v>
      </c>
      <c r="F1550" s="48">
        <v>11.15</v>
      </c>
      <c r="G1550" s="48">
        <v>1.7100000000000001E-2</v>
      </c>
      <c r="H1550" s="48">
        <v>58.548999999999999</v>
      </c>
      <c r="I1550" s="48">
        <v>2030</v>
      </c>
      <c r="J1550" s="48" t="s">
        <v>32</v>
      </c>
      <c r="K1550" s="48" t="s">
        <v>33</v>
      </c>
    </row>
    <row r="1551" spans="1:11" x14ac:dyDescent="0.25">
      <c r="A1551" s="48" t="s">
        <v>2380</v>
      </c>
      <c r="B1551" s="48" t="s">
        <v>79</v>
      </c>
      <c r="C1551" s="48" t="s">
        <v>31</v>
      </c>
      <c r="D1551" s="48">
        <v>530619</v>
      </c>
      <c r="E1551" s="48">
        <v>89.58</v>
      </c>
      <c r="F1551" s="48">
        <v>6.58</v>
      </c>
      <c r="G1551" s="48">
        <v>1.24E-2</v>
      </c>
      <c r="H1551" s="48">
        <v>80.641099999999994</v>
      </c>
      <c r="I1551" s="48">
        <v>2030</v>
      </c>
      <c r="J1551" s="48" t="s">
        <v>32</v>
      </c>
      <c r="K1551" s="48" t="s">
        <v>33</v>
      </c>
    </row>
    <row r="1552" spans="1:11" x14ac:dyDescent="0.25">
      <c r="A1552" s="48" t="s">
        <v>1555</v>
      </c>
      <c r="B1552" s="48" t="s">
        <v>75</v>
      </c>
      <c r="C1552" s="48" t="s">
        <v>31</v>
      </c>
      <c r="D1552" s="48">
        <v>279105</v>
      </c>
      <c r="E1552" s="48">
        <v>85.35</v>
      </c>
      <c r="F1552" s="48">
        <v>5.8</v>
      </c>
      <c r="G1552" s="48">
        <v>2.0799999999999999E-2</v>
      </c>
      <c r="H1552" s="48">
        <v>48.121499999999997</v>
      </c>
      <c r="I1552" s="48">
        <v>2030</v>
      </c>
      <c r="J1552" s="48" t="s">
        <v>32</v>
      </c>
      <c r="K1552" s="48" t="s">
        <v>33</v>
      </c>
    </row>
    <row r="1553" spans="1:11" x14ac:dyDescent="0.25">
      <c r="A1553" s="48" t="s">
        <v>2142</v>
      </c>
      <c r="B1553" s="48" t="s">
        <v>75</v>
      </c>
      <c r="C1553" s="48" t="s">
        <v>31</v>
      </c>
      <c r="D1553" s="48">
        <v>1798160</v>
      </c>
      <c r="E1553" s="48">
        <v>88.11</v>
      </c>
      <c r="F1553" s="48">
        <v>16.920000000000002</v>
      </c>
      <c r="G1553" s="48">
        <v>9.4000000000000004E-3</v>
      </c>
      <c r="H1553" s="48">
        <v>106.27419999999999</v>
      </c>
      <c r="I1553" s="48">
        <v>2030</v>
      </c>
      <c r="J1553" s="48" t="s">
        <v>32</v>
      </c>
      <c r="K1553" s="48" t="s">
        <v>33</v>
      </c>
    </row>
    <row r="1554" spans="1:11" x14ac:dyDescent="0.25">
      <c r="A1554" s="48" t="s">
        <v>1213</v>
      </c>
      <c r="B1554" s="48" t="s">
        <v>75</v>
      </c>
      <c r="C1554" s="48" t="s">
        <v>31</v>
      </c>
      <c r="D1554" s="48">
        <v>849086</v>
      </c>
      <c r="E1554" s="48">
        <v>81.92</v>
      </c>
      <c r="F1554" s="48">
        <v>9.57</v>
      </c>
      <c r="G1554" s="48">
        <v>1.1299999999999999E-2</v>
      </c>
      <c r="H1554" s="48">
        <v>88.723799999999997</v>
      </c>
      <c r="I1554" s="48">
        <v>2030</v>
      </c>
      <c r="J1554" s="48" t="s">
        <v>32</v>
      </c>
      <c r="K1554" s="48" t="s">
        <v>33</v>
      </c>
    </row>
    <row r="1555" spans="1:11" x14ac:dyDescent="0.25">
      <c r="A1555" s="48" t="s">
        <v>3319</v>
      </c>
      <c r="B1555" s="48" t="s">
        <v>75</v>
      </c>
      <c r="C1555" s="48" t="s">
        <v>31</v>
      </c>
      <c r="D1555" s="48">
        <v>334635</v>
      </c>
      <c r="E1555" s="48">
        <v>78.39</v>
      </c>
      <c r="F1555" s="48">
        <v>5.17</v>
      </c>
      <c r="G1555" s="48">
        <v>1.54E-2</v>
      </c>
      <c r="H1555" s="48">
        <v>64.726299999999995</v>
      </c>
      <c r="I1555" s="48">
        <v>2030</v>
      </c>
      <c r="J1555" s="48" t="s">
        <v>32</v>
      </c>
      <c r="K1555" s="48" t="s">
        <v>33</v>
      </c>
    </row>
    <row r="1556" spans="1:11" x14ac:dyDescent="0.25">
      <c r="A1556" s="48" t="s">
        <v>1344</v>
      </c>
      <c r="B1556" s="48" t="s">
        <v>79</v>
      </c>
      <c r="C1556" s="48" t="s">
        <v>31</v>
      </c>
      <c r="D1556" s="48">
        <v>318145</v>
      </c>
      <c r="E1556" s="48">
        <v>86.39</v>
      </c>
      <c r="F1556" s="48">
        <v>4.78</v>
      </c>
      <c r="G1556" s="48">
        <v>1.4999999999999999E-2</v>
      </c>
      <c r="H1556" s="48">
        <v>66.557599999999994</v>
      </c>
      <c r="I1556" s="48">
        <v>2030</v>
      </c>
      <c r="J1556" s="48" t="s">
        <v>32</v>
      </c>
      <c r="K1556" s="48" t="s">
        <v>33</v>
      </c>
    </row>
    <row r="1557" spans="1:11" x14ac:dyDescent="0.25">
      <c r="A1557" s="48" t="s">
        <v>1149</v>
      </c>
      <c r="B1557" s="48" t="s">
        <v>79</v>
      </c>
      <c r="C1557" s="48" t="s">
        <v>31</v>
      </c>
      <c r="D1557" s="48">
        <v>318911</v>
      </c>
      <c r="E1557" s="48">
        <v>87.9</v>
      </c>
      <c r="F1557" s="48">
        <v>4.5999999999999996</v>
      </c>
      <c r="G1557" s="48">
        <v>1.44E-2</v>
      </c>
      <c r="H1557" s="48">
        <v>69.328599999999994</v>
      </c>
      <c r="I1557" s="48">
        <v>2030</v>
      </c>
      <c r="J1557" s="48" t="s">
        <v>32</v>
      </c>
      <c r="K1557" s="48" t="s">
        <v>33</v>
      </c>
    </row>
    <row r="1558" spans="1:11" x14ac:dyDescent="0.25">
      <c r="A1558" s="48" t="s">
        <v>1598</v>
      </c>
      <c r="B1558" s="48" t="s">
        <v>75</v>
      </c>
      <c r="C1558" s="48" t="s">
        <v>31</v>
      </c>
      <c r="D1558" s="48">
        <v>547955</v>
      </c>
      <c r="E1558" s="48">
        <v>83.15</v>
      </c>
      <c r="F1558" s="48">
        <v>5.75</v>
      </c>
      <c r="G1558" s="48">
        <v>1.0500000000000001E-2</v>
      </c>
      <c r="H1558" s="48">
        <v>95.296499999999995</v>
      </c>
      <c r="I1558" s="48">
        <v>2030</v>
      </c>
      <c r="J1558" s="48" t="s">
        <v>32</v>
      </c>
      <c r="K1558" s="48" t="s">
        <v>33</v>
      </c>
    </row>
    <row r="1559" spans="1:11" x14ac:dyDescent="0.25">
      <c r="A1559" s="48" t="s">
        <v>1618</v>
      </c>
      <c r="B1559" s="48" t="s">
        <v>75</v>
      </c>
      <c r="C1559" s="48" t="s">
        <v>31</v>
      </c>
      <c r="D1559" s="48">
        <v>535363</v>
      </c>
      <c r="E1559" s="48">
        <v>84.41</v>
      </c>
      <c r="F1559" s="48">
        <v>5.71</v>
      </c>
      <c r="G1559" s="48">
        <v>1.0699999999999999E-2</v>
      </c>
      <c r="H1559" s="48">
        <v>93.758799999999994</v>
      </c>
      <c r="I1559" s="48">
        <v>2030</v>
      </c>
      <c r="J1559" s="48" t="s">
        <v>32</v>
      </c>
      <c r="K1559" s="48" t="s">
        <v>33</v>
      </c>
    </row>
    <row r="1560" spans="1:11" x14ac:dyDescent="0.25">
      <c r="A1560" s="48" t="s">
        <v>1439</v>
      </c>
      <c r="B1560" s="48" t="s">
        <v>75</v>
      </c>
      <c r="C1560" s="48" t="s">
        <v>31</v>
      </c>
      <c r="D1560" s="48">
        <v>515439</v>
      </c>
      <c r="E1560" s="48">
        <v>80.03</v>
      </c>
      <c r="F1560" s="48">
        <v>10.09</v>
      </c>
      <c r="G1560" s="48">
        <v>1.9599999999999999E-2</v>
      </c>
      <c r="H1560" s="48">
        <v>51.084099999999999</v>
      </c>
      <c r="I1560" s="48">
        <v>2030</v>
      </c>
      <c r="J1560" s="48" t="s">
        <v>32</v>
      </c>
      <c r="K1560" s="48" t="s">
        <v>33</v>
      </c>
    </row>
    <row r="1561" spans="1:11" x14ac:dyDescent="0.25">
      <c r="A1561" s="48" t="s">
        <v>1230</v>
      </c>
      <c r="B1561" s="48" t="s">
        <v>79</v>
      </c>
      <c r="C1561" s="48" t="s">
        <v>31</v>
      </c>
      <c r="D1561" s="48">
        <v>284964</v>
      </c>
      <c r="E1561" s="48">
        <v>89.03</v>
      </c>
      <c r="F1561" s="48">
        <v>3.53</v>
      </c>
      <c r="G1561" s="48">
        <v>1.24E-2</v>
      </c>
      <c r="H1561" s="48">
        <v>80.726399999999998</v>
      </c>
      <c r="I1561" s="48">
        <v>2030</v>
      </c>
      <c r="J1561" s="48" t="s">
        <v>32</v>
      </c>
      <c r="K1561" s="48" t="s">
        <v>33</v>
      </c>
    </row>
    <row r="1562" spans="1:11" x14ac:dyDescent="0.25">
      <c r="A1562" s="48" t="s">
        <v>2321</v>
      </c>
      <c r="B1562" s="48" t="s">
        <v>79</v>
      </c>
      <c r="C1562" s="48" t="s">
        <v>31</v>
      </c>
      <c r="D1562" s="48">
        <v>460829</v>
      </c>
      <c r="E1562" s="48">
        <v>88.23</v>
      </c>
      <c r="F1562" s="48">
        <v>7.03</v>
      </c>
      <c r="G1562" s="48">
        <v>1.5299999999999999E-2</v>
      </c>
      <c r="H1562" s="48">
        <v>65.5518</v>
      </c>
      <c r="I1562" s="48">
        <v>2030</v>
      </c>
      <c r="J1562" s="48" t="s">
        <v>32</v>
      </c>
      <c r="K1562" s="48" t="s">
        <v>33</v>
      </c>
    </row>
    <row r="1563" spans="1:11" x14ac:dyDescent="0.25">
      <c r="A1563" s="48" t="s">
        <v>1533</v>
      </c>
      <c r="B1563" s="48" t="s">
        <v>75</v>
      </c>
      <c r="C1563" s="48" t="s">
        <v>31</v>
      </c>
      <c r="D1563" s="48">
        <v>467199</v>
      </c>
      <c r="E1563" s="48">
        <v>86.32</v>
      </c>
      <c r="F1563" s="48">
        <v>6.07</v>
      </c>
      <c r="G1563" s="48">
        <v>1.2999999999999999E-2</v>
      </c>
      <c r="H1563" s="48">
        <v>76.968500000000006</v>
      </c>
      <c r="I1563" s="48">
        <v>2030</v>
      </c>
      <c r="J1563" s="48" t="s">
        <v>32</v>
      </c>
      <c r="K1563" s="48" t="s">
        <v>33</v>
      </c>
    </row>
    <row r="1564" spans="1:11" x14ac:dyDescent="0.25">
      <c r="A1564" s="48" t="s">
        <v>1260</v>
      </c>
      <c r="B1564" s="48" t="s">
        <v>79</v>
      </c>
      <c r="C1564" s="48" t="s">
        <v>31</v>
      </c>
      <c r="D1564" s="48">
        <v>336732</v>
      </c>
      <c r="E1564" s="48">
        <v>85.42</v>
      </c>
      <c r="F1564" s="48">
        <v>4.21</v>
      </c>
      <c r="G1564" s="48">
        <v>1.2500000000000001E-2</v>
      </c>
      <c r="H1564" s="48">
        <v>79.983800000000002</v>
      </c>
      <c r="I1564" s="48">
        <v>2030</v>
      </c>
      <c r="J1564" s="48" t="s">
        <v>32</v>
      </c>
      <c r="K1564" s="48" t="s">
        <v>33</v>
      </c>
    </row>
    <row r="1565" spans="1:11" x14ac:dyDescent="0.25">
      <c r="A1565" s="48" t="s">
        <v>1575</v>
      </c>
      <c r="B1565" s="48" t="s">
        <v>75</v>
      </c>
      <c r="C1565" s="48" t="s">
        <v>31</v>
      </c>
      <c r="D1565" s="48">
        <v>856646</v>
      </c>
      <c r="E1565" s="48">
        <v>84.62</v>
      </c>
      <c r="F1565" s="48">
        <v>17.190000000000001</v>
      </c>
      <c r="G1565" s="48">
        <v>2.01E-2</v>
      </c>
      <c r="H1565" s="48">
        <v>49.834000000000003</v>
      </c>
      <c r="I1565" s="48">
        <v>2030</v>
      </c>
      <c r="J1565" s="48" t="s">
        <v>32</v>
      </c>
      <c r="K1565" s="48" t="s">
        <v>33</v>
      </c>
    </row>
    <row r="1566" spans="1:11" x14ac:dyDescent="0.25">
      <c r="A1566" s="48" t="s">
        <v>2295</v>
      </c>
      <c r="B1566" s="48" t="s">
        <v>79</v>
      </c>
      <c r="C1566" s="48" t="s">
        <v>31</v>
      </c>
      <c r="D1566" s="48">
        <v>495260</v>
      </c>
      <c r="E1566" s="48">
        <v>82.28</v>
      </c>
      <c r="F1566" s="48">
        <v>6.61</v>
      </c>
      <c r="G1566" s="48">
        <v>1.3299999999999999E-2</v>
      </c>
      <c r="H1566" s="48">
        <v>74.925899999999999</v>
      </c>
      <c r="I1566" s="48">
        <v>2030</v>
      </c>
      <c r="J1566" s="48" t="s">
        <v>32</v>
      </c>
      <c r="K1566" s="48" t="s">
        <v>33</v>
      </c>
    </row>
    <row r="1567" spans="1:11" x14ac:dyDescent="0.25">
      <c r="A1567" s="48" t="s">
        <v>1784</v>
      </c>
      <c r="B1567" s="48" t="s">
        <v>79</v>
      </c>
      <c r="C1567" s="48" t="s">
        <v>31</v>
      </c>
      <c r="D1567" s="48">
        <v>436880</v>
      </c>
      <c r="E1567" s="48">
        <v>78.8</v>
      </c>
      <c r="F1567" s="48">
        <v>3.86</v>
      </c>
      <c r="G1567" s="48">
        <v>8.8000000000000005E-3</v>
      </c>
      <c r="H1567" s="48">
        <v>113.1814</v>
      </c>
      <c r="I1567" s="48">
        <v>2030</v>
      </c>
      <c r="J1567" s="48" t="s">
        <v>32</v>
      </c>
      <c r="K1567" s="48" t="s">
        <v>33</v>
      </c>
    </row>
    <row r="1568" spans="1:11" x14ac:dyDescent="0.25">
      <c r="A1568" s="48" t="s">
        <v>3329</v>
      </c>
      <c r="B1568" s="48" t="s">
        <v>75</v>
      </c>
      <c r="C1568" s="48" t="s">
        <v>31</v>
      </c>
      <c r="D1568" s="48">
        <v>664163</v>
      </c>
      <c r="E1568" s="48">
        <v>82.44</v>
      </c>
      <c r="F1568" s="48">
        <v>7.09</v>
      </c>
      <c r="G1568" s="48">
        <v>1.0699999999999999E-2</v>
      </c>
      <c r="H1568" s="48">
        <v>93.676100000000005</v>
      </c>
      <c r="I1568" s="48">
        <v>2030</v>
      </c>
      <c r="J1568" s="48" t="s">
        <v>32</v>
      </c>
      <c r="K1568" s="48" t="s">
        <v>33</v>
      </c>
    </row>
    <row r="1569" spans="1:11" x14ac:dyDescent="0.25">
      <c r="A1569" s="48" t="s">
        <v>2217</v>
      </c>
      <c r="B1569" s="48" t="s">
        <v>75</v>
      </c>
      <c r="C1569" s="48" t="s">
        <v>31</v>
      </c>
      <c r="D1569" s="48">
        <v>275288</v>
      </c>
      <c r="E1569" s="48">
        <v>88.21</v>
      </c>
      <c r="F1569" s="48">
        <v>5.32</v>
      </c>
      <c r="G1569" s="48">
        <v>1.9300000000000001E-2</v>
      </c>
      <c r="H1569" s="48">
        <v>51.745800000000003</v>
      </c>
      <c r="I1569" s="48">
        <v>2030</v>
      </c>
      <c r="J1569" s="48" t="s">
        <v>32</v>
      </c>
      <c r="K1569" s="48" t="s">
        <v>33</v>
      </c>
    </row>
    <row r="1570" spans="1:11" x14ac:dyDescent="0.25">
      <c r="A1570" s="48" t="s">
        <v>1241</v>
      </c>
      <c r="B1570" s="48" t="s">
        <v>79</v>
      </c>
      <c r="C1570" s="48" t="s">
        <v>31</v>
      </c>
      <c r="D1570" s="48">
        <v>538400</v>
      </c>
      <c r="E1570" s="48">
        <v>87.89</v>
      </c>
      <c r="F1570" s="48">
        <v>4.57</v>
      </c>
      <c r="G1570" s="48">
        <v>8.5000000000000006E-3</v>
      </c>
      <c r="H1570" s="48">
        <v>117.81180000000001</v>
      </c>
      <c r="I1570" s="48">
        <v>2030</v>
      </c>
      <c r="J1570" s="48" t="s">
        <v>32</v>
      </c>
      <c r="K1570" s="48" t="s">
        <v>33</v>
      </c>
    </row>
    <row r="1571" spans="1:11" x14ac:dyDescent="0.25">
      <c r="A1571" s="48" t="s">
        <v>1297</v>
      </c>
      <c r="B1571" s="48" t="s">
        <v>79</v>
      </c>
      <c r="C1571" s="48" t="s">
        <v>31</v>
      </c>
      <c r="D1571" s="48">
        <v>344432</v>
      </c>
      <c r="E1571" s="48">
        <v>84.55</v>
      </c>
      <c r="F1571" s="48">
        <v>3.8</v>
      </c>
      <c r="G1571" s="48">
        <v>1.0999999999999999E-2</v>
      </c>
      <c r="H1571" s="48">
        <v>90.640100000000004</v>
      </c>
      <c r="I1571" s="48">
        <v>2030</v>
      </c>
      <c r="J1571" s="48" t="s">
        <v>32</v>
      </c>
      <c r="K1571" s="48" t="s">
        <v>33</v>
      </c>
    </row>
    <row r="1572" spans="1:11" x14ac:dyDescent="0.25">
      <c r="A1572" s="48" t="s">
        <v>1596</v>
      </c>
      <c r="B1572" s="48" t="s">
        <v>79</v>
      </c>
      <c r="C1572" s="48" t="s">
        <v>31</v>
      </c>
      <c r="D1572" s="48">
        <v>462401</v>
      </c>
      <c r="E1572" s="48">
        <v>88.08</v>
      </c>
      <c r="F1572" s="48">
        <v>6.33</v>
      </c>
      <c r="G1572" s="48">
        <v>1.37E-2</v>
      </c>
      <c r="H1572" s="48">
        <v>73.049199999999999</v>
      </c>
      <c r="I1572" s="48">
        <v>2030</v>
      </c>
      <c r="J1572" s="48" t="s">
        <v>32</v>
      </c>
      <c r="K1572" s="48" t="s">
        <v>33</v>
      </c>
    </row>
    <row r="1573" spans="1:11" x14ac:dyDescent="0.25">
      <c r="A1573" s="48" t="s">
        <v>1593</v>
      </c>
      <c r="B1573" s="48" t="s">
        <v>79</v>
      </c>
      <c r="C1573" s="48" t="s">
        <v>31</v>
      </c>
      <c r="D1573" s="48">
        <v>492115</v>
      </c>
      <c r="E1573" s="48">
        <v>84.2</v>
      </c>
      <c r="F1573" s="48">
        <v>6.24</v>
      </c>
      <c r="G1573" s="48">
        <v>1.2699999999999999E-2</v>
      </c>
      <c r="H1573" s="48">
        <v>78.864599999999996</v>
      </c>
      <c r="I1573" s="48">
        <v>2030</v>
      </c>
      <c r="J1573" s="48" t="s">
        <v>32</v>
      </c>
      <c r="K1573" s="48" t="s">
        <v>33</v>
      </c>
    </row>
    <row r="1574" spans="1:11" x14ac:dyDescent="0.25">
      <c r="A1574" s="48" t="s">
        <v>1812</v>
      </c>
      <c r="B1574" s="48" t="s">
        <v>79</v>
      </c>
      <c r="C1574" s="48" t="s">
        <v>31</v>
      </c>
      <c r="D1574" s="48">
        <v>410472</v>
      </c>
      <c r="E1574" s="48">
        <v>84.5</v>
      </c>
      <c r="F1574" s="48">
        <v>4.1500000000000004</v>
      </c>
      <c r="G1574" s="48">
        <v>1.01E-2</v>
      </c>
      <c r="H1574" s="48">
        <v>98.909000000000006</v>
      </c>
      <c r="I1574" s="48">
        <v>2030</v>
      </c>
      <c r="J1574" s="48" t="s">
        <v>32</v>
      </c>
      <c r="K1574" s="48" t="s">
        <v>33</v>
      </c>
    </row>
    <row r="1575" spans="1:11" x14ac:dyDescent="0.25">
      <c r="A1575" s="48" t="s">
        <v>1436</v>
      </c>
      <c r="B1575" s="48" t="s">
        <v>30</v>
      </c>
      <c r="C1575" s="48" t="s">
        <v>31</v>
      </c>
      <c r="D1575" s="48">
        <v>690639</v>
      </c>
      <c r="E1575" s="48">
        <v>82.27</v>
      </c>
      <c r="F1575" s="48">
        <v>10.95</v>
      </c>
      <c r="G1575" s="48">
        <v>1.5900000000000001E-2</v>
      </c>
      <c r="H1575" s="48">
        <v>63.072000000000003</v>
      </c>
      <c r="I1575" s="48">
        <v>2030</v>
      </c>
      <c r="J1575" s="48" t="s">
        <v>32</v>
      </c>
      <c r="K1575" s="48" t="s">
        <v>33</v>
      </c>
    </row>
    <row r="1576" spans="1:11" x14ac:dyDescent="0.25">
      <c r="A1576" s="48" t="s">
        <v>1563</v>
      </c>
      <c r="B1576" s="48" t="s">
        <v>75</v>
      </c>
      <c r="C1576" s="48" t="s">
        <v>31</v>
      </c>
      <c r="D1576" s="48">
        <v>495690</v>
      </c>
      <c r="E1576" s="48">
        <v>83.66</v>
      </c>
      <c r="F1576" s="48">
        <v>5.96</v>
      </c>
      <c r="G1576" s="48">
        <v>1.2E-2</v>
      </c>
      <c r="H1576" s="48">
        <v>83.169499999999999</v>
      </c>
      <c r="I1576" s="48">
        <v>2030</v>
      </c>
      <c r="J1576" s="48" t="s">
        <v>32</v>
      </c>
      <c r="K1576" s="48" t="s">
        <v>33</v>
      </c>
    </row>
    <row r="1577" spans="1:11" x14ac:dyDescent="0.25">
      <c r="A1577" s="48" t="s">
        <v>1943</v>
      </c>
      <c r="B1577" s="48" t="s">
        <v>79</v>
      </c>
      <c r="C1577" s="48" t="s">
        <v>31</v>
      </c>
      <c r="D1577" s="48">
        <v>535013</v>
      </c>
      <c r="E1577" s="48">
        <v>83.78</v>
      </c>
      <c r="F1577" s="48">
        <v>6.45</v>
      </c>
      <c r="G1577" s="48">
        <v>1.21E-2</v>
      </c>
      <c r="H1577" s="48">
        <v>82.947800000000001</v>
      </c>
      <c r="I1577" s="48">
        <v>2030</v>
      </c>
      <c r="J1577" s="48" t="s">
        <v>32</v>
      </c>
      <c r="K1577" s="48" t="s">
        <v>33</v>
      </c>
    </row>
    <row r="1578" spans="1:11" x14ac:dyDescent="0.25">
      <c r="A1578" s="48" t="s">
        <v>1285</v>
      </c>
      <c r="B1578" s="48" t="s">
        <v>79</v>
      </c>
      <c r="C1578" s="48" t="s">
        <v>31</v>
      </c>
      <c r="D1578" s="48">
        <v>314557</v>
      </c>
      <c r="E1578" s="48">
        <v>87.72</v>
      </c>
      <c r="F1578" s="48">
        <v>4.18</v>
      </c>
      <c r="G1578" s="48">
        <v>1.3299999999999999E-2</v>
      </c>
      <c r="H1578" s="48">
        <v>75.252899999999997</v>
      </c>
      <c r="I1578" s="48">
        <v>2030</v>
      </c>
      <c r="J1578" s="48" t="s">
        <v>32</v>
      </c>
      <c r="K1578" s="48" t="s">
        <v>33</v>
      </c>
    </row>
    <row r="1579" spans="1:11" x14ac:dyDescent="0.25">
      <c r="A1579" s="48" t="s">
        <v>1606</v>
      </c>
      <c r="B1579" s="48" t="s">
        <v>79</v>
      </c>
      <c r="C1579" s="48" t="s">
        <v>31</v>
      </c>
      <c r="D1579" s="48">
        <v>759985</v>
      </c>
      <c r="E1579" s="48">
        <v>87</v>
      </c>
      <c r="F1579" s="48">
        <v>10.17</v>
      </c>
      <c r="G1579" s="48">
        <v>1.34E-2</v>
      </c>
      <c r="H1579" s="48">
        <v>74.728099999999998</v>
      </c>
      <c r="I1579" s="48">
        <v>2030</v>
      </c>
      <c r="J1579" s="48" t="s">
        <v>32</v>
      </c>
      <c r="K1579" s="48" t="s">
        <v>33</v>
      </c>
    </row>
    <row r="1580" spans="1:11" x14ac:dyDescent="0.25">
      <c r="A1580" s="48" t="s">
        <v>1236</v>
      </c>
      <c r="B1580" s="48" t="s">
        <v>75</v>
      </c>
      <c r="C1580" s="48" t="s">
        <v>31</v>
      </c>
      <c r="D1580" s="48">
        <v>654353</v>
      </c>
      <c r="E1580" s="48">
        <v>79.16</v>
      </c>
      <c r="F1580" s="48">
        <v>9.7799999999999994</v>
      </c>
      <c r="G1580" s="48">
        <v>1.49E-2</v>
      </c>
      <c r="H1580" s="48">
        <v>66.907200000000003</v>
      </c>
      <c r="I1580" s="48">
        <v>2030</v>
      </c>
      <c r="J1580" s="48" t="s">
        <v>32</v>
      </c>
      <c r="K1580" s="48" t="s">
        <v>33</v>
      </c>
    </row>
    <row r="1581" spans="1:11" x14ac:dyDescent="0.25">
      <c r="A1581" s="48" t="s">
        <v>2108</v>
      </c>
      <c r="B1581" s="48" t="s">
        <v>79</v>
      </c>
      <c r="C1581" s="48" t="s">
        <v>31</v>
      </c>
      <c r="D1581" s="48">
        <v>467441</v>
      </c>
      <c r="E1581" s="48">
        <v>85.01</v>
      </c>
      <c r="F1581" s="48">
        <v>7.2</v>
      </c>
      <c r="G1581" s="48">
        <v>1.54E-2</v>
      </c>
      <c r="H1581" s="48">
        <v>64.922399999999996</v>
      </c>
      <c r="I1581" s="48">
        <v>2030</v>
      </c>
      <c r="J1581" s="48" t="s">
        <v>32</v>
      </c>
      <c r="K1581" s="48" t="s">
        <v>33</v>
      </c>
    </row>
    <row r="1582" spans="1:11" x14ac:dyDescent="0.25">
      <c r="A1582" s="48" t="s">
        <v>1405</v>
      </c>
      <c r="B1582" s="48" t="s">
        <v>79</v>
      </c>
      <c r="C1582" s="48" t="s">
        <v>31</v>
      </c>
      <c r="D1582" s="48">
        <v>706927</v>
      </c>
      <c r="E1582" s="48">
        <v>87.22</v>
      </c>
      <c r="F1582" s="48">
        <v>10.029999999999999</v>
      </c>
      <c r="G1582" s="48">
        <v>1.4200000000000001E-2</v>
      </c>
      <c r="H1582" s="48">
        <v>70.481200000000001</v>
      </c>
      <c r="I1582" s="48">
        <v>2030</v>
      </c>
      <c r="J1582" s="48" t="s">
        <v>32</v>
      </c>
      <c r="K1582" s="48" t="s">
        <v>33</v>
      </c>
    </row>
    <row r="1583" spans="1:11" x14ac:dyDescent="0.25">
      <c r="A1583" s="48" t="s">
        <v>1302</v>
      </c>
      <c r="B1583" s="48" t="s">
        <v>79</v>
      </c>
      <c r="C1583" s="48" t="s">
        <v>31</v>
      </c>
      <c r="D1583" s="48">
        <v>491067</v>
      </c>
      <c r="E1583" s="48">
        <v>84.05</v>
      </c>
      <c r="F1583" s="48">
        <v>3.85</v>
      </c>
      <c r="G1583" s="48">
        <v>7.7999999999999996E-3</v>
      </c>
      <c r="H1583" s="48">
        <v>127.54989999999999</v>
      </c>
      <c r="I1583" s="48">
        <v>2030</v>
      </c>
      <c r="J1583" s="48" t="s">
        <v>32</v>
      </c>
      <c r="K1583" s="48" t="s">
        <v>33</v>
      </c>
    </row>
    <row r="1584" spans="1:11" x14ac:dyDescent="0.25">
      <c r="A1584" s="48" t="s">
        <v>1799</v>
      </c>
      <c r="B1584" s="48" t="s">
        <v>79</v>
      </c>
      <c r="C1584" s="48" t="s">
        <v>31</v>
      </c>
      <c r="D1584" s="48">
        <v>668424</v>
      </c>
      <c r="E1584" s="48">
        <v>85.42</v>
      </c>
      <c r="F1584" s="48">
        <v>6.98</v>
      </c>
      <c r="G1584" s="48">
        <v>1.04E-2</v>
      </c>
      <c r="H1584" s="48">
        <v>95.762699999999995</v>
      </c>
      <c r="I1584" s="48">
        <v>2030</v>
      </c>
      <c r="J1584" s="48" t="s">
        <v>32</v>
      </c>
      <c r="K1584" s="48" t="s">
        <v>33</v>
      </c>
    </row>
    <row r="1585" spans="1:11" x14ac:dyDescent="0.25">
      <c r="A1585" s="48" t="s">
        <v>2193</v>
      </c>
      <c r="B1585" s="48" t="s">
        <v>75</v>
      </c>
      <c r="C1585" s="48" t="s">
        <v>31</v>
      </c>
      <c r="D1585" s="48">
        <v>1831422</v>
      </c>
      <c r="E1585" s="48">
        <v>83.72</v>
      </c>
      <c r="F1585" s="48">
        <v>16.79</v>
      </c>
      <c r="G1585" s="48">
        <v>9.1999999999999998E-3</v>
      </c>
      <c r="H1585" s="48">
        <v>109.07810000000001</v>
      </c>
      <c r="I1585" s="48">
        <v>2030</v>
      </c>
      <c r="J1585" s="48" t="s">
        <v>32</v>
      </c>
      <c r="K1585" s="48" t="s">
        <v>33</v>
      </c>
    </row>
    <row r="1586" spans="1:11" x14ac:dyDescent="0.25">
      <c r="A1586" s="48" t="s">
        <v>3096</v>
      </c>
      <c r="B1586" s="48" t="s">
        <v>79</v>
      </c>
      <c r="C1586" s="48" t="s">
        <v>31</v>
      </c>
      <c r="D1586" s="48">
        <v>751370</v>
      </c>
      <c r="E1586" s="48">
        <v>87.81</v>
      </c>
      <c r="F1586" s="48">
        <v>8.81</v>
      </c>
      <c r="G1586" s="48">
        <v>1.17E-2</v>
      </c>
      <c r="H1586" s="48">
        <v>85.286100000000005</v>
      </c>
      <c r="I1586" s="48">
        <v>2030</v>
      </c>
      <c r="J1586" s="48" t="s">
        <v>32</v>
      </c>
      <c r="K1586" s="48" t="s">
        <v>33</v>
      </c>
    </row>
    <row r="1587" spans="1:11" x14ac:dyDescent="0.25">
      <c r="A1587" s="48" t="s">
        <v>1187</v>
      </c>
      <c r="B1587" s="48" t="s">
        <v>79</v>
      </c>
      <c r="C1587" s="48" t="s">
        <v>31</v>
      </c>
      <c r="D1587" s="48">
        <v>188686</v>
      </c>
      <c r="E1587" s="48">
        <v>85.77</v>
      </c>
      <c r="F1587" s="48">
        <v>3.73</v>
      </c>
      <c r="G1587" s="48">
        <v>1.9800000000000002E-2</v>
      </c>
      <c r="H1587" s="48">
        <v>50.585999999999999</v>
      </c>
      <c r="I1587" s="48">
        <v>2030</v>
      </c>
      <c r="J1587" s="48" t="s">
        <v>32</v>
      </c>
      <c r="K1587" s="48" t="s">
        <v>33</v>
      </c>
    </row>
    <row r="1588" spans="1:11" x14ac:dyDescent="0.25">
      <c r="A1588" s="48" t="s">
        <v>1444</v>
      </c>
      <c r="B1588" s="48" t="s">
        <v>79</v>
      </c>
      <c r="C1588" s="48" t="s">
        <v>31</v>
      </c>
      <c r="D1588" s="48">
        <v>890694</v>
      </c>
      <c r="E1588" s="48">
        <v>81.36</v>
      </c>
      <c r="F1588" s="48">
        <v>11.02</v>
      </c>
      <c r="G1588" s="48">
        <v>1.24E-2</v>
      </c>
      <c r="H1588" s="48">
        <v>80.825199999999995</v>
      </c>
      <c r="I1588" s="48">
        <v>2030</v>
      </c>
      <c r="J1588" s="48" t="s">
        <v>32</v>
      </c>
      <c r="K1588" s="48" t="s">
        <v>33</v>
      </c>
    </row>
    <row r="1589" spans="1:11" x14ac:dyDescent="0.25">
      <c r="A1589" s="48" t="s">
        <v>1312</v>
      </c>
      <c r="B1589" s="48" t="s">
        <v>79</v>
      </c>
      <c r="C1589" s="48" t="s">
        <v>31</v>
      </c>
      <c r="D1589" s="48">
        <v>370679</v>
      </c>
      <c r="E1589" s="48">
        <v>90.41</v>
      </c>
      <c r="F1589" s="48">
        <v>3.78</v>
      </c>
      <c r="G1589" s="48">
        <v>1.0200000000000001E-2</v>
      </c>
      <c r="H1589" s="48">
        <v>98.063199999999995</v>
      </c>
      <c r="I1589" s="48">
        <v>2030</v>
      </c>
      <c r="J1589" s="48" t="s">
        <v>32</v>
      </c>
      <c r="K1589" s="48" t="s">
        <v>33</v>
      </c>
    </row>
    <row r="1590" spans="1:11" x14ac:dyDescent="0.25">
      <c r="A1590" s="48" t="s">
        <v>1370</v>
      </c>
      <c r="B1590" s="48" t="s">
        <v>75</v>
      </c>
      <c r="C1590" s="48" t="s">
        <v>31</v>
      </c>
      <c r="D1590" s="48">
        <v>965261</v>
      </c>
      <c r="E1590" s="48">
        <v>79.47</v>
      </c>
      <c r="F1590" s="48">
        <v>10.09</v>
      </c>
      <c r="G1590" s="48">
        <v>1.0500000000000001E-2</v>
      </c>
      <c r="H1590" s="48">
        <v>95.665099999999995</v>
      </c>
      <c r="I1590" s="48">
        <v>2030</v>
      </c>
      <c r="J1590" s="48" t="s">
        <v>32</v>
      </c>
      <c r="K1590" s="48" t="s">
        <v>33</v>
      </c>
    </row>
    <row r="1591" spans="1:11" x14ac:dyDescent="0.25">
      <c r="A1591" s="48" t="s">
        <v>1403</v>
      </c>
      <c r="B1591" s="48" t="s">
        <v>79</v>
      </c>
      <c r="C1591" s="48" t="s">
        <v>31</v>
      </c>
      <c r="D1591" s="48">
        <v>397087</v>
      </c>
      <c r="E1591" s="48">
        <v>85.17</v>
      </c>
      <c r="F1591" s="48">
        <v>4.5599999999999996</v>
      </c>
      <c r="G1591" s="48">
        <v>1.15E-2</v>
      </c>
      <c r="H1591" s="48">
        <v>87.080500000000001</v>
      </c>
      <c r="I1591" s="48">
        <v>2030</v>
      </c>
      <c r="J1591" s="48" t="s">
        <v>32</v>
      </c>
      <c r="K1591" s="48" t="s">
        <v>33</v>
      </c>
    </row>
    <row r="1592" spans="1:11" x14ac:dyDescent="0.25">
      <c r="A1592" s="48" t="s">
        <v>1479</v>
      </c>
      <c r="B1592" s="48" t="s">
        <v>34</v>
      </c>
      <c r="C1592" s="48" t="s">
        <v>31</v>
      </c>
      <c r="D1592" s="48">
        <v>1521179</v>
      </c>
      <c r="E1592" s="48">
        <v>83.34</v>
      </c>
      <c r="F1592" s="48">
        <v>9.6</v>
      </c>
      <c r="G1592" s="48">
        <v>6.3E-3</v>
      </c>
      <c r="H1592" s="48">
        <v>158.45609999999999</v>
      </c>
      <c r="I1592" s="48">
        <v>2030</v>
      </c>
      <c r="J1592" s="48" t="s">
        <v>32</v>
      </c>
      <c r="K1592" s="48" t="s">
        <v>33</v>
      </c>
    </row>
    <row r="1593" spans="1:11" x14ac:dyDescent="0.25">
      <c r="A1593" s="48" t="s">
        <v>2138</v>
      </c>
      <c r="B1593" s="48" t="s">
        <v>75</v>
      </c>
      <c r="C1593" s="48" t="s">
        <v>31</v>
      </c>
      <c r="D1593" s="48">
        <v>512959</v>
      </c>
      <c r="E1593" s="48">
        <v>79.03</v>
      </c>
      <c r="F1593" s="48">
        <v>5.01</v>
      </c>
      <c r="G1593" s="48">
        <v>9.7999999999999997E-3</v>
      </c>
      <c r="H1593" s="48">
        <v>102.3871</v>
      </c>
      <c r="I1593" s="48">
        <v>2030</v>
      </c>
      <c r="J1593" s="48" t="s">
        <v>32</v>
      </c>
      <c r="K1593" s="48" t="s">
        <v>33</v>
      </c>
    </row>
    <row r="1594" spans="1:11" x14ac:dyDescent="0.25">
      <c r="A1594" s="48" t="s">
        <v>1777</v>
      </c>
      <c r="B1594" s="48" t="s">
        <v>79</v>
      </c>
      <c r="C1594" s="48" t="s">
        <v>31</v>
      </c>
      <c r="D1594" s="48">
        <v>808366</v>
      </c>
      <c r="E1594" s="48">
        <v>70.400000000000006</v>
      </c>
      <c r="F1594" s="48">
        <v>11.02</v>
      </c>
      <c r="G1594" s="48">
        <v>1.3599999999999999E-2</v>
      </c>
      <c r="H1594" s="48">
        <v>73.354399999999998</v>
      </c>
      <c r="I1594" s="48">
        <v>2030</v>
      </c>
      <c r="J1594" s="48" t="s">
        <v>32</v>
      </c>
      <c r="K1594" s="48" t="s">
        <v>33</v>
      </c>
    </row>
    <row r="1595" spans="1:11" x14ac:dyDescent="0.25">
      <c r="A1595" s="48" t="s">
        <v>1224</v>
      </c>
      <c r="B1595" s="48" t="s">
        <v>79</v>
      </c>
      <c r="C1595" s="48" t="s">
        <v>31</v>
      </c>
      <c r="D1595" s="48">
        <v>331128</v>
      </c>
      <c r="E1595" s="48">
        <v>87.71</v>
      </c>
      <c r="F1595" s="48">
        <v>4.41</v>
      </c>
      <c r="G1595" s="48">
        <v>1.3299999999999999E-2</v>
      </c>
      <c r="H1595" s="48">
        <v>75.085599999999999</v>
      </c>
      <c r="I1595" s="48">
        <v>2030</v>
      </c>
      <c r="J1595" s="48" t="s">
        <v>32</v>
      </c>
      <c r="K1595" s="48" t="s">
        <v>33</v>
      </c>
    </row>
    <row r="1596" spans="1:11" x14ac:dyDescent="0.25">
      <c r="A1596" s="48" t="s">
        <v>1751</v>
      </c>
      <c r="B1596" s="48" t="s">
        <v>79</v>
      </c>
      <c r="C1596" s="48" t="s">
        <v>31</v>
      </c>
      <c r="D1596" s="48">
        <v>633468</v>
      </c>
      <c r="E1596" s="48">
        <v>84.92</v>
      </c>
      <c r="F1596" s="48">
        <v>7.47</v>
      </c>
      <c r="G1596" s="48">
        <v>1.18E-2</v>
      </c>
      <c r="H1596" s="48">
        <v>84.801699999999997</v>
      </c>
      <c r="I1596" s="48">
        <v>2030</v>
      </c>
      <c r="J1596" s="48" t="s">
        <v>32</v>
      </c>
      <c r="K1596" s="48" t="s">
        <v>33</v>
      </c>
    </row>
    <row r="1597" spans="1:11" x14ac:dyDescent="0.25">
      <c r="A1597" s="48" t="s">
        <v>1242</v>
      </c>
      <c r="B1597" s="48" t="s">
        <v>79</v>
      </c>
      <c r="C1597" s="48" t="s">
        <v>31</v>
      </c>
      <c r="D1597" s="48">
        <v>306977</v>
      </c>
      <c r="E1597" s="48">
        <v>86.22</v>
      </c>
      <c r="F1597" s="48">
        <v>4.3899999999999997</v>
      </c>
      <c r="G1597" s="48">
        <v>1.43E-2</v>
      </c>
      <c r="H1597" s="48">
        <v>69.926500000000004</v>
      </c>
      <c r="I1597" s="48">
        <v>2030</v>
      </c>
      <c r="J1597" s="48" t="s">
        <v>32</v>
      </c>
      <c r="K1597" s="48" t="s">
        <v>33</v>
      </c>
    </row>
    <row r="1598" spans="1:11" x14ac:dyDescent="0.25">
      <c r="A1598" s="48" t="s">
        <v>1167</v>
      </c>
      <c r="B1598" s="48" t="s">
        <v>79</v>
      </c>
      <c r="C1598" s="48" t="s">
        <v>31</v>
      </c>
      <c r="D1598" s="48">
        <v>316976</v>
      </c>
      <c r="E1598" s="48">
        <v>85.63</v>
      </c>
      <c r="F1598" s="48">
        <v>3.32</v>
      </c>
      <c r="G1598" s="48">
        <v>1.0500000000000001E-2</v>
      </c>
      <c r="H1598" s="48">
        <v>95.474699999999999</v>
      </c>
      <c r="I1598" s="48">
        <v>2030</v>
      </c>
      <c r="J1598" s="48" t="s">
        <v>32</v>
      </c>
      <c r="K1598" s="48" t="s">
        <v>33</v>
      </c>
    </row>
    <row r="1599" spans="1:11" x14ac:dyDescent="0.25">
      <c r="A1599" s="48" t="s">
        <v>2222</v>
      </c>
      <c r="B1599" s="48" t="s">
        <v>75</v>
      </c>
      <c r="C1599" s="48" t="s">
        <v>31</v>
      </c>
      <c r="D1599" s="48">
        <v>168581</v>
      </c>
      <c r="E1599" s="48">
        <v>86.47</v>
      </c>
      <c r="F1599" s="48">
        <v>5.6</v>
      </c>
      <c r="G1599" s="48">
        <v>3.32E-2</v>
      </c>
      <c r="H1599" s="48">
        <v>30.1037</v>
      </c>
      <c r="I1599" s="48">
        <v>2030</v>
      </c>
      <c r="J1599" s="48" t="s">
        <v>32</v>
      </c>
      <c r="K1599" s="48" t="s">
        <v>33</v>
      </c>
    </row>
    <row r="1600" spans="1:11" x14ac:dyDescent="0.25">
      <c r="A1600" s="48" t="s">
        <v>2347</v>
      </c>
      <c r="B1600" s="48" t="s">
        <v>79</v>
      </c>
      <c r="C1600" s="48" t="s">
        <v>31</v>
      </c>
      <c r="D1600" s="48">
        <v>571823</v>
      </c>
      <c r="E1600" s="48">
        <v>88.41</v>
      </c>
      <c r="F1600" s="48">
        <v>7.26</v>
      </c>
      <c r="G1600" s="48">
        <v>1.2699999999999999E-2</v>
      </c>
      <c r="H1600" s="48">
        <v>78.763499999999993</v>
      </c>
      <c r="I1600" s="48">
        <v>2030</v>
      </c>
      <c r="J1600" s="48" t="s">
        <v>32</v>
      </c>
      <c r="K1600" s="48" t="s">
        <v>33</v>
      </c>
    </row>
    <row r="1601" spans="1:11" x14ac:dyDescent="0.25">
      <c r="A1601" s="48" t="s">
        <v>1574</v>
      </c>
      <c r="B1601" s="48" t="s">
        <v>75</v>
      </c>
      <c r="C1601" s="48" t="s">
        <v>31</v>
      </c>
      <c r="D1601" s="48">
        <v>711201</v>
      </c>
      <c r="E1601" s="48">
        <v>84.14</v>
      </c>
      <c r="F1601" s="48">
        <v>5.81</v>
      </c>
      <c r="G1601" s="48">
        <v>8.2000000000000007E-3</v>
      </c>
      <c r="H1601" s="48">
        <v>122.4097</v>
      </c>
      <c r="I1601" s="48">
        <v>2030</v>
      </c>
      <c r="J1601" s="48" t="s">
        <v>32</v>
      </c>
      <c r="K1601" s="48" t="s">
        <v>33</v>
      </c>
    </row>
    <row r="1602" spans="1:11" x14ac:dyDescent="0.25">
      <c r="A1602" s="48" t="s">
        <v>1246</v>
      </c>
      <c r="B1602" s="48" t="s">
        <v>79</v>
      </c>
      <c r="C1602" s="48" t="s">
        <v>31</v>
      </c>
      <c r="D1602" s="48">
        <v>303873</v>
      </c>
      <c r="E1602" s="48">
        <v>87.65</v>
      </c>
      <c r="F1602" s="48">
        <v>3.96</v>
      </c>
      <c r="G1602" s="48">
        <v>1.2999999999999999E-2</v>
      </c>
      <c r="H1602" s="48">
        <v>76.735600000000005</v>
      </c>
      <c r="I1602" s="48">
        <v>2030</v>
      </c>
      <c r="J1602" s="48" t="s">
        <v>32</v>
      </c>
      <c r="K1602" s="48" t="s">
        <v>33</v>
      </c>
    </row>
    <row r="1603" spans="1:11" x14ac:dyDescent="0.25">
      <c r="A1603" s="48" t="s">
        <v>2229</v>
      </c>
      <c r="B1603" s="48" t="s">
        <v>75</v>
      </c>
      <c r="C1603" s="48" t="s">
        <v>31</v>
      </c>
      <c r="D1603" s="48">
        <v>287921</v>
      </c>
      <c r="E1603" s="48">
        <v>83.05</v>
      </c>
      <c r="F1603" s="48">
        <v>5.36</v>
      </c>
      <c r="G1603" s="48">
        <v>1.8599999999999998E-2</v>
      </c>
      <c r="H1603" s="48">
        <v>53.716500000000003</v>
      </c>
      <c r="I1603" s="48">
        <v>2030</v>
      </c>
      <c r="J1603" s="48" t="s">
        <v>32</v>
      </c>
      <c r="K1603" s="48" t="s">
        <v>33</v>
      </c>
    </row>
    <row r="1604" spans="1:11" x14ac:dyDescent="0.25">
      <c r="A1604" s="48" t="s">
        <v>1365</v>
      </c>
      <c r="B1604" s="48" t="s">
        <v>79</v>
      </c>
      <c r="C1604" s="48" t="s">
        <v>31</v>
      </c>
      <c r="D1604" s="48">
        <v>291576</v>
      </c>
      <c r="E1604" s="48">
        <v>88.28</v>
      </c>
      <c r="F1604" s="48">
        <v>3.3</v>
      </c>
      <c r="G1604" s="48">
        <v>1.1299999999999999E-2</v>
      </c>
      <c r="H1604" s="48">
        <v>88.356399999999994</v>
      </c>
      <c r="I1604" s="48">
        <v>2030</v>
      </c>
      <c r="J1604" s="48" t="s">
        <v>32</v>
      </c>
      <c r="K1604" s="48" t="s">
        <v>33</v>
      </c>
    </row>
    <row r="1605" spans="1:11" x14ac:dyDescent="0.25">
      <c r="A1605" s="48" t="s">
        <v>1377</v>
      </c>
      <c r="B1605" s="48" t="s">
        <v>75</v>
      </c>
      <c r="C1605" s="48" t="s">
        <v>31</v>
      </c>
      <c r="D1605" s="48">
        <v>992294</v>
      </c>
      <c r="E1605" s="48">
        <v>83.75</v>
      </c>
      <c r="F1605" s="48">
        <v>9.74</v>
      </c>
      <c r="G1605" s="48">
        <v>9.7999999999999997E-3</v>
      </c>
      <c r="H1605" s="48">
        <v>101.87820000000001</v>
      </c>
      <c r="I1605" s="48">
        <v>2030</v>
      </c>
      <c r="J1605" s="48" t="s">
        <v>32</v>
      </c>
      <c r="K1605" s="48" t="s">
        <v>33</v>
      </c>
    </row>
    <row r="1606" spans="1:11" x14ac:dyDescent="0.25">
      <c r="A1606" s="48" t="s">
        <v>1427</v>
      </c>
      <c r="B1606" s="48" t="s">
        <v>79</v>
      </c>
      <c r="C1606" s="48" t="s">
        <v>31</v>
      </c>
      <c r="D1606" s="48">
        <v>237430</v>
      </c>
      <c r="E1606" s="48">
        <v>86.85</v>
      </c>
      <c r="F1606" s="48">
        <v>3.3</v>
      </c>
      <c r="G1606" s="48">
        <v>1.3899999999999999E-2</v>
      </c>
      <c r="H1606" s="48">
        <v>71.948400000000007</v>
      </c>
      <c r="I1606" s="48">
        <v>2030</v>
      </c>
      <c r="J1606" s="48" t="s">
        <v>32</v>
      </c>
      <c r="K1606" s="48" t="s">
        <v>33</v>
      </c>
    </row>
    <row r="1607" spans="1:11" x14ac:dyDescent="0.25">
      <c r="A1607" s="48" t="s">
        <v>2339</v>
      </c>
      <c r="B1607" s="48" t="s">
        <v>79</v>
      </c>
      <c r="C1607" s="48" t="s">
        <v>31</v>
      </c>
      <c r="D1607" s="48">
        <v>444137</v>
      </c>
      <c r="E1607" s="48">
        <v>87.86</v>
      </c>
      <c r="F1607" s="48">
        <v>6.26</v>
      </c>
      <c r="G1607" s="48">
        <v>1.41E-2</v>
      </c>
      <c r="H1607" s="48">
        <v>70.948499999999996</v>
      </c>
      <c r="I1607" s="48">
        <v>2030</v>
      </c>
      <c r="J1607" s="48" t="s">
        <v>32</v>
      </c>
      <c r="K1607" s="48" t="s">
        <v>33</v>
      </c>
    </row>
    <row r="1608" spans="1:11" x14ac:dyDescent="0.25">
      <c r="A1608" s="48" t="s">
        <v>1160</v>
      </c>
      <c r="B1608" s="48" t="s">
        <v>79</v>
      </c>
      <c r="C1608" s="48" t="s">
        <v>31</v>
      </c>
      <c r="D1608" s="48">
        <v>265168</v>
      </c>
      <c r="E1608" s="48">
        <v>85.08</v>
      </c>
      <c r="F1608" s="48">
        <v>3.77</v>
      </c>
      <c r="G1608" s="48">
        <v>1.4200000000000001E-2</v>
      </c>
      <c r="H1608" s="48">
        <v>70.336399999999998</v>
      </c>
      <c r="I1608" s="48">
        <v>2030</v>
      </c>
      <c r="J1608" s="48" t="s">
        <v>32</v>
      </c>
      <c r="K1608" s="48" t="s">
        <v>33</v>
      </c>
    </row>
    <row r="1609" spans="1:11" x14ac:dyDescent="0.25">
      <c r="A1609" s="48" t="s">
        <v>1376</v>
      </c>
      <c r="B1609" s="48" t="s">
        <v>79</v>
      </c>
      <c r="C1609" s="48" t="s">
        <v>31</v>
      </c>
      <c r="D1609" s="48">
        <v>239204</v>
      </c>
      <c r="E1609" s="48">
        <v>89.07</v>
      </c>
      <c r="F1609" s="48">
        <v>6.57</v>
      </c>
      <c r="G1609" s="48">
        <v>2.75E-2</v>
      </c>
      <c r="H1609" s="48">
        <v>36.408499999999997</v>
      </c>
      <c r="I1609" s="48">
        <v>2030</v>
      </c>
      <c r="J1609" s="48" t="s">
        <v>32</v>
      </c>
      <c r="K1609" s="48" t="s">
        <v>33</v>
      </c>
    </row>
    <row r="1610" spans="1:11" x14ac:dyDescent="0.25">
      <c r="A1610" s="48" t="s">
        <v>1577</v>
      </c>
      <c r="B1610" s="48" t="s">
        <v>75</v>
      </c>
      <c r="C1610" s="48" t="s">
        <v>31</v>
      </c>
      <c r="D1610" s="48">
        <v>379737</v>
      </c>
      <c r="E1610" s="48">
        <v>76.790000000000006</v>
      </c>
      <c r="F1610" s="48">
        <v>5.2</v>
      </c>
      <c r="G1610" s="48">
        <v>1.37E-2</v>
      </c>
      <c r="H1610" s="48">
        <v>73.026300000000006</v>
      </c>
      <c r="I1610" s="48">
        <v>2030</v>
      </c>
      <c r="J1610" s="48" t="s">
        <v>32</v>
      </c>
      <c r="K1610" s="48" t="s">
        <v>33</v>
      </c>
    </row>
    <row r="1611" spans="1:11" x14ac:dyDescent="0.25">
      <c r="A1611" s="48" t="s">
        <v>1948</v>
      </c>
      <c r="B1611" s="48" t="s">
        <v>79</v>
      </c>
      <c r="C1611" s="48" t="s">
        <v>31</v>
      </c>
      <c r="D1611" s="48">
        <v>739342</v>
      </c>
      <c r="E1611" s="48">
        <v>83.86</v>
      </c>
      <c r="F1611" s="48">
        <v>7.24</v>
      </c>
      <c r="G1611" s="48">
        <v>9.7999999999999997E-3</v>
      </c>
      <c r="H1611" s="48">
        <v>102.1191</v>
      </c>
      <c r="I1611" s="48">
        <v>2030</v>
      </c>
      <c r="J1611" s="48" t="s">
        <v>32</v>
      </c>
      <c r="K1611" s="48" t="s">
        <v>33</v>
      </c>
    </row>
    <row r="1612" spans="1:11" x14ac:dyDescent="0.25">
      <c r="A1612" s="48" t="s">
        <v>1411</v>
      </c>
      <c r="B1612" s="48" t="s">
        <v>34</v>
      </c>
      <c r="C1612" s="48" t="s">
        <v>31</v>
      </c>
      <c r="D1612" s="48">
        <v>561058</v>
      </c>
      <c r="E1612" s="48">
        <v>78.17</v>
      </c>
      <c r="F1612" s="48">
        <v>9.32</v>
      </c>
      <c r="G1612" s="48">
        <v>1.66E-2</v>
      </c>
      <c r="H1612" s="48">
        <v>60.199399999999997</v>
      </c>
      <c r="I1612" s="48">
        <v>2030</v>
      </c>
      <c r="J1612" s="48" t="s">
        <v>32</v>
      </c>
      <c r="K1612" s="48" t="s">
        <v>33</v>
      </c>
    </row>
    <row r="1613" spans="1:11" x14ac:dyDescent="0.25">
      <c r="A1613" s="48" t="s">
        <v>1547</v>
      </c>
      <c r="B1613" s="48" t="s">
        <v>75</v>
      </c>
      <c r="C1613" s="48" t="s">
        <v>31</v>
      </c>
      <c r="D1613" s="48">
        <v>900854</v>
      </c>
      <c r="E1613" s="48">
        <v>80.27</v>
      </c>
      <c r="F1613" s="48">
        <v>10.77</v>
      </c>
      <c r="G1613" s="48">
        <v>1.2E-2</v>
      </c>
      <c r="H1613" s="48">
        <v>83.644800000000004</v>
      </c>
      <c r="I1613" s="48">
        <v>2030</v>
      </c>
      <c r="J1613" s="48" t="s">
        <v>32</v>
      </c>
      <c r="K1613" s="48" t="s">
        <v>33</v>
      </c>
    </row>
    <row r="1614" spans="1:11" x14ac:dyDescent="0.25">
      <c r="A1614" s="48" t="s">
        <v>1461</v>
      </c>
      <c r="B1614" s="48" t="s">
        <v>75</v>
      </c>
      <c r="C1614" s="48" t="s">
        <v>31</v>
      </c>
      <c r="D1614" s="48">
        <v>630404</v>
      </c>
      <c r="E1614" s="48">
        <v>81.92</v>
      </c>
      <c r="F1614" s="48">
        <v>5.51</v>
      </c>
      <c r="G1614" s="48">
        <v>8.6999999999999994E-3</v>
      </c>
      <c r="H1614" s="48">
        <v>114.4109</v>
      </c>
      <c r="I1614" s="48">
        <v>2030</v>
      </c>
      <c r="J1614" s="48" t="s">
        <v>32</v>
      </c>
      <c r="K1614" s="48" t="s">
        <v>33</v>
      </c>
    </row>
    <row r="1615" spans="1:11" x14ac:dyDescent="0.25">
      <c r="A1615" s="48" t="s">
        <v>1351</v>
      </c>
      <c r="B1615" s="48" t="s">
        <v>79</v>
      </c>
      <c r="C1615" s="48" t="s">
        <v>31</v>
      </c>
      <c r="D1615" s="48">
        <v>237430</v>
      </c>
      <c r="E1615" s="48">
        <v>86.82</v>
      </c>
      <c r="F1615" s="48">
        <v>3.3</v>
      </c>
      <c r="G1615" s="48">
        <v>1.3899999999999999E-2</v>
      </c>
      <c r="H1615" s="48">
        <v>71.948400000000007</v>
      </c>
      <c r="I1615" s="48">
        <v>2030</v>
      </c>
      <c r="J1615" s="48" t="s">
        <v>32</v>
      </c>
      <c r="K1615" s="48" t="s">
        <v>33</v>
      </c>
    </row>
    <row r="1616" spans="1:11" x14ac:dyDescent="0.25">
      <c r="A1616" s="48" t="s">
        <v>1842</v>
      </c>
      <c r="B1616" s="48" t="s">
        <v>75</v>
      </c>
      <c r="C1616" s="48" t="s">
        <v>31</v>
      </c>
      <c r="D1616" s="48">
        <v>569659</v>
      </c>
      <c r="E1616" s="48">
        <v>86.52</v>
      </c>
      <c r="F1616" s="48">
        <v>6.85</v>
      </c>
      <c r="G1616" s="48">
        <v>1.2E-2</v>
      </c>
      <c r="H1616" s="48">
        <v>83.161900000000003</v>
      </c>
      <c r="I1616" s="48">
        <v>2030</v>
      </c>
      <c r="J1616" s="48" t="s">
        <v>32</v>
      </c>
      <c r="K1616" s="48" t="s">
        <v>33</v>
      </c>
    </row>
    <row r="1617" spans="1:11" x14ac:dyDescent="0.25">
      <c r="A1617" s="48" t="s">
        <v>1310</v>
      </c>
      <c r="B1617" s="48" t="s">
        <v>79</v>
      </c>
      <c r="C1617" s="48" t="s">
        <v>31</v>
      </c>
      <c r="D1617" s="48">
        <v>268514</v>
      </c>
      <c r="E1617" s="48">
        <v>88.84</v>
      </c>
      <c r="F1617" s="48">
        <v>4.5</v>
      </c>
      <c r="G1617" s="48">
        <v>1.6799999999999999E-2</v>
      </c>
      <c r="H1617" s="48">
        <v>59.669899999999998</v>
      </c>
      <c r="I1617" s="48">
        <v>2030</v>
      </c>
      <c r="J1617" s="48" t="s">
        <v>32</v>
      </c>
      <c r="K1617" s="48" t="s">
        <v>33</v>
      </c>
    </row>
    <row r="1618" spans="1:11" x14ac:dyDescent="0.25">
      <c r="A1618" s="48" t="s">
        <v>3095</v>
      </c>
      <c r="B1618" s="48" t="s">
        <v>34</v>
      </c>
      <c r="C1618" s="48" t="s">
        <v>31</v>
      </c>
      <c r="D1618" s="48">
        <v>180300</v>
      </c>
      <c r="E1618" s="48">
        <v>89.06</v>
      </c>
      <c r="F1618" s="48">
        <v>2.14</v>
      </c>
      <c r="G1618" s="48">
        <v>1.1900000000000001E-2</v>
      </c>
      <c r="H1618" s="48">
        <v>84.252300000000005</v>
      </c>
      <c r="I1618" s="48">
        <v>2030</v>
      </c>
      <c r="J1618" s="48" t="s">
        <v>32</v>
      </c>
      <c r="K1618" s="48" t="s">
        <v>33</v>
      </c>
    </row>
    <row r="1619" spans="1:11" x14ac:dyDescent="0.25">
      <c r="A1619" s="48" t="s">
        <v>1410</v>
      </c>
      <c r="B1619" s="48" t="s">
        <v>79</v>
      </c>
      <c r="C1619" s="48" t="s">
        <v>31</v>
      </c>
      <c r="D1619" s="48">
        <v>327822</v>
      </c>
      <c r="E1619" s="48">
        <v>88.28</v>
      </c>
      <c r="F1619" s="48">
        <v>3.3</v>
      </c>
      <c r="G1619" s="48">
        <v>1.01E-2</v>
      </c>
      <c r="H1619" s="48">
        <v>99.3399</v>
      </c>
      <c r="I1619" s="48">
        <v>2030</v>
      </c>
      <c r="J1619" s="48" t="s">
        <v>32</v>
      </c>
      <c r="K1619" s="48" t="s">
        <v>33</v>
      </c>
    </row>
    <row r="1620" spans="1:11" x14ac:dyDescent="0.25">
      <c r="A1620" s="48" t="s">
        <v>1966</v>
      </c>
      <c r="B1620" s="48" t="s">
        <v>79</v>
      </c>
      <c r="C1620" s="48" t="s">
        <v>31</v>
      </c>
      <c r="D1620" s="48">
        <v>303429</v>
      </c>
      <c r="E1620" s="48">
        <v>86.39</v>
      </c>
      <c r="F1620" s="48">
        <v>3.58</v>
      </c>
      <c r="G1620" s="48">
        <v>1.18E-2</v>
      </c>
      <c r="H1620" s="48">
        <v>84.756799999999998</v>
      </c>
      <c r="I1620" s="48">
        <v>2030</v>
      </c>
      <c r="J1620" s="48" t="s">
        <v>32</v>
      </c>
      <c r="K1620" s="48" t="s">
        <v>33</v>
      </c>
    </row>
    <row r="1621" spans="1:11" x14ac:dyDescent="0.25">
      <c r="A1621" s="48" t="s">
        <v>1602</v>
      </c>
      <c r="B1621" s="48" t="s">
        <v>75</v>
      </c>
      <c r="C1621" s="48" t="s">
        <v>31</v>
      </c>
      <c r="D1621" s="48">
        <v>980118</v>
      </c>
      <c r="E1621" s="48">
        <v>77.7</v>
      </c>
      <c r="F1621" s="48">
        <v>16.34</v>
      </c>
      <c r="G1621" s="48">
        <v>1.67E-2</v>
      </c>
      <c r="H1621" s="48">
        <v>59.982799999999997</v>
      </c>
      <c r="I1621" s="48">
        <v>2030</v>
      </c>
      <c r="J1621" s="48" t="s">
        <v>32</v>
      </c>
      <c r="K1621" s="48" t="s">
        <v>33</v>
      </c>
    </row>
    <row r="1622" spans="1:11" x14ac:dyDescent="0.25">
      <c r="A1622" s="48" t="s">
        <v>1552</v>
      </c>
      <c r="B1622" s="48" t="s">
        <v>75</v>
      </c>
      <c r="C1622" s="48" t="s">
        <v>31</v>
      </c>
      <c r="D1622" s="48">
        <v>276954</v>
      </c>
      <c r="E1622" s="48">
        <v>78.7</v>
      </c>
      <c r="F1622" s="48">
        <v>6.16</v>
      </c>
      <c r="G1622" s="48">
        <v>2.2200000000000001E-2</v>
      </c>
      <c r="H1622" s="48">
        <v>44.960099999999997</v>
      </c>
      <c r="I1622" s="48">
        <v>2030</v>
      </c>
      <c r="J1622" s="48" t="s">
        <v>32</v>
      </c>
      <c r="K1622" s="48" t="s">
        <v>33</v>
      </c>
    </row>
    <row r="1623" spans="1:11" x14ac:dyDescent="0.25">
      <c r="A1623" s="48" t="s">
        <v>2072</v>
      </c>
      <c r="B1623" s="48" t="s">
        <v>79</v>
      </c>
      <c r="C1623" s="48" t="s">
        <v>31</v>
      </c>
      <c r="D1623" s="48">
        <v>451556</v>
      </c>
      <c r="E1623" s="48">
        <v>85.77</v>
      </c>
      <c r="F1623" s="48">
        <v>6.68</v>
      </c>
      <c r="G1623" s="48">
        <v>1.4800000000000001E-2</v>
      </c>
      <c r="H1623" s="48">
        <v>67.598200000000006</v>
      </c>
      <c r="I1623" s="48">
        <v>2030</v>
      </c>
      <c r="J1623" s="48" t="s">
        <v>32</v>
      </c>
      <c r="K1623" s="48" t="s">
        <v>33</v>
      </c>
    </row>
    <row r="1624" spans="1:11" x14ac:dyDescent="0.25">
      <c r="A1624" s="48" t="s">
        <v>1419</v>
      </c>
      <c r="B1624" s="48" t="s">
        <v>75</v>
      </c>
      <c r="C1624" s="48" t="s">
        <v>31</v>
      </c>
      <c r="D1624" s="48">
        <v>745067</v>
      </c>
      <c r="E1624" s="48">
        <v>85.1</v>
      </c>
      <c r="F1624" s="48">
        <v>10.08</v>
      </c>
      <c r="G1624" s="48">
        <v>1.35E-2</v>
      </c>
      <c r="H1624" s="48">
        <v>73.915400000000005</v>
      </c>
      <c r="I1624" s="48">
        <v>2030</v>
      </c>
      <c r="J1624" s="48" t="s">
        <v>32</v>
      </c>
      <c r="K1624" s="48" t="s">
        <v>33</v>
      </c>
    </row>
    <row r="1625" spans="1:11" x14ac:dyDescent="0.25">
      <c r="A1625" s="48" t="s">
        <v>2455</v>
      </c>
      <c r="B1625" s="48" t="s">
        <v>75</v>
      </c>
      <c r="C1625" s="48" t="s">
        <v>31</v>
      </c>
      <c r="D1625" s="48">
        <v>504415</v>
      </c>
      <c r="E1625" s="48">
        <v>83.5</v>
      </c>
      <c r="F1625" s="48">
        <v>5.34</v>
      </c>
      <c r="G1625" s="48">
        <v>1.06E-2</v>
      </c>
      <c r="H1625" s="48">
        <v>94.459699999999998</v>
      </c>
      <c r="I1625" s="48">
        <v>2031</v>
      </c>
      <c r="J1625" s="48" t="s">
        <v>32</v>
      </c>
      <c r="K1625" s="48" t="s">
        <v>33</v>
      </c>
    </row>
    <row r="1626" spans="1:11" x14ac:dyDescent="0.25">
      <c r="A1626" s="48" t="s">
        <v>3098</v>
      </c>
      <c r="B1626" s="48" t="s">
        <v>75</v>
      </c>
      <c r="C1626" s="48" t="s">
        <v>31</v>
      </c>
      <c r="D1626" s="48">
        <v>639516</v>
      </c>
      <c r="E1626" s="48">
        <v>80.67</v>
      </c>
      <c r="F1626" s="48">
        <v>5.84</v>
      </c>
      <c r="G1626" s="48">
        <v>9.1000000000000004E-3</v>
      </c>
      <c r="H1626" s="48">
        <v>109.50620000000001</v>
      </c>
      <c r="I1626" s="48">
        <v>2031</v>
      </c>
      <c r="J1626" s="48" t="s">
        <v>32</v>
      </c>
      <c r="K1626" s="48" t="s">
        <v>33</v>
      </c>
    </row>
    <row r="1627" spans="1:11" x14ac:dyDescent="0.25">
      <c r="A1627" s="48" t="s">
        <v>1369</v>
      </c>
      <c r="B1627" s="48" t="s">
        <v>79</v>
      </c>
      <c r="C1627" s="48" t="s">
        <v>31</v>
      </c>
      <c r="D1627" s="48">
        <v>385371</v>
      </c>
      <c r="E1627" s="48">
        <v>86.6</v>
      </c>
      <c r="F1627" s="48">
        <v>4.22</v>
      </c>
      <c r="G1627" s="48">
        <v>1.0999999999999999E-2</v>
      </c>
      <c r="H1627" s="48">
        <v>91.320099999999996</v>
      </c>
      <c r="I1627" s="48">
        <v>2031</v>
      </c>
      <c r="J1627" s="48" t="s">
        <v>32</v>
      </c>
      <c r="K1627" s="48" t="s">
        <v>33</v>
      </c>
    </row>
    <row r="1628" spans="1:11" x14ac:dyDescent="0.25">
      <c r="A1628" s="48" t="s">
        <v>1504</v>
      </c>
      <c r="B1628" s="48" t="s">
        <v>79</v>
      </c>
      <c r="C1628" s="48" t="s">
        <v>31</v>
      </c>
      <c r="D1628" s="48">
        <v>380595</v>
      </c>
      <c r="E1628" s="48">
        <v>88.61</v>
      </c>
      <c r="F1628" s="48">
        <v>4.68</v>
      </c>
      <c r="G1628" s="48">
        <v>1.23E-2</v>
      </c>
      <c r="H1628" s="48">
        <v>81.323700000000002</v>
      </c>
      <c r="I1628" s="48">
        <v>2031</v>
      </c>
      <c r="J1628" s="48" t="s">
        <v>32</v>
      </c>
      <c r="K1628" s="48" t="s">
        <v>33</v>
      </c>
    </row>
    <row r="1629" spans="1:11" x14ac:dyDescent="0.25">
      <c r="A1629" s="48" t="s">
        <v>1253</v>
      </c>
      <c r="B1629" s="48" t="s">
        <v>79</v>
      </c>
      <c r="C1629" s="48" t="s">
        <v>31</v>
      </c>
      <c r="D1629" s="48">
        <v>486987</v>
      </c>
      <c r="E1629" s="48">
        <v>86.34</v>
      </c>
      <c r="F1629" s="48">
        <v>4.75</v>
      </c>
      <c r="G1629" s="48">
        <v>9.7999999999999997E-3</v>
      </c>
      <c r="H1629" s="48">
        <v>102.5236</v>
      </c>
      <c r="I1629" s="48">
        <v>2031</v>
      </c>
      <c r="J1629" s="48" t="s">
        <v>32</v>
      </c>
      <c r="K1629" s="48" t="s">
        <v>33</v>
      </c>
    </row>
    <row r="1630" spans="1:11" x14ac:dyDescent="0.25">
      <c r="A1630" s="48" t="s">
        <v>1807</v>
      </c>
      <c r="B1630" s="48" t="s">
        <v>79</v>
      </c>
      <c r="C1630" s="48" t="s">
        <v>31</v>
      </c>
      <c r="D1630" s="48">
        <v>1297636</v>
      </c>
      <c r="E1630" s="48">
        <v>81.900000000000006</v>
      </c>
      <c r="F1630" s="48">
        <v>6.82</v>
      </c>
      <c r="G1630" s="48">
        <v>5.3E-3</v>
      </c>
      <c r="H1630" s="48">
        <v>190.26920000000001</v>
      </c>
      <c r="I1630" s="48">
        <v>2031</v>
      </c>
      <c r="J1630" s="48" t="s">
        <v>32</v>
      </c>
      <c r="K1630" s="48" t="s">
        <v>33</v>
      </c>
    </row>
    <row r="1631" spans="1:11" x14ac:dyDescent="0.25">
      <c r="A1631" s="48" t="s">
        <v>1379</v>
      </c>
      <c r="B1631" s="48" t="s">
        <v>79</v>
      </c>
      <c r="C1631" s="48" t="s">
        <v>31</v>
      </c>
      <c r="D1631" s="48">
        <v>376442</v>
      </c>
      <c r="E1631" s="48">
        <v>88.48</v>
      </c>
      <c r="F1631" s="48">
        <v>3.52</v>
      </c>
      <c r="G1631" s="48">
        <v>9.4000000000000004E-3</v>
      </c>
      <c r="H1631" s="48">
        <v>106.9439</v>
      </c>
      <c r="I1631" s="48">
        <v>2031</v>
      </c>
      <c r="J1631" s="48" t="s">
        <v>32</v>
      </c>
      <c r="K1631" s="48" t="s">
        <v>33</v>
      </c>
    </row>
    <row r="1632" spans="1:11" x14ac:dyDescent="0.25">
      <c r="A1632" s="48" t="s">
        <v>2015</v>
      </c>
      <c r="B1632" s="48" t="s">
        <v>79</v>
      </c>
      <c r="C1632" s="48" t="s">
        <v>31</v>
      </c>
      <c r="D1632" s="48">
        <v>1051090</v>
      </c>
      <c r="E1632" s="48">
        <v>73.66</v>
      </c>
      <c r="F1632" s="48">
        <v>10.39</v>
      </c>
      <c r="G1632" s="48">
        <v>9.9000000000000008E-3</v>
      </c>
      <c r="H1632" s="48">
        <v>101.1636</v>
      </c>
      <c r="I1632" s="48">
        <v>2031</v>
      </c>
      <c r="J1632" s="48" t="s">
        <v>32</v>
      </c>
      <c r="K1632" s="48" t="s">
        <v>33</v>
      </c>
    </row>
    <row r="1633" spans="1:11" x14ac:dyDescent="0.25">
      <c r="A1633" s="48" t="s">
        <v>1749</v>
      </c>
      <c r="B1633" s="48" t="s">
        <v>79</v>
      </c>
      <c r="C1633" s="48" t="s">
        <v>31</v>
      </c>
      <c r="D1633" s="48">
        <v>914093</v>
      </c>
      <c r="E1633" s="48">
        <v>70.28</v>
      </c>
      <c r="F1633" s="48">
        <v>7.69</v>
      </c>
      <c r="G1633" s="48">
        <v>8.3999999999999995E-3</v>
      </c>
      <c r="H1633" s="48">
        <v>118.8677</v>
      </c>
      <c r="I1633" s="48">
        <v>2031</v>
      </c>
      <c r="J1633" s="48" t="s">
        <v>32</v>
      </c>
      <c r="K1633" s="48" t="s">
        <v>33</v>
      </c>
    </row>
    <row r="1634" spans="1:11" x14ac:dyDescent="0.25">
      <c r="A1634" s="48" t="s">
        <v>1758</v>
      </c>
      <c r="B1634" s="48" t="s">
        <v>75</v>
      </c>
      <c r="C1634" s="48" t="s">
        <v>31</v>
      </c>
      <c r="D1634" s="48">
        <v>272251</v>
      </c>
      <c r="E1634" s="48">
        <v>86.52</v>
      </c>
      <c r="F1634" s="48">
        <v>4.6500000000000004</v>
      </c>
      <c r="G1634" s="48">
        <v>1.7100000000000001E-2</v>
      </c>
      <c r="H1634" s="48">
        <v>58.5486</v>
      </c>
      <c r="I1634" s="48">
        <v>2031</v>
      </c>
      <c r="J1634" s="48" t="s">
        <v>32</v>
      </c>
      <c r="K1634" s="48" t="s">
        <v>33</v>
      </c>
    </row>
    <row r="1635" spans="1:11" x14ac:dyDescent="0.25">
      <c r="A1635" s="48" t="s">
        <v>2260</v>
      </c>
      <c r="B1635" s="48" t="s">
        <v>75</v>
      </c>
      <c r="C1635" s="48" t="s">
        <v>31</v>
      </c>
      <c r="D1635" s="48">
        <v>469145</v>
      </c>
      <c r="E1635" s="48">
        <v>72.34</v>
      </c>
      <c r="F1635" s="48">
        <v>6.5</v>
      </c>
      <c r="G1635" s="48">
        <v>1.3899999999999999E-2</v>
      </c>
      <c r="H1635" s="48">
        <v>72.176100000000005</v>
      </c>
      <c r="I1635" s="48">
        <v>2031</v>
      </c>
      <c r="J1635" s="48" t="s">
        <v>32</v>
      </c>
      <c r="K1635" s="48" t="s">
        <v>33</v>
      </c>
    </row>
    <row r="1636" spans="1:11" x14ac:dyDescent="0.25">
      <c r="A1636" s="48" t="s">
        <v>2214</v>
      </c>
      <c r="B1636" s="48" t="s">
        <v>34</v>
      </c>
      <c r="C1636" s="48" t="s">
        <v>31</v>
      </c>
      <c r="D1636" s="48">
        <v>50718</v>
      </c>
      <c r="E1636" s="48">
        <v>79.42</v>
      </c>
      <c r="F1636" s="48">
        <v>8.7799999999999994</v>
      </c>
      <c r="G1636" s="48">
        <v>0.1731</v>
      </c>
      <c r="H1636" s="48">
        <v>5.7766000000000002</v>
      </c>
      <c r="I1636" s="48">
        <v>2031</v>
      </c>
      <c r="J1636" s="48" t="s">
        <v>32</v>
      </c>
      <c r="K1636" s="48" t="s">
        <v>33</v>
      </c>
    </row>
    <row r="1637" spans="1:11" x14ac:dyDescent="0.25">
      <c r="A1637" s="48" t="s">
        <v>3641</v>
      </c>
      <c r="B1637" s="48" t="s">
        <v>34</v>
      </c>
      <c r="C1637" s="48" t="s">
        <v>31</v>
      </c>
      <c r="D1637" s="48">
        <v>3414019</v>
      </c>
      <c r="E1637" s="48">
        <v>82.42</v>
      </c>
      <c r="F1637" s="48">
        <v>20.29</v>
      </c>
      <c r="G1637" s="48">
        <v>5.8999999999999999E-3</v>
      </c>
      <c r="H1637" s="48">
        <v>168.2612</v>
      </c>
      <c r="I1637" s="48">
        <v>2031</v>
      </c>
      <c r="J1637" s="48" t="s">
        <v>32</v>
      </c>
      <c r="K1637" s="48" t="s">
        <v>33</v>
      </c>
    </row>
    <row r="1638" spans="1:11" x14ac:dyDescent="0.25">
      <c r="A1638" s="48" t="s">
        <v>1553</v>
      </c>
      <c r="B1638" s="48" t="s">
        <v>79</v>
      </c>
      <c r="C1638" s="48" t="s">
        <v>31</v>
      </c>
      <c r="D1638" s="48">
        <v>459870</v>
      </c>
      <c r="E1638" s="48">
        <v>89.34</v>
      </c>
      <c r="F1638" s="48">
        <v>4.78</v>
      </c>
      <c r="G1638" s="48">
        <v>1.04E-2</v>
      </c>
      <c r="H1638" s="48">
        <v>96.207099999999997</v>
      </c>
      <c r="I1638" s="48">
        <v>2031</v>
      </c>
      <c r="J1638" s="48" t="s">
        <v>32</v>
      </c>
      <c r="K1638" s="48" t="s">
        <v>33</v>
      </c>
    </row>
    <row r="1639" spans="1:11" x14ac:dyDescent="0.25">
      <c r="A1639" s="48" t="s">
        <v>3033</v>
      </c>
      <c r="B1639" s="48" t="s">
        <v>75</v>
      </c>
      <c r="C1639" s="48" t="s">
        <v>31</v>
      </c>
      <c r="D1639" s="48">
        <v>420198</v>
      </c>
      <c r="E1639" s="48">
        <v>87.73</v>
      </c>
      <c r="F1639" s="48">
        <v>6.49</v>
      </c>
      <c r="G1639" s="48">
        <v>1.54E-2</v>
      </c>
      <c r="H1639" s="48">
        <v>64.745500000000007</v>
      </c>
      <c r="I1639" s="48">
        <v>2031</v>
      </c>
      <c r="J1639" s="48" t="s">
        <v>32</v>
      </c>
      <c r="K1639" s="48" t="s">
        <v>33</v>
      </c>
    </row>
    <row r="1640" spans="1:11" x14ac:dyDescent="0.25">
      <c r="A1640" s="48" t="s">
        <v>1519</v>
      </c>
      <c r="B1640" s="48" t="s">
        <v>79</v>
      </c>
      <c r="C1640" s="48" t="s">
        <v>31</v>
      </c>
      <c r="D1640" s="48">
        <v>377273</v>
      </c>
      <c r="E1640" s="48">
        <v>87.72</v>
      </c>
      <c r="F1640" s="48">
        <v>4.38</v>
      </c>
      <c r="G1640" s="48">
        <v>1.1599999999999999E-2</v>
      </c>
      <c r="H1640" s="48">
        <v>86.135400000000004</v>
      </c>
      <c r="I1640" s="48">
        <v>2031</v>
      </c>
      <c r="J1640" s="48" t="s">
        <v>32</v>
      </c>
      <c r="K1640" s="48" t="s">
        <v>33</v>
      </c>
    </row>
    <row r="1641" spans="1:11" x14ac:dyDescent="0.25">
      <c r="A1641" s="48" t="s">
        <v>2478</v>
      </c>
      <c r="B1641" s="48" t="s">
        <v>79</v>
      </c>
      <c r="C1641" s="48" t="s">
        <v>31</v>
      </c>
      <c r="D1641" s="48">
        <v>1053208</v>
      </c>
      <c r="E1641" s="48">
        <v>68.650000000000006</v>
      </c>
      <c r="F1641" s="48">
        <v>11.08</v>
      </c>
      <c r="G1641" s="48">
        <v>1.0500000000000001E-2</v>
      </c>
      <c r="H1641" s="48">
        <v>95.054900000000004</v>
      </c>
      <c r="I1641" s="48">
        <v>2031</v>
      </c>
      <c r="J1641" s="48" t="s">
        <v>32</v>
      </c>
      <c r="K1641" s="48" t="s">
        <v>33</v>
      </c>
    </row>
    <row r="1642" spans="1:11" x14ac:dyDescent="0.25">
      <c r="A1642" s="48" t="s">
        <v>1491</v>
      </c>
      <c r="B1642" s="48" t="s">
        <v>79</v>
      </c>
      <c r="C1642" s="48" t="s">
        <v>31</v>
      </c>
      <c r="D1642" s="48">
        <v>433044</v>
      </c>
      <c r="E1642" s="48">
        <v>83.18</v>
      </c>
      <c r="F1642" s="48">
        <v>6.22</v>
      </c>
      <c r="G1642" s="48">
        <v>1.44E-2</v>
      </c>
      <c r="H1642" s="48">
        <v>69.621200000000002</v>
      </c>
      <c r="I1642" s="48">
        <v>2031</v>
      </c>
      <c r="J1642" s="48" t="s">
        <v>32</v>
      </c>
      <c r="K1642" s="48" t="s">
        <v>33</v>
      </c>
    </row>
    <row r="1643" spans="1:11" x14ac:dyDescent="0.25">
      <c r="A1643" s="48" t="s">
        <v>2525</v>
      </c>
      <c r="B1643" s="48" t="s">
        <v>79</v>
      </c>
      <c r="C1643" s="48" t="s">
        <v>31</v>
      </c>
      <c r="D1643" s="48">
        <v>622947</v>
      </c>
      <c r="E1643" s="48">
        <v>88.2</v>
      </c>
      <c r="F1643" s="48">
        <v>7.22</v>
      </c>
      <c r="G1643" s="48">
        <v>1.1599999999999999E-2</v>
      </c>
      <c r="H1643" s="48">
        <v>86.280699999999996</v>
      </c>
      <c r="I1643" s="48">
        <v>2031</v>
      </c>
      <c r="J1643" s="48" t="s">
        <v>32</v>
      </c>
      <c r="K1643" s="48" t="s">
        <v>33</v>
      </c>
    </row>
    <row r="1644" spans="1:11" x14ac:dyDescent="0.25">
      <c r="A1644" s="48" t="s">
        <v>1476</v>
      </c>
      <c r="B1644" s="48" t="s">
        <v>79</v>
      </c>
      <c r="C1644" s="48" t="s">
        <v>31</v>
      </c>
      <c r="D1644" s="48">
        <v>482378</v>
      </c>
      <c r="E1644" s="48">
        <v>86.81</v>
      </c>
      <c r="F1644" s="48">
        <v>4.49</v>
      </c>
      <c r="G1644" s="48">
        <v>9.2999999999999992E-3</v>
      </c>
      <c r="H1644" s="48">
        <v>107.43380000000001</v>
      </c>
      <c r="I1644" s="48">
        <v>2031</v>
      </c>
      <c r="J1644" s="48" t="s">
        <v>32</v>
      </c>
      <c r="K1644" s="48" t="s">
        <v>33</v>
      </c>
    </row>
    <row r="1645" spans="1:11" x14ac:dyDescent="0.25">
      <c r="A1645" s="48" t="s">
        <v>1556</v>
      </c>
      <c r="B1645" s="48" t="s">
        <v>79</v>
      </c>
      <c r="C1645" s="48" t="s">
        <v>31</v>
      </c>
      <c r="D1645" s="48">
        <v>1327286</v>
      </c>
      <c r="E1645" s="48">
        <v>74.02</v>
      </c>
      <c r="F1645" s="48">
        <v>9.98</v>
      </c>
      <c r="G1645" s="48">
        <v>7.4999999999999997E-3</v>
      </c>
      <c r="H1645" s="48">
        <v>132.99459999999999</v>
      </c>
      <c r="I1645" s="48">
        <v>2031</v>
      </c>
      <c r="J1645" s="48" t="s">
        <v>32</v>
      </c>
      <c r="K1645" s="48" t="s">
        <v>33</v>
      </c>
    </row>
    <row r="1646" spans="1:11" x14ac:dyDescent="0.25">
      <c r="A1646" s="48" t="s">
        <v>1425</v>
      </c>
      <c r="B1646" s="48" t="s">
        <v>79</v>
      </c>
      <c r="C1646" s="48" t="s">
        <v>31</v>
      </c>
      <c r="D1646" s="48">
        <v>396251</v>
      </c>
      <c r="E1646" s="48">
        <v>87.12</v>
      </c>
      <c r="F1646" s="48">
        <v>4.6399999999999997</v>
      </c>
      <c r="G1646" s="48">
        <v>1.17E-2</v>
      </c>
      <c r="H1646" s="48">
        <v>85.398899999999998</v>
      </c>
      <c r="I1646" s="48">
        <v>2031</v>
      </c>
      <c r="J1646" s="48" t="s">
        <v>32</v>
      </c>
      <c r="K1646" s="48" t="s">
        <v>33</v>
      </c>
    </row>
    <row r="1647" spans="1:11" x14ac:dyDescent="0.25">
      <c r="A1647" s="48" t="s">
        <v>3328</v>
      </c>
      <c r="B1647" s="48" t="s">
        <v>79</v>
      </c>
      <c r="C1647" s="48" t="s">
        <v>31</v>
      </c>
      <c r="D1647" s="48">
        <v>344674</v>
      </c>
      <c r="E1647" s="48">
        <v>82.82</v>
      </c>
      <c r="F1647" s="48">
        <v>4.76</v>
      </c>
      <c r="G1647" s="48">
        <v>1.38E-2</v>
      </c>
      <c r="H1647" s="48">
        <v>72.410600000000002</v>
      </c>
      <c r="I1647" s="48">
        <v>2031</v>
      </c>
      <c r="J1647" s="48" t="s">
        <v>32</v>
      </c>
      <c r="K1647" s="48" t="s">
        <v>33</v>
      </c>
    </row>
    <row r="1648" spans="1:11" x14ac:dyDescent="0.25">
      <c r="A1648" s="48" t="s">
        <v>1529</v>
      </c>
      <c r="B1648" s="48" t="s">
        <v>79</v>
      </c>
      <c r="C1648" s="48" t="s">
        <v>31</v>
      </c>
      <c r="D1648" s="48">
        <v>433044</v>
      </c>
      <c r="E1648" s="48">
        <v>84.05</v>
      </c>
      <c r="F1648" s="48">
        <v>6.22</v>
      </c>
      <c r="G1648" s="48">
        <v>1.44E-2</v>
      </c>
      <c r="H1648" s="48">
        <v>69.621200000000002</v>
      </c>
      <c r="I1648" s="48">
        <v>2031</v>
      </c>
      <c r="J1648" s="48" t="s">
        <v>32</v>
      </c>
      <c r="K1648" s="48" t="s">
        <v>33</v>
      </c>
    </row>
    <row r="1649" spans="1:11" x14ac:dyDescent="0.25">
      <c r="A1649" s="48" t="s">
        <v>1188</v>
      </c>
      <c r="B1649" s="48" t="s">
        <v>34</v>
      </c>
      <c r="C1649" s="48" t="s">
        <v>31</v>
      </c>
      <c r="D1649" s="48">
        <v>538412</v>
      </c>
      <c r="E1649" s="48">
        <v>85.96</v>
      </c>
      <c r="F1649" s="48">
        <v>8.77</v>
      </c>
      <c r="G1649" s="48">
        <v>1.6299999999999999E-2</v>
      </c>
      <c r="H1649" s="48">
        <v>61.392400000000002</v>
      </c>
      <c r="I1649" s="48">
        <v>2031</v>
      </c>
      <c r="J1649" s="48" t="s">
        <v>32</v>
      </c>
      <c r="K1649" s="48" t="s">
        <v>33</v>
      </c>
    </row>
    <row r="1650" spans="1:11" x14ac:dyDescent="0.25">
      <c r="A1650" s="48" t="s">
        <v>1989</v>
      </c>
      <c r="B1650" s="48" t="s">
        <v>79</v>
      </c>
      <c r="C1650" s="48" t="s">
        <v>31</v>
      </c>
      <c r="D1650" s="48">
        <v>618586</v>
      </c>
      <c r="E1650" s="48">
        <v>86.84</v>
      </c>
      <c r="F1650" s="48">
        <v>6.76</v>
      </c>
      <c r="G1650" s="48">
        <v>1.09E-2</v>
      </c>
      <c r="H1650" s="48">
        <v>91.506900000000002</v>
      </c>
      <c r="I1650" s="48">
        <v>2031</v>
      </c>
      <c r="J1650" s="48" t="s">
        <v>32</v>
      </c>
      <c r="K1650" s="48" t="s">
        <v>33</v>
      </c>
    </row>
    <row r="1651" spans="1:11" x14ac:dyDescent="0.25">
      <c r="A1651" s="48" t="s">
        <v>1617</v>
      </c>
      <c r="B1651" s="48" t="s">
        <v>79</v>
      </c>
      <c r="C1651" s="48" t="s">
        <v>31</v>
      </c>
      <c r="D1651" s="48">
        <v>565930</v>
      </c>
      <c r="E1651" s="48">
        <v>87.2</v>
      </c>
      <c r="F1651" s="48">
        <v>4.72</v>
      </c>
      <c r="G1651" s="48">
        <v>8.3000000000000001E-3</v>
      </c>
      <c r="H1651" s="48">
        <v>119.90049999999999</v>
      </c>
      <c r="I1651" s="48">
        <v>2031</v>
      </c>
      <c r="J1651" s="48" t="s">
        <v>32</v>
      </c>
      <c r="K1651" s="48" t="s">
        <v>33</v>
      </c>
    </row>
    <row r="1652" spans="1:11" x14ac:dyDescent="0.25">
      <c r="A1652" s="48" t="s">
        <v>2603</v>
      </c>
      <c r="B1652" s="48" t="s">
        <v>79</v>
      </c>
      <c r="C1652" s="48" t="s">
        <v>31</v>
      </c>
      <c r="D1652" s="48">
        <v>611278</v>
      </c>
      <c r="E1652" s="48">
        <v>83.18</v>
      </c>
      <c r="F1652" s="48">
        <v>6.61</v>
      </c>
      <c r="G1652" s="48">
        <v>1.0800000000000001E-2</v>
      </c>
      <c r="H1652" s="48">
        <v>92.477699999999999</v>
      </c>
      <c r="I1652" s="48">
        <v>2031</v>
      </c>
      <c r="J1652" s="48" t="s">
        <v>32</v>
      </c>
      <c r="K1652" s="48" t="s">
        <v>33</v>
      </c>
    </row>
    <row r="1653" spans="1:11" x14ac:dyDescent="0.25">
      <c r="A1653" s="48" t="s">
        <v>2090</v>
      </c>
      <c r="B1653" s="48" t="s">
        <v>79</v>
      </c>
      <c r="C1653" s="48" t="s">
        <v>31</v>
      </c>
      <c r="D1653" s="48">
        <v>957115</v>
      </c>
      <c r="E1653" s="48">
        <v>86.87</v>
      </c>
      <c r="F1653" s="48">
        <v>9.84</v>
      </c>
      <c r="G1653" s="48">
        <v>1.03E-2</v>
      </c>
      <c r="H1653" s="48">
        <v>97.267799999999994</v>
      </c>
      <c r="I1653" s="48">
        <v>2031</v>
      </c>
      <c r="J1653" s="48" t="s">
        <v>32</v>
      </c>
      <c r="K1653" s="48" t="s">
        <v>33</v>
      </c>
    </row>
    <row r="1654" spans="1:11" x14ac:dyDescent="0.25">
      <c r="A1654" s="48" t="s">
        <v>1274</v>
      </c>
      <c r="B1654" s="48" t="s">
        <v>79</v>
      </c>
      <c r="C1654" s="48" t="s">
        <v>31</v>
      </c>
      <c r="D1654" s="48">
        <v>314858</v>
      </c>
      <c r="E1654" s="48">
        <v>88.98</v>
      </c>
      <c r="F1654" s="48">
        <v>4.76</v>
      </c>
      <c r="G1654" s="48">
        <v>1.5100000000000001E-2</v>
      </c>
      <c r="H1654" s="48">
        <v>66.146600000000007</v>
      </c>
      <c r="I1654" s="48">
        <v>2031</v>
      </c>
      <c r="J1654" s="48" t="s">
        <v>32</v>
      </c>
      <c r="K1654" s="48" t="s">
        <v>33</v>
      </c>
    </row>
    <row r="1655" spans="1:11" x14ac:dyDescent="0.25">
      <c r="A1655" s="48" t="s">
        <v>1329</v>
      </c>
      <c r="B1655" s="48" t="s">
        <v>79</v>
      </c>
      <c r="C1655" s="48" t="s">
        <v>31</v>
      </c>
      <c r="D1655" s="48">
        <v>538564</v>
      </c>
      <c r="E1655" s="48">
        <v>88.01</v>
      </c>
      <c r="F1655" s="48">
        <v>4.18</v>
      </c>
      <c r="G1655" s="48">
        <v>7.7999999999999996E-3</v>
      </c>
      <c r="H1655" s="48">
        <v>128.84299999999999</v>
      </c>
      <c r="I1655" s="48">
        <v>2031</v>
      </c>
      <c r="J1655" s="48" t="s">
        <v>32</v>
      </c>
      <c r="K1655" s="48" t="s">
        <v>33</v>
      </c>
    </row>
    <row r="1656" spans="1:11" x14ac:dyDescent="0.25">
      <c r="A1656" s="48" t="s">
        <v>1754</v>
      </c>
      <c r="B1656" s="48" t="s">
        <v>79</v>
      </c>
      <c r="C1656" s="48" t="s">
        <v>31</v>
      </c>
      <c r="D1656" s="48">
        <v>871735</v>
      </c>
      <c r="E1656" s="48">
        <v>86.75</v>
      </c>
      <c r="F1656" s="48">
        <v>7.45</v>
      </c>
      <c r="G1656" s="48">
        <v>8.5000000000000006E-3</v>
      </c>
      <c r="H1656" s="48">
        <v>117.01139999999999</v>
      </c>
      <c r="I1656" s="48">
        <v>2031</v>
      </c>
      <c r="J1656" s="48" t="s">
        <v>32</v>
      </c>
      <c r="K1656" s="48" t="s">
        <v>33</v>
      </c>
    </row>
    <row r="1657" spans="1:11" x14ac:dyDescent="0.25">
      <c r="A1657" s="48" t="s">
        <v>1281</v>
      </c>
      <c r="B1657" s="48" t="s">
        <v>79</v>
      </c>
      <c r="C1657" s="48" t="s">
        <v>31</v>
      </c>
      <c r="D1657" s="48">
        <v>335995</v>
      </c>
      <c r="E1657" s="48">
        <v>84.04</v>
      </c>
      <c r="F1657" s="48">
        <v>4</v>
      </c>
      <c r="G1657" s="48">
        <v>1.1900000000000001E-2</v>
      </c>
      <c r="H1657" s="48">
        <v>83.998800000000003</v>
      </c>
      <c r="I1657" s="48">
        <v>2031</v>
      </c>
      <c r="J1657" s="48" t="s">
        <v>32</v>
      </c>
      <c r="K1657" s="48" t="s">
        <v>33</v>
      </c>
    </row>
    <row r="1658" spans="1:11" x14ac:dyDescent="0.25">
      <c r="A1658" s="48" t="s">
        <v>1775</v>
      </c>
      <c r="B1658" s="48" t="s">
        <v>79</v>
      </c>
      <c r="C1658" s="48" t="s">
        <v>31</v>
      </c>
      <c r="D1658" s="48">
        <v>903005</v>
      </c>
      <c r="E1658" s="48">
        <v>76.209999999999994</v>
      </c>
      <c r="F1658" s="48">
        <v>11.04</v>
      </c>
      <c r="G1658" s="48">
        <v>1.2200000000000001E-2</v>
      </c>
      <c r="H1658" s="48">
        <v>81.793899999999994</v>
      </c>
      <c r="I1658" s="48">
        <v>2031</v>
      </c>
      <c r="J1658" s="48" t="s">
        <v>32</v>
      </c>
      <c r="K1658" s="48" t="s">
        <v>33</v>
      </c>
    </row>
    <row r="1659" spans="1:11" x14ac:dyDescent="0.25">
      <c r="A1659" s="48" t="s">
        <v>231</v>
      </c>
      <c r="B1659" s="48" t="s">
        <v>79</v>
      </c>
      <c r="C1659" s="48" t="s">
        <v>31</v>
      </c>
      <c r="D1659" s="48">
        <v>584285</v>
      </c>
      <c r="E1659" s="48">
        <v>86.75</v>
      </c>
      <c r="F1659" s="48">
        <v>3.39</v>
      </c>
      <c r="G1659" s="48">
        <v>5.7999999999999996E-3</v>
      </c>
      <c r="H1659" s="48">
        <v>172.35550000000001</v>
      </c>
      <c r="I1659" s="48">
        <v>2031</v>
      </c>
      <c r="J1659" s="48" t="s">
        <v>32</v>
      </c>
      <c r="K1659" s="48" t="s">
        <v>33</v>
      </c>
    </row>
    <row r="1660" spans="1:11" x14ac:dyDescent="0.25">
      <c r="A1660" s="48" t="s">
        <v>665</v>
      </c>
      <c r="B1660" s="48" t="s">
        <v>79</v>
      </c>
      <c r="C1660" s="48" t="s">
        <v>31</v>
      </c>
      <c r="D1660" s="48">
        <v>604633</v>
      </c>
      <c r="E1660" s="48">
        <v>86.34</v>
      </c>
      <c r="F1660" s="48">
        <v>3.39</v>
      </c>
      <c r="G1660" s="48">
        <v>5.5999999999999999E-3</v>
      </c>
      <c r="H1660" s="48">
        <v>178.3579</v>
      </c>
      <c r="I1660" s="48">
        <v>2031</v>
      </c>
      <c r="J1660" s="48" t="s">
        <v>32</v>
      </c>
      <c r="K1660" s="48" t="s">
        <v>33</v>
      </c>
    </row>
    <row r="1661" spans="1:11" x14ac:dyDescent="0.25">
      <c r="A1661" s="48" t="s">
        <v>3103</v>
      </c>
      <c r="B1661" s="48" t="s">
        <v>75</v>
      </c>
      <c r="C1661" s="48" t="s">
        <v>31</v>
      </c>
      <c r="D1661" s="48">
        <v>454029</v>
      </c>
      <c r="E1661" s="48">
        <v>81.709999999999994</v>
      </c>
      <c r="F1661" s="48">
        <v>6.33</v>
      </c>
      <c r="G1661" s="48">
        <v>1.3899999999999999E-2</v>
      </c>
      <c r="H1661" s="48">
        <v>71.726500000000001</v>
      </c>
      <c r="I1661" s="48">
        <v>2031</v>
      </c>
      <c r="J1661" s="48" t="s">
        <v>32</v>
      </c>
      <c r="K1661" s="48" t="s">
        <v>33</v>
      </c>
    </row>
    <row r="1662" spans="1:11" x14ac:dyDescent="0.25">
      <c r="A1662" s="48" t="s">
        <v>1423</v>
      </c>
      <c r="B1662" s="48" t="s">
        <v>79</v>
      </c>
      <c r="C1662" s="48" t="s">
        <v>31</v>
      </c>
      <c r="D1662" s="48">
        <v>356842</v>
      </c>
      <c r="E1662" s="48">
        <v>89.27</v>
      </c>
      <c r="F1662" s="48">
        <v>4.3499999999999996</v>
      </c>
      <c r="G1662" s="48">
        <v>1.2200000000000001E-2</v>
      </c>
      <c r="H1662" s="48">
        <v>82.032600000000002</v>
      </c>
      <c r="I1662" s="48">
        <v>2031</v>
      </c>
      <c r="J1662" s="48" t="s">
        <v>32</v>
      </c>
      <c r="K1662" s="48" t="s">
        <v>33</v>
      </c>
    </row>
    <row r="1663" spans="1:11" x14ac:dyDescent="0.25">
      <c r="A1663" s="48" t="s">
        <v>2318</v>
      </c>
      <c r="B1663" s="48" t="s">
        <v>79</v>
      </c>
      <c r="C1663" s="48" t="s">
        <v>31</v>
      </c>
      <c r="D1663" s="48">
        <v>1318649</v>
      </c>
      <c r="E1663" s="48">
        <v>72.53</v>
      </c>
      <c r="F1663" s="48">
        <v>10.68</v>
      </c>
      <c r="G1663" s="48">
        <v>8.0999999999999996E-3</v>
      </c>
      <c r="H1663" s="48">
        <v>123.46899999999999</v>
      </c>
      <c r="I1663" s="48">
        <v>2031</v>
      </c>
      <c r="J1663" s="48" t="s">
        <v>32</v>
      </c>
      <c r="K1663" s="48" t="s">
        <v>33</v>
      </c>
    </row>
    <row r="1664" spans="1:11" x14ac:dyDescent="0.25">
      <c r="A1664" s="48" t="s">
        <v>1862</v>
      </c>
      <c r="B1664" s="48" t="s">
        <v>75</v>
      </c>
      <c r="C1664" s="48" t="s">
        <v>31</v>
      </c>
      <c r="D1664" s="48">
        <v>794218</v>
      </c>
      <c r="E1664" s="48">
        <v>86.52</v>
      </c>
      <c r="F1664" s="48">
        <v>6.26</v>
      </c>
      <c r="G1664" s="48">
        <v>7.9000000000000008E-3</v>
      </c>
      <c r="H1664" s="48">
        <v>126.8719</v>
      </c>
      <c r="I1664" s="48">
        <v>2031</v>
      </c>
      <c r="J1664" s="48" t="s">
        <v>32</v>
      </c>
      <c r="K1664" s="48" t="s">
        <v>33</v>
      </c>
    </row>
    <row r="1665" spans="1:11" x14ac:dyDescent="0.25">
      <c r="A1665" s="48" t="s">
        <v>1286</v>
      </c>
      <c r="B1665" s="48" t="s">
        <v>75</v>
      </c>
      <c r="C1665" s="48" t="s">
        <v>31</v>
      </c>
      <c r="D1665" s="48">
        <v>242642</v>
      </c>
      <c r="E1665" s="48">
        <v>83.12</v>
      </c>
      <c r="F1665" s="48">
        <v>4.6500000000000004</v>
      </c>
      <c r="G1665" s="48">
        <v>1.9199999999999998E-2</v>
      </c>
      <c r="H1665" s="48">
        <v>52.181199999999997</v>
      </c>
      <c r="I1665" s="48">
        <v>2031</v>
      </c>
      <c r="J1665" s="48" t="s">
        <v>32</v>
      </c>
      <c r="K1665" s="48" t="s">
        <v>33</v>
      </c>
    </row>
    <row r="1666" spans="1:11" x14ac:dyDescent="0.25">
      <c r="A1666" s="48" t="s">
        <v>1883</v>
      </c>
      <c r="B1666" s="48" t="s">
        <v>79</v>
      </c>
      <c r="C1666" s="48" t="s">
        <v>31</v>
      </c>
      <c r="D1666" s="48">
        <v>1304613</v>
      </c>
      <c r="E1666" s="48">
        <v>75.52</v>
      </c>
      <c r="F1666" s="48">
        <v>10.26</v>
      </c>
      <c r="G1666" s="48">
        <v>7.9000000000000008E-3</v>
      </c>
      <c r="H1666" s="48">
        <v>127.15519999999999</v>
      </c>
      <c r="I1666" s="48">
        <v>2031</v>
      </c>
      <c r="J1666" s="48" t="s">
        <v>32</v>
      </c>
      <c r="K1666" s="48" t="s">
        <v>33</v>
      </c>
    </row>
    <row r="1667" spans="1:11" x14ac:dyDescent="0.25">
      <c r="A1667" s="48" t="s">
        <v>2645</v>
      </c>
      <c r="B1667" s="48" t="s">
        <v>79</v>
      </c>
      <c r="C1667" s="48" t="s">
        <v>31</v>
      </c>
      <c r="D1667" s="48">
        <v>675312</v>
      </c>
      <c r="E1667" s="48">
        <v>87.77</v>
      </c>
      <c r="F1667" s="48">
        <v>6.99</v>
      </c>
      <c r="G1667" s="48">
        <v>1.04E-2</v>
      </c>
      <c r="H1667" s="48">
        <v>96.611199999999997</v>
      </c>
      <c r="I1667" s="48">
        <v>2031</v>
      </c>
      <c r="J1667" s="48" t="s">
        <v>32</v>
      </c>
      <c r="K1667" s="48" t="s">
        <v>33</v>
      </c>
    </row>
    <row r="1668" spans="1:11" x14ac:dyDescent="0.25">
      <c r="A1668" s="48" t="s">
        <v>2057</v>
      </c>
      <c r="B1668" s="48" t="s">
        <v>79</v>
      </c>
      <c r="C1668" s="48" t="s">
        <v>31</v>
      </c>
      <c r="D1668" s="48">
        <v>695162</v>
      </c>
      <c r="E1668" s="48">
        <v>82.67</v>
      </c>
      <c r="F1668" s="48">
        <v>7.24</v>
      </c>
      <c r="G1668" s="48">
        <v>1.04E-2</v>
      </c>
      <c r="H1668" s="48">
        <v>96.016900000000007</v>
      </c>
      <c r="I1668" s="48">
        <v>2031</v>
      </c>
      <c r="J1668" s="48" t="s">
        <v>32</v>
      </c>
      <c r="K1668" s="48" t="s">
        <v>33</v>
      </c>
    </row>
    <row r="1669" spans="1:11" x14ac:dyDescent="0.25">
      <c r="A1669" s="48" t="s">
        <v>2376</v>
      </c>
      <c r="B1669" s="48" t="s">
        <v>75</v>
      </c>
      <c r="C1669" s="48" t="s">
        <v>31</v>
      </c>
      <c r="D1669" s="48">
        <v>1007342</v>
      </c>
      <c r="E1669" s="48">
        <v>77.42</v>
      </c>
      <c r="F1669" s="48">
        <v>16.510000000000002</v>
      </c>
      <c r="G1669" s="48">
        <v>1.6400000000000001E-2</v>
      </c>
      <c r="H1669" s="48">
        <v>61.014000000000003</v>
      </c>
      <c r="I1669" s="48">
        <v>2031</v>
      </c>
      <c r="J1669" s="48" t="s">
        <v>32</v>
      </c>
      <c r="K1669" s="48" t="s">
        <v>33</v>
      </c>
    </row>
    <row r="1670" spans="1:11" x14ac:dyDescent="0.25">
      <c r="A1670" s="48" t="s">
        <v>1792</v>
      </c>
      <c r="B1670" s="48" t="s">
        <v>75</v>
      </c>
      <c r="C1670" s="48" t="s">
        <v>31</v>
      </c>
      <c r="D1670" s="48">
        <v>669692</v>
      </c>
      <c r="E1670" s="48">
        <v>81.069999999999993</v>
      </c>
      <c r="F1670" s="48">
        <v>5.95</v>
      </c>
      <c r="G1670" s="48">
        <v>8.8999999999999999E-3</v>
      </c>
      <c r="H1670" s="48">
        <v>112.55329999999999</v>
      </c>
      <c r="I1670" s="48">
        <v>2031</v>
      </c>
      <c r="J1670" s="48" t="s">
        <v>32</v>
      </c>
      <c r="K1670" s="48" t="s">
        <v>33</v>
      </c>
    </row>
    <row r="1671" spans="1:11" x14ac:dyDescent="0.25">
      <c r="A1671" s="48" t="s">
        <v>1578</v>
      </c>
      <c r="B1671" s="48" t="s">
        <v>79</v>
      </c>
      <c r="C1671" s="48" t="s">
        <v>31</v>
      </c>
      <c r="D1671" s="48">
        <v>435328</v>
      </c>
      <c r="E1671" s="48">
        <v>87.68</v>
      </c>
      <c r="F1671" s="48">
        <v>4.34</v>
      </c>
      <c r="G1671" s="48">
        <v>0.01</v>
      </c>
      <c r="H1671" s="48">
        <v>100.30589999999999</v>
      </c>
      <c r="I1671" s="48">
        <v>2031</v>
      </c>
      <c r="J1671" s="48" t="s">
        <v>32</v>
      </c>
      <c r="K1671" s="48" t="s">
        <v>33</v>
      </c>
    </row>
    <row r="1672" spans="1:11" x14ac:dyDescent="0.25">
      <c r="A1672" s="48" t="s">
        <v>1271</v>
      </c>
      <c r="B1672" s="48" t="s">
        <v>79</v>
      </c>
      <c r="C1672" s="48" t="s">
        <v>31</v>
      </c>
      <c r="D1672" s="48">
        <v>488025</v>
      </c>
      <c r="E1672" s="48">
        <v>86</v>
      </c>
      <c r="F1672" s="48">
        <v>3.77</v>
      </c>
      <c r="G1672" s="48">
        <v>7.7000000000000002E-3</v>
      </c>
      <c r="H1672" s="48">
        <v>129.44970000000001</v>
      </c>
      <c r="I1672" s="48">
        <v>2031</v>
      </c>
      <c r="J1672" s="48" t="s">
        <v>32</v>
      </c>
      <c r="K1672" s="48" t="s">
        <v>33</v>
      </c>
    </row>
    <row r="1673" spans="1:11" x14ac:dyDescent="0.25">
      <c r="A1673" s="48" t="s">
        <v>1356</v>
      </c>
      <c r="B1673" s="48" t="s">
        <v>79</v>
      </c>
      <c r="C1673" s="48" t="s">
        <v>31</v>
      </c>
      <c r="D1673" s="48">
        <v>409290</v>
      </c>
      <c r="E1673" s="48">
        <v>89.5</v>
      </c>
      <c r="F1673" s="48">
        <v>4.3499999999999996</v>
      </c>
      <c r="G1673" s="48">
        <v>1.06E-2</v>
      </c>
      <c r="H1673" s="48">
        <v>94.089699999999993</v>
      </c>
      <c r="I1673" s="48">
        <v>2031</v>
      </c>
      <c r="J1673" s="48" t="s">
        <v>32</v>
      </c>
      <c r="K1673" s="48" t="s">
        <v>33</v>
      </c>
    </row>
    <row r="1674" spans="1:11" x14ac:dyDescent="0.25">
      <c r="A1674" s="48" t="s">
        <v>2337</v>
      </c>
      <c r="B1674" s="48" t="s">
        <v>79</v>
      </c>
      <c r="C1674" s="48" t="s">
        <v>31</v>
      </c>
      <c r="D1674" s="48">
        <v>1391570</v>
      </c>
      <c r="E1674" s="48">
        <v>76.41</v>
      </c>
      <c r="F1674" s="48">
        <v>9.91</v>
      </c>
      <c r="G1674" s="48">
        <v>7.1000000000000004E-3</v>
      </c>
      <c r="H1674" s="48">
        <v>140.42080000000001</v>
      </c>
      <c r="I1674" s="48">
        <v>2031</v>
      </c>
      <c r="J1674" s="48" t="s">
        <v>32</v>
      </c>
      <c r="K1674" s="48" t="s">
        <v>33</v>
      </c>
    </row>
    <row r="1675" spans="1:11" x14ac:dyDescent="0.25">
      <c r="A1675" s="48" t="s">
        <v>2063</v>
      </c>
      <c r="B1675" s="48" t="s">
        <v>79</v>
      </c>
      <c r="C1675" s="48" t="s">
        <v>31</v>
      </c>
      <c r="D1675" s="48">
        <v>607623</v>
      </c>
      <c r="E1675" s="48">
        <v>88.89</v>
      </c>
      <c r="F1675" s="48">
        <v>6.97</v>
      </c>
      <c r="G1675" s="48">
        <v>1.15E-2</v>
      </c>
      <c r="H1675" s="48">
        <v>87.176900000000003</v>
      </c>
      <c r="I1675" s="48">
        <v>2031</v>
      </c>
      <c r="J1675" s="48" t="s">
        <v>32</v>
      </c>
      <c r="K1675" s="48" t="s">
        <v>33</v>
      </c>
    </row>
    <row r="1676" spans="1:11" x14ac:dyDescent="0.25">
      <c r="A1676" s="48" t="s">
        <v>1452</v>
      </c>
      <c r="B1676" s="48" t="s">
        <v>79</v>
      </c>
      <c r="C1676" s="48" t="s">
        <v>31</v>
      </c>
      <c r="D1676" s="48">
        <v>465684</v>
      </c>
      <c r="E1676" s="48">
        <v>84.13</v>
      </c>
      <c r="F1676" s="48">
        <v>6.22</v>
      </c>
      <c r="G1676" s="48">
        <v>1.34E-2</v>
      </c>
      <c r="H1676" s="48">
        <v>74.868799999999993</v>
      </c>
      <c r="I1676" s="48">
        <v>2031</v>
      </c>
      <c r="J1676" s="48" t="s">
        <v>32</v>
      </c>
      <c r="K1676" s="48" t="s">
        <v>33</v>
      </c>
    </row>
    <row r="1677" spans="1:11" x14ac:dyDescent="0.25">
      <c r="A1677" s="48" t="s">
        <v>2398</v>
      </c>
      <c r="B1677" s="48" t="s">
        <v>79</v>
      </c>
      <c r="C1677" s="48" t="s">
        <v>31</v>
      </c>
      <c r="D1677" s="48">
        <v>597948</v>
      </c>
      <c r="E1677" s="48">
        <v>88.72</v>
      </c>
      <c r="F1677" s="48">
        <v>7.31</v>
      </c>
      <c r="G1677" s="48">
        <v>1.2200000000000001E-2</v>
      </c>
      <c r="H1677" s="48">
        <v>81.798599999999993</v>
      </c>
      <c r="I1677" s="48">
        <v>2031</v>
      </c>
      <c r="J1677" s="48" t="s">
        <v>32</v>
      </c>
      <c r="K1677" s="48" t="s">
        <v>33</v>
      </c>
    </row>
    <row r="1678" spans="1:11" x14ac:dyDescent="0.25">
      <c r="A1678" s="48" t="s">
        <v>2256</v>
      </c>
      <c r="B1678" s="48" t="s">
        <v>75</v>
      </c>
      <c r="C1678" s="48" t="s">
        <v>31</v>
      </c>
      <c r="D1678" s="48">
        <v>271476</v>
      </c>
      <c r="E1678" s="48">
        <v>87.52</v>
      </c>
      <c r="F1678" s="48">
        <v>5.68</v>
      </c>
      <c r="G1678" s="48">
        <v>2.0899999999999998E-2</v>
      </c>
      <c r="H1678" s="48">
        <v>47.795099999999998</v>
      </c>
      <c r="I1678" s="48">
        <v>2031</v>
      </c>
      <c r="J1678" s="48" t="s">
        <v>32</v>
      </c>
      <c r="K1678" s="48" t="s">
        <v>33</v>
      </c>
    </row>
    <row r="1679" spans="1:11" x14ac:dyDescent="0.25">
      <c r="A1679" s="48" t="s">
        <v>1446</v>
      </c>
      <c r="B1679" s="48" t="s">
        <v>79</v>
      </c>
      <c r="C1679" s="48" t="s">
        <v>31</v>
      </c>
      <c r="D1679" s="48">
        <v>470750</v>
      </c>
      <c r="E1679" s="48">
        <v>86.68</v>
      </c>
      <c r="F1679" s="48">
        <v>3.31</v>
      </c>
      <c r="G1679" s="48">
        <v>7.0000000000000001E-3</v>
      </c>
      <c r="H1679" s="48">
        <v>142.22059999999999</v>
      </c>
      <c r="I1679" s="48">
        <v>2031</v>
      </c>
      <c r="J1679" s="48" t="s">
        <v>32</v>
      </c>
      <c r="K1679" s="48" t="s">
        <v>33</v>
      </c>
    </row>
    <row r="1680" spans="1:11" x14ac:dyDescent="0.25">
      <c r="A1680" s="48" t="s">
        <v>1493</v>
      </c>
      <c r="B1680" s="48" t="s">
        <v>79</v>
      </c>
      <c r="C1680" s="48" t="s">
        <v>31</v>
      </c>
      <c r="D1680" s="48">
        <v>372248</v>
      </c>
      <c r="E1680" s="48">
        <v>90.1</v>
      </c>
      <c r="F1680" s="48">
        <v>4.6399999999999997</v>
      </c>
      <c r="G1680" s="48">
        <v>1.2500000000000001E-2</v>
      </c>
      <c r="H1680" s="48">
        <v>80.225899999999996</v>
      </c>
      <c r="I1680" s="48">
        <v>2031</v>
      </c>
      <c r="J1680" s="48" t="s">
        <v>32</v>
      </c>
      <c r="K1680" s="48" t="s">
        <v>33</v>
      </c>
    </row>
    <row r="1681" spans="1:11" x14ac:dyDescent="0.25">
      <c r="A1681" s="48" t="s">
        <v>1349</v>
      </c>
      <c r="B1681" s="48" t="s">
        <v>79</v>
      </c>
      <c r="C1681" s="48" t="s">
        <v>31</v>
      </c>
      <c r="D1681" s="48">
        <v>379972</v>
      </c>
      <c r="E1681" s="48">
        <v>87.64</v>
      </c>
      <c r="F1681" s="48">
        <v>4.01</v>
      </c>
      <c r="G1681" s="48">
        <v>1.06E-2</v>
      </c>
      <c r="H1681" s="48">
        <v>94.756200000000007</v>
      </c>
      <c r="I1681" s="48">
        <v>2031</v>
      </c>
      <c r="J1681" s="48" t="s">
        <v>32</v>
      </c>
      <c r="K1681" s="48" t="s">
        <v>33</v>
      </c>
    </row>
    <row r="1682" spans="1:11" x14ac:dyDescent="0.25">
      <c r="A1682" s="48" t="s">
        <v>1289</v>
      </c>
      <c r="B1682" s="48" t="s">
        <v>79</v>
      </c>
      <c r="C1682" s="48" t="s">
        <v>31</v>
      </c>
      <c r="D1682" s="48">
        <v>355222</v>
      </c>
      <c r="E1682" s="48">
        <v>86.81</v>
      </c>
      <c r="F1682" s="48">
        <v>4.1399999999999997</v>
      </c>
      <c r="G1682" s="48">
        <v>1.17E-2</v>
      </c>
      <c r="H1682" s="48">
        <v>85.802400000000006</v>
      </c>
      <c r="I1682" s="48">
        <v>2031</v>
      </c>
      <c r="J1682" s="48" t="s">
        <v>32</v>
      </c>
      <c r="K1682" s="48" t="s">
        <v>33</v>
      </c>
    </row>
    <row r="1683" spans="1:11" x14ac:dyDescent="0.25">
      <c r="A1683" s="48" t="s">
        <v>1545</v>
      </c>
      <c r="B1683" s="48" t="s">
        <v>79</v>
      </c>
      <c r="C1683" s="48" t="s">
        <v>31</v>
      </c>
      <c r="D1683" s="48">
        <v>435328</v>
      </c>
      <c r="E1683" s="48">
        <v>89.49</v>
      </c>
      <c r="F1683" s="48">
        <v>4.34</v>
      </c>
      <c r="G1683" s="48">
        <v>0.01</v>
      </c>
      <c r="H1683" s="48">
        <v>100.30589999999999</v>
      </c>
      <c r="I1683" s="48">
        <v>2031</v>
      </c>
      <c r="J1683" s="48" t="s">
        <v>32</v>
      </c>
      <c r="K1683" s="48" t="s">
        <v>33</v>
      </c>
    </row>
    <row r="1684" spans="1:11" x14ac:dyDescent="0.25">
      <c r="A1684" s="48" t="s">
        <v>1484</v>
      </c>
      <c r="B1684" s="48" t="s">
        <v>79</v>
      </c>
      <c r="C1684" s="48" t="s">
        <v>31</v>
      </c>
      <c r="D1684" s="48">
        <v>466971</v>
      </c>
      <c r="E1684" s="48">
        <v>88.64</v>
      </c>
      <c r="F1684" s="48">
        <v>4.5199999999999996</v>
      </c>
      <c r="G1684" s="48">
        <v>9.7000000000000003E-3</v>
      </c>
      <c r="H1684" s="48">
        <v>103.3122</v>
      </c>
      <c r="I1684" s="48">
        <v>2031</v>
      </c>
      <c r="J1684" s="48" t="s">
        <v>32</v>
      </c>
      <c r="K1684" s="48" t="s">
        <v>33</v>
      </c>
    </row>
    <row r="1685" spans="1:11" x14ac:dyDescent="0.25">
      <c r="A1685" s="48" t="s">
        <v>2249</v>
      </c>
      <c r="B1685" s="48" t="s">
        <v>75</v>
      </c>
      <c r="C1685" s="48" t="s">
        <v>31</v>
      </c>
      <c r="D1685" s="48">
        <v>322360</v>
      </c>
      <c r="E1685" s="48">
        <v>86.44</v>
      </c>
      <c r="F1685" s="48">
        <v>5.09</v>
      </c>
      <c r="G1685" s="48">
        <v>1.5800000000000002E-2</v>
      </c>
      <c r="H1685" s="48">
        <v>63.332099999999997</v>
      </c>
      <c r="I1685" s="48">
        <v>2031</v>
      </c>
      <c r="J1685" s="48" t="s">
        <v>32</v>
      </c>
      <c r="K1685" s="48" t="s">
        <v>33</v>
      </c>
    </row>
    <row r="1686" spans="1:11" x14ac:dyDescent="0.25">
      <c r="A1686" s="48" t="s">
        <v>1769</v>
      </c>
      <c r="B1686" s="48" t="s">
        <v>79</v>
      </c>
      <c r="C1686" s="48" t="s">
        <v>31</v>
      </c>
      <c r="D1686" s="48">
        <v>586528</v>
      </c>
      <c r="E1686" s="48">
        <v>82.9</v>
      </c>
      <c r="F1686" s="48">
        <v>6.29</v>
      </c>
      <c r="G1686" s="48">
        <v>1.0699999999999999E-2</v>
      </c>
      <c r="H1686" s="48">
        <v>93.247600000000006</v>
      </c>
      <c r="I1686" s="48">
        <v>2031</v>
      </c>
      <c r="J1686" s="48" t="s">
        <v>32</v>
      </c>
      <c r="K1686" s="48" t="s">
        <v>33</v>
      </c>
    </row>
    <row r="1687" spans="1:11" x14ac:dyDescent="0.25">
      <c r="A1687" s="48" t="s">
        <v>1753</v>
      </c>
      <c r="B1687" s="48" t="s">
        <v>79</v>
      </c>
      <c r="C1687" s="48" t="s">
        <v>31</v>
      </c>
      <c r="D1687" s="48">
        <v>871735</v>
      </c>
      <c r="E1687" s="48">
        <v>88.92</v>
      </c>
      <c r="F1687" s="48">
        <v>6.97</v>
      </c>
      <c r="G1687" s="48">
        <v>8.0000000000000002E-3</v>
      </c>
      <c r="H1687" s="48">
        <v>125.06959999999999</v>
      </c>
      <c r="I1687" s="48">
        <v>2031</v>
      </c>
      <c r="J1687" s="48" t="s">
        <v>32</v>
      </c>
      <c r="K1687" s="48" t="s">
        <v>33</v>
      </c>
    </row>
    <row r="1688" spans="1:11" x14ac:dyDescent="0.25">
      <c r="A1688" s="48" t="s">
        <v>1810</v>
      </c>
      <c r="B1688" s="48" t="s">
        <v>79</v>
      </c>
      <c r="C1688" s="48" t="s">
        <v>31</v>
      </c>
      <c r="D1688" s="48">
        <v>771447</v>
      </c>
      <c r="E1688" s="48">
        <v>81.709999999999994</v>
      </c>
      <c r="F1688" s="48">
        <v>6.93</v>
      </c>
      <c r="G1688" s="48">
        <v>8.9999999999999993E-3</v>
      </c>
      <c r="H1688" s="48">
        <v>111.32</v>
      </c>
      <c r="I1688" s="48">
        <v>2031</v>
      </c>
      <c r="J1688" s="48" t="s">
        <v>32</v>
      </c>
      <c r="K1688" s="48" t="s">
        <v>33</v>
      </c>
    </row>
    <row r="1689" spans="1:11" x14ac:dyDescent="0.25">
      <c r="A1689" s="48" t="s">
        <v>1357</v>
      </c>
      <c r="B1689" s="48" t="s">
        <v>79</v>
      </c>
      <c r="C1689" s="48" t="s">
        <v>31</v>
      </c>
      <c r="D1689" s="48">
        <v>396251</v>
      </c>
      <c r="E1689" s="48">
        <v>87.3</v>
      </c>
      <c r="F1689" s="48">
        <v>4.6399999999999997</v>
      </c>
      <c r="G1689" s="48">
        <v>1.17E-2</v>
      </c>
      <c r="H1689" s="48">
        <v>85.398899999999998</v>
      </c>
      <c r="I1689" s="48">
        <v>2031</v>
      </c>
      <c r="J1689" s="48" t="s">
        <v>32</v>
      </c>
      <c r="K1689" s="48" t="s">
        <v>33</v>
      </c>
    </row>
    <row r="1690" spans="1:11" x14ac:dyDescent="0.25">
      <c r="A1690" s="48" t="s">
        <v>2353</v>
      </c>
      <c r="B1690" s="48" t="s">
        <v>75</v>
      </c>
      <c r="C1690" s="48" t="s">
        <v>31</v>
      </c>
      <c r="D1690" s="48">
        <v>1202934</v>
      </c>
      <c r="E1690" s="48">
        <v>76.25</v>
      </c>
      <c r="F1690" s="48">
        <v>15.96</v>
      </c>
      <c r="G1690" s="48">
        <v>1.3299999999999999E-2</v>
      </c>
      <c r="H1690" s="48">
        <v>75.371799999999993</v>
      </c>
      <c r="I1690" s="48">
        <v>2031</v>
      </c>
      <c r="J1690" s="48" t="s">
        <v>32</v>
      </c>
      <c r="K1690" s="48" t="s">
        <v>33</v>
      </c>
    </row>
    <row r="1691" spans="1:11" x14ac:dyDescent="0.25">
      <c r="A1691" s="48" t="s">
        <v>2625</v>
      </c>
      <c r="B1691" s="48" t="s">
        <v>79</v>
      </c>
      <c r="C1691" s="48" t="s">
        <v>31</v>
      </c>
      <c r="D1691" s="48">
        <v>840756</v>
      </c>
      <c r="E1691" s="48">
        <v>79.52</v>
      </c>
      <c r="F1691" s="48">
        <v>6.48</v>
      </c>
      <c r="G1691" s="48">
        <v>7.7000000000000002E-3</v>
      </c>
      <c r="H1691" s="48">
        <v>129.74629999999999</v>
      </c>
      <c r="I1691" s="48">
        <v>2031</v>
      </c>
      <c r="J1691" s="48" t="s">
        <v>32</v>
      </c>
      <c r="K1691" s="48" t="s">
        <v>33</v>
      </c>
    </row>
    <row r="1692" spans="1:11" x14ac:dyDescent="0.25">
      <c r="A1692" s="48" t="s">
        <v>1814</v>
      </c>
      <c r="B1692" s="48" t="s">
        <v>75</v>
      </c>
      <c r="C1692" s="48" t="s">
        <v>31</v>
      </c>
      <c r="D1692" s="48">
        <v>712604</v>
      </c>
      <c r="E1692" s="48">
        <v>81.93</v>
      </c>
      <c r="F1692" s="48">
        <v>5.73</v>
      </c>
      <c r="G1692" s="48">
        <v>8.0000000000000002E-3</v>
      </c>
      <c r="H1692" s="48">
        <v>124.36360000000001</v>
      </c>
      <c r="I1692" s="48">
        <v>2031</v>
      </c>
      <c r="J1692" s="48" t="s">
        <v>32</v>
      </c>
      <c r="K1692" s="48" t="s">
        <v>33</v>
      </c>
    </row>
    <row r="1693" spans="1:11" x14ac:dyDescent="0.25">
      <c r="A1693" s="48" t="s">
        <v>2362</v>
      </c>
      <c r="B1693" s="48" t="s">
        <v>79</v>
      </c>
      <c r="C1693" s="48" t="s">
        <v>31</v>
      </c>
      <c r="D1693" s="48">
        <v>1154410</v>
      </c>
      <c r="E1693" s="48">
        <v>80.8</v>
      </c>
      <c r="F1693" s="48">
        <v>10.94</v>
      </c>
      <c r="G1693" s="48">
        <v>9.4999999999999998E-3</v>
      </c>
      <c r="H1693" s="48">
        <v>105.5219</v>
      </c>
      <c r="I1693" s="48">
        <v>2031</v>
      </c>
      <c r="J1693" s="48" t="s">
        <v>32</v>
      </c>
      <c r="K1693" s="48" t="s">
        <v>33</v>
      </c>
    </row>
    <row r="1694" spans="1:11" x14ac:dyDescent="0.25">
      <c r="A1694" s="48" t="s">
        <v>1273</v>
      </c>
      <c r="B1694" s="48" t="s">
        <v>79</v>
      </c>
      <c r="C1694" s="48" t="s">
        <v>31</v>
      </c>
      <c r="D1694" s="48">
        <v>347415</v>
      </c>
      <c r="E1694" s="48">
        <v>85.24</v>
      </c>
      <c r="F1694" s="48">
        <v>4.4400000000000004</v>
      </c>
      <c r="G1694" s="48">
        <v>1.2800000000000001E-2</v>
      </c>
      <c r="H1694" s="48">
        <v>78.246600000000001</v>
      </c>
      <c r="I1694" s="48">
        <v>2031</v>
      </c>
      <c r="J1694" s="48" t="s">
        <v>32</v>
      </c>
      <c r="K1694" s="48" t="s">
        <v>33</v>
      </c>
    </row>
    <row r="1695" spans="1:11" x14ac:dyDescent="0.25">
      <c r="A1695" s="48" t="s">
        <v>3325</v>
      </c>
      <c r="B1695" s="48" t="s">
        <v>79</v>
      </c>
      <c r="C1695" s="48" t="s">
        <v>31</v>
      </c>
      <c r="D1695" s="48">
        <v>363361</v>
      </c>
      <c r="E1695" s="48">
        <v>82.9</v>
      </c>
      <c r="F1695" s="48">
        <v>4.34</v>
      </c>
      <c r="G1695" s="48">
        <v>1.1900000000000001E-2</v>
      </c>
      <c r="H1695" s="48">
        <v>83.723799999999997</v>
      </c>
      <c r="I1695" s="48">
        <v>2031</v>
      </c>
      <c r="J1695" s="48" t="s">
        <v>32</v>
      </c>
      <c r="K1695" s="48" t="s">
        <v>33</v>
      </c>
    </row>
    <row r="1696" spans="1:11" x14ac:dyDescent="0.25">
      <c r="A1696" s="48" t="s">
        <v>1485</v>
      </c>
      <c r="B1696" s="48" t="s">
        <v>79</v>
      </c>
      <c r="C1696" s="48" t="s">
        <v>31</v>
      </c>
      <c r="D1696" s="48">
        <v>394507</v>
      </c>
      <c r="E1696" s="48">
        <v>86.18</v>
      </c>
      <c r="F1696" s="48">
        <v>4.1399999999999997</v>
      </c>
      <c r="G1696" s="48">
        <v>1.0500000000000001E-2</v>
      </c>
      <c r="H1696" s="48">
        <v>95.291499999999999</v>
      </c>
      <c r="I1696" s="48">
        <v>2031</v>
      </c>
      <c r="J1696" s="48" t="s">
        <v>32</v>
      </c>
      <c r="K1696" s="48" t="s">
        <v>33</v>
      </c>
    </row>
    <row r="1697" spans="1:11" x14ac:dyDescent="0.25">
      <c r="A1697" s="48" t="s">
        <v>2196</v>
      </c>
      <c r="B1697" s="48" t="s">
        <v>75</v>
      </c>
      <c r="C1697" s="48" t="s">
        <v>31</v>
      </c>
      <c r="D1697" s="48">
        <v>704464</v>
      </c>
      <c r="E1697" s="48">
        <v>84.65</v>
      </c>
      <c r="F1697" s="48">
        <v>5.99</v>
      </c>
      <c r="G1697" s="48">
        <v>8.5000000000000006E-3</v>
      </c>
      <c r="H1697" s="48">
        <v>117.6067</v>
      </c>
      <c r="I1697" s="48">
        <v>2031</v>
      </c>
      <c r="J1697" s="48" t="s">
        <v>32</v>
      </c>
      <c r="K1697" s="48" t="s">
        <v>33</v>
      </c>
    </row>
    <row r="1698" spans="1:11" x14ac:dyDescent="0.25">
      <c r="A1698" s="48" t="s">
        <v>2043</v>
      </c>
      <c r="B1698" s="48" t="s">
        <v>75</v>
      </c>
      <c r="C1698" s="48" t="s">
        <v>31</v>
      </c>
      <c r="D1698" s="48">
        <v>934046</v>
      </c>
      <c r="E1698" s="48">
        <v>83.26</v>
      </c>
      <c r="F1698" s="48">
        <v>10.91</v>
      </c>
      <c r="G1698" s="48">
        <v>1.17E-2</v>
      </c>
      <c r="H1698" s="48">
        <v>85.613799999999998</v>
      </c>
      <c r="I1698" s="48">
        <v>2031</v>
      </c>
      <c r="J1698" s="48" t="s">
        <v>32</v>
      </c>
      <c r="K1698" s="48" t="s">
        <v>33</v>
      </c>
    </row>
    <row r="1699" spans="1:11" x14ac:dyDescent="0.25">
      <c r="A1699" s="48" t="s">
        <v>2616</v>
      </c>
      <c r="B1699" s="48" t="s">
        <v>79</v>
      </c>
      <c r="C1699" s="48" t="s">
        <v>31</v>
      </c>
      <c r="D1699" s="48">
        <v>576063</v>
      </c>
      <c r="E1699" s="48">
        <v>87.22</v>
      </c>
      <c r="F1699" s="48">
        <v>6.9</v>
      </c>
      <c r="G1699" s="48">
        <v>1.2E-2</v>
      </c>
      <c r="H1699" s="48">
        <v>83.487399999999994</v>
      </c>
      <c r="I1699" s="48">
        <v>2031</v>
      </c>
      <c r="J1699" s="48" t="s">
        <v>32</v>
      </c>
      <c r="K1699" s="48" t="s">
        <v>33</v>
      </c>
    </row>
    <row r="1700" spans="1:11" x14ac:dyDescent="0.25">
      <c r="A1700" s="48" t="s">
        <v>1981</v>
      </c>
      <c r="B1700" s="48" t="s">
        <v>75</v>
      </c>
      <c r="C1700" s="48" t="s">
        <v>31</v>
      </c>
      <c r="D1700" s="48">
        <v>687134</v>
      </c>
      <c r="E1700" s="48">
        <v>89.14</v>
      </c>
      <c r="F1700" s="48">
        <v>7.4</v>
      </c>
      <c r="G1700" s="48">
        <v>1.0800000000000001E-2</v>
      </c>
      <c r="H1700" s="48">
        <v>92.855900000000005</v>
      </c>
      <c r="I1700" s="48">
        <v>2031</v>
      </c>
      <c r="J1700" s="48" t="s">
        <v>32</v>
      </c>
      <c r="K1700" s="48" t="s">
        <v>33</v>
      </c>
    </row>
    <row r="1701" spans="1:11" x14ac:dyDescent="0.25">
      <c r="A1701" s="48" t="s">
        <v>2215</v>
      </c>
      <c r="B1701" s="48" t="s">
        <v>34</v>
      </c>
      <c r="C1701" s="48" t="s">
        <v>31</v>
      </c>
      <c r="D1701" s="48">
        <v>263558</v>
      </c>
      <c r="E1701" s="48">
        <v>82.23</v>
      </c>
      <c r="F1701" s="48">
        <v>2.4700000000000002</v>
      </c>
      <c r="G1701" s="48">
        <v>9.4000000000000004E-3</v>
      </c>
      <c r="H1701" s="48">
        <v>106.7037</v>
      </c>
      <c r="I1701" s="48">
        <v>2031</v>
      </c>
      <c r="J1701" s="48" t="s">
        <v>32</v>
      </c>
      <c r="K1701" s="48" t="s">
        <v>33</v>
      </c>
    </row>
    <row r="1702" spans="1:11" x14ac:dyDescent="0.25">
      <c r="A1702" s="48" t="s">
        <v>2499</v>
      </c>
      <c r="B1702" s="48" t="s">
        <v>79</v>
      </c>
      <c r="C1702" s="48" t="s">
        <v>31</v>
      </c>
      <c r="D1702" s="48">
        <v>563895</v>
      </c>
      <c r="E1702" s="48">
        <v>81.96</v>
      </c>
      <c r="F1702" s="48">
        <v>6.4</v>
      </c>
      <c r="G1702" s="48">
        <v>1.1299999999999999E-2</v>
      </c>
      <c r="H1702" s="48">
        <v>88.108599999999996</v>
      </c>
      <c r="I1702" s="48">
        <v>2031</v>
      </c>
      <c r="J1702" s="48" t="s">
        <v>32</v>
      </c>
      <c r="K1702" s="48" t="s">
        <v>33</v>
      </c>
    </row>
    <row r="1703" spans="1:11" x14ac:dyDescent="0.25">
      <c r="A1703" s="48" t="s">
        <v>2574</v>
      </c>
      <c r="B1703" s="48" t="s">
        <v>79</v>
      </c>
      <c r="C1703" s="48" t="s">
        <v>31</v>
      </c>
      <c r="D1703" s="48">
        <v>583039</v>
      </c>
      <c r="E1703" s="48">
        <v>80.64</v>
      </c>
      <c r="F1703" s="48">
        <v>7.04</v>
      </c>
      <c r="G1703" s="48">
        <v>1.21E-2</v>
      </c>
      <c r="H1703" s="48">
        <v>82.818100000000001</v>
      </c>
      <c r="I1703" s="48">
        <v>2031</v>
      </c>
      <c r="J1703" s="48" t="s">
        <v>32</v>
      </c>
      <c r="K1703" s="48" t="s">
        <v>33</v>
      </c>
    </row>
    <row r="1704" spans="1:11" x14ac:dyDescent="0.25">
      <c r="A1704" s="48" t="s">
        <v>1450</v>
      </c>
      <c r="B1704" s="48" t="s">
        <v>79</v>
      </c>
      <c r="C1704" s="48" t="s">
        <v>31</v>
      </c>
      <c r="D1704" s="48">
        <v>476606</v>
      </c>
      <c r="E1704" s="48">
        <v>86.51</v>
      </c>
      <c r="F1704" s="48">
        <v>4.26</v>
      </c>
      <c r="G1704" s="48">
        <v>8.8999999999999999E-3</v>
      </c>
      <c r="H1704" s="48">
        <v>111.8792</v>
      </c>
      <c r="I1704" s="48">
        <v>2031</v>
      </c>
      <c r="J1704" s="48" t="s">
        <v>32</v>
      </c>
      <c r="K1704" s="48" t="s">
        <v>33</v>
      </c>
    </row>
    <row r="1705" spans="1:11" x14ac:dyDescent="0.25">
      <c r="A1705" s="48" t="s">
        <v>2112</v>
      </c>
      <c r="B1705" s="48" t="s">
        <v>79</v>
      </c>
      <c r="C1705" s="48" t="s">
        <v>31</v>
      </c>
      <c r="D1705" s="48">
        <v>715635</v>
      </c>
      <c r="E1705" s="48">
        <v>86.45</v>
      </c>
      <c r="F1705" s="48">
        <v>6.48</v>
      </c>
      <c r="G1705" s="48">
        <v>9.1000000000000004E-3</v>
      </c>
      <c r="H1705" s="48">
        <v>110.4375</v>
      </c>
      <c r="I1705" s="48">
        <v>2031</v>
      </c>
      <c r="J1705" s="48" t="s">
        <v>32</v>
      </c>
      <c r="K1705" s="48" t="s">
        <v>33</v>
      </c>
    </row>
    <row r="1706" spans="1:11" x14ac:dyDescent="0.25">
      <c r="A1706" s="48" t="s">
        <v>544</v>
      </c>
      <c r="B1706" s="48" t="s">
        <v>75</v>
      </c>
      <c r="C1706" s="48" t="s">
        <v>31</v>
      </c>
      <c r="D1706" s="48">
        <v>210002</v>
      </c>
      <c r="E1706" s="48">
        <v>81.349999999999994</v>
      </c>
      <c r="F1706" s="48">
        <v>4.4800000000000004</v>
      </c>
      <c r="G1706" s="48">
        <v>2.1299999999999999E-2</v>
      </c>
      <c r="H1706" s="48">
        <v>46.875500000000002</v>
      </c>
      <c r="I1706" s="48">
        <v>2031</v>
      </c>
      <c r="J1706" s="48" t="s">
        <v>32</v>
      </c>
      <c r="K1706" s="48" t="s">
        <v>33</v>
      </c>
    </row>
    <row r="1707" spans="1:11" x14ac:dyDescent="0.25">
      <c r="A1707" s="48" t="s">
        <v>1822</v>
      </c>
      <c r="B1707" s="48" t="s">
        <v>75</v>
      </c>
      <c r="C1707" s="48" t="s">
        <v>31</v>
      </c>
      <c r="D1707" s="48">
        <v>568975</v>
      </c>
      <c r="E1707" s="48">
        <v>84.99</v>
      </c>
      <c r="F1707" s="48">
        <v>5.62</v>
      </c>
      <c r="G1707" s="48">
        <v>9.9000000000000008E-3</v>
      </c>
      <c r="H1707" s="48">
        <v>101.24120000000001</v>
      </c>
      <c r="I1707" s="48">
        <v>2031</v>
      </c>
      <c r="J1707" s="48" t="s">
        <v>32</v>
      </c>
      <c r="K1707" s="48" t="s">
        <v>33</v>
      </c>
    </row>
    <row r="1708" spans="1:11" x14ac:dyDescent="0.25">
      <c r="A1708" s="48" t="s">
        <v>2024</v>
      </c>
      <c r="B1708" s="48" t="s">
        <v>75</v>
      </c>
      <c r="C1708" s="48" t="s">
        <v>31</v>
      </c>
      <c r="D1708" s="48">
        <v>542177</v>
      </c>
      <c r="E1708" s="48">
        <v>82.64</v>
      </c>
      <c r="F1708" s="48">
        <v>5.42</v>
      </c>
      <c r="G1708" s="48">
        <v>0.01</v>
      </c>
      <c r="H1708" s="48">
        <v>100.0326</v>
      </c>
      <c r="I1708" s="48">
        <v>2031</v>
      </c>
      <c r="J1708" s="48" t="s">
        <v>32</v>
      </c>
      <c r="K1708" s="48" t="s">
        <v>33</v>
      </c>
    </row>
    <row r="1709" spans="1:11" x14ac:dyDescent="0.25">
      <c r="A1709" s="48" t="s">
        <v>2726</v>
      </c>
      <c r="B1709" s="48" t="s">
        <v>79</v>
      </c>
      <c r="C1709" s="48" t="s">
        <v>31</v>
      </c>
      <c r="D1709" s="48">
        <v>798565</v>
      </c>
      <c r="E1709" s="48">
        <v>68.12</v>
      </c>
      <c r="F1709" s="48">
        <v>7.5</v>
      </c>
      <c r="G1709" s="48">
        <v>9.4000000000000004E-3</v>
      </c>
      <c r="H1709" s="48">
        <v>106.4753</v>
      </c>
      <c r="I1709" s="48">
        <v>2031</v>
      </c>
      <c r="J1709" s="48" t="s">
        <v>32</v>
      </c>
      <c r="K1709" s="48" t="s">
        <v>33</v>
      </c>
    </row>
    <row r="1710" spans="1:11" x14ac:dyDescent="0.25">
      <c r="A1710" s="48" t="s">
        <v>2718</v>
      </c>
      <c r="B1710" s="48" t="s">
        <v>79</v>
      </c>
      <c r="C1710" s="48" t="s">
        <v>31</v>
      </c>
      <c r="D1710" s="48">
        <v>470709</v>
      </c>
      <c r="E1710" s="48">
        <v>89.67</v>
      </c>
      <c r="F1710" s="48">
        <v>6.65</v>
      </c>
      <c r="G1710" s="48">
        <v>1.41E-2</v>
      </c>
      <c r="H1710" s="48">
        <v>70.783299999999997</v>
      </c>
      <c r="I1710" s="48">
        <v>2031</v>
      </c>
      <c r="J1710" s="48" t="s">
        <v>32</v>
      </c>
      <c r="K1710" s="48" t="s">
        <v>33</v>
      </c>
    </row>
    <row r="1711" spans="1:11" x14ac:dyDescent="0.25">
      <c r="A1711" s="48" t="s">
        <v>1530</v>
      </c>
      <c r="B1711" s="48" t="s">
        <v>79</v>
      </c>
      <c r="C1711" s="48" t="s">
        <v>31</v>
      </c>
      <c r="D1711" s="48">
        <v>377273</v>
      </c>
      <c r="E1711" s="48">
        <v>88.4</v>
      </c>
      <c r="F1711" s="48">
        <v>4.57</v>
      </c>
      <c r="G1711" s="48">
        <v>1.21E-2</v>
      </c>
      <c r="H1711" s="48">
        <v>82.554299999999998</v>
      </c>
      <c r="I1711" s="48">
        <v>2031</v>
      </c>
      <c r="J1711" s="48" t="s">
        <v>32</v>
      </c>
      <c r="K1711" s="48" t="s">
        <v>33</v>
      </c>
    </row>
    <row r="1712" spans="1:11" x14ac:dyDescent="0.25">
      <c r="A1712" s="48" t="s">
        <v>1950</v>
      </c>
      <c r="B1712" s="48" t="s">
        <v>79</v>
      </c>
      <c r="C1712" s="48" t="s">
        <v>31</v>
      </c>
      <c r="D1712" s="48">
        <v>611901</v>
      </c>
      <c r="E1712" s="48">
        <v>87.91</v>
      </c>
      <c r="F1712" s="48">
        <v>6.43</v>
      </c>
      <c r="G1712" s="48">
        <v>1.0500000000000001E-2</v>
      </c>
      <c r="H1712" s="48">
        <v>95.163399999999996</v>
      </c>
      <c r="I1712" s="48">
        <v>2031</v>
      </c>
      <c r="J1712" s="48" t="s">
        <v>32</v>
      </c>
      <c r="K1712" s="48" t="s">
        <v>33</v>
      </c>
    </row>
    <row r="1713" spans="1:11" x14ac:dyDescent="0.25">
      <c r="A1713" s="48" t="s">
        <v>3331</v>
      </c>
      <c r="B1713" s="48" t="s">
        <v>75</v>
      </c>
      <c r="C1713" s="48" t="s">
        <v>31</v>
      </c>
      <c r="D1713" s="48">
        <v>233880</v>
      </c>
      <c r="E1713" s="48">
        <v>83.04</v>
      </c>
      <c r="F1713" s="48">
        <v>4.63</v>
      </c>
      <c r="G1713" s="48">
        <v>1.9800000000000002E-2</v>
      </c>
      <c r="H1713" s="48">
        <v>50.514099999999999</v>
      </c>
      <c r="I1713" s="48">
        <v>2031</v>
      </c>
      <c r="J1713" s="48" t="s">
        <v>32</v>
      </c>
      <c r="K1713" s="48" t="s">
        <v>33</v>
      </c>
    </row>
    <row r="1714" spans="1:11" x14ac:dyDescent="0.25">
      <c r="A1714" s="48" t="s">
        <v>1402</v>
      </c>
      <c r="B1714" s="48" t="s">
        <v>79</v>
      </c>
      <c r="C1714" s="48" t="s">
        <v>31</v>
      </c>
      <c r="D1714" s="48">
        <v>408626</v>
      </c>
      <c r="E1714" s="48">
        <v>89.49</v>
      </c>
      <c r="F1714" s="48">
        <v>4.51</v>
      </c>
      <c r="G1714" s="48">
        <v>1.0999999999999999E-2</v>
      </c>
      <c r="H1714" s="48">
        <v>90.604399999999998</v>
      </c>
      <c r="I1714" s="48">
        <v>2031</v>
      </c>
      <c r="J1714" s="48" t="s">
        <v>32</v>
      </c>
      <c r="K1714" s="48" t="s">
        <v>33</v>
      </c>
    </row>
    <row r="1715" spans="1:11" x14ac:dyDescent="0.25">
      <c r="A1715" s="48" t="s">
        <v>1619</v>
      </c>
      <c r="B1715" s="48" t="s">
        <v>79</v>
      </c>
      <c r="C1715" s="48" t="s">
        <v>31</v>
      </c>
      <c r="D1715" s="48">
        <v>574028</v>
      </c>
      <c r="E1715" s="48">
        <v>76.3</v>
      </c>
      <c r="F1715" s="48">
        <v>4.5199999999999996</v>
      </c>
      <c r="G1715" s="48">
        <v>7.9000000000000008E-3</v>
      </c>
      <c r="H1715" s="48">
        <v>126.9973</v>
      </c>
      <c r="I1715" s="48">
        <v>2031</v>
      </c>
      <c r="J1715" s="48" t="s">
        <v>32</v>
      </c>
      <c r="K1715" s="48" t="s">
        <v>33</v>
      </c>
    </row>
    <row r="1716" spans="1:11" x14ac:dyDescent="0.25">
      <c r="A1716" s="48" t="s">
        <v>2313</v>
      </c>
      <c r="B1716" s="48" t="s">
        <v>34</v>
      </c>
      <c r="C1716" s="48" t="s">
        <v>31</v>
      </c>
      <c r="D1716" s="48">
        <v>841005</v>
      </c>
      <c r="E1716" s="48">
        <v>84.59</v>
      </c>
      <c r="F1716" s="48">
        <v>11.49</v>
      </c>
      <c r="G1716" s="48">
        <v>1.37E-2</v>
      </c>
      <c r="H1716" s="48">
        <v>73.194500000000005</v>
      </c>
      <c r="I1716" s="48">
        <v>2031</v>
      </c>
      <c r="J1716" s="48" t="s">
        <v>32</v>
      </c>
      <c r="K1716" s="48" t="s">
        <v>33</v>
      </c>
    </row>
    <row r="1717" spans="1:11" x14ac:dyDescent="0.25">
      <c r="A1717" s="48" t="s">
        <v>1528</v>
      </c>
      <c r="B1717" s="48" t="s">
        <v>79</v>
      </c>
      <c r="C1717" s="48" t="s">
        <v>31</v>
      </c>
      <c r="D1717" s="48">
        <v>348329</v>
      </c>
      <c r="E1717" s="48">
        <v>81.33</v>
      </c>
      <c r="F1717" s="48">
        <v>4.51</v>
      </c>
      <c r="G1717" s="48">
        <v>1.29E-2</v>
      </c>
      <c r="H1717" s="48">
        <v>77.234700000000004</v>
      </c>
      <c r="I1717" s="48">
        <v>2031</v>
      </c>
      <c r="J1717" s="48" t="s">
        <v>32</v>
      </c>
      <c r="K1717" s="48" t="s">
        <v>33</v>
      </c>
    </row>
    <row r="1718" spans="1:11" x14ac:dyDescent="0.25">
      <c r="A1718" s="48" t="s">
        <v>1347</v>
      </c>
      <c r="B1718" s="48" t="s">
        <v>79</v>
      </c>
      <c r="C1718" s="48" t="s">
        <v>31</v>
      </c>
      <c r="D1718" s="48">
        <v>258340</v>
      </c>
      <c r="E1718" s="48">
        <v>88.67</v>
      </c>
      <c r="F1718" s="48">
        <v>4.01</v>
      </c>
      <c r="G1718" s="48">
        <v>1.55E-2</v>
      </c>
      <c r="H1718" s="48">
        <v>64.4238</v>
      </c>
      <c r="I1718" s="48">
        <v>2031</v>
      </c>
      <c r="J1718" s="48" t="s">
        <v>32</v>
      </c>
      <c r="K1718" s="48" t="s">
        <v>33</v>
      </c>
    </row>
    <row r="1719" spans="1:11" x14ac:dyDescent="0.25">
      <c r="A1719" s="48" t="s">
        <v>1890</v>
      </c>
      <c r="B1719" s="48" t="s">
        <v>79</v>
      </c>
      <c r="C1719" s="48" t="s">
        <v>31</v>
      </c>
      <c r="D1719" s="48">
        <v>537650</v>
      </c>
      <c r="E1719" s="48">
        <v>86.44</v>
      </c>
      <c r="F1719" s="48">
        <v>6.21</v>
      </c>
      <c r="G1719" s="48">
        <v>1.1599999999999999E-2</v>
      </c>
      <c r="H1719" s="48">
        <v>86.578100000000006</v>
      </c>
      <c r="I1719" s="48">
        <v>2031</v>
      </c>
      <c r="J1719" s="48" t="s">
        <v>32</v>
      </c>
      <c r="K1719" s="48" t="s">
        <v>33</v>
      </c>
    </row>
    <row r="1720" spans="1:11" x14ac:dyDescent="0.25">
      <c r="A1720" s="48" t="s">
        <v>2332</v>
      </c>
      <c r="B1720" s="48" t="s">
        <v>79</v>
      </c>
      <c r="C1720" s="48" t="s">
        <v>31</v>
      </c>
      <c r="D1720" s="48">
        <v>968784</v>
      </c>
      <c r="E1720" s="48">
        <v>80.17</v>
      </c>
      <c r="F1720" s="48">
        <v>9.89</v>
      </c>
      <c r="G1720" s="48">
        <v>1.0200000000000001E-2</v>
      </c>
      <c r="H1720" s="48">
        <v>97.9559</v>
      </c>
      <c r="I1720" s="48">
        <v>2031</v>
      </c>
      <c r="J1720" s="48" t="s">
        <v>32</v>
      </c>
      <c r="K1720" s="48" t="s">
        <v>33</v>
      </c>
    </row>
    <row r="1721" spans="1:11" x14ac:dyDescent="0.25">
      <c r="A1721" s="48" t="s">
        <v>2056</v>
      </c>
      <c r="B1721" s="48" t="s">
        <v>79</v>
      </c>
      <c r="C1721" s="48" t="s">
        <v>31</v>
      </c>
      <c r="D1721" s="48">
        <v>715178</v>
      </c>
      <c r="E1721" s="48">
        <v>87</v>
      </c>
      <c r="F1721" s="48">
        <v>6.49</v>
      </c>
      <c r="G1721" s="48">
        <v>9.1000000000000004E-3</v>
      </c>
      <c r="H1721" s="48">
        <v>110.197</v>
      </c>
      <c r="I1721" s="48">
        <v>2031</v>
      </c>
      <c r="J1721" s="48" t="s">
        <v>32</v>
      </c>
      <c r="K1721" s="48" t="s">
        <v>33</v>
      </c>
    </row>
    <row r="1722" spans="1:11" x14ac:dyDescent="0.25">
      <c r="A1722" s="48" t="s">
        <v>2116</v>
      </c>
      <c r="B1722" s="48" t="s">
        <v>75</v>
      </c>
      <c r="C1722" s="48" t="s">
        <v>31</v>
      </c>
      <c r="D1722" s="48">
        <v>750199</v>
      </c>
      <c r="E1722" s="48">
        <v>85.16</v>
      </c>
      <c r="F1722" s="48">
        <v>6.56</v>
      </c>
      <c r="G1722" s="48">
        <v>8.6999999999999994E-3</v>
      </c>
      <c r="H1722" s="48">
        <v>114.3597</v>
      </c>
      <c r="I1722" s="48">
        <v>2031</v>
      </c>
      <c r="J1722" s="48" t="s">
        <v>32</v>
      </c>
      <c r="K1722" s="48" t="s">
        <v>33</v>
      </c>
    </row>
    <row r="1723" spans="1:11" x14ac:dyDescent="0.25">
      <c r="A1723" s="48" t="s">
        <v>3056</v>
      </c>
      <c r="B1723" s="48" t="s">
        <v>75</v>
      </c>
      <c r="C1723" s="48" t="s">
        <v>31</v>
      </c>
      <c r="D1723" s="48">
        <v>573017</v>
      </c>
      <c r="E1723" s="48">
        <v>81.17</v>
      </c>
      <c r="F1723" s="48">
        <v>6.21</v>
      </c>
      <c r="G1723" s="48">
        <v>1.0800000000000001E-2</v>
      </c>
      <c r="H1723" s="48">
        <v>92.273300000000006</v>
      </c>
      <c r="I1723" s="48">
        <v>2031</v>
      </c>
      <c r="J1723" s="48" t="s">
        <v>32</v>
      </c>
      <c r="K1723" s="48" t="s">
        <v>33</v>
      </c>
    </row>
    <row r="1724" spans="1:11" x14ac:dyDescent="0.25">
      <c r="A1724" s="48" t="s">
        <v>1455</v>
      </c>
      <c r="B1724" s="48" t="s">
        <v>34</v>
      </c>
      <c r="C1724" s="48" t="s">
        <v>31</v>
      </c>
      <c r="D1724" s="48">
        <v>830263</v>
      </c>
      <c r="E1724" s="48">
        <v>70.25</v>
      </c>
      <c r="F1724" s="48">
        <v>8.4600000000000009</v>
      </c>
      <c r="G1724" s="48">
        <v>1.0200000000000001E-2</v>
      </c>
      <c r="H1724" s="48">
        <v>98.139899999999997</v>
      </c>
      <c r="I1724" s="48">
        <v>2031</v>
      </c>
      <c r="J1724" s="48" t="s">
        <v>32</v>
      </c>
      <c r="K1724" s="48" t="s">
        <v>33</v>
      </c>
    </row>
    <row r="1725" spans="1:11" x14ac:dyDescent="0.25">
      <c r="A1725" s="48" t="s">
        <v>1231</v>
      </c>
      <c r="B1725" s="48" t="s">
        <v>79</v>
      </c>
      <c r="C1725" s="48" t="s">
        <v>31</v>
      </c>
      <c r="D1725" s="48">
        <v>335995</v>
      </c>
      <c r="E1725" s="48">
        <v>86.9</v>
      </c>
      <c r="F1725" s="48">
        <v>4</v>
      </c>
      <c r="G1725" s="48">
        <v>1.1900000000000001E-2</v>
      </c>
      <c r="H1725" s="48">
        <v>83.998800000000003</v>
      </c>
      <c r="I1725" s="48">
        <v>2031</v>
      </c>
      <c r="J1725" s="48" t="s">
        <v>32</v>
      </c>
      <c r="K1725" s="48" t="s">
        <v>33</v>
      </c>
    </row>
    <row r="1726" spans="1:11" x14ac:dyDescent="0.25">
      <c r="A1726" s="48" t="s">
        <v>2055</v>
      </c>
      <c r="B1726" s="48" t="s">
        <v>79</v>
      </c>
      <c r="C1726" s="48" t="s">
        <v>31</v>
      </c>
      <c r="D1726" s="48">
        <v>620829</v>
      </c>
      <c r="E1726" s="48">
        <v>86.95</v>
      </c>
      <c r="F1726" s="48">
        <v>6.7</v>
      </c>
      <c r="G1726" s="48">
        <v>1.0800000000000001E-2</v>
      </c>
      <c r="H1726" s="48">
        <v>92.661000000000001</v>
      </c>
      <c r="I1726" s="48">
        <v>2031</v>
      </c>
      <c r="J1726" s="48" t="s">
        <v>32</v>
      </c>
      <c r="K1726" s="48" t="s">
        <v>33</v>
      </c>
    </row>
    <row r="1727" spans="1:11" x14ac:dyDescent="0.25">
      <c r="A1727" s="48" t="s">
        <v>2041</v>
      </c>
      <c r="B1727" s="48" t="s">
        <v>75</v>
      </c>
      <c r="C1727" s="48" t="s">
        <v>31</v>
      </c>
      <c r="D1727" s="48">
        <v>934046</v>
      </c>
      <c r="E1727" s="48">
        <v>80.989999999999995</v>
      </c>
      <c r="F1727" s="48">
        <v>10.73</v>
      </c>
      <c r="G1727" s="48">
        <v>1.15E-2</v>
      </c>
      <c r="H1727" s="48">
        <v>87.05</v>
      </c>
      <c r="I1727" s="48">
        <v>2031</v>
      </c>
      <c r="J1727" s="48" t="s">
        <v>32</v>
      </c>
      <c r="K1727" s="48" t="s">
        <v>33</v>
      </c>
    </row>
    <row r="1728" spans="1:11" x14ac:dyDescent="0.25">
      <c r="A1728" s="48" t="s">
        <v>1458</v>
      </c>
      <c r="B1728" s="48" t="s">
        <v>79</v>
      </c>
      <c r="C1728" s="48" t="s">
        <v>31</v>
      </c>
      <c r="D1728" s="48">
        <v>482378</v>
      </c>
      <c r="E1728" s="48">
        <v>87.17</v>
      </c>
      <c r="F1728" s="48">
        <v>4.58</v>
      </c>
      <c r="G1728" s="48">
        <v>9.4999999999999998E-3</v>
      </c>
      <c r="H1728" s="48">
        <v>105.3227</v>
      </c>
      <c r="I1728" s="48">
        <v>2031</v>
      </c>
      <c r="J1728" s="48" t="s">
        <v>32</v>
      </c>
      <c r="K1728" s="48" t="s">
        <v>33</v>
      </c>
    </row>
    <row r="1729" spans="1:11" x14ac:dyDescent="0.25">
      <c r="A1729" s="48" t="s">
        <v>1305</v>
      </c>
      <c r="B1729" s="48" t="s">
        <v>79</v>
      </c>
      <c r="C1729" s="48" t="s">
        <v>31</v>
      </c>
      <c r="D1729" s="48">
        <v>509412</v>
      </c>
      <c r="E1729" s="48">
        <v>82.88</v>
      </c>
      <c r="F1729" s="48">
        <v>3.77</v>
      </c>
      <c r="G1729" s="48">
        <v>7.4000000000000003E-3</v>
      </c>
      <c r="H1729" s="48">
        <v>135.1225</v>
      </c>
      <c r="I1729" s="48">
        <v>2031</v>
      </c>
      <c r="J1729" s="48" t="s">
        <v>32</v>
      </c>
      <c r="K1729" s="48" t="s">
        <v>33</v>
      </c>
    </row>
    <row r="1730" spans="1:11" x14ac:dyDescent="0.25">
      <c r="A1730" s="48" t="s">
        <v>1378</v>
      </c>
      <c r="B1730" s="48" t="s">
        <v>79</v>
      </c>
      <c r="C1730" s="48" t="s">
        <v>31</v>
      </c>
      <c r="D1730" s="48">
        <v>454056</v>
      </c>
      <c r="E1730" s="48">
        <v>84.14</v>
      </c>
      <c r="F1730" s="48">
        <v>4.66</v>
      </c>
      <c r="G1730" s="48">
        <v>1.03E-2</v>
      </c>
      <c r="H1730" s="48">
        <v>97.436999999999998</v>
      </c>
      <c r="I1730" s="48">
        <v>2031</v>
      </c>
      <c r="J1730" s="48" t="s">
        <v>32</v>
      </c>
      <c r="K1730" s="48" t="s">
        <v>33</v>
      </c>
    </row>
    <row r="1731" spans="1:11" x14ac:dyDescent="0.25">
      <c r="A1731" s="48" t="s">
        <v>1331</v>
      </c>
      <c r="B1731" s="48" t="s">
        <v>79</v>
      </c>
      <c r="C1731" s="48" t="s">
        <v>31</v>
      </c>
      <c r="D1731" s="48">
        <v>411948</v>
      </c>
      <c r="E1731" s="48">
        <v>82.57</v>
      </c>
      <c r="F1731" s="48">
        <v>4.12</v>
      </c>
      <c r="G1731" s="48">
        <v>0.01</v>
      </c>
      <c r="H1731" s="48">
        <v>99.987399999999994</v>
      </c>
      <c r="I1731" s="48">
        <v>2031</v>
      </c>
      <c r="J1731" s="48" t="s">
        <v>32</v>
      </c>
      <c r="K1731" s="48" t="s">
        <v>33</v>
      </c>
    </row>
    <row r="1732" spans="1:11" x14ac:dyDescent="0.25">
      <c r="A1732" s="48" t="s">
        <v>2261</v>
      </c>
      <c r="B1732" s="48" t="s">
        <v>75</v>
      </c>
      <c r="C1732" s="48" t="s">
        <v>31</v>
      </c>
      <c r="D1732" s="48">
        <v>270202</v>
      </c>
      <c r="E1732" s="48">
        <v>85.2</v>
      </c>
      <c r="F1732" s="48">
        <v>5.5</v>
      </c>
      <c r="G1732" s="48">
        <v>2.0400000000000001E-2</v>
      </c>
      <c r="H1732" s="48">
        <v>49.127699999999997</v>
      </c>
      <c r="I1732" s="48">
        <v>2031</v>
      </c>
      <c r="J1732" s="48" t="s">
        <v>32</v>
      </c>
      <c r="K1732" s="48" t="s">
        <v>33</v>
      </c>
    </row>
    <row r="1733" spans="1:11" x14ac:dyDescent="0.25">
      <c r="A1733" s="48" t="s">
        <v>1384</v>
      </c>
      <c r="B1733" s="48" t="s">
        <v>79</v>
      </c>
      <c r="C1733" s="48" t="s">
        <v>31</v>
      </c>
      <c r="D1733" s="48">
        <v>454679</v>
      </c>
      <c r="E1733" s="48">
        <v>86.2</v>
      </c>
      <c r="F1733" s="48">
        <v>4.17</v>
      </c>
      <c r="G1733" s="48">
        <v>9.1999999999999998E-3</v>
      </c>
      <c r="H1733" s="48">
        <v>109.03579999999999</v>
      </c>
      <c r="I1733" s="48">
        <v>2031</v>
      </c>
      <c r="J1733" s="48" t="s">
        <v>32</v>
      </c>
      <c r="K1733" s="48" t="s">
        <v>33</v>
      </c>
    </row>
    <row r="1734" spans="1:11" x14ac:dyDescent="0.25">
      <c r="A1734" s="48" t="s">
        <v>1424</v>
      </c>
      <c r="B1734" s="48" t="s">
        <v>79</v>
      </c>
      <c r="C1734" s="48" t="s">
        <v>31</v>
      </c>
      <c r="D1734" s="48">
        <v>232551</v>
      </c>
      <c r="E1734" s="48">
        <v>85.29</v>
      </c>
      <c r="F1734" s="48">
        <v>4.53</v>
      </c>
      <c r="G1734" s="48">
        <v>1.95E-2</v>
      </c>
      <c r="H1734" s="48">
        <v>51.335799999999999</v>
      </c>
      <c r="I1734" s="48">
        <v>2031</v>
      </c>
      <c r="J1734" s="48" t="s">
        <v>32</v>
      </c>
      <c r="K1734" s="48" t="s">
        <v>33</v>
      </c>
    </row>
    <row r="1735" spans="1:11" x14ac:dyDescent="0.25">
      <c r="A1735" s="48" t="s">
        <v>1353</v>
      </c>
      <c r="B1735" s="48" t="s">
        <v>79</v>
      </c>
      <c r="C1735" s="48" t="s">
        <v>31</v>
      </c>
      <c r="D1735" s="48">
        <v>475733</v>
      </c>
      <c r="E1735" s="48">
        <v>85.02</v>
      </c>
      <c r="F1735" s="48">
        <v>6.21</v>
      </c>
      <c r="G1735" s="48">
        <v>1.3100000000000001E-2</v>
      </c>
      <c r="H1735" s="48">
        <v>76.607600000000005</v>
      </c>
      <c r="I1735" s="48">
        <v>2031</v>
      </c>
      <c r="J1735" s="48" t="s">
        <v>32</v>
      </c>
      <c r="K1735" s="48" t="s">
        <v>33</v>
      </c>
    </row>
    <row r="1736" spans="1:11" x14ac:dyDescent="0.25">
      <c r="A1736" s="48" t="s">
        <v>2365</v>
      </c>
      <c r="B1736" s="48" t="s">
        <v>79</v>
      </c>
      <c r="C1736" s="48" t="s">
        <v>31</v>
      </c>
      <c r="D1736" s="48">
        <v>912058</v>
      </c>
      <c r="E1736" s="48">
        <v>70.67</v>
      </c>
      <c r="F1736" s="48">
        <v>9.93</v>
      </c>
      <c r="G1736" s="48">
        <v>1.09E-2</v>
      </c>
      <c r="H1736" s="48">
        <v>91.848699999999994</v>
      </c>
      <c r="I1736" s="48">
        <v>2031</v>
      </c>
      <c r="J1736" s="48" t="s">
        <v>32</v>
      </c>
      <c r="K1736" s="48" t="s">
        <v>33</v>
      </c>
    </row>
    <row r="1737" spans="1:11" x14ac:dyDescent="0.25">
      <c r="A1737" s="48" t="s">
        <v>2247</v>
      </c>
      <c r="B1737" s="48" t="s">
        <v>75</v>
      </c>
      <c r="C1737" s="48" t="s">
        <v>31</v>
      </c>
      <c r="D1737" s="48">
        <v>521123</v>
      </c>
      <c r="E1737" s="48">
        <v>77.290000000000006</v>
      </c>
      <c r="F1737" s="48">
        <v>9.42</v>
      </c>
      <c r="G1737" s="48">
        <v>1.8100000000000002E-2</v>
      </c>
      <c r="H1737" s="48">
        <v>55.320900000000002</v>
      </c>
      <c r="I1737" s="48">
        <v>2031</v>
      </c>
      <c r="J1737" s="48" t="s">
        <v>32</v>
      </c>
      <c r="K1737" s="48" t="s">
        <v>33</v>
      </c>
    </row>
    <row r="1738" spans="1:11" x14ac:dyDescent="0.25">
      <c r="A1738" s="48" t="s">
        <v>1447</v>
      </c>
      <c r="B1738" s="48" t="s">
        <v>79</v>
      </c>
      <c r="C1738" s="48" t="s">
        <v>31</v>
      </c>
      <c r="D1738" s="48">
        <v>248332</v>
      </c>
      <c r="E1738" s="48">
        <v>86.55</v>
      </c>
      <c r="F1738" s="48">
        <v>3.11</v>
      </c>
      <c r="G1738" s="48">
        <v>1.2500000000000001E-2</v>
      </c>
      <c r="H1738" s="48">
        <v>79.849400000000003</v>
      </c>
      <c r="I1738" s="48">
        <v>2031</v>
      </c>
      <c r="J1738" s="48" t="s">
        <v>32</v>
      </c>
      <c r="K1738" s="48" t="s">
        <v>33</v>
      </c>
    </row>
    <row r="1739" spans="1:11" x14ac:dyDescent="0.25">
      <c r="A1739" s="48" t="s">
        <v>1459</v>
      </c>
      <c r="B1739" s="48" t="s">
        <v>79</v>
      </c>
      <c r="C1739" s="48" t="s">
        <v>31</v>
      </c>
      <c r="D1739" s="48">
        <v>348827</v>
      </c>
      <c r="E1739" s="48">
        <v>86.48</v>
      </c>
      <c r="F1739" s="48">
        <v>4.1900000000000004</v>
      </c>
      <c r="G1739" s="48">
        <v>1.2E-2</v>
      </c>
      <c r="H1739" s="48">
        <v>83.252300000000005</v>
      </c>
      <c r="I1739" s="48">
        <v>2031</v>
      </c>
      <c r="J1739" s="48" t="s">
        <v>32</v>
      </c>
      <c r="K1739" s="48" t="s">
        <v>33</v>
      </c>
    </row>
    <row r="1740" spans="1:11" x14ac:dyDescent="0.25">
      <c r="A1740" s="48" t="s">
        <v>1158</v>
      </c>
      <c r="B1740" s="48" t="s">
        <v>79</v>
      </c>
      <c r="C1740" s="48" t="s">
        <v>31</v>
      </c>
      <c r="D1740" s="48">
        <v>366974</v>
      </c>
      <c r="E1740" s="48">
        <v>89.75</v>
      </c>
      <c r="F1740" s="48">
        <v>3.96</v>
      </c>
      <c r="G1740" s="48">
        <v>1.0800000000000001E-2</v>
      </c>
      <c r="H1740" s="48">
        <v>92.670299999999997</v>
      </c>
      <c r="I1740" s="48">
        <v>2031</v>
      </c>
      <c r="J1740" s="48" t="s">
        <v>32</v>
      </c>
      <c r="K1740" s="48" t="s">
        <v>33</v>
      </c>
    </row>
    <row r="1741" spans="1:11" x14ac:dyDescent="0.25">
      <c r="A1741" s="48" t="s">
        <v>2611</v>
      </c>
      <c r="B1741" s="48" t="s">
        <v>79</v>
      </c>
      <c r="C1741" s="48" t="s">
        <v>31</v>
      </c>
      <c r="D1741" s="48">
        <v>426773</v>
      </c>
      <c r="E1741" s="48">
        <v>89.67</v>
      </c>
      <c r="F1741" s="48">
        <v>6.65</v>
      </c>
      <c r="G1741" s="48">
        <v>1.5599999999999999E-2</v>
      </c>
      <c r="H1741" s="48">
        <v>64.176400000000001</v>
      </c>
      <c r="I1741" s="48">
        <v>2031</v>
      </c>
      <c r="J1741" s="48" t="s">
        <v>32</v>
      </c>
      <c r="K1741" s="48" t="s">
        <v>33</v>
      </c>
    </row>
    <row r="1742" spans="1:11" x14ac:dyDescent="0.25">
      <c r="A1742" s="48" t="s">
        <v>1366</v>
      </c>
      <c r="B1742" s="48" t="s">
        <v>79</v>
      </c>
      <c r="C1742" s="48" t="s">
        <v>31</v>
      </c>
      <c r="D1742" s="48">
        <v>541886</v>
      </c>
      <c r="E1742" s="48">
        <v>87.1</v>
      </c>
      <c r="F1742" s="48">
        <v>4.05</v>
      </c>
      <c r="G1742" s="48">
        <v>7.4999999999999997E-3</v>
      </c>
      <c r="H1742" s="48">
        <v>133.79900000000001</v>
      </c>
      <c r="I1742" s="48">
        <v>2031</v>
      </c>
      <c r="J1742" s="48" t="s">
        <v>32</v>
      </c>
      <c r="K1742" s="48" t="s">
        <v>33</v>
      </c>
    </row>
    <row r="1743" spans="1:11" x14ac:dyDescent="0.25">
      <c r="A1743" s="48" t="s">
        <v>1320</v>
      </c>
      <c r="B1743" s="48" t="s">
        <v>79</v>
      </c>
      <c r="C1743" s="48" t="s">
        <v>31</v>
      </c>
      <c r="D1743" s="48">
        <v>475069</v>
      </c>
      <c r="E1743" s="48">
        <v>86.79</v>
      </c>
      <c r="F1743" s="48">
        <v>4.5199999999999996</v>
      </c>
      <c r="G1743" s="48">
        <v>9.4999999999999998E-3</v>
      </c>
      <c r="H1743" s="48">
        <v>105.10380000000001</v>
      </c>
      <c r="I1743" s="48">
        <v>2031</v>
      </c>
      <c r="J1743" s="48" t="s">
        <v>32</v>
      </c>
      <c r="K1743" s="48" t="s">
        <v>33</v>
      </c>
    </row>
    <row r="1744" spans="1:11" x14ac:dyDescent="0.25">
      <c r="A1744" s="48" t="s">
        <v>1151</v>
      </c>
      <c r="B1744" s="48" t="s">
        <v>75</v>
      </c>
      <c r="C1744" s="48" t="s">
        <v>31</v>
      </c>
      <c r="D1744" s="48">
        <v>178815</v>
      </c>
      <c r="E1744" s="48">
        <v>84.38</v>
      </c>
      <c r="F1744" s="48">
        <v>4.17</v>
      </c>
      <c r="G1744" s="48">
        <v>2.3300000000000001E-2</v>
      </c>
      <c r="H1744" s="48">
        <v>42.881399999999999</v>
      </c>
      <c r="I1744" s="48">
        <v>2031</v>
      </c>
      <c r="J1744" s="48" t="s">
        <v>32</v>
      </c>
      <c r="K1744" s="48" t="s">
        <v>33</v>
      </c>
    </row>
    <row r="1745" spans="1:11" x14ac:dyDescent="0.25">
      <c r="A1745" s="48" t="s">
        <v>2109</v>
      </c>
      <c r="B1745" s="48" t="s">
        <v>79</v>
      </c>
      <c r="C1745" s="48" t="s">
        <v>31</v>
      </c>
      <c r="D1745" s="48">
        <v>518922</v>
      </c>
      <c r="E1745" s="48">
        <v>87.11</v>
      </c>
      <c r="F1745" s="48">
        <v>6.21</v>
      </c>
      <c r="G1745" s="48">
        <v>1.2E-2</v>
      </c>
      <c r="H1745" s="48">
        <v>83.562299999999993</v>
      </c>
      <c r="I1745" s="48">
        <v>2031</v>
      </c>
      <c r="J1745" s="48" t="s">
        <v>32</v>
      </c>
      <c r="K1745" s="48" t="s">
        <v>33</v>
      </c>
    </row>
    <row r="1746" spans="1:11" x14ac:dyDescent="0.25">
      <c r="A1746" s="48" t="s">
        <v>1755</v>
      </c>
      <c r="B1746" s="48" t="s">
        <v>79</v>
      </c>
      <c r="C1746" s="48" t="s">
        <v>31</v>
      </c>
      <c r="D1746" s="48">
        <v>669374</v>
      </c>
      <c r="E1746" s="48">
        <v>80.709999999999994</v>
      </c>
      <c r="F1746" s="48">
        <v>6.69</v>
      </c>
      <c r="G1746" s="48">
        <v>0.01</v>
      </c>
      <c r="H1746" s="48">
        <v>100.05589999999999</v>
      </c>
      <c r="I1746" s="48">
        <v>2031</v>
      </c>
      <c r="J1746" s="48" t="s">
        <v>32</v>
      </c>
      <c r="K1746" s="48" t="s">
        <v>33</v>
      </c>
    </row>
    <row r="1747" spans="1:11" x14ac:dyDescent="0.25">
      <c r="A1747" s="48" t="s">
        <v>2595</v>
      </c>
      <c r="B1747" s="48" t="s">
        <v>79</v>
      </c>
      <c r="C1747" s="48" t="s">
        <v>31</v>
      </c>
      <c r="D1747" s="48">
        <v>589808</v>
      </c>
      <c r="E1747" s="48">
        <v>78.489999999999995</v>
      </c>
      <c r="F1747" s="48">
        <v>6.62</v>
      </c>
      <c r="G1747" s="48">
        <v>1.12E-2</v>
      </c>
      <c r="H1747" s="48">
        <v>89.094899999999996</v>
      </c>
      <c r="I1747" s="48">
        <v>2031</v>
      </c>
      <c r="J1747" s="48" t="s">
        <v>32</v>
      </c>
      <c r="K1747" s="48" t="s">
        <v>33</v>
      </c>
    </row>
    <row r="1748" spans="1:11" x14ac:dyDescent="0.25">
      <c r="A1748" s="48" t="s">
        <v>1820</v>
      </c>
      <c r="B1748" s="48" t="s">
        <v>75</v>
      </c>
      <c r="C1748" s="48" t="s">
        <v>31</v>
      </c>
      <c r="D1748" s="48">
        <v>979145</v>
      </c>
      <c r="E1748" s="48">
        <v>83.73</v>
      </c>
      <c r="F1748" s="48">
        <v>10.63</v>
      </c>
      <c r="G1748" s="48">
        <v>1.09E-2</v>
      </c>
      <c r="H1748" s="48">
        <v>92.111500000000007</v>
      </c>
      <c r="I1748" s="48">
        <v>2031</v>
      </c>
      <c r="J1748" s="48" t="s">
        <v>32</v>
      </c>
      <c r="K1748" s="48" t="s">
        <v>33</v>
      </c>
    </row>
    <row r="1749" spans="1:11" x14ac:dyDescent="0.25">
      <c r="A1749" s="48" t="s">
        <v>1483</v>
      </c>
      <c r="B1749" s="48" t="s">
        <v>79</v>
      </c>
      <c r="C1749" s="48" t="s">
        <v>31</v>
      </c>
      <c r="D1749" s="48">
        <v>366559</v>
      </c>
      <c r="E1749" s="48">
        <v>83.69</v>
      </c>
      <c r="F1749" s="48">
        <v>3.3</v>
      </c>
      <c r="G1749" s="48">
        <v>8.9999999999999993E-3</v>
      </c>
      <c r="H1749" s="48">
        <v>111.07850000000001</v>
      </c>
      <c r="I1749" s="48">
        <v>2031</v>
      </c>
      <c r="J1749" s="48" t="s">
        <v>32</v>
      </c>
      <c r="K1749" s="48" t="s">
        <v>33</v>
      </c>
    </row>
    <row r="1750" spans="1:11" x14ac:dyDescent="0.25">
      <c r="A1750" s="48" t="s">
        <v>1806</v>
      </c>
      <c r="B1750" s="48" t="s">
        <v>79</v>
      </c>
      <c r="C1750" s="48" t="s">
        <v>31</v>
      </c>
      <c r="D1750" s="48">
        <v>380595</v>
      </c>
      <c r="E1750" s="48">
        <v>84.25</v>
      </c>
      <c r="F1750" s="48">
        <v>3.85</v>
      </c>
      <c r="G1750" s="48">
        <v>1.01E-2</v>
      </c>
      <c r="H1750" s="48">
        <v>98.855900000000005</v>
      </c>
      <c r="I1750" s="48">
        <v>2031</v>
      </c>
      <c r="J1750" s="48" t="s">
        <v>32</v>
      </c>
      <c r="K1750" s="48" t="s">
        <v>33</v>
      </c>
    </row>
    <row r="1751" spans="1:11" x14ac:dyDescent="0.25">
      <c r="A1751" s="48" t="s">
        <v>1416</v>
      </c>
      <c r="B1751" s="48" t="s">
        <v>79</v>
      </c>
      <c r="C1751" s="48" t="s">
        <v>31</v>
      </c>
      <c r="D1751" s="48">
        <v>258340</v>
      </c>
      <c r="E1751" s="48">
        <v>88.67</v>
      </c>
      <c r="F1751" s="48">
        <v>4.01</v>
      </c>
      <c r="G1751" s="48">
        <v>1.55E-2</v>
      </c>
      <c r="H1751" s="48">
        <v>64.4238</v>
      </c>
      <c r="I1751" s="48">
        <v>2031</v>
      </c>
      <c r="J1751" s="48" t="s">
        <v>32</v>
      </c>
      <c r="K1751" s="48" t="s">
        <v>33</v>
      </c>
    </row>
    <row r="1752" spans="1:11" x14ac:dyDescent="0.25">
      <c r="A1752" s="48" t="s">
        <v>1311</v>
      </c>
      <c r="B1752" s="48" t="s">
        <v>79</v>
      </c>
      <c r="C1752" s="48" t="s">
        <v>31</v>
      </c>
      <c r="D1752" s="48">
        <v>317433</v>
      </c>
      <c r="E1752" s="48">
        <v>87.72</v>
      </c>
      <c r="F1752" s="48">
        <v>4.0199999999999996</v>
      </c>
      <c r="G1752" s="48">
        <v>1.2699999999999999E-2</v>
      </c>
      <c r="H1752" s="48">
        <v>78.963300000000004</v>
      </c>
      <c r="I1752" s="48">
        <v>2031</v>
      </c>
      <c r="J1752" s="48" t="s">
        <v>32</v>
      </c>
      <c r="K1752" s="48" t="s">
        <v>33</v>
      </c>
    </row>
    <row r="1753" spans="1:11" x14ac:dyDescent="0.25">
      <c r="A1753" s="48" t="s">
        <v>1401</v>
      </c>
      <c r="B1753" s="48" t="s">
        <v>79</v>
      </c>
      <c r="C1753" s="48" t="s">
        <v>31</v>
      </c>
      <c r="D1753" s="48">
        <v>527601</v>
      </c>
      <c r="E1753" s="48">
        <v>85.25</v>
      </c>
      <c r="F1753" s="48">
        <v>4.18</v>
      </c>
      <c r="G1753" s="48">
        <v>7.9000000000000008E-3</v>
      </c>
      <c r="H1753" s="48">
        <v>126.22029999999999</v>
      </c>
      <c r="I1753" s="48">
        <v>2031</v>
      </c>
      <c r="J1753" s="48" t="s">
        <v>32</v>
      </c>
      <c r="K1753" s="48" t="s">
        <v>33</v>
      </c>
    </row>
    <row r="1754" spans="1:11" x14ac:dyDescent="0.25">
      <c r="A1754" s="48" t="s">
        <v>1428</v>
      </c>
      <c r="B1754" s="48" t="s">
        <v>79</v>
      </c>
      <c r="C1754" s="48" t="s">
        <v>31</v>
      </c>
      <c r="D1754" s="48">
        <v>393510</v>
      </c>
      <c r="E1754" s="48">
        <v>88.15</v>
      </c>
      <c r="F1754" s="48">
        <v>3.51</v>
      </c>
      <c r="G1754" s="48">
        <v>8.8999999999999999E-3</v>
      </c>
      <c r="H1754" s="48">
        <v>112.11109999999999</v>
      </c>
      <c r="I1754" s="48">
        <v>2031</v>
      </c>
      <c r="J1754" s="48" t="s">
        <v>32</v>
      </c>
      <c r="K1754" s="48" t="s">
        <v>33</v>
      </c>
    </row>
    <row r="1755" spans="1:11" x14ac:dyDescent="0.25">
      <c r="A1755" s="48" t="s">
        <v>1937</v>
      </c>
      <c r="B1755" s="48" t="s">
        <v>79</v>
      </c>
      <c r="C1755" s="48" t="s">
        <v>31</v>
      </c>
      <c r="D1755" s="48">
        <v>492427</v>
      </c>
      <c r="E1755" s="48">
        <v>85.55</v>
      </c>
      <c r="F1755" s="48">
        <v>6.81</v>
      </c>
      <c r="G1755" s="48">
        <v>1.38E-2</v>
      </c>
      <c r="H1755" s="48">
        <v>72.3095</v>
      </c>
      <c r="I1755" s="48">
        <v>2031</v>
      </c>
      <c r="J1755" s="48" t="s">
        <v>32</v>
      </c>
      <c r="K1755" s="48" t="s">
        <v>33</v>
      </c>
    </row>
    <row r="1756" spans="1:11" x14ac:dyDescent="0.25">
      <c r="A1756" s="48" t="s">
        <v>2262</v>
      </c>
      <c r="B1756" s="48" t="s">
        <v>75</v>
      </c>
      <c r="C1756" s="48" t="s">
        <v>31</v>
      </c>
      <c r="D1756" s="48">
        <v>164447</v>
      </c>
      <c r="E1756" s="48">
        <v>80.36</v>
      </c>
      <c r="F1756" s="48">
        <v>5.8</v>
      </c>
      <c r="G1756" s="48">
        <v>3.5299999999999998E-2</v>
      </c>
      <c r="H1756" s="48">
        <v>28.352900000000002</v>
      </c>
      <c r="I1756" s="48">
        <v>2031</v>
      </c>
      <c r="J1756" s="48" t="s">
        <v>32</v>
      </c>
      <c r="K1756" s="48" t="s">
        <v>33</v>
      </c>
    </row>
    <row r="1757" spans="1:11" x14ac:dyDescent="0.25">
      <c r="A1757" s="48" t="s">
        <v>1524</v>
      </c>
      <c r="B1757" s="48" t="s">
        <v>79</v>
      </c>
      <c r="C1757" s="48" t="s">
        <v>31</v>
      </c>
      <c r="D1757" s="48">
        <v>433542</v>
      </c>
      <c r="E1757" s="48">
        <v>82.55</v>
      </c>
      <c r="F1757" s="48">
        <v>4.3899999999999997</v>
      </c>
      <c r="G1757" s="48">
        <v>1.01E-2</v>
      </c>
      <c r="H1757" s="48">
        <v>98.756699999999995</v>
      </c>
      <c r="I1757" s="48">
        <v>2031</v>
      </c>
      <c r="J1757" s="48" t="s">
        <v>32</v>
      </c>
      <c r="K1757" s="48" t="s">
        <v>33</v>
      </c>
    </row>
    <row r="1758" spans="1:11" x14ac:dyDescent="0.25">
      <c r="A1758" s="48" t="s">
        <v>3332</v>
      </c>
      <c r="B1758" s="48" t="s">
        <v>34</v>
      </c>
      <c r="C1758" s="48" t="s">
        <v>31</v>
      </c>
      <c r="D1758" s="48">
        <v>330389</v>
      </c>
      <c r="E1758" s="48">
        <v>81.47</v>
      </c>
      <c r="F1758" s="48">
        <v>2.23</v>
      </c>
      <c r="G1758" s="48">
        <v>6.7000000000000002E-3</v>
      </c>
      <c r="H1758" s="48">
        <v>148.15649999999999</v>
      </c>
      <c r="I1758" s="48">
        <v>2031</v>
      </c>
      <c r="J1758" s="48" t="s">
        <v>32</v>
      </c>
      <c r="K1758" s="48" t="s">
        <v>33</v>
      </c>
    </row>
    <row r="1759" spans="1:11" x14ac:dyDescent="0.25">
      <c r="A1759" s="48" t="s">
        <v>2122</v>
      </c>
      <c r="B1759" s="48" t="s">
        <v>79</v>
      </c>
      <c r="C1759" s="48" t="s">
        <v>31</v>
      </c>
      <c r="D1759" s="48">
        <v>468217</v>
      </c>
      <c r="E1759" s="48">
        <v>88.49</v>
      </c>
      <c r="F1759" s="48">
        <v>6.2</v>
      </c>
      <c r="G1759" s="48">
        <v>1.32E-2</v>
      </c>
      <c r="H1759" s="48">
        <v>75.518900000000002</v>
      </c>
      <c r="I1759" s="48">
        <v>2031</v>
      </c>
      <c r="J1759" s="48" t="s">
        <v>32</v>
      </c>
      <c r="K1759" s="48" t="s">
        <v>33</v>
      </c>
    </row>
    <row r="1760" spans="1:11" x14ac:dyDescent="0.25">
      <c r="A1760" s="48" t="s">
        <v>2005</v>
      </c>
      <c r="B1760" s="48" t="s">
        <v>75</v>
      </c>
      <c r="C1760" s="48" t="s">
        <v>31</v>
      </c>
      <c r="D1760" s="48">
        <v>831267</v>
      </c>
      <c r="E1760" s="48">
        <v>83.82</v>
      </c>
      <c r="F1760" s="48">
        <v>10.89</v>
      </c>
      <c r="G1760" s="48">
        <v>1.3100000000000001E-2</v>
      </c>
      <c r="H1760" s="48">
        <v>76.333100000000002</v>
      </c>
      <c r="I1760" s="48">
        <v>2031</v>
      </c>
      <c r="J1760" s="48" t="s">
        <v>32</v>
      </c>
      <c r="K1760" s="48" t="s">
        <v>33</v>
      </c>
    </row>
    <row r="1761" spans="1:11" x14ac:dyDescent="0.25">
      <c r="A1761" s="48" t="s">
        <v>2474</v>
      </c>
      <c r="B1761" s="48" t="s">
        <v>75</v>
      </c>
      <c r="C1761" s="48" t="s">
        <v>31</v>
      </c>
      <c r="D1761" s="48">
        <v>456797</v>
      </c>
      <c r="E1761" s="48">
        <v>72.11</v>
      </c>
      <c r="F1761" s="48">
        <v>5.63</v>
      </c>
      <c r="G1761" s="48">
        <v>1.23E-2</v>
      </c>
      <c r="H1761" s="48">
        <v>81.136300000000006</v>
      </c>
      <c r="I1761" s="48">
        <v>2031</v>
      </c>
      <c r="J1761" s="48" t="s">
        <v>32</v>
      </c>
      <c r="K1761" s="48" t="s">
        <v>33</v>
      </c>
    </row>
    <row r="1762" spans="1:11" x14ac:dyDescent="0.25">
      <c r="A1762" s="48" t="s">
        <v>2008</v>
      </c>
      <c r="B1762" s="48" t="s">
        <v>79</v>
      </c>
      <c r="C1762" s="48" t="s">
        <v>31</v>
      </c>
      <c r="D1762" s="48">
        <v>548447</v>
      </c>
      <c r="E1762" s="48">
        <v>85.57</v>
      </c>
      <c r="F1762" s="48">
        <v>6.96</v>
      </c>
      <c r="G1762" s="48">
        <v>1.2699999999999999E-2</v>
      </c>
      <c r="H1762" s="48">
        <v>78.799899999999994</v>
      </c>
      <c r="I1762" s="48">
        <v>2031</v>
      </c>
      <c r="J1762" s="48" t="s">
        <v>32</v>
      </c>
      <c r="K1762" s="48" t="s">
        <v>33</v>
      </c>
    </row>
    <row r="1763" spans="1:11" x14ac:dyDescent="0.25">
      <c r="A1763" s="48" t="s">
        <v>2479</v>
      </c>
      <c r="B1763" s="48" t="s">
        <v>75</v>
      </c>
      <c r="C1763" s="48" t="s">
        <v>31</v>
      </c>
      <c r="D1763" s="48">
        <v>621909</v>
      </c>
      <c r="E1763" s="48">
        <v>68.33</v>
      </c>
      <c r="F1763" s="48">
        <v>6.19</v>
      </c>
      <c r="G1763" s="48">
        <v>0.01</v>
      </c>
      <c r="H1763" s="48">
        <v>100.4699</v>
      </c>
      <c r="I1763" s="48">
        <v>2031</v>
      </c>
      <c r="J1763" s="48" t="s">
        <v>32</v>
      </c>
      <c r="K1763" s="48" t="s">
        <v>33</v>
      </c>
    </row>
    <row r="1764" spans="1:11" x14ac:dyDescent="0.25">
      <c r="A1764" s="48" t="s">
        <v>2512</v>
      </c>
      <c r="B1764" s="48" t="s">
        <v>79</v>
      </c>
      <c r="C1764" s="48" t="s">
        <v>31</v>
      </c>
      <c r="D1764" s="48">
        <v>631169</v>
      </c>
      <c r="E1764" s="48">
        <v>83.72</v>
      </c>
      <c r="F1764" s="48">
        <v>6.51</v>
      </c>
      <c r="G1764" s="48">
        <v>1.03E-2</v>
      </c>
      <c r="H1764" s="48">
        <v>96.953800000000001</v>
      </c>
      <c r="I1764" s="48">
        <v>2031</v>
      </c>
      <c r="J1764" s="48" t="s">
        <v>32</v>
      </c>
      <c r="K1764" s="48" t="s">
        <v>33</v>
      </c>
    </row>
    <row r="1765" spans="1:11" x14ac:dyDescent="0.25">
      <c r="A1765" s="48" t="s">
        <v>1801</v>
      </c>
      <c r="B1765" s="48" t="s">
        <v>75</v>
      </c>
      <c r="C1765" s="48" t="s">
        <v>31</v>
      </c>
      <c r="D1765" s="48">
        <v>649925</v>
      </c>
      <c r="E1765" s="48">
        <v>83.9</v>
      </c>
      <c r="F1765" s="48">
        <v>5.42</v>
      </c>
      <c r="G1765" s="48">
        <v>8.3000000000000001E-3</v>
      </c>
      <c r="H1765" s="48">
        <v>119.91249999999999</v>
      </c>
      <c r="I1765" s="48">
        <v>2031</v>
      </c>
      <c r="J1765" s="48" t="s">
        <v>32</v>
      </c>
      <c r="K1765" s="48" t="s">
        <v>33</v>
      </c>
    </row>
    <row r="1766" spans="1:11" x14ac:dyDescent="0.25">
      <c r="A1766" s="48" t="s">
        <v>1985</v>
      </c>
      <c r="B1766" s="48" t="s">
        <v>79</v>
      </c>
      <c r="C1766" s="48" t="s">
        <v>31</v>
      </c>
      <c r="D1766" s="48">
        <v>685113</v>
      </c>
      <c r="E1766" s="48">
        <v>82.15</v>
      </c>
      <c r="F1766" s="48">
        <v>7.27</v>
      </c>
      <c r="G1766" s="48">
        <v>1.06E-2</v>
      </c>
      <c r="H1766" s="48">
        <v>94.238299999999995</v>
      </c>
      <c r="I1766" s="48">
        <v>2031</v>
      </c>
      <c r="J1766" s="48" t="s">
        <v>32</v>
      </c>
      <c r="K1766" s="48" t="s">
        <v>33</v>
      </c>
    </row>
    <row r="1767" spans="1:11" x14ac:dyDescent="0.25">
      <c r="A1767" s="48" t="s">
        <v>3642</v>
      </c>
      <c r="B1767" s="48" t="s">
        <v>79</v>
      </c>
      <c r="C1767" s="48" t="s">
        <v>31</v>
      </c>
      <c r="D1767" s="48">
        <v>779960</v>
      </c>
      <c r="E1767" s="48">
        <v>85.13</v>
      </c>
      <c r="F1767" s="48">
        <v>7.35</v>
      </c>
      <c r="G1767" s="48">
        <v>9.4000000000000004E-3</v>
      </c>
      <c r="H1767" s="48">
        <v>106.11709999999999</v>
      </c>
      <c r="I1767" s="48">
        <v>2031</v>
      </c>
      <c r="J1767" s="48" t="s">
        <v>32</v>
      </c>
      <c r="K1767" s="48" t="s">
        <v>33</v>
      </c>
    </row>
    <row r="1768" spans="1:11" x14ac:dyDescent="0.25">
      <c r="A1768" s="48" t="s">
        <v>985</v>
      </c>
      <c r="B1768" s="48" t="s">
        <v>79</v>
      </c>
      <c r="C1768" s="48" t="s">
        <v>31</v>
      </c>
      <c r="D1768" s="48">
        <v>215608</v>
      </c>
      <c r="E1768" s="48">
        <v>90.31</v>
      </c>
      <c r="F1768" s="48">
        <v>6.69</v>
      </c>
      <c r="G1768" s="48">
        <v>3.1E-2</v>
      </c>
      <c r="H1768" s="48">
        <v>32.228400000000001</v>
      </c>
      <c r="I1768" s="48">
        <v>2031</v>
      </c>
      <c r="J1768" s="48" t="s">
        <v>32</v>
      </c>
      <c r="K1768" s="48" t="s">
        <v>33</v>
      </c>
    </row>
    <row r="1769" spans="1:11" x14ac:dyDescent="0.25">
      <c r="A1769" s="48" t="s">
        <v>1295</v>
      </c>
      <c r="B1769" s="48" t="s">
        <v>79</v>
      </c>
      <c r="C1769" s="48" t="s">
        <v>31</v>
      </c>
      <c r="D1769" s="48">
        <v>469920</v>
      </c>
      <c r="E1769" s="48">
        <v>84.74</v>
      </c>
      <c r="F1769" s="48">
        <v>4.2</v>
      </c>
      <c r="G1769" s="48">
        <v>8.8999999999999999E-3</v>
      </c>
      <c r="H1769" s="48">
        <v>111.8856</v>
      </c>
      <c r="I1769" s="48">
        <v>2031</v>
      </c>
      <c r="J1769" s="48" t="s">
        <v>32</v>
      </c>
      <c r="K1769" s="48" t="s">
        <v>33</v>
      </c>
    </row>
    <row r="1770" spans="1:11" x14ac:dyDescent="0.25">
      <c r="A1770" s="48" t="s">
        <v>3330</v>
      </c>
      <c r="B1770" s="48" t="s">
        <v>75</v>
      </c>
      <c r="C1770" s="48" t="s">
        <v>31</v>
      </c>
      <c r="D1770" s="48">
        <v>83718</v>
      </c>
      <c r="E1770" s="48">
        <v>85.26</v>
      </c>
      <c r="F1770" s="48">
        <v>11.56</v>
      </c>
      <c r="G1770" s="48">
        <v>0.1381</v>
      </c>
      <c r="H1770" s="48">
        <v>7.2420999999999998</v>
      </c>
      <c r="I1770" s="48">
        <v>2031</v>
      </c>
      <c r="J1770" s="48" t="s">
        <v>32</v>
      </c>
      <c r="K1770" s="48" t="s">
        <v>33</v>
      </c>
    </row>
    <row r="1771" spans="1:11" x14ac:dyDescent="0.25">
      <c r="A1771" s="48" t="s">
        <v>2396</v>
      </c>
      <c r="B1771" s="48" t="s">
        <v>34</v>
      </c>
      <c r="C1771" s="48" t="s">
        <v>31</v>
      </c>
      <c r="D1771" s="48">
        <v>995043</v>
      </c>
      <c r="E1771" s="48">
        <v>85.14</v>
      </c>
      <c r="F1771" s="48">
        <v>10.31</v>
      </c>
      <c r="G1771" s="48">
        <v>1.04E-2</v>
      </c>
      <c r="H1771" s="48">
        <v>96.5124</v>
      </c>
      <c r="I1771" s="48">
        <v>2031</v>
      </c>
      <c r="J1771" s="48" t="s">
        <v>32</v>
      </c>
      <c r="K1771" s="48" t="s">
        <v>33</v>
      </c>
    </row>
    <row r="1772" spans="1:11" x14ac:dyDescent="0.25">
      <c r="A1772" s="48" t="s">
        <v>1748</v>
      </c>
      <c r="B1772" s="48" t="s">
        <v>75</v>
      </c>
      <c r="C1772" s="48" t="s">
        <v>31</v>
      </c>
      <c r="D1772" s="48">
        <v>714597</v>
      </c>
      <c r="E1772" s="48">
        <v>79.34</v>
      </c>
      <c r="F1772" s="48">
        <v>5.0999999999999996</v>
      </c>
      <c r="G1772" s="48">
        <v>7.1000000000000004E-3</v>
      </c>
      <c r="H1772" s="48">
        <v>140.11699999999999</v>
      </c>
      <c r="I1772" s="48">
        <v>2031</v>
      </c>
      <c r="J1772" s="48" t="s">
        <v>32</v>
      </c>
      <c r="K1772" s="48" t="s">
        <v>33</v>
      </c>
    </row>
    <row r="1773" spans="1:11" x14ac:dyDescent="0.25">
      <c r="A1773" s="48" t="s">
        <v>1508</v>
      </c>
      <c r="B1773" s="48" t="s">
        <v>79</v>
      </c>
      <c r="C1773" s="48" t="s">
        <v>31</v>
      </c>
      <c r="D1773" s="48">
        <v>252069</v>
      </c>
      <c r="E1773" s="48">
        <v>87.52</v>
      </c>
      <c r="F1773" s="48">
        <v>3.12</v>
      </c>
      <c r="G1773" s="48">
        <v>1.24E-2</v>
      </c>
      <c r="H1773" s="48">
        <v>80.791300000000007</v>
      </c>
      <c r="I1773" s="48">
        <v>2031</v>
      </c>
      <c r="J1773" s="48" t="s">
        <v>32</v>
      </c>
      <c r="K1773" s="48" t="s">
        <v>33</v>
      </c>
    </row>
    <row r="1774" spans="1:11" x14ac:dyDescent="0.25">
      <c r="A1774" s="48" t="s">
        <v>1434</v>
      </c>
      <c r="B1774" s="48" t="s">
        <v>79</v>
      </c>
      <c r="C1774" s="48" t="s">
        <v>31</v>
      </c>
      <c r="D1774" s="48">
        <v>269012</v>
      </c>
      <c r="E1774" s="48">
        <v>84.55</v>
      </c>
      <c r="F1774" s="48">
        <v>4.13</v>
      </c>
      <c r="G1774" s="48">
        <v>1.54E-2</v>
      </c>
      <c r="H1774" s="48">
        <v>65.136099999999999</v>
      </c>
      <c r="I1774" s="48">
        <v>2031</v>
      </c>
      <c r="J1774" s="48" t="s">
        <v>32</v>
      </c>
      <c r="K1774" s="48" t="s">
        <v>33</v>
      </c>
    </row>
    <row r="1775" spans="1:11" x14ac:dyDescent="0.25">
      <c r="A1775" s="48" t="s">
        <v>1180</v>
      </c>
      <c r="B1775" s="48" t="s">
        <v>79</v>
      </c>
      <c r="C1775" s="48" t="s">
        <v>31</v>
      </c>
      <c r="D1775" s="48">
        <v>431133</v>
      </c>
      <c r="E1775" s="48">
        <v>89.31</v>
      </c>
      <c r="F1775" s="48">
        <v>3.74</v>
      </c>
      <c r="G1775" s="48">
        <v>8.6999999999999994E-3</v>
      </c>
      <c r="H1775" s="48">
        <v>115.27630000000001</v>
      </c>
      <c r="I1775" s="48">
        <v>2031</v>
      </c>
      <c r="J1775" s="48" t="s">
        <v>32</v>
      </c>
      <c r="K1775" s="48" t="s">
        <v>33</v>
      </c>
    </row>
    <row r="1776" spans="1:11" x14ac:dyDescent="0.25">
      <c r="A1776" s="48" t="s">
        <v>1589</v>
      </c>
      <c r="B1776" s="48" t="s">
        <v>79</v>
      </c>
      <c r="C1776" s="48" t="s">
        <v>31</v>
      </c>
      <c r="D1776" s="48">
        <v>454804</v>
      </c>
      <c r="E1776" s="48">
        <v>88.47</v>
      </c>
      <c r="F1776" s="48">
        <v>4.5</v>
      </c>
      <c r="G1776" s="48">
        <v>9.9000000000000008E-3</v>
      </c>
      <c r="H1776" s="48">
        <v>101.0675</v>
      </c>
      <c r="I1776" s="48">
        <v>2031</v>
      </c>
      <c r="J1776" s="48" t="s">
        <v>32</v>
      </c>
      <c r="K1776" s="48" t="s">
        <v>33</v>
      </c>
    </row>
    <row r="1777" spans="1:11" x14ac:dyDescent="0.25">
      <c r="A1777" s="48" t="s">
        <v>2649</v>
      </c>
      <c r="B1777" s="48" t="s">
        <v>79</v>
      </c>
      <c r="C1777" s="48" t="s">
        <v>31</v>
      </c>
      <c r="D1777" s="48">
        <v>1143073</v>
      </c>
      <c r="E1777" s="48">
        <v>67.52</v>
      </c>
      <c r="F1777" s="48">
        <v>12.06</v>
      </c>
      <c r="G1777" s="48">
        <v>1.06E-2</v>
      </c>
      <c r="H1777" s="48">
        <v>94.7821</v>
      </c>
      <c r="I1777" s="48">
        <v>2031</v>
      </c>
      <c r="J1777" s="48" t="s">
        <v>32</v>
      </c>
      <c r="K1777" s="48" t="s">
        <v>33</v>
      </c>
    </row>
    <row r="1778" spans="1:11" x14ac:dyDescent="0.25">
      <c r="A1778" s="48" t="s">
        <v>1389</v>
      </c>
      <c r="B1778" s="48" t="s">
        <v>79</v>
      </c>
      <c r="C1778" s="48" t="s">
        <v>31</v>
      </c>
      <c r="D1778" s="48">
        <v>382547</v>
      </c>
      <c r="E1778" s="48">
        <v>86.64</v>
      </c>
      <c r="F1778" s="48">
        <v>4.01</v>
      </c>
      <c r="G1778" s="48">
        <v>1.0500000000000001E-2</v>
      </c>
      <c r="H1778" s="48">
        <v>95.398200000000003</v>
      </c>
      <c r="I1778" s="48">
        <v>2031</v>
      </c>
      <c r="J1778" s="48" t="s">
        <v>32</v>
      </c>
      <c r="K1778" s="48" t="s">
        <v>33</v>
      </c>
    </row>
    <row r="1779" spans="1:11" x14ac:dyDescent="0.25">
      <c r="A1779" s="48" t="s">
        <v>2258</v>
      </c>
      <c r="B1779" s="48" t="s">
        <v>75</v>
      </c>
      <c r="C1779" s="48" t="s">
        <v>31</v>
      </c>
      <c r="D1779" s="48">
        <v>338085</v>
      </c>
      <c r="E1779" s="48">
        <v>82.39</v>
      </c>
      <c r="F1779" s="48">
        <v>5.15</v>
      </c>
      <c r="G1779" s="48">
        <v>1.52E-2</v>
      </c>
      <c r="H1779" s="48">
        <v>65.647599999999997</v>
      </c>
      <c r="I1779" s="48">
        <v>2031</v>
      </c>
      <c r="J1779" s="48" t="s">
        <v>32</v>
      </c>
      <c r="K1779" s="48" t="s">
        <v>33</v>
      </c>
    </row>
    <row r="1780" spans="1:11" x14ac:dyDescent="0.25">
      <c r="A1780" s="48" t="s">
        <v>2275</v>
      </c>
      <c r="B1780" s="48" t="s">
        <v>79</v>
      </c>
      <c r="C1780" s="48" t="s">
        <v>31</v>
      </c>
      <c r="D1780" s="48">
        <v>1193902</v>
      </c>
      <c r="E1780" s="48">
        <v>66.61</v>
      </c>
      <c r="F1780" s="48">
        <v>10.4</v>
      </c>
      <c r="G1780" s="48">
        <v>8.6999999999999994E-3</v>
      </c>
      <c r="H1780" s="48">
        <v>114.79819999999999</v>
      </c>
      <c r="I1780" s="48">
        <v>2031</v>
      </c>
      <c r="J1780" s="48" t="s">
        <v>32</v>
      </c>
      <c r="K1780" s="48" t="s">
        <v>33</v>
      </c>
    </row>
    <row r="1781" spans="1:11" x14ac:dyDescent="0.25">
      <c r="A1781" s="48" t="s">
        <v>1363</v>
      </c>
      <c r="B1781" s="48" t="s">
        <v>79</v>
      </c>
      <c r="C1781" s="48" t="s">
        <v>31</v>
      </c>
      <c r="D1781" s="48">
        <v>451689</v>
      </c>
      <c r="E1781" s="48">
        <v>80.58</v>
      </c>
      <c r="F1781" s="48">
        <v>4.6399999999999997</v>
      </c>
      <c r="G1781" s="48">
        <v>1.03E-2</v>
      </c>
      <c r="H1781" s="48">
        <v>97.346800000000002</v>
      </c>
      <c r="I1781" s="48">
        <v>2031</v>
      </c>
      <c r="J1781" s="48" t="s">
        <v>32</v>
      </c>
      <c r="K1781" s="48" t="s">
        <v>33</v>
      </c>
    </row>
    <row r="1782" spans="1:11" x14ac:dyDescent="0.25">
      <c r="A1782" s="48" t="s">
        <v>1959</v>
      </c>
      <c r="B1782" s="48" t="s">
        <v>79</v>
      </c>
      <c r="C1782" s="48" t="s">
        <v>31</v>
      </c>
      <c r="D1782" s="48">
        <v>898852</v>
      </c>
      <c r="E1782" s="48">
        <v>84.17</v>
      </c>
      <c r="F1782" s="48">
        <v>9.73</v>
      </c>
      <c r="G1782" s="48">
        <v>1.0800000000000001E-2</v>
      </c>
      <c r="H1782" s="48">
        <v>92.379499999999993</v>
      </c>
      <c r="I1782" s="48">
        <v>2031</v>
      </c>
      <c r="J1782" s="48" t="s">
        <v>32</v>
      </c>
      <c r="K1782" s="48" t="s">
        <v>33</v>
      </c>
    </row>
    <row r="1783" spans="1:11" x14ac:dyDescent="0.25">
      <c r="A1783" s="48" t="s">
        <v>1949</v>
      </c>
      <c r="B1783" s="48" t="s">
        <v>79</v>
      </c>
      <c r="C1783" s="48" t="s">
        <v>31</v>
      </c>
      <c r="D1783" s="48">
        <v>611901</v>
      </c>
      <c r="E1783" s="48">
        <v>87.3</v>
      </c>
      <c r="F1783" s="48">
        <v>6.92</v>
      </c>
      <c r="G1783" s="48">
        <v>1.1299999999999999E-2</v>
      </c>
      <c r="H1783" s="48">
        <v>88.424899999999994</v>
      </c>
      <c r="I1783" s="48">
        <v>2031</v>
      </c>
      <c r="J1783" s="48" t="s">
        <v>32</v>
      </c>
      <c r="K1783" s="48" t="s">
        <v>33</v>
      </c>
    </row>
    <row r="1784" spans="1:11" x14ac:dyDescent="0.25">
      <c r="A1784" s="48" t="s">
        <v>1930</v>
      </c>
      <c r="B1784" s="48" t="s">
        <v>75</v>
      </c>
      <c r="C1784" s="48" t="s">
        <v>31</v>
      </c>
      <c r="D1784" s="48">
        <v>903337</v>
      </c>
      <c r="E1784" s="48">
        <v>84.08</v>
      </c>
      <c r="F1784" s="48">
        <v>11.39</v>
      </c>
      <c r="G1784" s="48">
        <v>1.26E-2</v>
      </c>
      <c r="H1784" s="48">
        <v>79.309700000000007</v>
      </c>
      <c r="I1784" s="48">
        <v>2031</v>
      </c>
      <c r="J1784" s="48" t="s">
        <v>32</v>
      </c>
      <c r="K1784" s="48" t="s">
        <v>33</v>
      </c>
    </row>
    <row r="1785" spans="1:11" x14ac:dyDescent="0.25">
      <c r="A1785" s="48" t="s">
        <v>2399</v>
      </c>
      <c r="B1785" s="48" t="s">
        <v>34</v>
      </c>
      <c r="C1785" s="48" t="s">
        <v>31</v>
      </c>
      <c r="D1785" s="48">
        <v>1105062</v>
      </c>
      <c r="E1785" s="48">
        <v>73.22</v>
      </c>
      <c r="F1785" s="48">
        <v>9.77</v>
      </c>
      <c r="G1785" s="48">
        <v>8.8000000000000005E-3</v>
      </c>
      <c r="H1785" s="48">
        <v>113.10760000000001</v>
      </c>
      <c r="I1785" s="48">
        <v>2031</v>
      </c>
      <c r="J1785" s="48" t="s">
        <v>32</v>
      </c>
      <c r="K1785" s="48" t="s">
        <v>33</v>
      </c>
    </row>
    <row r="1786" spans="1:11" x14ac:dyDescent="0.25">
      <c r="A1786" s="48" t="s">
        <v>1390</v>
      </c>
      <c r="B1786" s="48" t="s">
        <v>79</v>
      </c>
      <c r="C1786" s="48" t="s">
        <v>31</v>
      </c>
      <c r="D1786" s="48">
        <v>372290</v>
      </c>
      <c r="E1786" s="48">
        <v>88.47</v>
      </c>
      <c r="F1786" s="48">
        <v>3.51</v>
      </c>
      <c r="G1786" s="48">
        <v>9.4000000000000004E-3</v>
      </c>
      <c r="H1786" s="48">
        <v>106.0654</v>
      </c>
      <c r="I1786" s="48">
        <v>2031</v>
      </c>
      <c r="J1786" s="48" t="s">
        <v>32</v>
      </c>
      <c r="K1786" s="48" t="s">
        <v>33</v>
      </c>
    </row>
    <row r="1787" spans="1:11" x14ac:dyDescent="0.25">
      <c r="A1787" s="48" t="s">
        <v>1523</v>
      </c>
      <c r="B1787" s="48" t="s">
        <v>79</v>
      </c>
      <c r="C1787" s="48" t="s">
        <v>31</v>
      </c>
      <c r="D1787" s="48">
        <v>248332</v>
      </c>
      <c r="E1787" s="48">
        <v>85.89</v>
      </c>
      <c r="F1787" s="48">
        <v>3.12</v>
      </c>
      <c r="G1787" s="48">
        <v>1.26E-2</v>
      </c>
      <c r="H1787" s="48">
        <v>79.593400000000003</v>
      </c>
      <c r="I1787" s="48">
        <v>2031</v>
      </c>
      <c r="J1787" s="48" t="s">
        <v>32</v>
      </c>
      <c r="K1787" s="48" t="s">
        <v>33</v>
      </c>
    </row>
    <row r="1788" spans="1:11" x14ac:dyDescent="0.25">
      <c r="A1788" s="48" t="s">
        <v>3028</v>
      </c>
      <c r="B1788" s="48" t="s">
        <v>75</v>
      </c>
      <c r="C1788" s="48" t="s">
        <v>31</v>
      </c>
      <c r="D1788" s="48">
        <v>869133</v>
      </c>
      <c r="E1788" s="48">
        <v>88.72</v>
      </c>
      <c r="F1788" s="48">
        <v>6.52</v>
      </c>
      <c r="G1788" s="48">
        <v>7.4999999999999997E-3</v>
      </c>
      <c r="H1788" s="48">
        <v>133.30260000000001</v>
      </c>
      <c r="I1788" s="48">
        <v>2031</v>
      </c>
      <c r="J1788" s="48" t="s">
        <v>32</v>
      </c>
      <c r="K1788" s="48" t="s">
        <v>33</v>
      </c>
    </row>
    <row r="1789" spans="1:11" x14ac:dyDescent="0.25">
      <c r="A1789" s="48" t="s">
        <v>2248</v>
      </c>
      <c r="B1789" s="48" t="s">
        <v>75</v>
      </c>
      <c r="C1789" s="48" t="s">
        <v>31</v>
      </c>
      <c r="D1789" s="48">
        <v>243404</v>
      </c>
      <c r="E1789" s="48">
        <v>73.400000000000006</v>
      </c>
      <c r="F1789" s="48">
        <v>5.45</v>
      </c>
      <c r="G1789" s="48">
        <v>2.24E-2</v>
      </c>
      <c r="H1789" s="48">
        <v>44.661200000000001</v>
      </c>
      <c r="I1789" s="48">
        <v>2031</v>
      </c>
      <c r="J1789" s="48" t="s">
        <v>32</v>
      </c>
      <c r="K1789" s="48" t="s">
        <v>33</v>
      </c>
    </row>
    <row r="1790" spans="1:11" x14ac:dyDescent="0.25">
      <c r="A1790" s="48" t="s">
        <v>1562</v>
      </c>
      <c r="B1790" s="48" t="s">
        <v>79</v>
      </c>
      <c r="C1790" s="48" t="s">
        <v>31</v>
      </c>
      <c r="D1790" s="48">
        <v>336660</v>
      </c>
      <c r="E1790" s="48">
        <v>86.93</v>
      </c>
      <c r="F1790" s="48">
        <v>4.38</v>
      </c>
      <c r="G1790" s="48">
        <v>1.2999999999999999E-2</v>
      </c>
      <c r="H1790" s="48">
        <v>76.862899999999996</v>
      </c>
      <c r="I1790" s="48">
        <v>2031</v>
      </c>
      <c r="J1790" s="48" t="s">
        <v>32</v>
      </c>
      <c r="K1790" s="48" t="s">
        <v>33</v>
      </c>
    </row>
    <row r="1791" spans="1:11" x14ac:dyDescent="0.25">
      <c r="A1791" s="48" t="s">
        <v>1586</v>
      </c>
      <c r="B1791" s="48" t="s">
        <v>79</v>
      </c>
      <c r="C1791" s="48" t="s">
        <v>31</v>
      </c>
      <c r="D1791" s="48">
        <v>322540</v>
      </c>
      <c r="E1791" s="48">
        <v>85.36</v>
      </c>
      <c r="F1791" s="48">
        <v>4.54</v>
      </c>
      <c r="G1791" s="48">
        <v>1.41E-2</v>
      </c>
      <c r="H1791" s="48">
        <v>71.0441</v>
      </c>
      <c r="I1791" s="48">
        <v>2031</v>
      </c>
      <c r="J1791" s="48" t="s">
        <v>32</v>
      </c>
      <c r="K1791" s="48" t="s">
        <v>33</v>
      </c>
    </row>
    <row r="1792" spans="1:11" x14ac:dyDescent="0.25">
      <c r="A1792" s="48" t="s">
        <v>2583</v>
      </c>
      <c r="B1792" s="48" t="s">
        <v>79</v>
      </c>
      <c r="C1792" s="48" t="s">
        <v>31</v>
      </c>
      <c r="D1792" s="48">
        <v>489479</v>
      </c>
      <c r="E1792" s="48">
        <v>79.23</v>
      </c>
      <c r="F1792" s="48">
        <v>6.57</v>
      </c>
      <c r="G1792" s="48">
        <v>1.34E-2</v>
      </c>
      <c r="H1792" s="48">
        <v>74.502099999999999</v>
      </c>
      <c r="I1792" s="48">
        <v>2031</v>
      </c>
      <c r="J1792" s="48" t="s">
        <v>32</v>
      </c>
      <c r="K1792" s="48" t="s">
        <v>33</v>
      </c>
    </row>
    <row r="1793" spans="1:11" x14ac:dyDescent="0.25">
      <c r="A1793" s="48" t="s">
        <v>2548</v>
      </c>
      <c r="B1793" s="48" t="s">
        <v>79</v>
      </c>
      <c r="C1793" s="48" t="s">
        <v>31</v>
      </c>
      <c r="D1793" s="48">
        <v>549942</v>
      </c>
      <c r="E1793" s="48">
        <v>87.35</v>
      </c>
      <c r="F1793" s="48">
        <v>6.38</v>
      </c>
      <c r="G1793" s="48">
        <v>1.1599999999999999E-2</v>
      </c>
      <c r="H1793" s="48">
        <v>86.197800000000001</v>
      </c>
      <c r="I1793" s="48">
        <v>2031</v>
      </c>
      <c r="J1793" s="48" t="s">
        <v>32</v>
      </c>
      <c r="K1793" s="48" t="s">
        <v>33</v>
      </c>
    </row>
    <row r="1794" spans="1:11" x14ac:dyDescent="0.25">
      <c r="A1794" s="48" t="s">
        <v>1609</v>
      </c>
      <c r="B1794" s="48" t="s">
        <v>75</v>
      </c>
      <c r="C1794" s="48" t="s">
        <v>31</v>
      </c>
      <c r="D1794" s="48">
        <v>733346</v>
      </c>
      <c r="E1794" s="48">
        <v>86.57</v>
      </c>
      <c r="F1794" s="48">
        <v>10.14</v>
      </c>
      <c r="G1794" s="48">
        <v>1.38E-2</v>
      </c>
      <c r="H1794" s="48">
        <v>72.322100000000006</v>
      </c>
      <c r="I1794" s="48">
        <v>2031</v>
      </c>
      <c r="J1794" s="48" t="s">
        <v>32</v>
      </c>
      <c r="K1794" s="48" t="s">
        <v>33</v>
      </c>
    </row>
    <row r="1795" spans="1:11" x14ac:dyDescent="0.25">
      <c r="A1795" s="48" t="s">
        <v>2317</v>
      </c>
      <c r="B1795" s="48" t="s">
        <v>75</v>
      </c>
      <c r="C1795" s="48" t="s">
        <v>31</v>
      </c>
      <c r="D1795" s="48">
        <v>466044</v>
      </c>
      <c r="E1795" s="48">
        <v>82.72</v>
      </c>
      <c r="F1795" s="48">
        <v>5.44</v>
      </c>
      <c r="G1795" s="48">
        <v>1.17E-2</v>
      </c>
      <c r="H1795" s="48">
        <v>85.669799999999995</v>
      </c>
      <c r="I1795" s="48">
        <v>2031</v>
      </c>
      <c r="J1795" s="48" t="s">
        <v>32</v>
      </c>
      <c r="K1795" s="48" t="s">
        <v>33</v>
      </c>
    </row>
    <row r="1796" spans="1:11" x14ac:dyDescent="0.25">
      <c r="A1796" s="48" t="s">
        <v>1205</v>
      </c>
      <c r="B1796" s="48" t="s">
        <v>79</v>
      </c>
      <c r="C1796" s="48" t="s">
        <v>31</v>
      </c>
      <c r="D1796" s="48">
        <v>442138</v>
      </c>
      <c r="E1796" s="48">
        <v>85.73</v>
      </c>
      <c r="F1796" s="48">
        <v>4.5</v>
      </c>
      <c r="G1796" s="48">
        <v>1.0200000000000001E-2</v>
      </c>
      <c r="H1796" s="48">
        <v>98.252899999999997</v>
      </c>
      <c r="I1796" s="48">
        <v>2031</v>
      </c>
      <c r="J1796" s="48" t="s">
        <v>32</v>
      </c>
      <c r="K1796" s="48" t="s">
        <v>33</v>
      </c>
    </row>
    <row r="1797" spans="1:11" x14ac:dyDescent="0.25">
      <c r="A1797" s="48" t="s">
        <v>1935</v>
      </c>
      <c r="B1797" s="48" t="s">
        <v>79</v>
      </c>
      <c r="C1797" s="48" t="s">
        <v>31</v>
      </c>
      <c r="D1797" s="48">
        <v>489853</v>
      </c>
      <c r="E1797" s="48">
        <v>84.68</v>
      </c>
      <c r="F1797" s="48">
        <v>6.69</v>
      </c>
      <c r="G1797" s="48">
        <v>1.37E-2</v>
      </c>
      <c r="H1797" s="48">
        <v>73.221599999999995</v>
      </c>
      <c r="I1797" s="48">
        <v>2031</v>
      </c>
      <c r="J1797" s="48" t="s">
        <v>32</v>
      </c>
      <c r="K1797" s="48" t="s">
        <v>33</v>
      </c>
    </row>
    <row r="1798" spans="1:11" x14ac:dyDescent="0.25">
      <c r="A1798" s="48" t="s">
        <v>1595</v>
      </c>
      <c r="B1798" s="48" t="s">
        <v>79</v>
      </c>
      <c r="C1798" s="48" t="s">
        <v>31</v>
      </c>
      <c r="D1798" s="48">
        <v>502726</v>
      </c>
      <c r="E1798" s="48">
        <v>89.4</v>
      </c>
      <c r="F1798" s="48">
        <v>4.62</v>
      </c>
      <c r="G1798" s="48">
        <v>9.1999999999999998E-3</v>
      </c>
      <c r="H1798" s="48">
        <v>108.8152</v>
      </c>
      <c r="I1798" s="48">
        <v>2031</v>
      </c>
      <c r="J1798" s="48" t="s">
        <v>32</v>
      </c>
      <c r="K1798" s="48" t="s">
        <v>33</v>
      </c>
    </row>
    <row r="1799" spans="1:11" x14ac:dyDescent="0.25">
      <c r="A1799" s="48" t="s">
        <v>1383</v>
      </c>
      <c r="B1799" s="48" t="s">
        <v>79</v>
      </c>
      <c r="C1799" s="48" t="s">
        <v>31</v>
      </c>
      <c r="D1799" s="48">
        <v>403227</v>
      </c>
      <c r="E1799" s="48">
        <v>86.87</v>
      </c>
      <c r="F1799" s="48">
        <v>4.6399999999999997</v>
      </c>
      <c r="G1799" s="48">
        <v>1.15E-2</v>
      </c>
      <c r="H1799" s="48">
        <v>86.9024</v>
      </c>
      <c r="I1799" s="48">
        <v>2031</v>
      </c>
      <c r="J1799" s="48" t="s">
        <v>32</v>
      </c>
      <c r="K1799" s="48" t="s">
        <v>33</v>
      </c>
    </row>
    <row r="1800" spans="1:11" x14ac:dyDescent="0.25">
      <c r="A1800" s="48" t="s">
        <v>2453</v>
      </c>
      <c r="B1800" s="48" t="s">
        <v>79</v>
      </c>
      <c r="C1800" s="48" t="s">
        <v>31</v>
      </c>
      <c r="D1800" s="48">
        <v>1336049</v>
      </c>
      <c r="E1800" s="48">
        <v>72.69</v>
      </c>
      <c r="F1800" s="48">
        <v>11.81</v>
      </c>
      <c r="G1800" s="48">
        <v>8.8000000000000005E-3</v>
      </c>
      <c r="H1800" s="48">
        <v>113.12860000000001</v>
      </c>
      <c r="I1800" s="48">
        <v>2031</v>
      </c>
      <c r="J1800" s="48" t="s">
        <v>32</v>
      </c>
      <c r="K1800" s="48" t="s">
        <v>33</v>
      </c>
    </row>
    <row r="1801" spans="1:11" x14ac:dyDescent="0.25">
      <c r="A1801" s="48" t="s">
        <v>1514</v>
      </c>
      <c r="B1801" s="48" t="s">
        <v>79</v>
      </c>
      <c r="C1801" s="48" t="s">
        <v>31</v>
      </c>
      <c r="D1801" s="48">
        <v>269012</v>
      </c>
      <c r="E1801" s="48">
        <v>84.67</v>
      </c>
      <c r="F1801" s="48">
        <v>4.13</v>
      </c>
      <c r="G1801" s="48">
        <v>1.54E-2</v>
      </c>
      <c r="H1801" s="48">
        <v>65.136099999999999</v>
      </c>
      <c r="I1801" s="48">
        <v>2031</v>
      </c>
      <c r="J1801" s="48" t="s">
        <v>32</v>
      </c>
      <c r="K1801" s="48" t="s">
        <v>33</v>
      </c>
    </row>
    <row r="1802" spans="1:11" x14ac:dyDescent="0.25">
      <c r="A1802" s="48" t="s">
        <v>1961</v>
      </c>
      <c r="B1802" s="48" t="s">
        <v>75</v>
      </c>
      <c r="C1802" s="48" t="s">
        <v>31</v>
      </c>
      <c r="D1802" s="48">
        <v>663103</v>
      </c>
      <c r="E1802" s="48">
        <v>84</v>
      </c>
      <c r="F1802" s="48">
        <v>5.54</v>
      </c>
      <c r="G1802" s="48">
        <v>8.3999999999999995E-3</v>
      </c>
      <c r="H1802" s="48">
        <v>119.6938</v>
      </c>
      <c r="I1802" s="48">
        <v>2031</v>
      </c>
      <c r="J1802" s="48" t="s">
        <v>32</v>
      </c>
      <c r="K1802" s="48" t="s">
        <v>33</v>
      </c>
    </row>
    <row r="1803" spans="1:11" x14ac:dyDescent="0.25">
      <c r="A1803" s="48" t="s">
        <v>2054</v>
      </c>
      <c r="B1803" s="48" t="s">
        <v>79</v>
      </c>
      <c r="C1803" s="48" t="s">
        <v>31</v>
      </c>
      <c r="D1803" s="48">
        <v>640139</v>
      </c>
      <c r="E1803" s="48">
        <v>87.36</v>
      </c>
      <c r="F1803" s="48">
        <v>9.7100000000000009</v>
      </c>
      <c r="G1803" s="48">
        <v>1.52E-2</v>
      </c>
      <c r="H1803" s="48">
        <v>65.925700000000006</v>
      </c>
      <c r="I1803" s="48">
        <v>2031</v>
      </c>
      <c r="J1803" s="48" t="s">
        <v>32</v>
      </c>
      <c r="K1803" s="48" t="s">
        <v>33</v>
      </c>
    </row>
    <row r="1804" spans="1:11" x14ac:dyDescent="0.25">
      <c r="A1804" s="48" t="s">
        <v>1272</v>
      </c>
      <c r="B1804" s="48" t="s">
        <v>79</v>
      </c>
      <c r="C1804" s="48" t="s">
        <v>31</v>
      </c>
      <c r="D1804" s="48">
        <v>382921</v>
      </c>
      <c r="E1804" s="48">
        <v>87.78</v>
      </c>
      <c r="F1804" s="48">
        <v>4.54</v>
      </c>
      <c r="G1804" s="48">
        <v>1.1900000000000001E-2</v>
      </c>
      <c r="H1804" s="48">
        <v>84.343699999999998</v>
      </c>
      <c r="I1804" s="48">
        <v>2031</v>
      </c>
      <c r="J1804" s="48" t="s">
        <v>32</v>
      </c>
      <c r="K1804" s="48" t="s">
        <v>33</v>
      </c>
    </row>
    <row r="1805" spans="1:11" x14ac:dyDescent="0.25">
      <c r="A1805" s="48" t="s">
        <v>2251</v>
      </c>
      <c r="B1805" s="48" t="s">
        <v>34</v>
      </c>
      <c r="C1805" s="48" t="s">
        <v>31</v>
      </c>
      <c r="D1805" s="48">
        <v>579163</v>
      </c>
      <c r="E1805" s="48">
        <v>79.099999999999994</v>
      </c>
      <c r="F1805" s="48">
        <v>7.74</v>
      </c>
      <c r="G1805" s="48">
        <v>1.34E-2</v>
      </c>
      <c r="H1805" s="48">
        <v>74.827299999999994</v>
      </c>
      <c r="I1805" s="48">
        <v>2031</v>
      </c>
      <c r="J1805" s="48" t="s">
        <v>32</v>
      </c>
      <c r="K1805" s="48" t="s">
        <v>33</v>
      </c>
    </row>
    <row r="1806" spans="1:11" x14ac:dyDescent="0.25">
      <c r="A1806" s="48" t="s">
        <v>1498</v>
      </c>
      <c r="B1806" s="48" t="s">
        <v>34</v>
      </c>
      <c r="C1806" s="48" t="s">
        <v>31</v>
      </c>
      <c r="D1806" s="48">
        <v>1279586</v>
      </c>
      <c r="E1806" s="48">
        <v>82.93</v>
      </c>
      <c r="F1806" s="48">
        <v>9.16</v>
      </c>
      <c r="G1806" s="48">
        <v>7.1999999999999998E-3</v>
      </c>
      <c r="H1806" s="48">
        <v>139.69280000000001</v>
      </c>
      <c r="I1806" s="48">
        <v>2031</v>
      </c>
      <c r="J1806" s="48" t="s">
        <v>32</v>
      </c>
      <c r="K1806" s="48" t="s">
        <v>33</v>
      </c>
    </row>
    <row r="1807" spans="1:11" x14ac:dyDescent="0.25">
      <c r="A1807" s="48" t="s">
        <v>2379</v>
      </c>
      <c r="B1807" s="48" t="s">
        <v>79</v>
      </c>
      <c r="C1807" s="48" t="s">
        <v>31</v>
      </c>
      <c r="D1807" s="48">
        <v>531878</v>
      </c>
      <c r="E1807" s="48">
        <v>83.22</v>
      </c>
      <c r="F1807" s="48">
        <v>4.97</v>
      </c>
      <c r="G1807" s="48">
        <v>9.2999999999999992E-3</v>
      </c>
      <c r="H1807" s="48">
        <v>107.0177</v>
      </c>
      <c r="I1807" s="48">
        <v>2031</v>
      </c>
      <c r="J1807" s="48" t="s">
        <v>32</v>
      </c>
      <c r="K1807" s="48" t="s">
        <v>33</v>
      </c>
    </row>
    <row r="1808" spans="1:11" x14ac:dyDescent="0.25">
      <c r="A1808" s="48" t="s">
        <v>1214</v>
      </c>
      <c r="B1808" s="48" t="s">
        <v>30</v>
      </c>
      <c r="C1808" s="48" t="s">
        <v>31</v>
      </c>
      <c r="D1808" s="48">
        <v>799561</v>
      </c>
      <c r="E1808" s="48">
        <v>79.42</v>
      </c>
      <c r="F1808" s="48">
        <v>6.84</v>
      </c>
      <c r="G1808" s="48">
        <v>8.6E-3</v>
      </c>
      <c r="H1808" s="48">
        <v>116.89490000000001</v>
      </c>
      <c r="I1808" s="48">
        <v>2031</v>
      </c>
      <c r="J1808" s="48" t="s">
        <v>32</v>
      </c>
      <c r="K1808" s="48" t="s">
        <v>33</v>
      </c>
    </row>
    <row r="1809" spans="1:11" x14ac:dyDescent="0.25">
      <c r="A1809" s="48" t="s">
        <v>1544</v>
      </c>
      <c r="B1809" s="48" t="s">
        <v>75</v>
      </c>
      <c r="C1809" s="48" t="s">
        <v>31</v>
      </c>
      <c r="D1809" s="48">
        <v>574755</v>
      </c>
      <c r="E1809" s="48">
        <v>83.36</v>
      </c>
      <c r="F1809" s="48">
        <v>9.3699999999999992</v>
      </c>
      <c r="G1809" s="48">
        <v>1.6299999999999999E-2</v>
      </c>
      <c r="H1809" s="48">
        <v>61.3399</v>
      </c>
      <c r="I1809" s="48">
        <v>2031</v>
      </c>
      <c r="J1809" s="48" t="s">
        <v>32</v>
      </c>
      <c r="K1809" s="48" t="s">
        <v>33</v>
      </c>
    </row>
    <row r="1810" spans="1:11" x14ac:dyDescent="0.25">
      <c r="A1810" s="48" t="s">
        <v>2576</v>
      </c>
      <c r="B1810" s="48" t="s">
        <v>79</v>
      </c>
      <c r="C1810" s="48" t="s">
        <v>31</v>
      </c>
      <c r="D1810" s="48">
        <v>454928</v>
      </c>
      <c r="E1810" s="48">
        <v>86.69</v>
      </c>
      <c r="F1810" s="48">
        <v>6.47</v>
      </c>
      <c r="G1810" s="48">
        <v>1.4200000000000001E-2</v>
      </c>
      <c r="H1810" s="48">
        <v>70.313500000000005</v>
      </c>
      <c r="I1810" s="48">
        <v>2031</v>
      </c>
      <c r="J1810" s="48" t="s">
        <v>32</v>
      </c>
      <c r="K1810" s="48" t="s">
        <v>33</v>
      </c>
    </row>
    <row r="1811" spans="1:11" x14ac:dyDescent="0.25">
      <c r="A1811" s="48" t="s">
        <v>2001</v>
      </c>
      <c r="B1811" s="48" t="s">
        <v>79</v>
      </c>
      <c r="C1811" s="48" t="s">
        <v>31</v>
      </c>
      <c r="D1811" s="48">
        <v>574360</v>
      </c>
      <c r="E1811" s="48">
        <v>86.81</v>
      </c>
      <c r="F1811" s="48">
        <v>6.34</v>
      </c>
      <c r="G1811" s="48">
        <v>1.0999999999999999E-2</v>
      </c>
      <c r="H1811" s="48">
        <v>90.593100000000007</v>
      </c>
      <c r="I1811" s="48">
        <v>2031</v>
      </c>
      <c r="J1811" s="48" t="s">
        <v>32</v>
      </c>
      <c r="K1811" s="48" t="s">
        <v>33</v>
      </c>
    </row>
    <row r="1812" spans="1:11" x14ac:dyDescent="0.25">
      <c r="A1812" s="48" t="s">
        <v>2225</v>
      </c>
      <c r="B1812" s="48" t="s">
        <v>34</v>
      </c>
      <c r="C1812" s="48" t="s">
        <v>31</v>
      </c>
      <c r="D1812" s="48">
        <v>699536</v>
      </c>
      <c r="E1812" s="48">
        <v>76.010000000000005</v>
      </c>
      <c r="F1812" s="48">
        <v>7.82</v>
      </c>
      <c r="G1812" s="48">
        <v>1.12E-2</v>
      </c>
      <c r="H1812" s="48">
        <v>89.454800000000006</v>
      </c>
      <c r="I1812" s="48">
        <v>2031</v>
      </c>
      <c r="J1812" s="48" t="s">
        <v>32</v>
      </c>
      <c r="K1812" s="48" t="s">
        <v>33</v>
      </c>
    </row>
    <row r="1813" spans="1:11" x14ac:dyDescent="0.25">
      <c r="A1813" s="48" t="s">
        <v>2425</v>
      </c>
      <c r="B1813" s="48" t="s">
        <v>79</v>
      </c>
      <c r="C1813" s="48" t="s">
        <v>31</v>
      </c>
      <c r="D1813" s="48">
        <v>644126</v>
      </c>
      <c r="E1813" s="48">
        <v>84.43</v>
      </c>
      <c r="F1813" s="48">
        <v>6.22</v>
      </c>
      <c r="G1813" s="48">
        <v>9.7000000000000003E-3</v>
      </c>
      <c r="H1813" s="48">
        <v>103.55719999999999</v>
      </c>
      <c r="I1813" s="48">
        <v>2031</v>
      </c>
      <c r="J1813" s="48" t="s">
        <v>32</v>
      </c>
      <c r="K1813" s="48" t="s">
        <v>33</v>
      </c>
    </row>
    <row r="1814" spans="1:11" x14ac:dyDescent="0.25">
      <c r="A1814" s="48" t="s">
        <v>3114</v>
      </c>
      <c r="B1814" s="48" t="s">
        <v>75</v>
      </c>
      <c r="C1814" s="48" t="s">
        <v>31</v>
      </c>
      <c r="D1814" s="48">
        <v>606294</v>
      </c>
      <c r="E1814" s="48">
        <v>77.78</v>
      </c>
      <c r="F1814" s="48">
        <v>7.02</v>
      </c>
      <c r="G1814" s="48">
        <v>1.1599999999999999E-2</v>
      </c>
      <c r="H1814" s="48">
        <v>86.366699999999994</v>
      </c>
      <c r="I1814" s="48">
        <v>2031</v>
      </c>
      <c r="J1814" s="48" t="s">
        <v>32</v>
      </c>
      <c r="K1814" s="48" t="s">
        <v>33</v>
      </c>
    </row>
    <row r="1815" spans="1:11" x14ac:dyDescent="0.25">
      <c r="A1815" s="48" t="s">
        <v>1776</v>
      </c>
      <c r="B1815" s="48" t="s">
        <v>79</v>
      </c>
      <c r="C1815" s="48" t="s">
        <v>31</v>
      </c>
      <c r="D1815" s="48">
        <v>880248</v>
      </c>
      <c r="E1815" s="48">
        <v>68.930000000000007</v>
      </c>
      <c r="F1815" s="48">
        <v>11.03</v>
      </c>
      <c r="G1815" s="48">
        <v>1.2500000000000001E-2</v>
      </c>
      <c r="H1815" s="48">
        <v>79.804900000000004</v>
      </c>
      <c r="I1815" s="48">
        <v>2031</v>
      </c>
      <c r="J1815" s="48" t="s">
        <v>32</v>
      </c>
      <c r="K1815" s="48" t="s">
        <v>33</v>
      </c>
    </row>
    <row r="1816" spans="1:11" x14ac:dyDescent="0.25">
      <c r="A1816" s="48" t="s">
        <v>2403</v>
      </c>
      <c r="B1816" s="48" t="s">
        <v>79</v>
      </c>
      <c r="C1816" s="48" t="s">
        <v>31</v>
      </c>
      <c r="D1816" s="48">
        <v>1014007</v>
      </c>
      <c r="E1816" s="48">
        <v>85.9</v>
      </c>
      <c r="F1816" s="48">
        <v>10.01</v>
      </c>
      <c r="G1816" s="48">
        <v>9.9000000000000008E-3</v>
      </c>
      <c r="H1816" s="48">
        <v>101.29940000000001</v>
      </c>
      <c r="I1816" s="48">
        <v>2031</v>
      </c>
      <c r="J1816" s="48" t="s">
        <v>32</v>
      </c>
      <c r="K1816" s="48" t="s">
        <v>33</v>
      </c>
    </row>
    <row r="1817" spans="1:11" x14ac:dyDescent="0.25">
      <c r="A1817" s="48" t="s">
        <v>1435</v>
      </c>
      <c r="B1817" s="48" t="s">
        <v>79</v>
      </c>
      <c r="C1817" s="48" t="s">
        <v>31</v>
      </c>
      <c r="D1817" s="48">
        <v>411117</v>
      </c>
      <c r="E1817" s="48">
        <v>89.25</v>
      </c>
      <c r="F1817" s="48">
        <v>4.82</v>
      </c>
      <c r="G1817" s="48">
        <v>1.17E-2</v>
      </c>
      <c r="H1817" s="48">
        <v>85.2941</v>
      </c>
      <c r="I1817" s="48">
        <v>2031</v>
      </c>
      <c r="J1817" s="48" t="s">
        <v>32</v>
      </c>
      <c r="K1817" s="48" t="s">
        <v>33</v>
      </c>
    </row>
    <row r="1818" spans="1:11" x14ac:dyDescent="0.25">
      <c r="A1818" s="48" t="s">
        <v>2372</v>
      </c>
      <c r="B1818" s="48" t="s">
        <v>30</v>
      </c>
      <c r="C1818" s="48" t="s">
        <v>31</v>
      </c>
      <c r="D1818" s="48">
        <v>748857</v>
      </c>
      <c r="E1818" s="48">
        <v>87.64</v>
      </c>
      <c r="F1818" s="48">
        <v>10.59</v>
      </c>
      <c r="G1818" s="48">
        <v>1.41E-2</v>
      </c>
      <c r="H1818" s="48">
        <v>70.7136</v>
      </c>
      <c r="I1818" s="48">
        <v>2031</v>
      </c>
      <c r="J1818" s="48" t="s">
        <v>32</v>
      </c>
      <c r="K1818" s="48" t="s">
        <v>33</v>
      </c>
    </row>
    <row r="1819" spans="1:11" x14ac:dyDescent="0.25">
      <c r="A1819" s="48" t="s">
        <v>1334</v>
      </c>
      <c r="B1819" s="48" t="s">
        <v>79</v>
      </c>
      <c r="C1819" s="48" t="s">
        <v>31</v>
      </c>
      <c r="D1819" s="48">
        <v>560781</v>
      </c>
      <c r="E1819" s="48">
        <v>87</v>
      </c>
      <c r="F1819" s="48">
        <v>3.67</v>
      </c>
      <c r="G1819" s="48">
        <v>6.4999999999999997E-3</v>
      </c>
      <c r="H1819" s="48">
        <v>152.8013</v>
      </c>
      <c r="I1819" s="48">
        <v>2031</v>
      </c>
      <c r="J1819" s="48" t="s">
        <v>32</v>
      </c>
      <c r="K1819" s="48" t="s">
        <v>33</v>
      </c>
    </row>
    <row r="1820" spans="1:11" x14ac:dyDescent="0.25">
      <c r="A1820" s="48" t="s">
        <v>2406</v>
      </c>
      <c r="B1820" s="48" t="s">
        <v>75</v>
      </c>
      <c r="C1820" s="48" t="s">
        <v>31</v>
      </c>
      <c r="D1820" s="48">
        <v>323911</v>
      </c>
      <c r="E1820" s="48">
        <v>77.27</v>
      </c>
      <c r="F1820" s="48">
        <v>5.21</v>
      </c>
      <c r="G1820" s="48">
        <v>1.61E-2</v>
      </c>
      <c r="H1820" s="48">
        <v>62.170999999999999</v>
      </c>
      <c r="I1820" s="48">
        <v>2031</v>
      </c>
      <c r="J1820" s="48" t="s">
        <v>32</v>
      </c>
      <c r="K1820" s="48" t="s">
        <v>33</v>
      </c>
    </row>
    <row r="1821" spans="1:11" x14ac:dyDescent="0.25">
      <c r="A1821" s="48" t="s">
        <v>2529</v>
      </c>
      <c r="B1821" s="48" t="s">
        <v>75</v>
      </c>
      <c r="C1821" s="48" t="s">
        <v>31</v>
      </c>
      <c r="D1821" s="48">
        <v>202707</v>
      </c>
      <c r="E1821" s="48">
        <v>76.84</v>
      </c>
      <c r="F1821" s="48">
        <v>6.49</v>
      </c>
      <c r="G1821" s="48">
        <v>3.2000000000000001E-2</v>
      </c>
      <c r="H1821" s="48">
        <v>31.233799999999999</v>
      </c>
      <c r="I1821" s="48">
        <v>2031</v>
      </c>
      <c r="J1821" s="48" t="s">
        <v>32</v>
      </c>
      <c r="K1821" s="48" t="s">
        <v>33</v>
      </c>
    </row>
    <row r="1822" spans="1:11" x14ac:dyDescent="0.25">
      <c r="A1822" s="48" t="s">
        <v>2717</v>
      </c>
      <c r="B1822" s="48" t="s">
        <v>79</v>
      </c>
      <c r="C1822" s="48" t="s">
        <v>31</v>
      </c>
      <c r="D1822" s="48">
        <v>687480</v>
      </c>
      <c r="E1822" s="48">
        <v>85.75</v>
      </c>
      <c r="F1822" s="48">
        <v>6.23</v>
      </c>
      <c r="G1822" s="48">
        <v>9.1000000000000004E-3</v>
      </c>
      <c r="H1822" s="48">
        <v>110.34990000000001</v>
      </c>
      <c r="I1822" s="48">
        <v>2031</v>
      </c>
      <c r="J1822" s="48" t="s">
        <v>32</v>
      </c>
      <c r="K1822" s="48" t="s">
        <v>33</v>
      </c>
    </row>
    <row r="1823" spans="1:11" x14ac:dyDescent="0.25">
      <c r="A1823" s="48" t="s">
        <v>1217</v>
      </c>
      <c r="B1823" s="48" t="s">
        <v>79</v>
      </c>
      <c r="C1823" s="48" t="s">
        <v>31</v>
      </c>
      <c r="D1823" s="48">
        <v>349990</v>
      </c>
      <c r="E1823" s="48">
        <v>82.42</v>
      </c>
      <c r="F1823" s="48">
        <v>3.71</v>
      </c>
      <c r="G1823" s="48">
        <v>1.06E-2</v>
      </c>
      <c r="H1823" s="48">
        <v>94.336799999999997</v>
      </c>
      <c r="I1823" s="48">
        <v>2031</v>
      </c>
      <c r="J1823" s="48" t="s">
        <v>32</v>
      </c>
      <c r="K1823" s="48" t="s">
        <v>33</v>
      </c>
    </row>
    <row r="1824" spans="1:11" x14ac:dyDescent="0.25">
      <c r="A1824" s="48" t="s">
        <v>2096</v>
      </c>
      <c r="B1824" s="48" t="s">
        <v>79</v>
      </c>
      <c r="C1824" s="48" t="s">
        <v>31</v>
      </c>
      <c r="D1824" s="48">
        <v>561861</v>
      </c>
      <c r="E1824" s="48">
        <v>88.62</v>
      </c>
      <c r="F1824" s="48">
        <v>6.31</v>
      </c>
      <c r="G1824" s="48">
        <v>1.12E-2</v>
      </c>
      <c r="H1824" s="48">
        <v>89.042900000000003</v>
      </c>
      <c r="I1824" s="48">
        <v>2031</v>
      </c>
      <c r="J1824" s="48" t="s">
        <v>32</v>
      </c>
      <c r="K1824" s="48" t="s">
        <v>33</v>
      </c>
    </row>
    <row r="1825" spans="1:11" x14ac:dyDescent="0.25">
      <c r="A1825" s="48" t="s">
        <v>2243</v>
      </c>
      <c r="B1825" s="48" t="s">
        <v>34</v>
      </c>
      <c r="C1825" s="48" t="s">
        <v>31</v>
      </c>
      <c r="D1825" s="48">
        <v>596328</v>
      </c>
      <c r="E1825" s="48">
        <v>78.97</v>
      </c>
      <c r="F1825" s="48">
        <v>7.7</v>
      </c>
      <c r="G1825" s="48">
        <v>1.29E-2</v>
      </c>
      <c r="H1825" s="48">
        <v>77.4452</v>
      </c>
      <c r="I1825" s="48">
        <v>2031</v>
      </c>
      <c r="J1825" s="48" t="s">
        <v>32</v>
      </c>
      <c r="K1825" s="48" t="s">
        <v>33</v>
      </c>
    </row>
    <row r="1826" spans="1:11" x14ac:dyDescent="0.25">
      <c r="A1826" s="48" t="s">
        <v>3115</v>
      </c>
      <c r="B1826" s="48" t="s">
        <v>75</v>
      </c>
      <c r="C1826" s="48" t="s">
        <v>31</v>
      </c>
      <c r="D1826" s="48">
        <v>563272</v>
      </c>
      <c r="E1826" s="48">
        <v>81.239999999999995</v>
      </c>
      <c r="F1826" s="48">
        <v>6.87</v>
      </c>
      <c r="G1826" s="48">
        <v>1.2200000000000001E-2</v>
      </c>
      <c r="H1826" s="48">
        <v>81.990200000000002</v>
      </c>
      <c r="I1826" s="48">
        <v>2031</v>
      </c>
      <c r="J1826" s="48" t="s">
        <v>32</v>
      </c>
      <c r="K1826" s="48" t="s">
        <v>33</v>
      </c>
    </row>
    <row r="1827" spans="1:11" x14ac:dyDescent="0.25">
      <c r="A1827" s="48" t="s">
        <v>1898</v>
      </c>
      <c r="B1827" s="48" t="s">
        <v>75</v>
      </c>
      <c r="C1827" s="48" t="s">
        <v>31</v>
      </c>
      <c r="D1827" s="48">
        <v>877438</v>
      </c>
      <c r="E1827" s="48">
        <v>84.12</v>
      </c>
      <c r="F1827" s="48">
        <v>6.67</v>
      </c>
      <c r="G1827" s="48">
        <v>7.6E-3</v>
      </c>
      <c r="H1827" s="48">
        <v>131.54990000000001</v>
      </c>
      <c r="I1827" s="48">
        <v>2031</v>
      </c>
      <c r="J1827" s="48" t="s">
        <v>32</v>
      </c>
      <c r="K1827" s="48" t="s">
        <v>33</v>
      </c>
    </row>
    <row r="1828" spans="1:11" x14ac:dyDescent="0.25">
      <c r="A1828" s="48" t="s">
        <v>1367</v>
      </c>
      <c r="B1828" s="48" t="s">
        <v>79</v>
      </c>
      <c r="C1828" s="48" t="s">
        <v>31</v>
      </c>
      <c r="D1828" s="48">
        <v>509495</v>
      </c>
      <c r="E1828" s="48">
        <v>81.89</v>
      </c>
      <c r="F1828" s="48">
        <v>4.26</v>
      </c>
      <c r="G1828" s="48">
        <v>8.3999999999999995E-3</v>
      </c>
      <c r="H1828" s="48">
        <v>119.5998</v>
      </c>
      <c r="I1828" s="48">
        <v>2031</v>
      </c>
      <c r="J1828" s="48" t="s">
        <v>32</v>
      </c>
      <c r="K1828" s="48" t="s">
        <v>33</v>
      </c>
    </row>
    <row r="1829" spans="1:11" x14ac:dyDescent="0.25">
      <c r="A1829" s="48" t="s">
        <v>2582</v>
      </c>
      <c r="B1829" s="48" t="s">
        <v>79</v>
      </c>
      <c r="C1829" s="48" t="s">
        <v>31</v>
      </c>
      <c r="D1829" s="48">
        <v>489479</v>
      </c>
      <c r="E1829" s="48">
        <v>85.12</v>
      </c>
      <c r="F1829" s="48">
        <v>6.22</v>
      </c>
      <c r="G1829" s="48">
        <v>1.2699999999999999E-2</v>
      </c>
      <c r="H1829" s="48">
        <v>78.694400000000002</v>
      </c>
      <c r="I1829" s="48">
        <v>2031</v>
      </c>
      <c r="J1829" s="48" t="s">
        <v>32</v>
      </c>
      <c r="K1829" s="48" t="s">
        <v>33</v>
      </c>
    </row>
    <row r="1830" spans="1:11" x14ac:dyDescent="0.25">
      <c r="A1830" s="48" t="s">
        <v>2246</v>
      </c>
      <c r="B1830" s="48" t="s">
        <v>34</v>
      </c>
      <c r="C1830" s="48" t="s">
        <v>31</v>
      </c>
      <c r="D1830" s="48">
        <v>384429</v>
      </c>
      <c r="E1830" s="48">
        <v>79.400000000000006</v>
      </c>
      <c r="F1830" s="48">
        <v>8.3699999999999992</v>
      </c>
      <c r="G1830" s="48">
        <v>2.18E-2</v>
      </c>
      <c r="H1830" s="48">
        <v>45.929400000000001</v>
      </c>
      <c r="I1830" s="48">
        <v>2031</v>
      </c>
      <c r="J1830" s="48" t="s">
        <v>32</v>
      </c>
      <c r="K1830" s="48" t="s">
        <v>33</v>
      </c>
    </row>
    <row r="1831" spans="1:11" x14ac:dyDescent="0.25">
      <c r="A1831" s="48" t="s">
        <v>1337</v>
      </c>
      <c r="B1831" s="48" t="s">
        <v>34</v>
      </c>
      <c r="C1831" s="48" t="s">
        <v>31</v>
      </c>
      <c r="D1831" s="48">
        <v>797319</v>
      </c>
      <c r="E1831" s="48">
        <v>71.900000000000006</v>
      </c>
      <c r="F1831" s="48">
        <v>8.42</v>
      </c>
      <c r="G1831" s="48">
        <v>1.06E-2</v>
      </c>
      <c r="H1831" s="48">
        <v>94.693399999999997</v>
      </c>
      <c r="I1831" s="48">
        <v>2031</v>
      </c>
      <c r="J1831" s="48" t="s">
        <v>32</v>
      </c>
      <c r="K1831" s="48" t="s">
        <v>33</v>
      </c>
    </row>
    <row r="1832" spans="1:11" x14ac:dyDescent="0.25">
      <c r="A1832" s="48" t="s">
        <v>2252</v>
      </c>
      <c r="B1832" s="48" t="s">
        <v>75</v>
      </c>
      <c r="C1832" s="48" t="s">
        <v>31</v>
      </c>
      <c r="D1832" s="48">
        <v>330334</v>
      </c>
      <c r="E1832" s="48">
        <v>88</v>
      </c>
      <c r="F1832" s="48">
        <v>6</v>
      </c>
      <c r="G1832" s="48">
        <v>1.8200000000000001E-2</v>
      </c>
      <c r="H1832" s="48">
        <v>55.055599999999998</v>
      </c>
      <c r="I1832" s="48">
        <v>2031</v>
      </c>
      <c r="J1832" s="48" t="s">
        <v>32</v>
      </c>
      <c r="K1832" s="48" t="s">
        <v>33</v>
      </c>
    </row>
    <row r="1833" spans="1:11" x14ac:dyDescent="0.25">
      <c r="A1833" s="48" t="s">
        <v>1601</v>
      </c>
      <c r="B1833" s="48" t="s">
        <v>79</v>
      </c>
      <c r="C1833" s="48" t="s">
        <v>31</v>
      </c>
      <c r="D1833" s="48">
        <v>476315</v>
      </c>
      <c r="E1833" s="48">
        <v>89.15</v>
      </c>
      <c r="F1833" s="48">
        <v>4.57</v>
      </c>
      <c r="G1833" s="48">
        <v>9.5999999999999992E-3</v>
      </c>
      <c r="H1833" s="48">
        <v>104.2264</v>
      </c>
      <c r="I1833" s="48">
        <v>2031</v>
      </c>
      <c r="J1833" s="48" t="s">
        <v>32</v>
      </c>
      <c r="K1833" s="48" t="s">
        <v>33</v>
      </c>
    </row>
    <row r="1834" spans="1:11" x14ac:dyDescent="0.25">
      <c r="A1834" s="48" t="s">
        <v>1386</v>
      </c>
      <c r="B1834" s="48" t="s">
        <v>79</v>
      </c>
      <c r="C1834" s="48" t="s">
        <v>31</v>
      </c>
      <c r="D1834" s="48">
        <v>596868</v>
      </c>
      <c r="E1834" s="48">
        <v>81.66</v>
      </c>
      <c r="F1834" s="48">
        <v>3.99</v>
      </c>
      <c r="G1834" s="48">
        <v>6.7000000000000002E-3</v>
      </c>
      <c r="H1834" s="48">
        <v>149.5909</v>
      </c>
      <c r="I1834" s="48">
        <v>2031</v>
      </c>
      <c r="J1834" s="48" t="s">
        <v>32</v>
      </c>
      <c r="K1834" s="48" t="s">
        <v>33</v>
      </c>
    </row>
    <row r="1835" spans="1:11" x14ac:dyDescent="0.25">
      <c r="A1835" s="48" t="s">
        <v>1397</v>
      </c>
      <c r="B1835" s="48" t="s">
        <v>79</v>
      </c>
      <c r="C1835" s="48" t="s">
        <v>31</v>
      </c>
      <c r="D1835" s="48">
        <v>541886</v>
      </c>
      <c r="E1835" s="48">
        <v>84.3</v>
      </c>
      <c r="F1835" s="48">
        <v>4.03</v>
      </c>
      <c r="G1835" s="48">
        <v>7.4000000000000003E-3</v>
      </c>
      <c r="H1835" s="48">
        <v>134.46299999999999</v>
      </c>
      <c r="I1835" s="48">
        <v>2031</v>
      </c>
      <c r="J1835" s="48" t="s">
        <v>32</v>
      </c>
      <c r="K1835" s="48" t="s">
        <v>33</v>
      </c>
    </row>
    <row r="1836" spans="1:11" x14ac:dyDescent="0.25">
      <c r="A1836" s="48" t="s">
        <v>2720</v>
      </c>
      <c r="B1836" s="48" t="s">
        <v>79</v>
      </c>
      <c r="C1836" s="48" t="s">
        <v>31</v>
      </c>
      <c r="D1836" s="48">
        <v>651268</v>
      </c>
      <c r="E1836" s="48">
        <v>81.12</v>
      </c>
      <c r="F1836" s="48">
        <v>6.44</v>
      </c>
      <c r="G1836" s="48">
        <v>9.9000000000000008E-3</v>
      </c>
      <c r="H1836" s="48">
        <v>101.12860000000001</v>
      </c>
      <c r="I1836" s="48">
        <v>2031</v>
      </c>
      <c r="J1836" s="48" t="s">
        <v>32</v>
      </c>
      <c r="K1836" s="48" t="s">
        <v>33</v>
      </c>
    </row>
    <row r="1837" spans="1:11" x14ac:dyDescent="0.25">
      <c r="A1837" s="48" t="s">
        <v>2562</v>
      </c>
      <c r="B1837" s="48" t="s">
        <v>79</v>
      </c>
      <c r="C1837" s="48" t="s">
        <v>31</v>
      </c>
      <c r="D1837" s="48">
        <v>520001</v>
      </c>
      <c r="E1837" s="48">
        <v>86.84</v>
      </c>
      <c r="F1837" s="48">
        <v>6.21</v>
      </c>
      <c r="G1837" s="48">
        <v>1.1900000000000001E-2</v>
      </c>
      <c r="H1837" s="48">
        <v>83.736099999999993</v>
      </c>
      <c r="I1837" s="48">
        <v>2031</v>
      </c>
      <c r="J1837" s="48" t="s">
        <v>32</v>
      </c>
      <c r="K1837" s="48" t="s">
        <v>33</v>
      </c>
    </row>
    <row r="1838" spans="1:11" x14ac:dyDescent="0.25">
      <c r="A1838" s="48" t="s">
        <v>1762</v>
      </c>
      <c r="B1838" s="48" t="s">
        <v>34</v>
      </c>
      <c r="C1838" s="48" t="s">
        <v>31</v>
      </c>
      <c r="D1838" s="48">
        <v>2029998</v>
      </c>
      <c r="E1838" s="48">
        <v>84.14</v>
      </c>
      <c r="F1838" s="48">
        <v>12.43</v>
      </c>
      <c r="G1838" s="48">
        <v>6.1000000000000004E-3</v>
      </c>
      <c r="H1838" s="48">
        <v>163.31440000000001</v>
      </c>
      <c r="I1838" s="48">
        <v>2032</v>
      </c>
      <c r="J1838" s="48" t="s">
        <v>32</v>
      </c>
      <c r="K1838" s="48" t="s">
        <v>33</v>
      </c>
    </row>
    <row r="1839" spans="1:11" x14ac:dyDescent="0.25">
      <c r="A1839" s="48" t="s">
        <v>2567</v>
      </c>
      <c r="B1839" s="48" t="s">
        <v>75</v>
      </c>
      <c r="C1839" s="48" t="s">
        <v>31</v>
      </c>
      <c r="D1839" s="48">
        <v>626308</v>
      </c>
      <c r="E1839" s="48">
        <v>83.12</v>
      </c>
      <c r="F1839" s="48">
        <v>5.36</v>
      </c>
      <c r="G1839" s="48">
        <v>8.6E-3</v>
      </c>
      <c r="H1839" s="48">
        <v>116.8486</v>
      </c>
      <c r="I1839" s="48">
        <v>2032</v>
      </c>
      <c r="J1839" s="48" t="s">
        <v>32</v>
      </c>
      <c r="K1839" s="48" t="s">
        <v>33</v>
      </c>
    </row>
    <row r="1840" spans="1:11" x14ac:dyDescent="0.25">
      <c r="A1840" s="48" t="s">
        <v>1891</v>
      </c>
      <c r="B1840" s="48" t="s">
        <v>79</v>
      </c>
      <c r="C1840" s="48" t="s">
        <v>31</v>
      </c>
      <c r="D1840" s="48">
        <v>786464</v>
      </c>
      <c r="E1840" s="48">
        <v>84.32</v>
      </c>
      <c r="F1840" s="48">
        <v>6.38</v>
      </c>
      <c r="G1840" s="48">
        <v>8.0999999999999996E-3</v>
      </c>
      <c r="H1840" s="48">
        <v>123.2702</v>
      </c>
      <c r="I1840" s="48">
        <v>2032</v>
      </c>
      <c r="J1840" s="48" t="s">
        <v>32</v>
      </c>
      <c r="K1840" s="48" t="s">
        <v>33</v>
      </c>
    </row>
    <row r="1841" spans="1:11" x14ac:dyDescent="0.25">
      <c r="A1841" s="48" t="s">
        <v>2314</v>
      </c>
      <c r="B1841" s="48" t="s">
        <v>75</v>
      </c>
      <c r="C1841" s="48" t="s">
        <v>31</v>
      </c>
      <c r="D1841" s="48">
        <v>237874</v>
      </c>
      <c r="E1841" s="48">
        <v>80.17</v>
      </c>
      <c r="F1841" s="48">
        <v>5.48</v>
      </c>
      <c r="G1841" s="48">
        <v>2.3E-2</v>
      </c>
      <c r="H1841" s="48">
        <v>43.407699999999998</v>
      </c>
      <c r="I1841" s="48">
        <v>2032</v>
      </c>
      <c r="J1841" s="48" t="s">
        <v>32</v>
      </c>
      <c r="K1841" s="48" t="s">
        <v>33</v>
      </c>
    </row>
    <row r="1842" spans="1:11" x14ac:dyDescent="0.25">
      <c r="A1842" s="48" t="s">
        <v>1790</v>
      </c>
      <c r="B1842" s="48" t="s">
        <v>79</v>
      </c>
      <c r="C1842" s="48" t="s">
        <v>31</v>
      </c>
      <c r="D1842" s="48">
        <v>765591</v>
      </c>
      <c r="E1842" s="48">
        <v>85.13</v>
      </c>
      <c r="F1842" s="48">
        <v>6.9</v>
      </c>
      <c r="G1842" s="48">
        <v>8.9999999999999993E-3</v>
      </c>
      <c r="H1842" s="48">
        <v>110.9552</v>
      </c>
      <c r="I1842" s="48">
        <v>2032</v>
      </c>
      <c r="J1842" s="48" t="s">
        <v>32</v>
      </c>
      <c r="K1842" s="48" t="s">
        <v>33</v>
      </c>
    </row>
    <row r="1843" spans="1:11" x14ac:dyDescent="0.25">
      <c r="A1843" s="48" t="s">
        <v>1892</v>
      </c>
      <c r="B1843" s="48" t="s">
        <v>79</v>
      </c>
      <c r="C1843" s="48" t="s">
        <v>31</v>
      </c>
      <c r="D1843" s="48">
        <v>893225</v>
      </c>
      <c r="E1843" s="48">
        <v>80.08</v>
      </c>
      <c r="F1843" s="48">
        <v>9.73</v>
      </c>
      <c r="G1843" s="48">
        <v>1.09E-2</v>
      </c>
      <c r="H1843" s="48">
        <v>91.801100000000005</v>
      </c>
      <c r="I1843" s="48">
        <v>2032</v>
      </c>
      <c r="J1843" s="48" t="s">
        <v>32</v>
      </c>
      <c r="K1843" s="48" t="s">
        <v>33</v>
      </c>
    </row>
    <row r="1844" spans="1:11" x14ac:dyDescent="0.25">
      <c r="A1844" s="48" t="s">
        <v>3194</v>
      </c>
      <c r="B1844" s="48" t="s">
        <v>75</v>
      </c>
      <c r="C1844" s="48" t="s">
        <v>31</v>
      </c>
      <c r="D1844" s="48">
        <v>353603</v>
      </c>
      <c r="E1844" s="48">
        <v>84.51</v>
      </c>
      <c r="F1844" s="48">
        <v>4.42</v>
      </c>
      <c r="G1844" s="48">
        <v>1.2500000000000001E-2</v>
      </c>
      <c r="H1844" s="48">
        <v>80.000699999999995</v>
      </c>
      <c r="I1844" s="48">
        <v>2032</v>
      </c>
      <c r="J1844" s="48" t="s">
        <v>32</v>
      </c>
      <c r="K1844" s="48" t="s">
        <v>33</v>
      </c>
    </row>
    <row r="1845" spans="1:11" x14ac:dyDescent="0.25">
      <c r="A1845" s="48" t="s">
        <v>2206</v>
      </c>
      <c r="B1845" s="48" t="s">
        <v>79</v>
      </c>
      <c r="C1845" s="48" t="s">
        <v>31</v>
      </c>
      <c r="D1845" s="48">
        <v>701817</v>
      </c>
      <c r="E1845" s="48">
        <v>88.35</v>
      </c>
      <c r="F1845" s="48">
        <v>6.45</v>
      </c>
      <c r="G1845" s="48">
        <v>9.1999999999999998E-3</v>
      </c>
      <c r="H1845" s="48">
        <v>108.80880000000001</v>
      </c>
      <c r="I1845" s="48">
        <v>2032</v>
      </c>
      <c r="J1845" s="48" t="s">
        <v>32</v>
      </c>
      <c r="K1845" s="48" t="s">
        <v>33</v>
      </c>
    </row>
    <row r="1846" spans="1:11" x14ac:dyDescent="0.25">
      <c r="A1846" s="48" t="s">
        <v>2045</v>
      </c>
      <c r="B1846" s="48" t="s">
        <v>75</v>
      </c>
      <c r="C1846" s="48" t="s">
        <v>31</v>
      </c>
      <c r="D1846" s="48">
        <v>930437</v>
      </c>
      <c r="E1846" s="48">
        <v>83.28</v>
      </c>
      <c r="F1846" s="48">
        <v>11.28</v>
      </c>
      <c r="G1846" s="48">
        <v>1.21E-2</v>
      </c>
      <c r="H1846" s="48">
        <v>82.485600000000005</v>
      </c>
      <c r="I1846" s="48">
        <v>2032</v>
      </c>
      <c r="J1846" s="48" t="s">
        <v>32</v>
      </c>
      <c r="K1846" s="48" t="s">
        <v>33</v>
      </c>
    </row>
    <row r="1847" spans="1:11" x14ac:dyDescent="0.25">
      <c r="A1847" s="48" t="s">
        <v>2464</v>
      </c>
      <c r="B1847" s="48" t="s">
        <v>79</v>
      </c>
      <c r="C1847" s="48" t="s">
        <v>31</v>
      </c>
      <c r="D1847" s="48">
        <v>540392</v>
      </c>
      <c r="E1847" s="48">
        <v>82.71</v>
      </c>
      <c r="F1847" s="48">
        <v>7.05</v>
      </c>
      <c r="G1847" s="48">
        <v>1.2999999999999999E-2</v>
      </c>
      <c r="H1847" s="48">
        <v>76.651300000000006</v>
      </c>
      <c r="I1847" s="48">
        <v>2032</v>
      </c>
      <c r="J1847" s="48" t="s">
        <v>32</v>
      </c>
      <c r="K1847" s="48" t="s">
        <v>33</v>
      </c>
    </row>
    <row r="1848" spans="1:11" x14ac:dyDescent="0.25">
      <c r="A1848" s="48" t="s">
        <v>2523</v>
      </c>
      <c r="B1848" s="48" t="s">
        <v>75</v>
      </c>
      <c r="C1848" s="48" t="s">
        <v>31</v>
      </c>
      <c r="D1848" s="48">
        <v>526220</v>
      </c>
      <c r="E1848" s="48">
        <v>85.26</v>
      </c>
      <c r="F1848" s="48">
        <v>5.2</v>
      </c>
      <c r="G1848" s="48">
        <v>9.9000000000000008E-3</v>
      </c>
      <c r="H1848" s="48">
        <v>101.1961</v>
      </c>
      <c r="I1848" s="48">
        <v>2032</v>
      </c>
      <c r="J1848" s="48" t="s">
        <v>32</v>
      </c>
      <c r="K1848" s="48" t="s">
        <v>33</v>
      </c>
    </row>
    <row r="1849" spans="1:11" x14ac:dyDescent="0.25">
      <c r="A1849" s="48" t="s">
        <v>1487</v>
      </c>
      <c r="B1849" s="48" t="s">
        <v>79</v>
      </c>
      <c r="C1849" s="48" t="s">
        <v>31</v>
      </c>
      <c r="D1849" s="48">
        <v>422510</v>
      </c>
      <c r="E1849" s="48">
        <v>88.45</v>
      </c>
      <c r="F1849" s="48">
        <v>3.81</v>
      </c>
      <c r="G1849" s="48">
        <v>8.9999999999999993E-3</v>
      </c>
      <c r="H1849" s="48">
        <v>110.895</v>
      </c>
      <c r="I1849" s="48">
        <v>2032</v>
      </c>
      <c r="J1849" s="48" t="s">
        <v>32</v>
      </c>
      <c r="K1849" s="48" t="s">
        <v>33</v>
      </c>
    </row>
    <row r="1850" spans="1:11" x14ac:dyDescent="0.25">
      <c r="A1850" s="48" t="s">
        <v>1880</v>
      </c>
      <c r="B1850" s="48" t="s">
        <v>79</v>
      </c>
      <c r="C1850" s="48" t="s">
        <v>31</v>
      </c>
      <c r="D1850" s="48">
        <v>701817</v>
      </c>
      <c r="E1850" s="48">
        <v>85.54</v>
      </c>
      <c r="F1850" s="48">
        <v>6.44</v>
      </c>
      <c r="G1850" s="48">
        <v>9.1999999999999998E-3</v>
      </c>
      <c r="H1850" s="48">
        <v>108.9777</v>
      </c>
      <c r="I1850" s="48">
        <v>2032</v>
      </c>
      <c r="J1850" s="48" t="s">
        <v>32</v>
      </c>
      <c r="K1850" s="48" t="s">
        <v>33</v>
      </c>
    </row>
    <row r="1851" spans="1:11" x14ac:dyDescent="0.25">
      <c r="A1851" s="48" t="s">
        <v>2048</v>
      </c>
      <c r="B1851" s="48" t="s">
        <v>79</v>
      </c>
      <c r="C1851" s="48" t="s">
        <v>31</v>
      </c>
      <c r="D1851" s="48">
        <v>724315</v>
      </c>
      <c r="E1851" s="48">
        <v>89.23</v>
      </c>
      <c r="F1851" s="48">
        <v>6.3</v>
      </c>
      <c r="G1851" s="48">
        <v>8.6999999999999994E-3</v>
      </c>
      <c r="H1851" s="48">
        <v>114.9706</v>
      </c>
      <c r="I1851" s="48">
        <v>2032</v>
      </c>
      <c r="J1851" s="48" t="s">
        <v>32</v>
      </c>
      <c r="K1851" s="48" t="s">
        <v>33</v>
      </c>
    </row>
    <row r="1852" spans="1:11" x14ac:dyDescent="0.25">
      <c r="A1852" s="48" t="s">
        <v>1747</v>
      </c>
      <c r="B1852" s="48" t="s">
        <v>75</v>
      </c>
      <c r="C1852" s="48" t="s">
        <v>31</v>
      </c>
      <c r="D1852" s="48">
        <v>981380</v>
      </c>
      <c r="E1852" s="48">
        <v>84.45</v>
      </c>
      <c r="F1852" s="48">
        <v>5.46</v>
      </c>
      <c r="G1852" s="48">
        <v>5.5999999999999999E-3</v>
      </c>
      <c r="H1852" s="48">
        <v>179.73990000000001</v>
      </c>
      <c r="I1852" s="48">
        <v>2032</v>
      </c>
      <c r="J1852" s="48" t="s">
        <v>32</v>
      </c>
      <c r="K1852" s="48" t="s">
        <v>33</v>
      </c>
    </row>
    <row r="1853" spans="1:11" x14ac:dyDescent="0.25">
      <c r="A1853" s="48" t="s">
        <v>2294</v>
      </c>
      <c r="B1853" s="48" t="s">
        <v>34</v>
      </c>
      <c r="C1853" s="48" t="s">
        <v>31</v>
      </c>
      <c r="D1853" s="48">
        <v>448373</v>
      </c>
      <c r="E1853" s="48">
        <v>81.540000000000006</v>
      </c>
      <c r="F1853" s="48">
        <v>9.0399999999999991</v>
      </c>
      <c r="G1853" s="48">
        <v>2.0199999999999999E-2</v>
      </c>
      <c r="H1853" s="48">
        <v>49.598799999999997</v>
      </c>
      <c r="I1853" s="48">
        <v>2032</v>
      </c>
      <c r="J1853" s="48" t="s">
        <v>32</v>
      </c>
      <c r="K1853" s="48" t="s">
        <v>33</v>
      </c>
    </row>
    <row r="1854" spans="1:11" x14ac:dyDescent="0.25">
      <c r="A1854" s="48" t="s">
        <v>1451</v>
      </c>
      <c r="B1854" s="48" t="s">
        <v>79</v>
      </c>
      <c r="C1854" s="48" t="s">
        <v>31</v>
      </c>
      <c r="D1854" s="48">
        <v>443511</v>
      </c>
      <c r="E1854" s="48">
        <v>86.31</v>
      </c>
      <c r="F1854" s="48">
        <v>4.18</v>
      </c>
      <c r="G1854" s="48">
        <v>9.4000000000000004E-3</v>
      </c>
      <c r="H1854" s="48">
        <v>106.1032</v>
      </c>
      <c r="I1854" s="48">
        <v>2032</v>
      </c>
      <c r="J1854" s="48" t="s">
        <v>32</v>
      </c>
      <c r="K1854" s="48" t="s">
        <v>33</v>
      </c>
    </row>
    <row r="1855" spans="1:11" x14ac:dyDescent="0.25">
      <c r="A1855" s="48" t="s">
        <v>2068</v>
      </c>
      <c r="B1855" s="48" t="s">
        <v>79</v>
      </c>
      <c r="C1855" s="48" t="s">
        <v>31</v>
      </c>
      <c r="D1855" s="48">
        <v>742408</v>
      </c>
      <c r="E1855" s="48">
        <v>89.03</v>
      </c>
      <c r="F1855" s="48">
        <v>6.29</v>
      </c>
      <c r="G1855" s="48">
        <v>8.5000000000000006E-3</v>
      </c>
      <c r="H1855" s="48">
        <v>118.0299</v>
      </c>
      <c r="I1855" s="48">
        <v>2032</v>
      </c>
      <c r="J1855" s="48" t="s">
        <v>32</v>
      </c>
      <c r="K1855" s="48" t="s">
        <v>33</v>
      </c>
    </row>
    <row r="1856" spans="1:11" x14ac:dyDescent="0.25">
      <c r="A1856" s="48" t="s">
        <v>1620</v>
      </c>
      <c r="B1856" s="48" t="s">
        <v>79</v>
      </c>
      <c r="C1856" s="48" t="s">
        <v>31</v>
      </c>
      <c r="D1856" s="48">
        <v>510365</v>
      </c>
      <c r="E1856" s="48">
        <v>86.99</v>
      </c>
      <c r="F1856" s="48">
        <v>4.37</v>
      </c>
      <c r="G1856" s="48">
        <v>8.6E-3</v>
      </c>
      <c r="H1856" s="48">
        <v>116.7884</v>
      </c>
      <c r="I1856" s="48">
        <v>2032</v>
      </c>
      <c r="J1856" s="48" t="s">
        <v>32</v>
      </c>
      <c r="K1856" s="48" t="s">
        <v>33</v>
      </c>
    </row>
    <row r="1857" spans="1:11" x14ac:dyDescent="0.25">
      <c r="A1857" s="48" t="s">
        <v>1599</v>
      </c>
      <c r="B1857" s="48" t="s">
        <v>79</v>
      </c>
      <c r="C1857" s="48" t="s">
        <v>31</v>
      </c>
      <c r="D1857" s="48">
        <v>616185</v>
      </c>
      <c r="E1857" s="48">
        <v>84.85</v>
      </c>
      <c r="F1857" s="48">
        <v>4.2</v>
      </c>
      <c r="G1857" s="48">
        <v>6.7999999999999996E-3</v>
      </c>
      <c r="H1857" s="48">
        <v>146.71080000000001</v>
      </c>
      <c r="I1857" s="48">
        <v>2032</v>
      </c>
      <c r="J1857" s="48" t="s">
        <v>32</v>
      </c>
      <c r="K1857" s="48" t="s">
        <v>33</v>
      </c>
    </row>
    <row r="1858" spans="1:11" x14ac:dyDescent="0.25">
      <c r="A1858" s="48" t="s">
        <v>1909</v>
      </c>
      <c r="B1858" s="48" t="s">
        <v>79</v>
      </c>
      <c r="C1858" s="48" t="s">
        <v>31</v>
      </c>
      <c r="D1858" s="48">
        <v>1358593</v>
      </c>
      <c r="E1858" s="48">
        <v>88.99</v>
      </c>
      <c r="F1858" s="48">
        <v>11.26</v>
      </c>
      <c r="G1858" s="48">
        <v>8.3000000000000001E-3</v>
      </c>
      <c r="H1858" s="48">
        <v>120.6566</v>
      </c>
      <c r="I1858" s="48">
        <v>2032</v>
      </c>
      <c r="J1858" s="48" t="s">
        <v>32</v>
      </c>
      <c r="K1858" s="48" t="s">
        <v>33</v>
      </c>
    </row>
    <row r="1859" spans="1:11" x14ac:dyDescent="0.25">
      <c r="A1859" s="48" t="s">
        <v>2033</v>
      </c>
      <c r="B1859" s="48" t="s">
        <v>79</v>
      </c>
      <c r="C1859" s="48" t="s">
        <v>31</v>
      </c>
      <c r="D1859" s="48">
        <v>910206</v>
      </c>
      <c r="E1859" s="48">
        <v>86.75</v>
      </c>
      <c r="F1859" s="48">
        <v>9.91</v>
      </c>
      <c r="G1859" s="48">
        <v>1.09E-2</v>
      </c>
      <c r="H1859" s="48">
        <v>91.847200000000001</v>
      </c>
      <c r="I1859" s="48">
        <v>2032</v>
      </c>
      <c r="J1859" s="48" t="s">
        <v>32</v>
      </c>
      <c r="K1859" s="48" t="s">
        <v>33</v>
      </c>
    </row>
    <row r="1860" spans="1:11" x14ac:dyDescent="0.25">
      <c r="A1860" s="48" t="s">
        <v>1414</v>
      </c>
      <c r="B1860" s="48" t="s">
        <v>79</v>
      </c>
      <c r="C1860" s="48" t="s">
        <v>31</v>
      </c>
      <c r="D1860" s="48">
        <v>502666</v>
      </c>
      <c r="E1860" s="48">
        <v>86.71</v>
      </c>
      <c r="F1860" s="48">
        <v>3.89</v>
      </c>
      <c r="G1860" s="48">
        <v>7.7000000000000002E-3</v>
      </c>
      <c r="H1860" s="48">
        <v>129.2201</v>
      </c>
      <c r="I1860" s="48">
        <v>2032</v>
      </c>
      <c r="J1860" s="48" t="s">
        <v>32</v>
      </c>
      <c r="K1860" s="48" t="s">
        <v>33</v>
      </c>
    </row>
    <row r="1861" spans="1:11" x14ac:dyDescent="0.25">
      <c r="A1861" s="48" t="s">
        <v>2711</v>
      </c>
      <c r="B1861" s="48" t="s">
        <v>79</v>
      </c>
      <c r="C1861" s="48" t="s">
        <v>31</v>
      </c>
      <c r="D1861" s="48">
        <v>627862</v>
      </c>
      <c r="E1861" s="48">
        <v>85.14</v>
      </c>
      <c r="F1861" s="48">
        <v>6.38</v>
      </c>
      <c r="G1861" s="48">
        <v>1.0200000000000001E-2</v>
      </c>
      <c r="H1861" s="48">
        <v>98.411000000000001</v>
      </c>
      <c r="I1861" s="48">
        <v>2032</v>
      </c>
      <c r="J1861" s="48" t="s">
        <v>32</v>
      </c>
      <c r="K1861" s="48" t="s">
        <v>33</v>
      </c>
    </row>
    <row r="1862" spans="1:11" x14ac:dyDescent="0.25">
      <c r="A1862" s="48" t="s">
        <v>2035</v>
      </c>
      <c r="B1862" s="48" t="s">
        <v>79</v>
      </c>
      <c r="C1862" s="48" t="s">
        <v>31</v>
      </c>
      <c r="D1862" s="48">
        <v>1836195</v>
      </c>
      <c r="E1862" s="48">
        <v>82.86</v>
      </c>
      <c r="F1862" s="48">
        <v>10.88</v>
      </c>
      <c r="G1862" s="48">
        <v>5.8999999999999999E-3</v>
      </c>
      <c r="H1862" s="48">
        <v>168.7679</v>
      </c>
      <c r="I1862" s="48">
        <v>2032</v>
      </c>
      <c r="J1862" s="48" t="s">
        <v>32</v>
      </c>
      <c r="K1862" s="48" t="s">
        <v>33</v>
      </c>
    </row>
    <row r="1863" spans="1:11" x14ac:dyDescent="0.25">
      <c r="A1863" s="48" t="s">
        <v>1566</v>
      </c>
      <c r="B1863" s="48" t="s">
        <v>79</v>
      </c>
      <c r="C1863" s="48" t="s">
        <v>31</v>
      </c>
      <c r="D1863" s="48">
        <v>569520</v>
      </c>
      <c r="E1863" s="48">
        <v>84.01</v>
      </c>
      <c r="F1863" s="48">
        <v>4.43</v>
      </c>
      <c r="G1863" s="48">
        <v>7.7999999999999996E-3</v>
      </c>
      <c r="H1863" s="48">
        <v>128.5599</v>
      </c>
      <c r="I1863" s="48">
        <v>2032</v>
      </c>
      <c r="J1863" s="48" t="s">
        <v>32</v>
      </c>
      <c r="K1863" s="48" t="s">
        <v>33</v>
      </c>
    </row>
    <row r="1864" spans="1:11" x14ac:dyDescent="0.25">
      <c r="A1864" s="48" t="s">
        <v>1957</v>
      </c>
      <c r="B1864" s="48" t="s">
        <v>79</v>
      </c>
      <c r="C1864" s="48" t="s">
        <v>31</v>
      </c>
      <c r="D1864" s="48">
        <v>818244</v>
      </c>
      <c r="E1864" s="48">
        <v>85.71</v>
      </c>
      <c r="F1864" s="48">
        <v>6.58</v>
      </c>
      <c r="G1864" s="48">
        <v>8.0000000000000002E-3</v>
      </c>
      <c r="H1864" s="48">
        <v>124.3532</v>
      </c>
      <c r="I1864" s="48">
        <v>2032</v>
      </c>
      <c r="J1864" s="48" t="s">
        <v>32</v>
      </c>
      <c r="K1864" s="48" t="s">
        <v>33</v>
      </c>
    </row>
    <row r="1865" spans="1:11" x14ac:dyDescent="0.25">
      <c r="A1865" s="48" t="s">
        <v>1482</v>
      </c>
      <c r="B1865" s="48" t="s">
        <v>34</v>
      </c>
      <c r="C1865" s="48" t="s">
        <v>31</v>
      </c>
      <c r="D1865" s="48">
        <v>580171</v>
      </c>
      <c r="E1865" s="48">
        <v>68.819999999999993</v>
      </c>
      <c r="F1865" s="48">
        <v>3.78</v>
      </c>
      <c r="G1865" s="48">
        <v>6.4999999999999997E-3</v>
      </c>
      <c r="H1865" s="48">
        <v>153.48429999999999</v>
      </c>
      <c r="I1865" s="48">
        <v>2032</v>
      </c>
      <c r="J1865" s="48" t="s">
        <v>32</v>
      </c>
      <c r="K1865" s="48" t="s">
        <v>33</v>
      </c>
    </row>
    <row r="1866" spans="1:11" x14ac:dyDescent="0.25">
      <c r="A1866" s="48" t="s">
        <v>2272</v>
      </c>
      <c r="B1866" s="48" t="s">
        <v>75</v>
      </c>
      <c r="C1866" s="48" t="s">
        <v>31</v>
      </c>
      <c r="D1866" s="48">
        <v>399213</v>
      </c>
      <c r="E1866" s="48">
        <v>84.96</v>
      </c>
      <c r="F1866" s="48">
        <v>5.61</v>
      </c>
      <c r="G1866" s="48">
        <v>1.41E-2</v>
      </c>
      <c r="H1866" s="48">
        <v>71.161000000000001</v>
      </c>
      <c r="I1866" s="48">
        <v>2032</v>
      </c>
      <c r="J1866" s="48" t="s">
        <v>32</v>
      </c>
      <c r="K1866" s="48" t="s">
        <v>33</v>
      </c>
    </row>
    <row r="1867" spans="1:11" x14ac:dyDescent="0.25">
      <c r="A1867" s="48" t="s">
        <v>2706</v>
      </c>
      <c r="B1867" s="48" t="s">
        <v>79</v>
      </c>
      <c r="C1867" s="48" t="s">
        <v>31</v>
      </c>
      <c r="D1867" s="48">
        <v>647067</v>
      </c>
      <c r="E1867" s="48">
        <v>81.06</v>
      </c>
      <c r="F1867" s="48">
        <v>6.37</v>
      </c>
      <c r="G1867" s="48">
        <v>9.7999999999999997E-3</v>
      </c>
      <c r="H1867" s="48">
        <v>101.5804</v>
      </c>
      <c r="I1867" s="48">
        <v>2032</v>
      </c>
      <c r="J1867" s="48" t="s">
        <v>32</v>
      </c>
      <c r="K1867" s="48" t="s">
        <v>33</v>
      </c>
    </row>
    <row r="1868" spans="1:11" x14ac:dyDescent="0.25">
      <c r="A1868" s="48" t="s">
        <v>1781</v>
      </c>
      <c r="B1868" s="48" t="s">
        <v>79</v>
      </c>
      <c r="C1868" s="48" t="s">
        <v>31</v>
      </c>
      <c r="D1868" s="48">
        <v>897887</v>
      </c>
      <c r="E1868" s="48">
        <v>86.56</v>
      </c>
      <c r="F1868" s="48">
        <v>7.08</v>
      </c>
      <c r="G1868" s="48">
        <v>7.9000000000000008E-3</v>
      </c>
      <c r="H1868" s="48">
        <v>126.8202</v>
      </c>
      <c r="I1868" s="48">
        <v>2032</v>
      </c>
      <c r="J1868" s="48" t="s">
        <v>32</v>
      </c>
      <c r="K1868" s="48" t="s">
        <v>33</v>
      </c>
    </row>
    <row r="1869" spans="1:11" x14ac:dyDescent="0.25">
      <c r="A1869" s="48" t="s">
        <v>2836</v>
      </c>
      <c r="B1869" s="48" t="s">
        <v>75</v>
      </c>
      <c r="C1869" s="48" t="s">
        <v>31</v>
      </c>
      <c r="D1869" s="48">
        <v>673016</v>
      </c>
      <c r="E1869" s="48">
        <v>83</v>
      </c>
      <c r="F1869" s="48">
        <v>6.14</v>
      </c>
      <c r="G1869" s="48">
        <v>9.1000000000000004E-3</v>
      </c>
      <c r="H1869" s="48">
        <v>109.6118</v>
      </c>
      <c r="I1869" s="48">
        <v>2032</v>
      </c>
      <c r="J1869" s="48" t="s">
        <v>32</v>
      </c>
      <c r="K1869" s="48" t="s">
        <v>33</v>
      </c>
    </row>
    <row r="1870" spans="1:11" x14ac:dyDescent="0.25">
      <c r="A1870" s="48" t="s">
        <v>1796</v>
      </c>
      <c r="B1870" s="48" t="s">
        <v>79</v>
      </c>
      <c r="C1870" s="48" t="s">
        <v>31</v>
      </c>
      <c r="D1870" s="48">
        <v>933474</v>
      </c>
      <c r="E1870" s="48">
        <v>85.36</v>
      </c>
      <c r="F1870" s="48">
        <v>6.66</v>
      </c>
      <c r="G1870" s="48">
        <v>7.1000000000000004E-3</v>
      </c>
      <c r="H1870" s="48">
        <v>140.16130000000001</v>
      </c>
      <c r="I1870" s="48">
        <v>2032</v>
      </c>
      <c r="J1870" s="48" t="s">
        <v>32</v>
      </c>
      <c r="K1870" s="48" t="s">
        <v>33</v>
      </c>
    </row>
    <row r="1871" spans="1:11" x14ac:dyDescent="0.25">
      <c r="A1871" s="48" t="s">
        <v>2023</v>
      </c>
      <c r="B1871" s="48" t="s">
        <v>75</v>
      </c>
      <c r="C1871" s="48" t="s">
        <v>31</v>
      </c>
      <c r="D1871" s="48">
        <v>692977</v>
      </c>
      <c r="E1871" s="48">
        <v>82.48</v>
      </c>
      <c r="F1871" s="48">
        <v>5.8</v>
      </c>
      <c r="G1871" s="48">
        <v>8.3999999999999995E-3</v>
      </c>
      <c r="H1871" s="48">
        <v>119.47880000000001</v>
      </c>
      <c r="I1871" s="48">
        <v>2032</v>
      </c>
      <c r="J1871" s="48" t="s">
        <v>32</v>
      </c>
      <c r="K1871" s="48" t="s">
        <v>33</v>
      </c>
    </row>
    <row r="1872" spans="1:11" x14ac:dyDescent="0.25">
      <c r="A1872" s="48" t="s">
        <v>1998</v>
      </c>
      <c r="B1872" s="48" t="s">
        <v>79</v>
      </c>
      <c r="C1872" s="48" t="s">
        <v>31</v>
      </c>
      <c r="D1872" s="48">
        <v>826713</v>
      </c>
      <c r="E1872" s="48">
        <v>82.77</v>
      </c>
      <c r="F1872" s="48">
        <v>6.55</v>
      </c>
      <c r="G1872" s="48">
        <v>7.9000000000000008E-3</v>
      </c>
      <c r="H1872" s="48">
        <v>126.2158</v>
      </c>
      <c r="I1872" s="48">
        <v>2032</v>
      </c>
      <c r="J1872" s="48" t="s">
        <v>32</v>
      </c>
      <c r="K1872" s="48" t="s">
        <v>33</v>
      </c>
    </row>
    <row r="1873" spans="1:11" x14ac:dyDescent="0.25">
      <c r="A1873" s="48" t="s">
        <v>1844</v>
      </c>
      <c r="B1873" s="48" t="s">
        <v>79</v>
      </c>
      <c r="C1873" s="48" t="s">
        <v>31</v>
      </c>
      <c r="D1873" s="48">
        <v>1386781</v>
      </c>
      <c r="E1873" s="48">
        <v>85.63</v>
      </c>
      <c r="F1873" s="48">
        <v>11.25</v>
      </c>
      <c r="G1873" s="48">
        <v>8.0999999999999996E-3</v>
      </c>
      <c r="H1873" s="48">
        <v>123.2694</v>
      </c>
      <c r="I1873" s="48">
        <v>2032</v>
      </c>
      <c r="J1873" s="48" t="s">
        <v>32</v>
      </c>
      <c r="K1873" s="48" t="s">
        <v>33</v>
      </c>
    </row>
    <row r="1874" spans="1:11" x14ac:dyDescent="0.25">
      <c r="A1874" s="48" t="s">
        <v>2099</v>
      </c>
      <c r="B1874" s="48" t="s">
        <v>79</v>
      </c>
      <c r="C1874" s="48" t="s">
        <v>31</v>
      </c>
      <c r="D1874" s="48">
        <v>742408</v>
      </c>
      <c r="E1874" s="48">
        <v>88.89</v>
      </c>
      <c r="F1874" s="48">
        <v>6.29</v>
      </c>
      <c r="G1874" s="48">
        <v>8.5000000000000006E-3</v>
      </c>
      <c r="H1874" s="48">
        <v>118.0299</v>
      </c>
      <c r="I1874" s="48">
        <v>2032</v>
      </c>
      <c r="J1874" s="48" t="s">
        <v>32</v>
      </c>
      <c r="K1874" s="48" t="s">
        <v>33</v>
      </c>
    </row>
    <row r="1875" spans="1:11" x14ac:dyDescent="0.25">
      <c r="A1875" s="48" t="s">
        <v>2334</v>
      </c>
      <c r="B1875" s="48" t="s">
        <v>79</v>
      </c>
      <c r="C1875" s="48" t="s">
        <v>31</v>
      </c>
      <c r="D1875" s="48">
        <v>529143</v>
      </c>
      <c r="E1875" s="48">
        <v>89.94</v>
      </c>
      <c r="F1875" s="48">
        <v>4.82</v>
      </c>
      <c r="G1875" s="48">
        <v>9.1000000000000004E-3</v>
      </c>
      <c r="H1875" s="48">
        <v>109.78060000000001</v>
      </c>
      <c r="I1875" s="48">
        <v>2032</v>
      </c>
      <c r="J1875" s="48" t="s">
        <v>32</v>
      </c>
      <c r="K1875" s="48" t="s">
        <v>33</v>
      </c>
    </row>
    <row r="1876" spans="1:11" x14ac:dyDescent="0.25">
      <c r="A1876" s="48" t="s">
        <v>2311</v>
      </c>
      <c r="B1876" s="48" t="s">
        <v>75</v>
      </c>
      <c r="C1876" s="48" t="s">
        <v>31</v>
      </c>
      <c r="D1876" s="48">
        <v>174627</v>
      </c>
      <c r="E1876" s="48">
        <v>83.51</v>
      </c>
      <c r="F1876" s="48">
        <v>5.46</v>
      </c>
      <c r="G1876" s="48">
        <v>3.1300000000000001E-2</v>
      </c>
      <c r="H1876" s="48">
        <v>31.983000000000001</v>
      </c>
      <c r="I1876" s="48">
        <v>2032</v>
      </c>
      <c r="J1876" s="48" t="s">
        <v>32</v>
      </c>
      <c r="K1876" s="48" t="s">
        <v>33</v>
      </c>
    </row>
    <row r="1877" spans="1:11" x14ac:dyDescent="0.25">
      <c r="A1877" s="48" t="s">
        <v>3105</v>
      </c>
      <c r="B1877" s="48" t="s">
        <v>75</v>
      </c>
      <c r="C1877" s="48" t="s">
        <v>31</v>
      </c>
      <c r="D1877" s="48">
        <v>1566191</v>
      </c>
      <c r="E1877" s="48">
        <v>68.959999999999994</v>
      </c>
      <c r="F1877" s="48">
        <v>11.09</v>
      </c>
      <c r="G1877" s="48">
        <v>7.1000000000000004E-3</v>
      </c>
      <c r="H1877" s="48">
        <v>141.22550000000001</v>
      </c>
      <c r="I1877" s="48">
        <v>2032</v>
      </c>
      <c r="J1877" s="48" t="s">
        <v>32</v>
      </c>
      <c r="K1877" s="48" t="s">
        <v>33</v>
      </c>
    </row>
    <row r="1878" spans="1:11" x14ac:dyDescent="0.25">
      <c r="A1878" s="48" t="s">
        <v>1604</v>
      </c>
      <c r="B1878" s="48" t="s">
        <v>79</v>
      </c>
      <c r="C1878" s="48" t="s">
        <v>31</v>
      </c>
      <c r="D1878" s="48">
        <v>663235</v>
      </c>
      <c r="E1878" s="48">
        <v>83.79</v>
      </c>
      <c r="F1878" s="48">
        <v>4.37</v>
      </c>
      <c r="G1878" s="48">
        <v>6.6E-3</v>
      </c>
      <c r="H1878" s="48">
        <v>151.77010000000001</v>
      </c>
      <c r="I1878" s="48">
        <v>2032</v>
      </c>
      <c r="J1878" s="48" t="s">
        <v>32</v>
      </c>
      <c r="K1878" s="48" t="s">
        <v>33</v>
      </c>
    </row>
    <row r="1879" spans="1:11" x14ac:dyDescent="0.25">
      <c r="A1879" s="48" t="s">
        <v>2110</v>
      </c>
      <c r="B1879" s="48" t="s">
        <v>79</v>
      </c>
      <c r="C1879" s="48" t="s">
        <v>31</v>
      </c>
      <c r="D1879" s="48">
        <v>573327</v>
      </c>
      <c r="E1879" s="48">
        <v>89.37</v>
      </c>
      <c r="F1879" s="48">
        <v>4.6900000000000004</v>
      </c>
      <c r="G1879" s="48">
        <v>8.2000000000000007E-3</v>
      </c>
      <c r="H1879" s="48">
        <v>122.24460000000001</v>
      </c>
      <c r="I1879" s="48">
        <v>2032</v>
      </c>
      <c r="J1879" s="48" t="s">
        <v>32</v>
      </c>
      <c r="K1879" s="48" t="s">
        <v>33</v>
      </c>
    </row>
    <row r="1880" spans="1:11" x14ac:dyDescent="0.25">
      <c r="A1880" s="48" t="s">
        <v>3024</v>
      </c>
      <c r="B1880" s="48" t="s">
        <v>75</v>
      </c>
      <c r="C1880" s="48" t="s">
        <v>31</v>
      </c>
      <c r="D1880" s="48">
        <v>538025</v>
      </c>
      <c r="E1880" s="48">
        <v>82.41</v>
      </c>
      <c r="F1880" s="48">
        <v>5.65</v>
      </c>
      <c r="G1880" s="48">
        <v>1.0500000000000001E-2</v>
      </c>
      <c r="H1880" s="48">
        <v>95.225700000000003</v>
      </c>
      <c r="I1880" s="48">
        <v>2032</v>
      </c>
      <c r="J1880" s="48" t="s">
        <v>32</v>
      </c>
      <c r="K1880" s="48" t="s">
        <v>33</v>
      </c>
    </row>
    <row r="1881" spans="1:11" x14ac:dyDescent="0.25">
      <c r="A1881" s="48" t="s">
        <v>1561</v>
      </c>
      <c r="B1881" s="48" t="s">
        <v>79</v>
      </c>
      <c r="C1881" s="48" t="s">
        <v>31</v>
      </c>
      <c r="D1881" s="48">
        <v>569520</v>
      </c>
      <c r="E1881" s="48">
        <v>86.6</v>
      </c>
      <c r="F1881" s="48">
        <v>4.3899999999999997</v>
      </c>
      <c r="G1881" s="48">
        <v>7.7000000000000002E-3</v>
      </c>
      <c r="H1881" s="48">
        <v>129.7312</v>
      </c>
      <c r="I1881" s="48">
        <v>2032</v>
      </c>
      <c r="J1881" s="48" t="s">
        <v>32</v>
      </c>
      <c r="K1881" s="48" t="s">
        <v>33</v>
      </c>
    </row>
    <row r="1882" spans="1:11" x14ac:dyDescent="0.25">
      <c r="A1882" s="48" t="s">
        <v>3108</v>
      </c>
      <c r="B1882" s="48" t="s">
        <v>75</v>
      </c>
      <c r="C1882" s="48" t="s">
        <v>31</v>
      </c>
      <c r="D1882" s="48">
        <v>2064965</v>
      </c>
      <c r="E1882" s="48">
        <v>79.16</v>
      </c>
      <c r="F1882" s="48">
        <v>17.48</v>
      </c>
      <c r="G1882" s="48">
        <v>8.5000000000000006E-3</v>
      </c>
      <c r="H1882" s="48">
        <v>118.133</v>
      </c>
      <c r="I1882" s="48">
        <v>2032</v>
      </c>
      <c r="J1882" s="48" t="s">
        <v>32</v>
      </c>
      <c r="K1882" s="48" t="s">
        <v>33</v>
      </c>
    </row>
    <row r="1883" spans="1:11" x14ac:dyDescent="0.25">
      <c r="A1883" s="48" t="s">
        <v>2387</v>
      </c>
      <c r="B1883" s="48" t="s">
        <v>79</v>
      </c>
      <c r="C1883" s="48" t="s">
        <v>31</v>
      </c>
      <c r="D1883" s="48">
        <v>682697</v>
      </c>
      <c r="E1883" s="48">
        <v>83.6</v>
      </c>
      <c r="F1883" s="48">
        <v>6.22</v>
      </c>
      <c r="G1883" s="48">
        <v>9.1000000000000004E-3</v>
      </c>
      <c r="H1883" s="48">
        <v>109.75839999999999</v>
      </c>
      <c r="I1883" s="48">
        <v>2032</v>
      </c>
      <c r="J1883" s="48" t="s">
        <v>32</v>
      </c>
      <c r="K1883" s="48" t="s">
        <v>33</v>
      </c>
    </row>
    <row r="1884" spans="1:11" x14ac:dyDescent="0.25">
      <c r="A1884" s="48" t="s">
        <v>1896</v>
      </c>
      <c r="B1884" s="48" t="s">
        <v>75</v>
      </c>
      <c r="C1884" s="48" t="s">
        <v>31</v>
      </c>
      <c r="D1884" s="48">
        <v>802418</v>
      </c>
      <c r="E1884" s="48">
        <v>84.18</v>
      </c>
      <c r="F1884" s="48">
        <v>5.94</v>
      </c>
      <c r="G1884" s="48">
        <v>7.4000000000000003E-3</v>
      </c>
      <c r="H1884" s="48">
        <v>135.0872</v>
      </c>
      <c r="I1884" s="48">
        <v>2032</v>
      </c>
      <c r="J1884" s="48" t="s">
        <v>32</v>
      </c>
      <c r="K1884" s="48" t="s">
        <v>33</v>
      </c>
    </row>
    <row r="1885" spans="1:11" x14ac:dyDescent="0.25">
      <c r="A1885" s="48" t="s">
        <v>3117</v>
      </c>
      <c r="B1885" s="48" t="s">
        <v>75</v>
      </c>
      <c r="C1885" s="48" t="s">
        <v>31</v>
      </c>
      <c r="D1885" s="48">
        <v>484702</v>
      </c>
      <c r="E1885" s="48">
        <v>83.58</v>
      </c>
      <c r="F1885" s="48">
        <v>6.75</v>
      </c>
      <c r="G1885" s="48">
        <v>1.3899999999999999E-2</v>
      </c>
      <c r="H1885" s="48">
        <v>71.807699999999997</v>
      </c>
      <c r="I1885" s="48">
        <v>2032</v>
      </c>
      <c r="J1885" s="48" t="s">
        <v>32</v>
      </c>
      <c r="K1885" s="48" t="s">
        <v>33</v>
      </c>
    </row>
    <row r="1886" spans="1:11" x14ac:dyDescent="0.25">
      <c r="A1886" s="48" t="s">
        <v>1472</v>
      </c>
      <c r="B1886" s="48" t="s">
        <v>79</v>
      </c>
      <c r="C1886" s="48" t="s">
        <v>31</v>
      </c>
      <c r="D1886" s="48">
        <v>554464</v>
      </c>
      <c r="E1886" s="48">
        <v>86.8</v>
      </c>
      <c r="F1886" s="48">
        <v>3.71</v>
      </c>
      <c r="G1886" s="48">
        <v>6.7000000000000002E-3</v>
      </c>
      <c r="H1886" s="48">
        <v>149.4513</v>
      </c>
      <c r="I1886" s="48">
        <v>2032</v>
      </c>
      <c r="J1886" s="48" t="s">
        <v>32</v>
      </c>
      <c r="K1886" s="48" t="s">
        <v>33</v>
      </c>
    </row>
    <row r="1887" spans="1:11" x14ac:dyDescent="0.25">
      <c r="A1887" s="48" t="s">
        <v>2427</v>
      </c>
      <c r="B1887" s="48" t="s">
        <v>79</v>
      </c>
      <c r="C1887" s="48" t="s">
        <v>31</v>
      </c>
      <c r="D1887" s="48">
        <v>962902</v>
      </c>
      <c r="E1887" s="48">
        <v>86.27</v>
      </c>
      <c r="F1887" s="48">
        <v>10.33</v>
      </c>
      <c r="G1887" s="48">
        <v>1.0699999999999999E-2</v>
      </c>
      <c r="H1887" s="48">
        <v>93.214100000000002</v>
      </c>
      <c r="I1887" s="48">
        <v>2032</v>
      </c>
      <c r="J1887" s="48" t="s">
        <v>32</v>
      </c>
      <c r="K1887" s="48" t="s">
        <v>33</v>
      </c>
    </row>
    <row r="1888" spans="1:11" x14ac:dyDescent="0.25">
      <c r="A1888" s="48" t="s">
        <v>3110</v>
      </c>
      <c r="B1888" s="48" t="s">
        <v>75</v>
      </c>
      <c r="C1888" s="48" t="s">
        <v>31</v>
      </c>
      <c r="D1888" s="48">
        <v>411874</v>
      </c>
      <c r="E1888" s="48">
        <v>81.31</v>
      </c>
      <c r="F1888" s="48">
        <v>6.52</v>
      </c>
      <c r="G1888" s="48">
        <v>1.5800000000000002E-2</v>
      </c>
      <c r="H1888" s="48">
        <v>63.1708</v>
      </c>
      <c r="I1888" s="48">
        <v>2032</v>
      </c>
      <c r="J1888" s="48" t="s">
        <v>32</v>
      </c>
      <c r="K1888" s="48" t="s">
        <v>33</v>
      </c>
    </row>
    <row r="1889" spans="1:11" x14ac:dyDescent="0.25">
      <c r="A1889" s="48" t="s">
        <v>2487</v>
      </c>
      <c r="B1889" s="48" t="s">
        <v>79</v>
      </c>
      <c r="C1889" s="48" t="s">
        <v>31</v>
      </c>
      <c r="D1889" s="48">
        <v>818244</v>
      </c>
      <c r="E1889" s="48">
        <v>88.33</v>
      </c>
      <c r="F1889" s="48">
        <v>10.78</v>
      </c>
      <c r="G1889" s="48">
        <v>1.32E-2</v>
      </c>
      <c r="H1889" s="48">
        <v>75.903899999999993</v>
      </c>
      <c r="I1889" s="48">
        <v>2032</v>
      </c>
      <c r="J1889" s="48" t="s">
        <v>32</v>
      </c>
      <c r="K1889" s="48" t="s">
        <v>33</v>
      </c>
    </row>
    <row r="1890" spans="1:11" x14ac:dyDescent="0.25">
      <c r="A1890" s="48" t="s">
        <v>2124</v>
      </c>
      <c r="B1890" s="48" t="s">
        <v>79</v>
      </c>
      <c r="C1890" s="48" t="s">
        <v>31</v>
      </c>
      <c r="D1890" s="48">
        <v>594029</v>
      </c>
      <c r="E1890" s="48">
        <v>88.78</v>
      </c>
      <c r="F1890" s="48">
        <v>6.46</v>
      </c>
      <c r="G1890" s="48">
        <v>1.09E-2</v>
      </c>
      <c r="H1890" s="48">
        <v>91.954999999999998</v>
      </c>
      <c r="I1890" s="48">
        <v>2032</v>
      </c>
      <c r="J1890" s="48" t="s">
        <v>32</v>
      </c>
      <c r="K1890" s="48" t="s">
        <v>33</v>
      </c>
    </row>
    <row r="1891" spans="1:11" x14ac:dyDescent="0.25">
      <c r="A1891" s="48" t="s">
        <v>1475</v>
      </c>
      <c r="B1891" s="48" t="s">
        <v>79</v>
      </c>
      <c r="C1891" s="48" t="s">
        <v>31</v>
      </c>
      <c r="D1891" s="48">
        <v>550444</v>
      </c>
      <c r="E1891" s="48">
        <v>87.42</v>
      </c>
      <c r="F1891" s="48">
        <v>4.2</v>
      </c>
      <c r="G1891" s="48">
        <v>7.6E-3</v>
      </c>
      <c r="H1891" s="48">
        <v>131.05799999999999</v>
      </c>
      <c r="I1891" s="48">
        <v>2032</v>
      </c>
      <c r="J1891" s="48" t="s">
        <v>32</v>
      </c>
      <c r="K1891" s="48" t="s">
        <v>33</v>
      </c>
    </row>
    <row r="1892" spans="1:11" x14ac:dyDescent="0.25">
      <c r="A1892" s="48" t="s">
        <v>3023</v>
      </c>
      <c r="B1892" s="48" t="s">
        <v>79</v>
      </c>
      <c r="C1892" s="48" t="s">
        <v>31</v>
      </c>
      <c r="D1892" s="48">
        <v>377727</v>
      </c>
      <c r="E1892" s="48">
        <v>71.12</v>
      </c>
      <c r="F1892" s="48">
        <v>6.33</v>
      </c>
      <c r="G1892" s="48">
        <v>1.6799999999999999E-2</v>
      </c>
      <c r="H1892" s="48">
        <v>59.672499999999999</v>
      </c>
      <c r="I1892" s="48">
        <v>2032</v>
      </c>
      <c r="J1892" s="48" t="s">
        <v>32</v>
      </c>
      <c r="K1892" s="48" t="s">
        <v>33</v>
      </c>
    </row>
    <row r="1893" spans="1:11" x14ac:dyDescent="0.25">
      <c r="A1893" s="48" t="s">
        <v>1803</v>
      </c>
      <c r="B1893" s="48" t="s">
        <v>79</v>
      </c>
      <c r="C1893" s="48" t="s">
        <v>31</v>
      </c>
      <c r="D1893" s="48">
        <v>802547</v>
      </c>
      <c r="E1893" s="48">
        <v>84.53</v>
      </c>
      <c r="F1893" s="48">
        <v>6.2</v>
      </c>
      <c r="G1893" s="48">
        <v>7.7000000000000002E-3</v>
      </c>
      <c r="H1893" s="48">
        <v>129.44300000000001</v>
      </c>
      <c r="I1893" s="48">
        <v>2032</v>
      </c>
      <c r="J1893" s="48" t="s">
        <v>32</v>
      </c>
      <c r="K1893" s="48" t="s">
        <v>33</v>
      </c>
    </row>
    <row r="1894" spans="1:11" x14ac:dyDescent="0.25">
      <c r="A1894" s="48" t="s">
        <v>1382</v>
      </c>
      <c r="B1894" s="48" t="s">
        <v>75</v>
      </c>
      <c r="C1894" s="48" t="s">
        <v>31</v>
      </c>
      <c r="D1894" s="48">
        <v>372765</v>
      </c>
      <c r="E1894" s="48">
        <v>82.36</v>
      </c>
      <c r="F1894" s="48">
        <v>5</v>
      </c>
      <c r="G1894" s="48">
        <v>1.34E-2</v>
      </c>
      <c r="H1894" s="48">
        <v>74.552999999999997</v>
      </c>
      <c r="I1894" s="48">
        <v>2032</v>
      </c>
      <c r="J1894" s="48" t="s">
        <v>32</v>
      </c>
      <c r="K1894" s="48" t="s">
        <v>33</v>
      </c>
    </row>
    <row r="1895" spans="1:11" x14ac:dyDescent="0.25">
      <c r="A1895" s="48" t="s">
        <v>2053</v>
      </c>
      <c r="B1895" s="48" t="s">
        <v>79</v>
      </c>
      <c r="C1895" s="48" t="s">
        <v>31</v>
      </c>
      <c r="D1895" s="48">
        <v>851265</v>
      </c>
      <c r="E1895" s="48">
        <v>87.12</v>
      </c>
      <c r="F1895" s="48">
        <v>7.15</v>
      </c>
      <c r="G1895" s="48">
        <v>8.3999999999999995E-3</v>
      </c>
      <c r="H1895" s="48">
        <v>119.05800000000001</v>
      </c>
      <c r="I1895" s="48">
        <v>2032</v>
      </c>
      <c r="J1895" s="48" t="s">
        <v>32</v>
      </c>
      <c r="K1895" s="48" t="s">
        <v>33</v>
      </c>
    </row>
    <row r="1896" spans="1:11" x14ac:dyDescent="0.25">
      <c r="A1896" s="48" t="s">
        <v>1927</v>
      </c>
      <c r="B1896" s="48" t="s">
        <v>75</v>
      </c>
      <c r="C1896" s="48" t="s">
        <v>31</v>
      </c>
      <c r="D1896" s="48">
        <v>1603446</v>
      </c>
      <c r="E1896" s="48">
        <v>86.03</v>
      </c>
      <c r="F1896" s="48">
        <v>16.079999999999998</v>
      </c>
      <c r="G1896" s="48">
        <v>0.01</v>
      </c>
      <c r="H1896" s="48">
        <v>99.716800000000006</v>
      </c>
      <c r="I1896" s="48">
        <v>2032</v>
      </c>
      <c r="J1896" s="48" t="s">
        <v>32</v>
      </c>
      <c r="K1896" s="48" t="s">
        <v>33</v>
      </c>
    </row>
    <row r="1897" spans="1:11" x14ac:dyDescent="0.25">
      <c r="A1897" s="48" t="s">
        <v>3112</v>
      </c>
      <c r="B1897" s="48" t="s">
        <v>79</v>
      </c>
      <c r="C1897" s="48" t="s">
        <v>31</v>
      </c>
      <c r="D1897" s="48">
        <v>627221</v>
      </c>
      <c r="E1897" s="48">
        <v>82.18</v>
      </c>
      <c r="F1897" s="48">
        <v>6.44</v>
      </c>
      <c r="G1897" s="48">
        <v>1.03E-2</v>
      </c>
      <c r="H1897" s="48">
        <v>97.394499999999994</v>
      </c>
      <c r="I1897" s="48">
        <v>2032</v>
      </c>
      <c r="J1897" s="48" t="s">
        <v>32</v>
      </c>
      <c r="K1897" s="48" t="s">
        <v>33</v>
      </c>
    </row>
    <row r="1898" spans="1:11" x14ac:dyDescent="0.25">
      <c r="A1898" s="48" t="s">
        <v>1907</v>
      </c>
      <c r="B1898" s="48" t="s">
        <v>79</v>
      </c>
      <c r="C1898" s="48" t="s">
        <v>31</v>
      </c>
      <c r="D1898" s="48">
        <v>1019989</v>
      </c>
      <c r="E1898" s="48">
        <v>88.07</v>
      </c>
      <c r="F1898" s="48">
        <v>9.06</v>
      </c>
      <c r="G1898" s="48">
        <v>8.8999999999999999E-3</v>
      </c>
      <c r="H1898" s="48">
        <v>112.58159999999999</v>
      </c>
      <c r="I1898" s="48">
        <v>2032</v>
      </c>
      <c r="J1898" s="48" t="s">
        <v>32</v>
      </c>
      <c r="K1898" s="48" t="s">
        <v>33</v>
      </c>
    </row>
    <row r="1899" spans="1:11" x14ac:dyDescent="0.25">
      <c r="A1899" s="48" t="s">
        <v>2286</v>
      </c>
      <c r="B1899" s="48" t="s">
        <v>75</v>
      </c>
      <c r="C1899" s="48" t="s">
        <v>31</v>
      </c>
      <c r="D1899" s="48">
        <v>370470</v>
      </c>
      <c r="E1899" s="48">
        <v>81.709999999999994</v>
      </c>
      <c r="F1899" s="48">
        <v>5.14</v>
      </c>
      <c r="G1899" s="48">
        <v>1.3899999999999999E-2</v>
      </c>
      <c r="H1899" s="48">
        <v>72.075800000000001</v>
      </c>
      <c r="I1899" s="48">
        <v>2032</v>
      </c>
      <c r="J1899" s="48" t="s">
        <v>32</v>
      </c>
      <c r="K1899" s="48" t="s">
        <v>33</v>
      </c>
    </row>
    <row r="1900" spans="1:11" x14ac:dyDescent="0.25">
      <c r="A1900" s="48" t="s">
        <v>1550</v>
      </c>
      <c r="B1900" s="48" t="s">
        <v>75</v>
      </c>
      <c r="C1900" s="48" t="s">
        <v>31</v>
      </c>
      <c r="D1900" s="48">
        <v>923893</v>
      </c>
      <c r="E1900" s="48">
        <v>82.4</v>
      </c>
      <c r="F1900" s="48">
        <v>11.05</v>
      </c>
      <c r="G1900" s="48">
        <v>1.2E-2</v>
      </c>
      <c r="H1900" s="48">
        <v>83.610200000000006</v>
      </c>
      <c r="I1900" s="48">
        <v>2032</v>
      </c>
      <c r="J1900" s="48" t="s">
        <v>32</v>
      </c>
      <c r="K1900" s="48" t="s">
        <v>33</v>
      </c>
    </row>
    <row r="1901" spans="1:11" x14ac:dyDescent="0.25">
      <c r="A1901" s="48" t="s">
        <v>2282</v>
      </c>
      <c r="B1901" s="48" t="s">
        <v>79</v>
      </c>
      <c r="C1901" s="48" t="s">
        <v>31</v>
      </c>
      <c r="D1901" s="48">
        <v>520845</v>
      </c>
      <c r="E1901" s="48">
        <v>88.77</v>
      </c>
      <c r="F1901" s="48">
        <v>4.53</v>
      </c>
      <c r="G1901" s="48">
        <v>8.6999999999999994E-3</v>
      </c>
      <c r="H1901" s="48">
        <v>114.9768</v>
      </c>
      <c r="I1901" s="48">
        <v>2032</v>
      </c>
      <c r="J1901" s="48" t="s">
        <v>32</v>
      </c>
      <c r="K1901" s="48" t="s">
        <v>33</v>
      </c>
    </row>
    <row r="1902" spans="1:11" x14ac:dyDescent="0.25">
      <c r="A1902" s="48" t="s">
        <v>1330</v>
      </c>
      <c r="B1902" s="48" t="s">
        <v>79</v>
      </c>
      <c r="C1902" s="48" t="s">
        <v>31</v>
      </c>
      <c r="D1902" s="48">
        <v>521144</v>
      </c>
      <c r="E1902" s="48">
        <v>85.84</v>
      </c>
      <c r="F1902" s="48">
        <v>3.72</v>
      </c>
      <c r="G1902" s="48">
        <v>7.1000000000000004E-3</v>
      </c>
      <c r="H1902" s="48">
        <v>140.0925</v>
      </c>
      <c r="I1902" s="48">
        <v>2032</v>
      </c>
      <c r="J1902" s="48" t="s">
        <v>32</v>
      </c>
      <c r="K1902" s="48" t="s">
        <v>33</v>
      </c>
    </row>
    <row r="1903" spans="1:11" x14ac:dyDescent="0.25">
      <c r="A1903" s="48" t="s">
        <v>3643</v>
      </c>
      <c r="B1903" s="48" t="s">
        <v>75</v>
      </c>
      <c r="C1903" s="48" t="s">
        <v>31</v>
      </c>
      <c r="D1903" s="48">
        <v>615587</v>
      </c>
      <c r="E1903" s="48">
        <v>81.099999999999994</v>
      </c>
      <c r="F1903" s="48">
        <v>6.55</v>
      </c>
      <c r="G1903" s="48">
        <v>1.06E-2</v>
      </c>
      <c r="H1903" s="48">
        <v>93.982699999999994</v>
      </c>
      <c r="I1903" s="48">
        <v>2032</v>
      </c>
      <c r="J1903" s="48" t="s">
        <v>32</v>
      </c>
      <c r="K1903" s="48" t="s">
        <v>33</v>
      </c>
    </row>
    <row r="1904" spans="1:11" x14ac:dyDescent="0.25">
      <c r="A1904" s="48" t="s">
        <v>1750</v>
      </c>
      <c r="B1904" s="48" t="s">
        <v>79</v>
      </c>
      <c r="C1904" s="48" t="s">
        <v>31</v>
      </c>
      <c r="D1904" s="48">
        <v>953620</v>
      </c>
      <c r="E1904" s="48">
        <v>62.62</v>
      </c>
      <c r="F1904" s="48">
        <v>6.54</v>
      </c>
      <c r="G1904" s="48">
        <v>6.8999999999999999E-3</v>
      </c>
      <c r="H1904" s="48">
        <v>145.8135</v>
      </c>
      <c r="I1904" s="48">
        <v>2032</v>
      </c>
      <c r="J1904" s="48" t="s">
        <v>32</v>
      </c>
      <c r="K1904" s="48" t="s">
        <v>33</v>
      </c>
    </row>
    <row r="1905" spans="1:11" x14ac:dyDescent="0.25">
      <c r="A1905" s="48" t="s">
        <v>3048</v>
      </c>
      <c r="B1905" s="48" t="s">
        <v>79</v>
      </c>
      <c r="C1905" s="48" t="s">
        <v>31</v>
      </c>
      <c r="D1905" s="48">
        <v>689327</v>
      </c>
      <c r="E1905" s="48">
        <v>88.96</v>
      </c>
      <c r="F1905" s="48">
        <v>6.26</v>
      </c>
      <c r="G1905" s="48">
        <v>9.1000000000000004E-3</v>
      </c>
      <c r="H1905" s="48">
        <v>110.1161</v>
      </c>
      <c r="I1905" s="48">
        <v>2032</v>
      </c>
      <c r="J1905" s="48" t="s">
        <v>32</v>
      </c>
      <c r="K1905" s="48" t="s">
        <v>33</v>
      </c>
    </row>
    <row r="1906" spans="1:11" x14ac:dyDescent="0.25">
      <c r="A1906" s="48" t="s">
        <v>3051</v>
      </c>
      <c r="B1906" s="48" t="s">
        <v>79</v>
      </c>
      <c r="C1906" s="48" t="s">
        <v>31</v>
      </c>
      <c r="D1906" s="48">
        <v>800408</v>
      </c>
      <c r="E1906" s="48">
        <v>85.18</v>
      </c>
      <c r="F1906" s="48">
        <v>6.3</v>
      </c>
      <c r="G1906" s="48">
        <v>7.9000000000000008E-3</v>
      </c>
      <c r="H1906" s="48">
        <v>127.0489</v>
      </c>
      <c r="I1906" s="48">
        <v>2032</v>
      </c>
      <c r="J1906" s="48" t="s">
        <v>32</v>
      </c>
      <c r="K1906" s="48" t="s">
        <v>33</v>
      </c>
    </row>
    <row r="1907" spans="1:11" x14ac:dyDescent="0.25">
      <c r="A1907" s="48" t="s">
        <v>2123</v>
      </c>
      <c r="B1907" s="48" t="s">
        <v>79</v>
      </c>
      <c r="C1907" s="48" t="s">
        <v>31</v>
      </c>
      <c r="D1907" s="48">
        <v>594029</v>
      </c>
      <c r="E1907" s="48">
        <v>88.8</v>
      </c>
      <c r="F1907" s="48">
        <v>6.43</v>
      </c>
      <c r="G1907" s="48">
        <v>1.0800000000000001E-2</v>
      </c>
      <c r="H1907" s="48">
        <v>92.384</v>
      </c>
      <c r="I1907" s="48">
        <v>2032</v>
      </c>
      <c r="J1907" s="48" t="s">
        <v>32</v>
      </c>
      <c r="K1907" s="48" t="s">
        <v>33</v>
      </c>
    </row>
    <row r="1908" spans="1:11" x14ac:dyDescent="0.25">
      <c r="A1908" s="48" t="s">
        <v>2271</v>
      </c>
      <c r="B1908" s="48" t="s">
        <v>75</v>
      </c>
      <c r="C1908" s="48" t="s">
        <v>31</v>
      </c>
      <c r="D1908" s="48">
        <v>617982</v>
      </c>
      <c r="E1908" s="48">
        <v>82.45</v>
      </c>
      <c r="F1908" s="48">
        <v>6.09</v>
      </c>
      <c r="G1908" s="48">
        <v>9.9000000000000008E-3</v>
      </c>
      <c r="H1908" s="48">
        <v>101.4748</v>
      </c>
      <c r="I1908" s="48">
        <v>2032</v>
      </c>
      <c r="J1908" s="48" t="s">
        <v>32</v>
      </c>
      <c r="K1908" s="48" t="s">
        <v>33</v>
      </c>
    </row>
    <row r="1909" spans="1:11" x14ac:dyDescent="0.25">
      <c r="A1909" s="48" t="s">
        <v>2447</v>
      </c>
      <c r="B1909" s="48" t="s">
        <v>75</v>
      </c>
      <c r="C1909" s="48" t="s">
        <v>31</v>
      </c>
      <c r="D1909" s="48">
        <v>637828</v>
      </c>
      <c r="E1909" s="48">
        <v>83.24</v>
      </c>
      <c r="F1909" s="48">
        <v>5.23</v>
      </c>
      <c r="G1909" s="48">
        <v>8.2000000000000007E-3</v>
      </c>
      <c r="H1909" s="48">
        <v>121.95569999999999</v>
      </c>
      <c r="I1909" s="48">
        <v>2032</v>
      </c>
      <c r="J1909" s="48" t="s">
        <v>32</v>
      </c>
      <c r="K1909" s="48" t="s">
        <v>33</v>
      </c>
    </row>
    <row r="1910" spans="1:11" x14ac:dyDescent="0.25">
      <c r="A1910" s="48" t="s">
        <v>1328</v>
      </c>
      <c r="B1910" s="48" t="s">
        <v>79</v>
      </c>
      <c r="C1910" s="48" t="s">
        <v>31</v>
      </c>
      <c r="D1910" s="48">
        <v>453264</v>
      </c>
      <c r="E1910" s="48">
        <v>87.11</v>
      </c>
      <c r="F1910" s="48">
        <v>3.75</v>
      </c>
      <c r="G1910" s="48">
        <v>8.3000000000000001E-3</v>
      </c>
      <c r="H1910" s="48">
        <v>120.8703</v>
      </c>
      <c r="I1910" s="48">
        <v>2032</v>
      </c>
      <c r="J1910" s="48" t="s">
        <v>32</v>
      </c>
      <c r="K1910" s="48" t="s">
        <v>33</v>
      </c>
    </row>
    <row r="1911" spans="1:11" x14ac:dyDescent="0.25">
      <c r="A1911" s="48" t="s">
        <v>2315</v>
      </c>
      <c r="B1911" s="48" t="s">
        <v>75</v>
      </c>
      <c r="C1911" s="48" t="s">
        <v>31</v>
      </c>
      <c r="D1911" s="48">
        <v>126950</v>
      </c>
      <c r="E1911" s="48">
        <v>83.14</v>
      </c>
      <c r="F1911" s="48">
        <v>5.93</v>
      </c>
      <c r="G1911" s="48">
        <v>4.6699999999999998E-2</v>
      </c>
      <c r="H1911" s="48">
        <v>21.408100000000001</v>
      </c>
      <c r="I1911" s="48">
        <v>2032</v>
      </c>
      <c r="J1911" s="48" t="s">
        <v>32</v>
      </c>
      <c r="K1911" s="48" t="s">
        <v>33</v>
      </c>
    </row>
    <row r="1912" spans="1:11" x14ac:dyDescent="0.25">
      <c r="A1912" s="48" t="s">
        <v>1616</v>
      </c>
      <c r="B1912" s="48" t="s">
        <v>79</v>
      </c>
      <c r="C1912" s="48" t="s">
        <v>31</v>
      </c>
      <c r="D1912" s="48">
        <v>499330</v>
      </c>
      <c r="E1912" s="48">
        <v>83.84</v>
      </c>
      <c r="F1912" s="48">
        <v>4.01</v>
      </c>
      <c r="G1912" s="48">
        <v>8.0000000000000002E-3</v>
      </c>
      <c r="H1912" s="48">
        <v>124.52119999999999</v>
      </c>
      <c r="I1912" s="48">
        <v>2032</v>
      </c>
      <c r="J1912" s="48" t="s">
        <v>32</v>
      </c>
      <c r="K1912" s="48" t="s">
        <v>33</v>
      </c>
    </row>
    <row r="1913" spans="1:11" x14ac:dyDescent="0.25">
      <c r="A1913" s="48" t="s">
        <v>1779</v>
      </c>
      <c r="B1913" s="48" t="s">
        <v>79</v>
      </c>
      <c r="C1913" s="48" t="s">
        <v>31</v>
      </c>
      <c r="D1913" s="48">
        <v>1087756</v>
      </c>
      <c r="E1913" s="48">
        <v>70.33</v>
      </c>
      <c r="F1913" s="48">
        <v>11.07</v>
      </c>
      <c r="G1913" s="48">
        <v>1.0200000000000001E-2</v>
      </c>
      <c r="H1913" s="48">
        <v>98.261600000000001</v>
      </c>
      <c r="I1913" s="48">
        <v>2032</v>
      </c>
      <c r="J1913" s="48" t="s">
        <v>32</v>
      </c>
      <c r="K1913" s="48" t="s">
        <v>33</v>
      </c>
    </row>
    <row r="1914" spans="1:11" x14ac:dyDescent="0.25">
      <c r="A1914" s="48" t="s">
        <v>2580</v>
      </c>
      <c r="B1914" s="48" t="s">
        <v>79</v>
      </c>
      <c r="C1914" s="48" t="s">
        <v>31</v>
      </c>
      <c r="D1914" s="48">
        <v>660156</v>
      </c>
      <c r="E1914" s="48">
        <v>86.17</v>
      </c>
      <c r="F1914" s="48">
        <v>6.74</v>
      </c>
      <c r="G1914" s="48">
        <v>1.0200000000000001E-2</v>
      </c>
      <c r="H1914" s="48">
        <v>97.945999999999998</v>
      </c>
      <c r="I1914" s="48">
        <v>2032</v>
      </c>
      <c r="J1914" s="48" t="s">
        <v>32</v>
      </c>
      <c r="K1914" s="48" t="s">
        <v>33</v>
      </c>
    </row>
    <row r="1915" spans="1:11" x14ac:dyDescent="0.25">
      <c r="A1915" s="48" t="s">
        <v>2302</v>
      </c>
      <c r="B1915" s="48" t="s">
        <v>75</v>
      </c>
      <c r="C1915" s="48" t="s">
        <v>31</v>
      </c>
      <c r="D1915" s="48">
        <v>231201</v>
      </c>
      <c r="E1915" s="48">
        <v>80.739999999999995</v>
      </c>
      <c r="F1915" s="48">
        <v>5.72</v>
      </c>
      <c r="G1915" s="48">
        <v>2.47E-2</v>
      </c>
      <c r="H1915" s="48">
        <v>40.419800000000002</v>
      </c>
      <c r="I1915" s="48">
        <v>2032</v>
      </c>
      <c r="J1915" s="48" t="s">
        <v>32</v>
      </c>
      <c r="K1915" s="48" t="s">
        <v>33</v>
      </c>
    </row>
    <row r="1916" spans="1:11" x14ac:dyDescent="0.25">
      <c r="A1916" s="48" t="s">
        <v>1845</v>
      </c>
      <c r="B1916" s="48" t="s">
        <v>34</v>
      </c>
      <c r="C1916" s="48" t="s">
        <v>31</v>
      </c>
      <c r="D1916" s="48">
        <v>2576635</v>
      </c>
      <c r="E1916" s="48">
        <v>84.71</v>
      </c>
      <c r="F1916" s="48">
        <v>19.41</v>
      </c>
      <c r="G1916" s="48">
        <v>7.4999999999999997E-3</v>
      </c>
      <c r="H1916" s="48">
        <v>132.74780000000001</v>
      </c>
      <c r="I1916" s="48">
        <v>2032</v>
      </c>
      <c r="J1916" s="48" t="s">
        <v>32</v>
      </c>
      <c r="K1916" s="48" t="s">
        <v>33</v>
      </c>
    </row>
    <row r="1917" spans="1:11" x14ac:dyDescent="0.25">
      <c r="A1917" s="48" t="s">
        <v>2199</v>
      </c>
      <c r="B1917" s="48" t="s">
        <v>75</v>
      </c>
      <c r="C1917" s="48" t="s">
        <v>31</v>
      </c>
      <c r="D1917" s="48">
        <v>654938</v>
      </c>
      <c r="E1917" s="48">
        <v>83</v>
      </c>
      <c r="F1917" s="48">
        <v>5.67</v>
      </c>
      <c r="G1917" s="48">
        <v>8.6999999999999994E-3</v>
      </c>
      <c r="H1917" s="48">
        <v>115.5093</v>
      </c>
      <c r="I1917" s="48">
        <v>2032</v>
      </c>
      <c r="J1917" s="48" t="s">
        <v>32</v>
      </c>
      <c r="K1917" s="48" t="s">
        <v>33</v>
      </c>
    </row>
    <row r="1918" spans="1:11" x14ac:dyDescent="0.25">
      <c r="A1918" s="48" t="s">
        <v>1774</v>
      </c>
      <c r="B1918" s="48" t="s">
        <v>75</v>
      </c>
      <c r="C1918" s="48" t="s">
        <v>31</v>
      </c>
      <c r="D1918" s="48">
        <v>769854</v>
      </c>
      <c r="E1918" s="48">
        <v>86.66</v>
      </c>
      <c r="F1918" s="48">
        <v>5.92</v>
      </c>
      <c r="G1918" s="48">
        <v>7.7000000000000002E-3</v>
      </c>
      <c r="H1918" s="48">
        <v>130.0429</v>
      </c>
      <c r="I1918" s="48">
        <v>2032</v>
      </c>
      <c r="J1918" s="48" t="s">
        <v>32</v>
      </c>
      <c r="K1918" s="48" t="s">
        <v>33</v>
      </c>
    </row>
    <row r="1919" spans="1:11" x14ac:dyDescent="0.25">
      <c r="A1919" s="48" t="s">
        <v>1962</v>
      </c>
      <c r="B1919" s="48" t="s">
        <v>79</v>
      </c>
      <c r="C1919" s="48" t="s">
        <v>31</v>
      </c>
      <c r="D1919" s="48">
        <v>932405</v>
      </c>
      <c r="E1919" s="48">
        <v>86.7</v>
      </c>
      <c r="F1919" s="48">
        <v>6.69</v>
      </c>
      <c r="G1919" s="48">
        <v>7.1999999999999998E-3</v>
      </c>
      <c r="H1919" s="48">
        <v>139.37289999999999</v>
      </c>
      <c r="I1919" s="48">
        <v>2032</v>
      </c>
      <c r="J1919" s="48" t="s">
        <v>32</v>
      </c>
      <c r="K1919" s="48" t="s">
        <v>33</v>
      </c>
    </row>
    <row r="1920" spans="1:11" x14ac:dyDescent="0.25">
      <c r="A1920" s="48" t="s">
        <v>2288</v>
      </c>
      <c r="B1920" s="48" t="s">
        <v>75</v>
      </c>
      <c r="C1920" s="48" t="s">
        <v>31</v>
      </c>
      <c r="D1920" s="48">
        <v>375945</v>
      </c>
      <c r="E1920" s="48">
        <v>83.1</v>
      </c>
      <c r="F1920" s="48">
        <v>5.15</v>
      </c>
      <c r="G1920" s="48">
        <v>1.37E-2</v>
      </c>
      <c r="H1920" s="48">
        <v>72.998999999999995</v>
      </c>
      <c r="I1920" s="48">
        <v>2032</v>
      </c>
      <c r="J1920" s="48" t="s">
        <v>32</v>
      </c>
      <c r="K1920" s="48" t="s">
        <v>33</v>
      </c>
    </row>
    <row r="1921" spans="1:11" x14ac:dyDescent="0.25">
      <c r="A1921" s="48" t="s">
        <v>945</v>
      </c>
      <c r="B1921" s="48" t="s">
        <v>75</v>
      </c>
      <c r="C1921" s="48" t="s">
        <v>31</v>
      </c>
      <c r="D1921" s="48">
        <v>299624</v>
      </c>
      <c r="E1921" s="48">
        <v>80.010000000000005</v>
      </c>
      <c r="F1921" s="48">
        <v>4.2</v>
      </c>
      <c r="G1921" s="48">
        <v>1.4E-2</v>
      </c>
      <c r="H1921" s="48">
        <v>71.338999999999999</v>
      </c>
      <c r="I1921" s="48">
        <v>2032</v>
      </c>
      <c r="J1921" s="48" t="s">
        <v>32</v>
      </c>
      <c r="K1921" s="48" t="s">
        <v>33</v>
      </c>
    </row>
    <row r="1922" spans="1:11" x14ac:dyDescent="0.25">
      <c r="A1922" s="48" t="s">
        <v>2835</v>
      </c>
      <c r="B1922" s="48" t="s">
        <v>75</v>
      </c>
      <c r="C1922" s="48" t="s">
        <v>31</v>
      </c>
      <c r="D1922" s="48">
        <v>660013</v>
      </c>
      <c r="E1922" s="48">
        <v>84.41</v>
      </c>
      <c r="F1922" s="48">
        <v>5.83</v>
      </c>
      <c r="G1922" s="48">
        <v>8.8000000000000005E-3</v>
      </c>
      <c r="H1922" s="48">
        <v>113.2098</v>
      </c>
      <c r="I1922" s="48">
        <v>2032</v>
      </c>
      <c r="J1922" s="48" t="s">
        <v>32</v>
      </c>
      <c r="K1922" s="48" t="s">
        <v>33</v>
      </c>
    </row>
    <row r="1923" spans="1:11" x14ac:dyDescent="0.25">
      <c r="A1923" s="48" t="s">
        <v>2491</v>
      </c>
      <c r="B1923" s="48" t="s">
        <v>79</v>
      </c>
      <c r="C1923" s="48" t="s">
        <v>31</v>
      </c>
      <c r="D1923" s="48">
        <v>1139725</v>
      </c>
      <c r="E1923" s="48">
        <v>73.27</v>
      </c>
      <c r="F1923" s="48">
        <v>10.45</v>
      </c>
      <c r="G1923" s="48">
        <v>9.1999999999999998E-3</v>
      </c>
      <c r="H1923" s="48">
        <v>109.0646</v>
      </c>
      <c r="I1923" s="48">
        <v>2032</v>
      </c>
      <c r="J1923" s="48" t="s">
        <v>32</v>
      </c>
      <c r="K1923" s="48" t="s">
        <v>33</v>
      </c>
    </row>
    <row r="1924" spans="1:11" x14ac:dyDescent="0.25">
      <c r="A1924" s="48" t="s">
        <v>1971</v>
      </c>
      <c r="B1924" s="48" t="s">
        <v>79</v>
      </c>
      <c r="C1924" s="48" t="s">
        <v>31</v>
      </c>
      <c r="D1924" s="48">
        <v>617340</v>
      </c>
      <c r="E1924" s="48">
        <v>86</v>
      </c>
      <c r="F1924" s="48">
        <v>4.38</v>
      </c>
      <c r="G1924" s="48">
        <v>7.1000000000000004E-3</v>
      </c>
      <c r="H1924" s="48">
        <v>140.9453</v>
      </c>
      <c r="I1924" s="48">
        <v>2032</v>
      </c>
      <c r="J1924" s="48" t="s">
        <v>32</v>
      </c>
      <c r="K1924" s="48" t="s">
        <v>33</v>
      </c>
    </row>
    <row r="1925" spans="1:11" x14ac:dyDescent="0.25">
      <c r="A1925" s="48" t="s">
        <v>2424</v>
      </c>
      <c r="B1925" s="48" t="s">
        <v>75</v>
      </c>
      <c r="C1925" s="48" t="s">
        <v>31</v>
      </c>
      <c r="D1925" s="48">
        <v>559355</v>
      </c>
      <c r="E1925" s="48">
        <v>86.1</v>
      </c>
      <c r="F1925" s="48">
        <v>5.42</v>
      </c>
      <c r="G1925" s="48">
        <v>9.7000000000000003E-3</v>
      </c>
      <c r="H1925" s="48">
        <v>103.20189999999999</v>
      </c>
      <c r="I1925" s="48">
        <v>2032</v>
      </c>
      <c r="J1925" s="48" t="s">
        <v>32</v>
      </c>
      <c r="K1925" s="48" t="s">
        <v>33</v>
      </c>
    </row>
    <row r="1926" spans="1:11" x14ac:dyDescent="0.25">
      <c r="A1926" s="48" t="s">
        <v>2264</v>
      </c>
      <c r="B1926" s="48" t="s">
        <v>79</v>
      </c>
      <c r="C1926" s="48" t="s">
        <v>31</v>
      </c>
      <c r="D1926" s="48">
        <v>914226</v>
      </c>
      <c r="E1926" s="48">
        <v>78.86</v>
      </c>
      <c r="F1926" s="48">
        <v>17.02</v>
      </c>
      <c r="G1926" s="48">
        <v>1.8599999999999998E-2</v>
      </c>
      <c r="H1926" s="48">
        <v>53.714799999999997</v>
      </c>
      <c r="I1926" s="48">
        <v>2032</v>
      </c>
      <c r="J1926" s="48" t="s">
        <v>32</v>
      </c>
      <c r="K1926" s="48" t="s">
        <v>33</v>
      </c>
    </row>
    <row r="1927" spans="1:11" x14ac:dyDescent="0.25">
      <c r="A1927" s="48" t="s">
        <v>2397</v>
      </c>
      <c r="B1927" s="48" t="s">
        <v>34</v>
      </c>
      <c r="C1927" s="48" t="s">
        <v>31</v>
      </c>
      <c r="D1927" s="48">
        <v>1096695</v>
      </c>
      <c r="E1927" s="48">
        <v>73.67</v>
      </c>
      <c r="F1927" s="48">
        <v>9.7799999999999994</v>
      </c>
      <c r="G1927" s="48">
        <v>8.8999999999999999E-3</v>
      </c>
      <c r="H1927" s="48">
        <v>112.1365</v>
      </c>
      <c r="I1927" s="48">
        <v>2032</v>
      </c>
      <c r="J1927" s="48" t="s">
        <v>32</v>
      </c>
      <c r="K1927" s="48" t="s">
        <v>33</v>
      </c>
    </row>
    <row r="1928" spans="1:11" x14ac:dyDescent="0.25">
      <c r="A1928" s="48" t="s">
        <v>2083</v>
      </c>
      <c r="B1928" s="48" t="s">
        <v>79</v>
      </c>
      <c r="C1928" s="48" t="s">
        <v>31</v>
      </c>
      <c r="D1928" s="48">
        <v>370327</v>
      </c>
      <c r="E1928" s="48">
        <v>81.97</v>
      </c>
      <c r="F1928" s="48">
        <v>4.37</v>
      </c>
      <c r="G1928" s="48">
        <v>1.18E-2</v>
      </c>
      <c r="H1928" s="48">
        <v>84.743099999999998</v>
      </c>
      <c r="I1928" s="48">
        <v>2032</v>
      </c>
      <c r="J1928" s="48" t="s">
        <v>32</v>
      </c>
      <c r="K1928" s="48" t="s">
        <v>33</v>
      </c>
    </row>
    <row r="1929" spans="1:11" x14ac:dyDescent="0.25">
      <c r="A1929" s="48" t="s">
        <v>1768</v>
      </c>
      <c r="B1929" s="48" t="s">
        <v>79</v>
      </c>
      <c r="C1929" s="48" t="s">
        <v>31</v>
      </c>
      <c r="D1929" s="48">
        <v>696042</v>
      </c>
      <c r="E1929" s="48">
        <v>89.27</v>
      </c>
      <c r="F1929" s="48">
        <v>4.53</v>
      </c>
      <c r="G1929" s="48">
        <v>6.4999999999999997E-3</v>
      </c>
      <c r="H1929" s="48">
        <v>153.65170000000001</v>
      </c>
      <c r="I1929" s="48">
        <v>2032</v>
      </c>
      <c r="J1929" s="48" t="s">
        <v>32</v>
      </c>
      <c r="K1929" s="48" t="s">
        <v>33</v>
      </c>
    </row>
    <row r="1930" spans="1:11" x14ac:dyDescent="0.25">
      <c r="A1930" s="48" t="s">
        <v>2378</v>
      </c>
      <c r="B1930" s="48" t="s">
        <v>79</v>
      </c>
      <c r="C1930" s="48" t="s">
        <v>31</v>
      </c>
      <c r="D1930" s="48">
        <v>1167955</v>
      </c>
      <c r="E1930" s="48">
        <v>77.53</v>
      </c>
      <c r="F1930" s="48">
        <v>9.8000000000000007</v>
      </c>
      <c r="G1930" s="48">
        <v>8.3999999999999995E-3</v>
      </c>
      <c r="H1930" s="48">
        <v>119.17910000000001</v>
      </c>
      <c r="I1930" s="48">
        <v>2032</v>
      </c>
      <c r="J1930" s="48" t="s">
        <v>32</v>
      </c>
      <c r="K1930" s="48" t="s">
        <v>33</v>
      </c>
    </row>
    <row r="1931" spans="1:11" x14ac:dyDescent="0.25">
      <c r="A1931" s="48" t="s">
        <v>3102</v>
      </c>
      <c r="B1931" s="48" t="s">
        <v>75</v>
      </c>
      <c r="C1931" s="48" t="s">
        <v>31</v>
      </c>
      <c r="D1931" s="48">
        <v>484702</v>
      </c>
      <c r="E1931" s="48">
        <v>81.650000000000006</v>
      </c>
      <c r="F1931" s="48">
        <v>5.59</v>
      </c>
      <c r="G1931" s="48">
        <v>1.15E-2</v>
      </c>
      <c r="H1931" s="48">
        <v>86.708699999999993</v>
      </c>
      <c r="I1931" s="48">
        <v>2032</v>
      </c>
      <c r="J1931" s="48" t="s">
        <v>32</v>
      </c>
      <c r="K1931" s="48" t="s">
        <v>33</v>
      </c>
    </row>
    <row r="1932" spans="1:11" x14ac:dyDescent="0.25">
      <c r="A1932" s="48" t="s">
        <v>2454</v>
      </c>
      <c r="B1932" s="48" t="s">
        <v>75</v>
      </c>
      <c r="C1932" s="48" t="s">
        <v>31</v>
      </c>
      <c r="D1932" s="48">
        <v>364553</v>
      </c>
      <c r="E1932" s="48">
        <v>84.19</v>
      </c>
      <c r="F1932" s="48">
        <v>5.34</v>
      </c>
      <c r="G1932" s="48">
        <v>1.46E-2</v>
      </c>
      <c r="H1932" s="48">
        <v>68.268299999999996</v>
      </c>
      <c r="I1932" s="48">
        <v>2032</v>
      </c>
      <c r="J1932" s="48" t="s">
        <v>32</v>
      </c>
      <c r="K1932" s="48" t="s">
        <v>33</v>
      </c>
    </row>
    <row r="1933" spans="1:11" x14ac:dyDescent="0.25">
      <c r="A1933" s="48" t="s">
        <v>1866</v>
      </c>
      <c r="B1933" s="48" t="s">
        <v>79</v>
      </c>
      <c r="C1933" s="48" t="s">
        <v>31</v>
      </c>
      <c r="D1933" s="48">
        <v>1422196</v>
      </c>
      <c r="E1933" s="48">
        <v>86.24</v>
      </c>
      <c r="F1933" s="48">
        <v>9.89</v>
      </c>
      <c r="G1933" s="48">
        <v>7.0000000000000001E-3</v>
      </c>
      <c r="H1933" s="48">
        <v>143.8015</v>
      </c>
      <c r="I1933" s="48">
        <v>2032</v>
      </c>
      <c r="J1933" s="48" t="s">
        <v>32</v>
      </c>
      <c r="K1933" s="48" t="s">
        <v>33</v>
      </c>
    </row>
    <row r="1934" spans="1:11" x14ac:dyDescent="0.25">
      <c r="A1934" s="48" t="s">
        <v>1783</v>
      </c>
      <c r="B1934" s="48" t="s">
        <v>34</v>
      </c>
      <c r="C1934" s="48" t="s">
        <v>31</v>
      </c>
      <c r="D1934" s="48">
        <v>2248140</v>
      </c>
      <c r="E1934" s="48">
        <v>89.61</v>
      </c>
      <c r="F1934" s="48">
        <v>19.5</v>
      </c>
      <c r="G1934" s="48">
        <v>8.6999999999999994E-3</v>
      </c>
      <c r="H1934" s="48">
        <v>115.28919999999999</v>
      </c>
      <c r="I1934" s="48">
        <v>2032</v>
      </c>
      <c r="J1934" s="48" t="s">
        <v>32</v>
      </c>
      <c r="K1934" s="48" t="s">
        <v>33</v>
      </c>
    </row>
    <row r="1935" spans="1:11" x14ac:dyDescent="0.25">
      <c r="A1935" s="48" t="s">
        <v>2114</v>
      </c>
      <c r="B1935" s="48" t="s">
        <v>79</v>
      </c>
      <c r="C1935" s="48" t="s">
        <v>31</v>
      </c>
      <c r="D1935" s="48">
        <v>480980</v>
      </c>
      <c r="E1935" s="48">
        <v>88.53</v>
      </c>
      <c r="F1935" s="48">
        <v>4.6900000000000004</v>
      </c>
      <c r="G1935" s="48">
        <v>9.7999999999999997E-3</v>
      </c>
      <c r="H1935" s="48">
        <v>102.5545</v>
      </c>
      <c r="I1935" s="48">
        <v>2032</v>
      </c>
      <c r="J1935" s="48" t="s">
        <v>32</v>
      </c>
      <c r="K1935" s="48" t="s">
        <v>33</v>
      </c>
    </row>
    <row r="1936" spans="1:11" x14ac:dyDescent="0.25">
      <c r="A1936" s="48" t="s">
        <v>2030</v>
      </c>
      <c r="B1936" s="48" t="s">
        <v>79</v>
      </c>
      <c r="C1936" s="48" t="s">
        <v>31</v>
      </c>
      <c r="D1936" s="48">
        <v>439705</v>
      </c>
      <c r="E1936" s="48">
        <v>89.38</v>
      </c>
      <c r="F1936" s="48">
        <v>4.62</v>
      </c>
      <c r="G1936" s="48">
        <v>1.0500000000000001E-2</v>
      </c>
      <c r="H1936" s="48">
        <v>95.174199999999999</v>
      </c>
      <c r="I1936" s="48">
        <v>2032</v>
      </c>
      <c r="J1936" s="48" t="s">
        <v>32</v>
      </c>
      <c r="K1936" s="48" t="s">
        <v>33</v>
      </c>
    </row>
    <row r="1937" spans="1:11" x14ac:dyDescent="0.25">
      <c r="A1937" s="48" t="s">
        <v>3018</v>
      </c>
      <c r="B1937" s="48" t="s">
        <v>75</v>
      </c>
      <c r="C1937" s="48" t="s">
        <v>31</v>
      </c>
      <c r="D1937" s="48">
        <v>386239</v>
      </c>
      <c r="E1937" s="48">
        <v>82.7</v>
      </c>
      <c r="F1937" s="48">
        <v>5.57</v>
      </c>
      <c r="G1937" s="48">
        <v>1.44E-2</v>
      </c>
      <c r="H1937" s="48">
        <v>69.342699999999994</v>
      </c>
      <c r="I1937" s="48">
        <v>2032</v>
      </c>
      <c r="J1937" s="48" t="s">
        <v>32</v>
      </c>
      <c r="K1937" s="48" t="s">
        <v>33</v>
      </c>
    </row>
    <row r="1938" spans="1:11" x14ac:dyDescent="0.25">
      <c r="A1938" s="48" t="s">
        <v>1870</v>
      </c>
      <c r="B1938" s="48" t="s">
        <v>79</v>
      </c>
      <c r="C1938" s="48" t="s">
        <v>31</v>
      </c>
      <c r="D1938" s="48">
        <v>833728</v>
      </c>
      <c r="E1938" s="48">
        <v>74.650000000000006</v>
      </c>
      <c r="F1938" s="48">
        <v>6.69</v>
      </c>
      <c r="G1938" s="48">
        <v>8.0000000000000002E-3</v>
      </c>
      <c r="H1938" s="48">
        <v>124.623</v>
      </c>
      <c r="I1938" s="48">
        <v>2032</v>
      </c>
      <c r="J1938" s="48" t="s">
        <v>32</v>
      </c>
      <c r="K1938" s="48" t="s">
        <v>33</v>
      </c>
    </row>
    <row r="1939" spans="1:11" x14ac:dyDescent="0.25">
      <c r="A1939" s="48" t="s">
        <v>1936</v>
      </c>
      <c r="B1939" s="48" t="s">
        <v>79</v>
      </c>
      <c r="C1939" s="48" t="s">
        <v>31</v>
      </c>
      <c r="D1939" s="48">
        <v>835225</v>
      </c>
      <c r="E1939" s="48">
        <v>86</v>
      </c>
      <c r="F1939" s="48">
        <v>6.75</v>
      </c>
      <c r="G1939" s="48">
        <v>8.0999999999999996E-3</v>
      </c>
      <c r="H1939" s="48">
        <v>123.73699999999999</v>
      </c>
      <c r="I1939" s="48">
        <v>2032</v>
      </c>
      <c r="J1939" s="48" t="s">
        <v>32</v>
      </c>
      <c r="K1939" s="48" t="s">
        <v>33</v>
      </c>
    </row>
    <row r="1940" spans="1:11" x14ac:dyDescent="0.25">
      <c r="A1940" s="48" t="s">
        <v>2279</v>
      </c>
      <c r="B1940" s="48" t="s">
        <v>75</v>
      </c>
      <c r="C1940" s="48" t="s">
        <v>31</v>
      </c>
      <c r="D1940" s="48">
        <v>176794</v>
      </c>
      <c r="E1940" s="48">
        <v>84.48</v>
      </c>
      <c r="F1940" s="48">
        <v>5.65</v>
      </c>
      <c r="G1940" s="48">
        <v>3.2000000000000001E-2</v>
      </c>
      <c r="H1940" s="48">
        <v>31.291</v>
      </c>
      <c r="I1940" s="48">
        <v>2032</v>
      </c>
      <c r="J1940" s="48" t="s">
        <v>32</v>
      </c>
      <c r="K1940" s="48" t="s">
        <v>33</v>
      </c>
    </row>
    <row r="1941" spans="1:11" x14ac:dyDescent="0.25">
      <c r="A1941" s="48" t="s">
        <v>1542</v>
      </c>
      <c r="B1941" s="48" t="s">
        <v>79</v>
      </c>
      <c r="C1941" s="48" t="s">
        <v>31</v>
      </c>
      <c r="D1941" s="48">
        <v>460407</v>
      </c>
      <c r="E1941" s="48">
        <v>86.39</v>
      </c>
      <c r="F1941" s="48">
        <v>4.26</v>
      </c>
      <c r="G1941" s="48">
        <v>9.2999999999999992E-3</v>
      </c>
      <c r="H1941" s="48">
        <v>108.0767</v>
      </c>
      <c r="I1941" s="48">
        <v>2032</v>
      </c>
      <c r="J1941" s="48" t="s">
        <v>32</v>
      </c>
      <c r="K1941" s="48" t="s">
        <v>33</v>
      </c>
    </row>
    <row r="1942" spans="1:11" x14ac:dyDescent="0.25">
      <c r="A1942" s="48" t="s">
        <v>1877</v>
      </c>
      <c r="B1942" s="48" t="s">
        <v>34</v>
      </c>
      <c r="C1942" s="48" t="s">
        <v>31</v>
      </c>
      <c r="D1942" s="48">
        <v>1386524</v>
      </c>
      <c r="E1942" s="48">
        <v>74.010000000000005</v>
      </c>
      <c r="F1942" s="48">
        <v>9.08</v>
      </c>
      <c r="G1942" s="48">
        <v>6.4999999999999997E-3</v>
      </c>
      <c r="H1942" s="48">
        <v>152.70089999999999</v>
      </c>
      <c r="I1942" s="48">
        <v>2032</v>
      </c>
      <c r="J1942" s="48" t="s">
        <v>32</v>
      </c>
      <c r="K1942" s="48" t="s">
        <v>33</v>
      </c>
    </row>
    <row r="1943" spans="1:11" x14ac:dyDescent="0.25">
      <c r="A1943" s="48" t="s">
        <v>2557</v>
      </c>
      <c r="B1943" s="48" t="s">
        <v>75</v>
      </c>
      <c r="C1943" s="48" t="s">
        <v>31</v>
      </c>
      <c r="D1943" s="48">
        <v>596538</v>
      </c>
      <c r="E1943" s="48">
        <v>83.76</v>
      </c>
      <c r="F1943" s="48">
        <v>5.38</v>
      </c>
      <c r="G1943" s="48">
        <v>8.9999999999999993E-3</v>
      </c>
      <c r="H1943" s="48">
        <v>110.8807</v>
      </c>
      <c r="I1943" s="48">
        <v>2032</v>
      </c>
      <c r="J1943" s="48" t="s">
        <v>32</v>
      </c>
      <c r="K1943" s="48" t="s">
        <v>33</v>
      </c>
    </row>
    <row r="1944" spans="1:11" x14ac:dyDescent="0.25">
      <c r="A1944" s="48" t="s">
        <v>1336</v>
      </c>
      <c r="B1944" s="48" t="s">
        <v>79</v>
      </c>
      <c r="C1944" s="48" t="s">
        <v>31</v>
      </c>
      <c r="D1944" s="48">
        <v>512247</v>
      </c>
      <c r="E1944" s="48">
        <v>88.11</v>
      </c>
      <c r="F1944" s="48">
        <v>4.42</v>
      </c>
      <c r="G1944" s="48">
        <v>8.6E-3</v>
      </c>
      <c r="H1944" s="48">
        <v>115.8931</v>
      </c>
      <c r="I1944" s="48">
        <v>2032</v>
      </c>
      <c r="J1944" s="48" t="s">
        <v>32</v>
      </c>
      <c r="K1944" s="48" t="s">
        <v>33</v>
      </c>
    </row>
    <row r="1945" spans="1:11" x14ac:dyDescent="0.25">
      <c r="A1945" s="48" t="s">
        <v>2095</v>
      </c>
      <c r="B1945" s="48" t="s">
        <v>75</v>
      </c>
      <c r="C1945" s="48" t="s">
        <v>31</v>
      </c>
      <c r="D1945" s="48">
        <v>595512</v>
      </c>
      <c r="E1945" s="48">
        <v>84.67</v>
      </c>
      <c r="F1945" s="48">
        <v>5.34</v>
      </c>
      <c r="G1945" s="48">
        <v>8.9999999999999993E-3</v>
      </c>
      <c r="H1945" s="48">
        <v>111.51909999999999</v>
      </c>
      <c r="I1945" s="48">
        <v>2032</v>
      </c>
      <c r="J1945" s="48" t="s">
        <v>32</v>
      </c>
      <c r="K1945" s="48" t="s">
        <v>33</v>
      </c>
    </row>
    <row r="1946" spans="1:11" x14ac:dyDescent="0.25">
      <c r="A1946" s="48" t="s">
        <v>1148</v>
      </c>
      <c r="B1946" s="48" t="s">
        <v>79</v>
      </c>
      <c r="C1946" s="48" t="s">
        <v>31</v>
      </c>
      <c r="D1946" s="48">
        <v>418832</v>
      </c>
      <c r="E1946" s="48">
        <v>86.77</v>
      </c>
      <c r="F1946" s="48">
        <v>4.3899999999999997</v>
      </c>
      <c r="G1946" s="48">
        <v>1.0500000000000001E-2</v>
      </c>
      <c r="H1946" s="48">
        <v>95.405799999999999</v>
      </c>
      <c r="I1946" s="48">
        <v>2032</v>
      </c>
      <c r="J1946" s="48" t="s">
        <v>32</v>
      </c>
      <c r="K1946" s="48" t="s">
        <v>33</v>
      </c>
    </row>
    <row r="1947" spans="1:11" x14ac:dyDescent="0.25">
      <c r="A1947" s="48" t="s">
        <v>2111</v>
      </c>
      <c r="B1947" s="48" t="s">
        <v>79</v>
      </c>
      <c r="C1947" s="48" t="s">
        <v>31</v>
      </c>
      <c r="D1947" s="48">
        <v>572942</v>
      </c>
      <c r="E1947" s="48">
        <v>89.37</v>
      </c>
      <c r="F1947" s="48">
        <v>4.53</v>
      </c>
      <c r="G1947" s="48">
        <v>7.9000000000000008E-3</v>
      </c>
      <c r="H1947" s="48">
        <v>126.4773</v>
      </c>
      <c r="I1947" s="48">
        <v>2032</v>
      </c>
      <c r="J1947" s="48" t="s">
        <v>32</v>
      </c>
      <c r="K1947" s="48" t="s">
        <v>33</v>
      </c>
    </row>
    <row r="1948" spans="1:11" x14ac:dyDescent="0.25">
      <c r="A1948" s="48" t="s">
        <v>1791</v>
      </c>
      <c r="B1948" s="48" t="s">
        <v>75</v>
      </c>
      <c r="C1948" s="48" t="s">
        <v>31</v>
      </c>
      <c r="D1948" s="48">
        <v>2098364</v>
      </c>
      <c r="E1948" s="48">
        <v>87.15</v>
      </c>
      <c r="F1948" s="48">
        <v>17.18</v>
      </c>
      <c r="G1948" s="48">
        <v>8.2000000000000007E-3</v>
      </c>
      <c r="H1948" s="48">
        <v>122.1399</v>
      </c>
      <c r="I1948" s="48">
        <v>2032</v>
      </c>
      <c r="J1948" s="48" t="s">
        <v>32</v>
      </c>
      <c r="K1948" s="48" t="s">
        <v>33</v>
      </c>
    </row>
    <row r="1949" spans="1:11" x14ac:dyDescent="0.25">
      <c r="A1949" s="48" t="s">
        <v>2287</v>
      </c>
      <c r="B1949" s="48" t="s">
        <v>75</v>
      </c>
      <c r="C1949" s="48" t="s">
        <v>31</v>
      </c>
      <c r="D1949" s="48">
        <v>470501</v>
      </c>
      <c r="E1949" s="48">
        <v>74.48</v>
      </c>
      <c r="F1949" s="48">
        <v>5.24</v>
      </c>
      <c r="G1949" s="48">
        <v>1.11E-2</v>
      </c>
      <c r="H1949" s="48">
        <v>89.790300000000002</v>
      </c>
      <c r="I1949" s="48">
        <v>2032</v>
      </c>
      <c r="J1949" s="48" t="s">
        <v>32</v>
      </c>
      <c r="K1949" s="48" t="s">
        <v>33</v>
      </c>
    </row>
    <row r="1950" spans="1:11" x14ac:dyDescent="0.25">
      <c r="A1950" s="48" t="s">
        <v>1782</v>
      </c>
      <c r="B1950" s="48" t="s">
        <v>79</v>
      </c>
      <c r="C1950" s="48" t="s">
        <v>31</v>
      </c>
      <c r="D1950" s="48">
        <v>897887</v>
      </c>
      <c r="E1950" s="48">
        <v>86.55</v>
      </c>
      <c r="F1950" s="48">
        <v>7.36</v>
      </c>
      <c r="G1950" s="48">
        <v>8.2000000000000007E-3</v>
      </c>
      <c r="H1950" s="48">
        <v>121.99550000000001</v>
      </c>
      <c r="I1950" s="48">
        <v>2032</v>
      </c>
      <c r="J1950" s="48" t="s">
        <v>32</v>
      </c>
      <c r="K1950" s="48" t="s">
        <v>33</v>
      </c>
    </row>
    <row r="1951" spans="1:11" x14ac:dyDescent="0.25">
      <c r="A1951" s="48" t="s">
        <v>2115</v>
      </c>
      <c r="B1951" s="48" t="s">
        <v>79</v>
      </c>
      <c r="C1951" s="48" t="s">
        <v>31</v>
      </c>
      <c r="D1951" s="48">
        <v>579529</v>
      </c>
      <c r="E1951" s="48">
        <v>89.41</v>
      </c>
      <c r="F1951" s="48">
        <v>4.5199999999999996</v>
      </c>
      <c r="G1951" s="48">
        <v>7.7999999999999996E-3</v>
      </c>
      <c r="H1951" s="48">
        <v>128.21440000000001</v>
      </c>
      <c r="I1951" s="48">
        <v>2032</v>
      </c>
      <c r="J1951" s="48" t="s">
        <v>32</v>
      </c>
      <c r="K1951" s="48" t="s">
        <v>33</v>
      </c>
    </row>
    <row r="1952" spans="1:11" x14ac:dyDescent="0.25">
      <c r="A1952" s="48" t="s">
        <v>2802</v>
      </c>
      <c r="B1952" s="48" t="s">
        <v>75</v>
      </c>
      <c r="C1952" s="48" t="s">
        <v>31</v>
      </c>
      <c r="D1952" s="48">
        <v>746528</v>
      </c>
      <c r="E1952" s="48">
        <v>82.42</v>
      </c>
      <c r="F1952" s="48">
        <v>5.64</v>
      </c>
      <c r="G1952" s="48">
        <v>7.6E-3</v>
      </c>
      <c r="H1952" s="48">
        <v>132.36320000000001</v>
      </c>
      <c r="I1952" s="48">
        <v>2032</v>
      </c>
      <c r="J1952" s="48" t="s">
        <v>32</v>
      </c>
      <c r="K1952" s="48" t="s">
        <v>33</v>
      </c>
    </row>
    <row r="1953" spans="1:11" x14ac:dyDescent="0.25">
      <c r="A1953" s="48" t="s">
        <v>1976</v>
      </c>
      <c r="B1953" s="48" t="s">
        <v>79</v>
      </c>
      <c r="C1953" s="48" t="s">
        <v>31</v>
      </c>
      <c r="D1953" s="48">
        <v>1396105</v>
      </c>
      <c r="E1953" s="48">
        <v>75.739999999999995</v>
      </c>
      <c r="F1953" s="48">
        <v>11.82</v>
      </c>
      <c r="G1953" s="48">
        <v>8.5000000000000006E-3</v>
      </c>
      <c r="H1953" s="48">
        <v>118.1138</v>
      </c>
      <c r="I1953" s="48">
        <v>2032</v>
      </c>
      <c r="J1953" s="48" t="s">
        <v>32</v>
      </c>
      <c r="K1953" s="48" t="s">
        <v>33</v>
      </c>
    </row>
    <row r="1954" spans="1:11" x14ac:dyDescent="0.25">
      <c r="A1954" s="48" t="s">
        <v>2698</v>
      </c>
      <c r="B1954" s="48" t="s">
        <v>79</v>
      </c>
      <c r="C1954" s="48" t="s">
        <v>31</v>
      </c>
      <c r="D1954" s="48">
        <v>576620</v>
      </c>
      <c r="E1954" s="48">
        <v>83.43</v>
      </c>
      <c r="F1954" s="48">
        <v>6.38</v>
      </c>
      <c r="G1954" s="48">
        <v>1.11E-2</v>
      </c>
      <c r="H1954" s="48">
        <v>90.379400000000004</v>
      </c>
      <c r="I1954" s="48">
        <v>2032</v>
      </c>
      <c r="J1954" s="48" t="s">
        <v>32</v>
      </c>
      <c r="K1954" s="48" t="s">
        <v>33</v>
      </c>
    </row>
    <row r="1955" spans="1:11" x14ac:dyDescent="0.25">
      <c r="A1955" s="48" t="s">
        <v>1567</v>
      </c>
      <c r="B1955" s="48" t="s">
        <v>34</v>
      </c>
      <c r="C1955" s="48" t="s">
        <v>31</v>
      </c>
      <c r="D1955" s="48">
        <v>1392170</v>
      </c>
      <c r="E1955" s="48">
        <v>72.599999999999994</v>
      </c>
      <c r="F1955" s="48">
        <v>8.0399999999999991</v>
      </c>
      <c r="G1955" s="48">
        <v>5.7999999999999996E-3</v>
      </c>
      <c r="H1955" s="48">
        <v>173.15549999999999</v>
      </c>
      <c r="I1955" s="48">
        <v>2032</v>
      </c>
      <c r="J1955" s="48" t="s">
        <v>32</v>
      </c>
      <c r="K1955" s="48" t="s">
        <v>33</v>
      </c>
    </row>
    <row r="1956" spans="1:11" x14ac:dyDescent="0.25">
      <c r="A1956" s="48" t="s">
        <v>2000</v>
      </c>
      <c r="B1956" s="48" t="s">
        <v>79</v>
      </c>
      <c r="C1956" s="48" t="s">
        <v>31</v>
      </c>
      <c r="D1956" s="48">
        <v>709088</v>
      </c>
      <c r="E1956" s="48">
        <v>88.19</v>
      </c>
      <c r="F1956" s="48">
        <v>6.71</v>
      </c>
      <c r="G1956" s="48">
        <v>9.4999999999999998E-3</v>
      </c>
      <c r="H1956" s="48">
        <v>105.6763</v>
      </c>
      <c r="I1956" s="48">
        <v>2032</v>
      </c>
      <c r="J1956" s="48" t="s">
        <v>32</v>
      </c>
      <c r="K1956" s="48" t="s">
        <v>33</v>
      </c>
    </row>
    <row r="1957" spans="1:11" x14ac:dyDescent="0.25">
      <c r="A1957" s="48" t="s">
        <v>1478</v>
      </c>
      <c r="B1957" s="48" t="s">
        <v>79</v>
      </c>
      <c r="C1957" s="48" t="s">
        <v>31</v>
      </c>
      <c r="D1957" s="48">
        <v>474137</v>
      </c>
      <c r="E1957" s="48">
        <v>84.4</v>
      </c>
      <c r="F1957" s="48">
        <v>4.22</v>
      </c>
      <c r="G1957" s="48">
        <v>8.8999999999999999E-3</v>
      </c>
      <c r="H1957" s="48">
        <v>112.35469999999999</v>
      </c>
      <c r="I1957" s="48">
        <v>2032</v>
      </c>
      <c r="J1957" s="48" t="s">
        <v>32</v>
      </c>
      <c r="K1957" s="48" t="s">
        <v>33</v>
      </c>
    </row>
    <row r="1958" spans="1:11" x14ac:dyDescent="0.25">
      <c r="A1958" s="48" t="s">
        <v>2655</v>
      </c>
      <c r="B1958" s="48" t="s">
        <v>79</v>
      </c>
      <c r="C1958" s="48" t="s">
        <v>31</v>
      </c>
      <c r="D1958" s="48">
        <v>661182</v>
      </c>
      <c r="E1958" s="48">
        <v>86.71</v>
      </c>
      <c r="F1958" s="48">
        <v>6.59</v>
      </c>
      <c r="G1958" s="48">
        <v>0.01</v>
      </c>
      <c r="H1958" s="48">
        <v>100.3312</v>
      </c>
      <c r="I1958" s="48">
        <v>2032</v>
      </c>
      <c r="J1958" s="48" t="s">
        <v>32</v>
      </c>
      <c r="K1958" s="48" t="s">
        <v>33</v>
      </c>
    </row>
    <row r="1959" spans="1:11" x14ac:dyDescent="0.25">
      <c r="A1959" s="48" t="s">
        <v>1581</v>
      </c>
      <c r="B1959" s="48" t="s">
        <v>79</v>
      </c>
      <c r="C1959" s="48" t="s">
        <v>31</v>
      </c>
      <c r="D1959" s="48">
        <v>687274</v>
      </c>
      <c r="E1959" s="48">
        <v>81.98</v>
      </c>
      <c r="F1959" s="48">
        <v>4.21</v>
      </c>
      <c r="G1959" s="48">
        <v>6.1000000000000004E-3</v>
      </c>
      <c r="H1959" s="48">
        <v>163.24789999999999</v>
      </c>
      <c r="I1959" s="48">
        <v>2032</v>
      </c>
      <c r="J1959" s="48" t="s">
        <v>32</v>
      </c>
      <c r="K1959" s="48" t="s">
        <v>33</v>
      </c>
    </row>
    <row r="1960" spans="1:11" x14ac:dyDescent="0.25">
      <c r="A1960" s="48" t="s">
        <v>1841</v>
      </c>
      <c r="B1960" s="48" t="s">
        <v>79</v>
      </c>
      <c r="C1960" s="48" t="s">
        <v>31</v>
      </c>
      <c r="D1960" s="48">
        <v>453264</v>
      </c>
      <c r="E1960" s="48">
        <v>89.68</v>
      </c>
      <c r="F1960" s="48">
        <v>3.73</v>
      </c>
      <c r="G1960" s="48">
        <v>8.2000000000000007E-3</v>
      </c>
      <c r="H1960" s="48">
        <v>121.5184</v>
      </c>
      <c r="I1960" s="48">
        <v>2032</v>
      </c>
      <c r="J1960" s="48" t="s">
        <v>32</v>
      </c>
      <c r="K1960" s="48" t="s">
        <v>33</v>
      </c>
    </row>
    <row r="1961" spans="1:11" x14ac:dyDescent="0.25">
      <c r="A1961" s="48" t="s">
        <v>2817</v>
      </c>
      <c r="B1961" s="48" t="s">
        <v>79</v>
      </c>
      <c r="C1961" s="48" t="s">
        <v>31</v>
      </c>
      <c r="D1961" s="48">
        <v>870513</v>
      </c>
      <c r="E1961" s="48">
        <v>84.42</v>
      </c>
      <c r="F1961" s="48">
        <v>6.66</v>
      </c>
      <c r="G1961" s="48">
        <v>7.7000000000000002E-3</v>
      </c>
      <c r="H1961" s="48">
        <v>130.70760000000001</v>
      </c>
      <c r="I1961" s="48">
        <v>2032</v>
      </c>
      <c r="J1961" s="48" t="s">
        <v>32</v>
      </c>
      <c r="K1961" s="48" t="s">
        <v>33</v>
      </c>
    </row>
    <row r="1962" spans="1:11" x14ac:dyDescent="0.25">
      <c r="A1962" s="48" t="s">
        <v>2630</v>
      </c>
      <c r="B1962" s="48" t="s">
        <v>75</v>
      </c>
      <c r="C1962" s="48" t="s">
        <v>31</v>
      </c>
      <c r="D1962" s="48">
        <v>2056304</v>
      </c>
      <c r="E1962" s="48">
        <v>78.44</v>
      </c>
      <c r="F1962" s="48">
        <v>18.59</v>
      </c>
      <c r="G1962" s="48">
        <v>8.9999999999999993E-3</v>
      </c>
      <c r="H1962" s="48">
        <v>110.6134</v>
      </c>
      <c r="I1962" s="48">
        <v>2032</v>
      </c>
      <c r="J1962" s="48" t="s">
        <v>32</v>
      </c>
      <c r="K1962" s="48" t="s">
        <v>33</v>
      </c>
    </row>
    <row r="1963" spans="1:11" x14ac:dyDescent="0.25">
      <c r="A1963" s="48" t="s">
        <v>2516</v>
      </c>
      <c r="B1963" s="48" t="s">
        <v>79</v>
      </c>
      <c r="C1963" s="48" t="s">
        <v>31</v>
      </c>
      <c r="D1963" s="48">
        <v>535559</v>
      </c>
      <c r="E1963" s="48">
        <v>88.94</v>
      </c>
      <c r="F1963" s="48">
        <v>6.27</v>
      </c>
      <c r="G1963" s="48">
        <v>1.17E-2</v>
      </c>
      <c r="H1963" s="48">
        <v>85.415999999999997</v>
      </c>
      <c r="I1963" s="48">
        <v>2032</v>
      </c>
      <c r="J1963" s="48" t="s">
        <v>32</v>
      </c>
      <c r="K1963" s="48" t="s">
        <v>33</v>
      </c>
    </row>
    <row r="1964" spans="1:11" x14ac:dyDescent="0.25">
      <c r="A1964" s="48" t="s">
        <v>2093</v>
      </c>
      <c r="B1964" s="48" t="s">
        <v>75</v>
      </c>
      <c r="C1964" s="48" t="s">
        <v>31</v>
      </c>
      <c r="D1964" s="48">
        <v>595512</v>
      </c>
      <c r="E1964" s="48">
        <v>84.83</v>
      </c>
      <c r="F1964" s="48">
        <v>5.35</v>
      </c>
      <c r="G1964" s="48">
        <v>8.9999999999999993E-3</v>
      </c>
      <c r="H1964" s="48">
        <v>111.31059999999999</v>
      </c>
      <c r="I1964" s="48">
        <v>2032</v>
      </c>
      <c r="J1964" s="48" t="s">
        <v>32</v>
      </c>
      <c r="K1964" s="48" t="s">
        <v>33</v>
      </c>
    </row>
    <row r="1965" spans="1:11" x14ac:dyDescent="0.25">
      <c r="A1965" s="48" t="s">
        <v>1855</v>
      </c>
      <c r="B1965" s="48" t="s">
        <v>79</v>
      </c>
      <c r="C1965" s="48" t="s">
        <v>31</v>
      </c>
      <c r="D1965" s="48">
        <v>783727</v>
      </c>
      <c r="E1965" s="48">
        <v>84.33</v>
      </c>
      <c r="F1965" s="48">
        <v>6.36</v>
      </c>
      <c r="G1965" s="48">
        <v>8.0999999999999996E-3</v>
      </c>
      <c r="H1965" s="48">
        <v>123.2274</v>
      </c>
      <c r="I1965" s="48">
        <v>2032</v>
      </c>
      <c r="J1965" s="48" t="s">
        <v>32</v>
      </c>
      <c r="K1965" s="48" t="s">
        <v>33</v>
      </c>
    </row>
    <row r="1966" spans="1:11" x14ac:dyDescent="0.25">
      <c r="A1966" s="48" t="s">
        <v>2276</v>
      </c>
      <c r="B1966" s="48" t="s">
        <v>34</v>
      </c>
      <c r="C1966" s="48" t="s">
        <v>31</v>
      </c>
      <c r="D1966" s="48">
        <v>402863</v>
      </c>
      <c r="E1966" s="48">
        <v>82.04</v>
      </c>
      <c r="F1966" s="48">
        <v>8.5299999999999994</v>
      </c>
      <c r="G1966" s="48">
        <v>2.12E-2</v>
      </c>
      <c r="H1966" s="48">
        <v>47.228999999999999</v>
      </c>
      <c r="I1966" s="48">
        <v>2032</v>
      </c>
      <c r="J1966" s="48" t="s">
        <v>32</v>
      </c>
      <c r="K1966" s="48" t="s">
        <v>33</v>
      </c>
    </row>
    <row r="1967" spans="1:11" x14ac:dyDescent="0.25">
      <c r="A1967" s="48" t="s">
        <v>2324</v>
      </c>
      <c r="B1967" s="48" t="s">
        <v>79</v>
      </c>
      <c r="C1967" s="48" t="s">
        <v>31</v>
      </c>
      <c r="D1967" s="48">
        <v>853660</v>
      </c>
      <c r="E1967" s="48">
        <v>80.75</v>
      </c>
      <c r="F1967" s="48">
        <v>7.77</v>
      </c>
      <c r="G1967" s="48">
        <v>9.1000000000000004E-3</v>
      </c>
      <c r="H1967" s="48">
        <v>109.86620000000001</v>
      </c>
      <c r="I1967" s="48">
        <v>2032</v>
      </c>
      <c r="J1967" s="48" t="s">
        <v>32</v>
      </c>
      <c r="K1967" s="48" t="s">
        <v>33</v>
      </c>
    </row>
    <row r="1968" spans="1:11" x14ac:dyDescent="0.25">
      <c r="A1968" s="48" t="s">
        <v>3032</v>
      </c>
      <c r="B1968" s="48" t="s">
        <v>79</v>
      </c>
      <c r="C1968" s="48" t="s">
        <v>31</v>
      </c>
      <c r="D1968" s="48">
        <v>734880</v>
      </c>
      <c r="E1968" s="48">
        <v>88.56</v>
      </c>
      <c r="F1968" s="48">
        <v>6.34</v>
      </c>
      <c r="G1968" s="48">
        <v>8.6E-3</v>
      </c>
      <c r="H1968" s="48">
        <v>115.9117</v>
      </c>
      <c r="I1968" s="48">
        <v>2032</v>
      </c>
      <c r="J1968" s="48" t="s">
        <v>32</v>
      </c>
      <c r="K1968" s="48" t="s">
        <v>33</v>
      </c>
    </row>
    <row r="1969" spans="1:11" x14ac:dyDescent="0.25">
      <c r="A1969" s="48" t="s">
        <v>2002</v>
      </c>
      <c r="B1969" s="48" t="s">
        <v>79</v>
      </c>
      <c r="C1969" s="48" t="s">
        <v>31</v>
      </c>
      <c r="D1969" s="48">
        <v>1181428</v>
      </c>
      <c r="E1969" s="48">
        <v>83.97</v>
      </c>
      <c r="F1969" s="48">
        <v>8.1</v>
      </c>
      <c r="G1969" s="48">
        <v>6.8999999999999999E-3</v>
      </c>
      <c r="H1969" s="48">
        <v>145.8553</v>
      </c>
      <c r="I1969" s="48">
        <v>2032</v>
      </c>
      <c r="J1969" s="48" t="s">
        <v>32</v>
      </c>
      <c r="K1969" s="48" t="s">
        <v>33</v>
      </c>
    </row>
    <row r="1970" spans="1:11" x14ac:dyDescent="0.25">
      <c r="A1970" s="48" t="s">
        <v>2058</v>
      </c>
      <c r="B1970" s="48" t="s">
        <v>79</v>
      </c>
      <c r="C1970" s="48" t="s">
        <v>31</v>
      </c>
      <c r="D1970" s="48">
        <v>724315</v>
      </c>
      <c r="E1970" s="48">
        <v>88.87</v>
      </c>
      <c r="F1970" s="48">
        <v>6.3</v>
      </c>
      <c r="G1970" s="48">
        <v>8.6999999999999994E-3</v>
      </c>
      <c r="H1970" s="48">
        <v>114.9706</v>
      </c>
      <c r="I1970" s="48">
        <v>2032</v>
      </c>
      <c r="J1970" s="48" t="s">
        <v>32</v>
      </c>
      <c r="K1970" s="48" t="s">
        <v>33</v>
      </c>
    </row>
    <row r="1971" spans="1:11" x14ac:dyDescent="0.25">
      <c r="A1971" s="48" t="s">
        <v>2598</v>
      </c>
      <c r="B1971" s="48" t="s">
        <v>75</v>
      </c>
      <c r="C1971" s="48" t="s">
        <v>31</v>
      </c>
      <c r="D1971" s="48">
        <v>832644</v>
      </c>
      <c r="E1971" s="48">
        <v>81.7</v>
      </c>
      <c r="F1971" s="48">
        <v>5.49</v>
      </c>
      <c r="G1971" s="48">
        <v>6.6E-3</v>
      </c>
      <c r="H1971" s="48">
        <v>151.66560000000001</v>
      </c>
      <c r="I1971" s="48">
        <v>2032</v>
      </c>
      <c r="J1971" s="48" t="s">
        <v>32</v>
      </c>
      <c r="K1971" s="48" t="s">
        <v>33</v>
      </c>
    </row>
    <row r="1972" spans="1:11" x14ac:dyDescent="0.25">
      <c r="A1972" s="48" t="s">
        <v>2077</v>
      </c>
      <c r="B1972" s="48" t="s">
        <v>79</v>
      </c>
      <c r="C1972" s="48" t="s">
        <v>31</v>
      </c>
      <c r="D1972" s="48">
        <v>1174371</v>
      </c>
      <c r="E1972" s="48">
        <v>87.22</v>
      </c>
      <c r="F1972" s="48">
        <v>11.1</v>
      </c>
      <c r="G1972" s="48">
        <v>9.4999999999999998E-3</v>
      </c>
      <c r="H1972" s="48">
        <v>105.7992</v>
      </c>
      <c r="I1972" s="48">
        <v>2032</v>
      </c>
      <c r="J1972" s="48" t="s">
        <v>32</v>
      </c>
      <c r="K1972" s="48" t="s">
        <v>33</v>
      </c>
    </row>
    <row r="1973" spans="1:11" x14ac:dyDescent="0.25">
      <c r="A1973" s="48" t="s">
        <v>2301</v>
      </c>
      <c r="B1973" s="48" t="s">
        <v>79</v>
      </c>
      <c r="C1973" s="48" t="s">
        <v>31</v>
      </c>
      <c r="D1973" s="48">
        <v>544156</v>
      </c>
      <c r="E1973" s="48">
        <v>76.12</v>
      </c>
      <c r="F1973" s="48">
        <v>10.210000000000001</v>
      </c>
      <c r="G1973" s="48">
        <v>1.8800000000000001E-2</v>
      </c>
      <c r="H1973" s="48">
        <v>53.296399999999998</v>
      </c>
      <c r="I1973" s="48">
        <v>2032</v>
      </c>
      <c r="J1973" s="48" t="s">
        <v>32</v>
      </c>
      <c r="K1973" s="48" t="s">
        <v>33</v>
      </c>
    </row>
    <row r="1974" spans="1:11" x14ac:dyDescent="0.25">
      <c r="A1974" s="48" t="s">
        <v>1380</v>
      </c>
      <c r="B1974" s="48" t="s">
        <v>79</v>
      </c>
      <c r="C1974" s="48" t="s">
        <v>31</v>
      </c>
      <c r="D1974" s="48">
        <v>464213</v>
      </c>
      <c r="E1974" s="48">
        <v>88.74</v>
      </c>
      <c r="F1974" s="48">
        <v>3.73</v>
      </c>
      <c r="G1974" s="48">
        <v>8.0000000000000002E-3</v>
      </c>
      <c r="H1974" s="48">
        <v>124.45399999999999</v>
      </c>
      <c r="I1974" s="48">
        <v>2032</v>
      </c>
      <c r="J1974" s="48" t="s">
        <v>32</v>
      </c>
      <c r="K1974" s="48" t="s">
        <v>33</v>
      </c>
    </row>
    <row r="1975" spans="1:11" x14ac:dyDescent="0.25">
      <c r="A1975" s="48" t="s">
        <v>2530</v>
      </c>
      <c r="B1975" s="48" t="s">
        <v>79</v>
      </c>
      <c r="C1975" s="48" t="s">
        <v>31</v>
      </c>
      <c r="D1975" s="48">
        <v>893139</v>
      </c>
      <c r="E1975" s="48">
        <v>78.86</v>
      </c>
      <c r="F1975" s="48">
        <v>11.02</v>
      </c>
      <c r="G1975" s="48">
        <v>1.23E-2</v>
      </c>
      <c r="H1975" s="48">
        <v>81.0471</v>
      </c>
      <c r="I1975" s="48">
        <v>2032</v>
      </c>
      <c r="J1975" s="48" t="s">
        <v>32</v>
      </c>
      <c r="K1975" s="48" t="s">
        <v>33</v>
      </c>
    </row>
    <row r="1976" spans="1:11" x14ac:dyDescent="0.25">
      <c r="A1976" s="48" t="s">
        <v>1536</v>
      </c>
      <c r="B1976" s="48" t="s">
        <v>79</v>
      </c>
      <c r="C1976" s="48" t="s">
        <v>31</v>
      </c>
      <c r="D1976" s="48">
        <v>401680</v>
      </c>
      <c r="E1976" s="48">
        <v>86.27</v>
      </c>
      <c r="F1976" s="48">
        <v>4.2</v>
      </c>
      <c r="G1976" s="48">
        <v>1.0500000000000001E-2</v>
      </c>
      <c r="H1976" s="48">
        <v>95.638000000000005</v>
      </c>
      <c r="I1976" s="48">
        <v>2032</v>
      </c>
      <c r="J1976" s="48" t="s">
        <v>32</v>
      </c>
      <c r="K1976" s="48" t="s">
        <v>33</v>
      </c>
    </row>
    <row r="1977" spans="1:11" x14ac:dyDescent="0.25">
      <c r="A1977" s="48" t="s">
        <v>2356</v>
      </c>
      <c r="B1977" s="48" t="s">
        <v>79</v>
      </c>
      <c r="C1977" s="48" t="s">
        <v>31</v>
      </c>
      <c r="D1977" s="48">
        <v>534190</v>
      </c>
      <c r="E1977" s="48">
        <v>88.94</v>
      </c>
      <c r="F1977" s="48">
        <v>4.96</v>
      </c>
      <c r="G1977" s="48">
        <v>9.2999999999999992E-3</v>
      </c>
      <c r="H1977" s="48">
        <v>107.6996</v>
      </c>
      <c r="I1977" s="48">
        <v>2032</v>
      </c>
      <c r="J1977" s="48" t="s">
        <v>32</v>
      </c>
      <c r="K1977" s="48" t="s">
        <v>33</v>
      </c>
    </row>
    <row r="1978" spans="1:11" x14ac:dyDescent="0.25">
      <c r="A1978" s="48" t="s">
        <v>2259</v>
      </c>
      <c r="B1978" s="48" t="s">
        <v>79</v>
      </c>
      <c r="C1978" s="48" t="s">
        <v>31</v>
      </c>
      <c r="D1978" s="48">
        <v>50515</v>
      </c>
      <c r="E1978" s="48">
        <v>89.67</v>
      </c>
      <c r="F1978" s="48">
        <v>4.3899999999999997</v>
      </c>
      <c r="G1978" s="48">
        <v>8.6900000000000005E-2</v>
      </c>
      <c r="H1978" s="48">
        <v>11.5068</v>
      </c>
      <c r="I1978" s="48">
        <v>2032</v>
      </c>
      <c r="J1978" s="48" t="s">
        <v>32</v>
      </c>
      <c r="K1978" s="48" t="s">
        <v>33</v>
      </c>
    </row>
    <row r="1979" spans="1:11" x14ac:dyDescent="0.25">
      <c r="A1979" s="48" t="s">
        <v>3044</v>
      </c>
      <c r="B1979" s="48" t="s">
        <v>75</v>
      </c>
      <c r="C1979" s="48" t="s">
        <v>31</v>
      </c>
      <c r="D1979" s="48">
        <v>444837</v>
      </c>
      <c r="E1979" s="48">
        <v>83.24</v>
      </c>
      <c r="F1979" s="48">
        <v>6.52</v>
      </c>
      <c r="G1979" s="48">
        <v>1.47E-2</v>
      </c>
      <c r="H1979" s="48">
        <v>68.226600000000005</v>
      </c>
      <c r="I1979" s="48">
        <v>2032</v>
      </c>
      <c r="J1979" s="48" t="s">
        <v>32</v>
      </c>
      <c r="K1979" s="48" t="s">
        <v>33</v>
      </c>
    </row>
    <row r="1980" spans="1:11" x14ac:dyDescent="0.25">
      <c r="A1980" s="48" t="s">
        <v>1925</v>
      </c>
      <c r="B1980" s="48" t="s">
        <v>75</v>
      </c>
      <c r="C1980" s="48" t="s">
        <v>31</v>
      </c>
      <c r="D1980" s="48">
        <v>1228649</v>
      </c>
      <c r="E1980" s="48">
        <v>66.98</v>
      </c>
      <c r="F1980" s="48">
        <v>11.24</v>
      </c>
      <c r="G1980" s="48">
        <v>9.1000000000000004E-3</v>
      </c>
      <c r="H1980" s="48">
        <v>109.3104</v>
      </c>
      <c r="I1980" s="48">
        <v>2032</v>
      </c>
      <c r="J1980" s="48" t="s">
        <v>32</v>
      </c>
      <c r="K1980" s="48" t="s">
        <v>33</v>
      </c>
    </row>
    <row r="1981" spans="1:11" x14ac:dyDescent="0.25">
      <c r="A1981" s="48" t="s">
        <v>1492</v>
      </c>
      <c r="B1981" s="48" t="s">
        <v>79</v>
      </c>
      <c r="C1981" s="48" t="s">
        <v>31</v>
      </c>
      <c r="D1981" s="48">
        <v>352876</v>
      </c>
      <c r="E1981" s="48">
        <v>76.73</v>
      </c>
      <c r="F1981" s="48">
        <v>4.88</v>
      </c>
      <c r="G1981" s="48">
        <v>1.38E-2</v>
      </c>
      <c r="H1981" s="48">
        <v>72.310599999999994</v>
      </c>
      <c r="I1981" s="48">
        <v>2032</v>
      </c>
      <c r="J1981" s="48" t="s">
        <v>32</v>
      </c>
      <c r="K1981" s="48" t="s">
        <v>33</v>
      </c>
    </row>
    <row r="1982" spans="1:11" x14ac:dyDescent="0.25">
      <c r="A1982" s="48" t="s">
        <v>2280</v>
      </c>
      <c r="B1982" s="48" t="s">
        <v>75</v>
      </c>
      <c r="C1982" s="48" t="s">
        <v>31</v>
      </c>
      <c r="D1982" s="48">
        <v>344214</v>
      </c>
      <c r="E1982" s="48">
        <v>73.239999999999995</v>
      </c>
      <c r="F1982" s="48">
        <v>2.4700000000000002</v>
      </c>
      <c r="G1982" s="48">
        <v>7.1999999999999998E-3</v>
      </c>
      <c r="H1982" s="48">
        <v>139.358</v>
      </c>
      <c r="I1982" s="48">
        <v>2032</v>
      </c>
      <c r="J1982" s="48" t="s">
        <v>32</v>
      </c>
      <c r="K1982" s="48" t="s">
        <v>33</v>
      </c>
    </row>
    <row r="1983" spans="1:11" x14ac:dyDescent="0.25">
      <c r="A1983" s="48" t="s">
        <v>1511</v>
      </c>
      <c r="B1983" s="48" t="s">
        <v>79</v>
      </c>
      <c r="C1983" s="48" t="s">
        <v>31</v>
      </c>
      <c r="D1983" s="48">
        <v>550486</v>
      </c>
      <c r="E1983" s="48">
        <v>85.37</v>
      </c>
      <c r="F1983" s="48">
        <v>3.86</v>
      </c>
      <c r="G1983" s="48">
        <v>7.0000000000000001E-3</v>
      </c>
      <c r="H1983" s="48">
        <v>142.613</v>
      </c>
      <c r="I1983" s="48">
        <v>2032</v>
      </c>
      <c r="J1983" s="48" t="s">
        <v>32</v>
      </c>
      <c r="K1983" s="48" t="s">
        <v>33</v>
      </c>
    </row>
    <row r="1984" spans="1:11" x14ac:dyDescent="0.25">
      <c r="A1984" s="48" t="s">
        <v>2316</v>
      </c>
      <c r="B1984" s="48" t="s">
        <v>75</v>
      </c>
      <c r="C1984" s="48" t="s">
        <v>31</v>
      </c>
      <c r="D1984" s="48">
        <v>871796</v>
      </c>
      <c r="E1984" s="48">
        <v>80.959999999999994</v>
      </c>
      <c r="F1984" s="48">
        <v>9.34</v>
      </c>
      <c r="G1984" s="48">
        <v>1.0699999999999999E-2</v>
      </c>
      <c r="H1984" s="48">
        <v>93.34</v>
      </c>
      <c r="I1984" s="48">
        <v>2032</v>
      </c>
      <c r="J1984" s="48" t="s">
        <v>32</v>
      </c>
      <c r="K1984" s="48" t="s">
        <v>33</v>
      </c>
    </row>
    <row r="1985" spans="1:11" x14ac:dyDescent="0.25">
      <c r="A1985" s="48" t="s">
        <v>2274</v>
      </c>
      <c r="B1985" s="48" t="s">
        <v>75</v>
      </c>
      <c r="C1985" s="48" t="s">
        <v>31</v>
      </c>
      <c r="D1985" s="48">
        <v>435827</v>
      </c>
      <c r="E1985" s="48">
        <v>80.680000000000007</v>
      </c>
      <c r="F1985" s="48">
        <v>6.26</v>
      </c>
      <c r="G1985" s="48">
        <v>1.44E-2</v>
      </c>
      <c r="H1985" s="48">
        <v>69.620900000000006</v>
      </c>
      <c r="I1985" s="48">
        <v>2032</v>
      </c>
      <c r="J1985" s="48" t="s">
        <v>32</v>
      </c>
      <c r="K1985" s="48" t="s">
        <v>33</v>
      </c>
    </row>
    <row r="1986" spans="1:11" x14ac:dyDescent="0.25">
      <c r="A1986" s="48" t="s">
        <v>1859</v>
      </c>
      <c r="B1986" s="48" t="s">
        <v>75</v>
      </c>
      <c r="C1986" s="48" t="s">
        <v>31</v>
      </c>
      <c r="D1986" s="48">
        <v>740440</v>
      </c>
      <c r="E1986" s="48">
        <v>85.14</v>
      </c>
      <c r="F1986" s="48">
        <v>3.94</v>
      </c>
      <c r="G1986" s="48">
        <v>5.3E-3</v>
      </c>
      <c r="H1986" s="48">
        <v>187.929</v>
      </c>
      <c r="I1986" s="48">
        <v>2032</v>
      </c>
      <c r="J1986" s="48" t="s">
        <v>32</v>
      </c>
      <c r="K1986" s="48" t="s">
        <v>33</v>
      </c>
    </row>
    <row r="1987" spans="1:11" x14ac:dyDescent="0.25">
      <c r="A1987" s="48" t="s">
        <v>3026</v>
      </c>
      <c r="B1987" s="48" t="s">
        <v>75</v>
      </c>
      <c r="C1987" s="48" t="s">
        <v>31</v>
      </c>
      <c r="D1987" s="48">
        <v>640566</v>
      </c>
      <c r="E1987" s="48">
        <v>80.209999999999994</v>
      </c>
      <c r="F1987" s="48">
        <v>5.55</v>
      </c>
      <c r="G1987" s="48">
        <v>8.6999999999999994E-3</v>
      </c>
      <c r="H1987" s="48">
        <v>115.4173</v>
      </c>
      <c r="I1987" s="48">
        <v>2032</v>
      </c>
      <c r="J1987" s="48" t="s">
        <v>32</v>
      </c>
      <c r="K1987" s="48" t="s">
        <v>33</v>
      </c>
    </row>
    <row r="1988" spans="1:11" x14ac:dyDescent="0.25">
      <c r="A1988" s="48" t="s">
        <v>1882</v>
      </c>
      <c r="B1988" s="48" t="s">
        <v>79</v>
      </c>
      <c r="C1988" s="48" t="s">
        <v>31</v>
      </c>
      <c r="D1988" s="48">
        <v>1425191</v>
      </c>
      <c r="E1988" s="48">
        <v>76.02</v>
      </c>
      <c r="F1988" s="48">
        <v>11.52</v>
      </c>
      <c r="G1988" s="48">
        <v>8.0999999999999996E-3</v>
      </c>
      <c r="H1988" s="48">
        <v>123.7145</v>
      </c>
      <c r="I1988" s="48">
        <v>2032</v>
      </c>
      <c r="J1988" s="48" t="s">
        <v>32</v>
      </c>
      <c r="K1988" s="48" t="s">
        <v>33</v>
      </c>
    </row>
    <row r="1989" spans="1:11" x14ac:dyDescent="0.25">
      <c r="A1989" s="48" t="s">
        <v>1494</v>
      </c>
      <c r="B1989" s="48" t="s">
        <v>79</v>
      </c>
      <c r="C1989" s="48" t="s">
        <v>31</v>
      </c>
      <c r="D1989" s="48">
        <v>524694</v>
      </c>
      <c r="E1989" s="48">
        <v>82.76</v>
      </c>
      <c r="F1989" s="48">
        <v>3.97</v>
      </c>
      <c r="G1989" s="48">
        <v>7.6E-3</v>
      </c>
      <c r="H1989" s="48">
        <v>132.16480000000001</v>
      </c>
      <c r="I1989" s="48">
        <v>2032</v>
      </c>
      <c r="J1989" s="48" t="s">
        <v>32</v>
      </c>
      <c r="K1989" s="48" t="s">
        <v>33</v>
      </c>
    </row>
    <row r="1990" spans="1:11" x14ac:dyDescent="0.25">
      <c r="A1990" s="48" t="s">
        <v>1338</v>
      </c>
      <c r="B1990" s="48" t="s">
        <v>75</v>
      </c>
      <c r="C1990" s="48" t="s">
        <v>31</v>
      </c>
      <c r="D1990" s="48">
        <v>435470</v>
      </c>
      <c r="E1990" s="48">
        <v>86.46</v>
      </c>
      <c r="F1990" s="48">
        <v>4.76</v>
      </c>
      <c r="G1990" s="48">
        <v>1.09E-2</v>
      </c>
      <c r="H1990" s="48">
        <v>91.485299999999995</v>
      </c>
      <c r="I1990" s="48">
        <v>2032</v>
      </c>
      <c r="J1990" s="48" t="s">
        <v>32</v>
      </c>
      <c r="K1990" s="48" t="s">
        <v>33</v>
      </c>
    </row>
    <row r="1991" spans="1:11" x14ac:dyDescent="0.25">
      <c r="A1991" s="48" t="s">
        <v>1869</v>
      </c>
      <c r="B1991" s="48" t="s">
        <v>79</v>
      </c>
      <c r="C1991" s="48" t="s">
        <v>31</v>
      </c>
      <c r="D1991" s="48">
        <v>833728</v>
      </c>
      <c r="E1991" s="48">
        <v>76.78</v>
      </c>
      <c r="F1991" s="48">
        <v>6.25</v>
      </c>
      <c r="G1991" s="48">
        <v>7.4999999999999997E-3</v>
      </c>
      <c r="H1991" s="48">
        <v>133.3965</v>
      </c>
      <c r="I1991" s="48">
        <v>2032</v>
      </c>
      <c r="J1991" s="48" t="s">
        <v>32</v>
      </c>
      <c r="K1991" s="48" t="s">
        <v>33</v>
      </c>
    </row>
    <row r="1992" spans="1:11" x14ac:dyDescent="0.25">
      <c r="A1992" s="48" t="s">
        <v>2102</v>
      </c>
      <c r="B1992" s="48" t="s">
        <v>79</v>
      </c>
      <c r="C1992" s="48" t="s">
        <v>31</v>
      </c>
      <c r="D1992" s="48">
        <v>540948</v>
      </c>
      <c r="E1992" s="48">
        <v>89.35</v>
      </c>
      <c r="F1992" s="48">
        <v>4.53</v>
      </c>
      <c r="G1992" s="48">
        <v>8.3999999999999995E-3</v>
      </c>
      <c r="H1992" s="48">
        <v>119.41459999999999</v>
      </c>
      <c r="I1992" s="48">
        <v>2032</v>
      </c>
      <c r="J1992" s="48" t="s">
        <v>32</v>
      </c>
      <c r="K1992" s="48" t="s">
        <v>33</v>
      </c>
    </row>
    <row r="1993" spans="1:11" x14ac:dyDescent="0.25">
      <c r="A1993" s="48" t="s">
        <v>1480</v>
      </c>
      <c r="B1993" s="48" t="s">
        <v>79</v>
      </c>
      <c r="C1993" s="48" t="s">
        <v>31</v>
      </c>
      <c r="D1993" s="48">
        <v>411047</v>
      </c>
      <c r="E1993" s="48">
        <v>87.95</v>
      </c>
      <c r="F1993" s="48">
        <v>4.2</v>
      </c>
      <c r="G1993" s="48">
        <v>1.0200000000000001E-2</v>
      </c>
      <c r="H1993" s="48">
        <v>97.868300000000005</v>
      </c>
      <c r="I1993" s="48">
        <v>2032</v>
      </c>
      <c r="J1993" s="48" t="s">
        <v>32</v>
      </c>
      <c r="K1993" s="48" t="s">
        <v>33</v>
      </c>
    </row>
    <row r="1994" spans="1:11" x14ac:dyDescent="0.25">
      <c r="A1994" s="48" t="s">
        <v>1953</v>
      </c>
      <c r="B1994" s="48" t="s">
        <v>34</v>
      </c>
      <c r="C1994" s="48" t="s">
        <v>31</v>
      </c>
      <c r="D1994" s="48">
        <v>1211726</v>
      </c>
      <c r="E1994" s="48">
        <v>71.02</v>
      </c>
      <c r="F1994" s="48">
        <v>9.52</v>
      </c>
      <c r="G1994" s="48">
        <v>7.9000000000000008E-3</v>
      </c>
      <c r="H1994" s="48">
        <v>127.2821</v>
      </c>
      <c r="I1994" s="48">
        <v>2032</v>
      </c>
      <c r="J1994" s="48" t="s">
        <v>32</v>
      </c>
      <c r="K1994" s="48" t="s">
        <v>33</v>
      </c>
    </row>
    <row r="1995" spans="1:11" x14ac:dyDescent="0.25">
      <c r="A1995" s="48" t="s">
        <v>3046</v>
      </c>
      <c r="B1995" s="48" t="s">
        <v>79</v>
      </c>
      <c r="C1995" s="48" t="s">
        <v>31</v>
      </c>
      <c r="D1995" s="48">
        <v>528031</v>
      </c>
      <c r="E1995" s="48">
        <v>84.59</v>
      </c>
      <c r="F1995" s="48">
        <v>6.32</v>
      </c>
      <c r="G1995" s="48">
        <v>1.2E-2</v>
      </c>
      <c r="H1995" s="48">
        <v>83.549099999999996</v>
      </c>
      <c r="I1995" s="48">
        <v>2032</v>
      </c>
      <c r="J1995" s="48" t="s">
        <v>32</v>
      </c>
      <c r="K1995" s="48" t="s">
        <v>33</v>
      </c>
    </row>
    <row r="1996" spans="1:11" x14ac:dyDescent="0.25">
      <c r="A1996" s="48" t="s">
        <v>2299</v>
      </c>
      <c r="B1996" s="48" t="s">
        <v>34</v>
      </c>
      <c r="C1996" s="48" t="s">
        <v>31</v>
      </c>
      <c r="D1996" s="48">
        <v>236733</v>
      </c>
      <c r="E1996" s="48">
        <v>83.46</v>
      </c>
      <c r="F1996" s="48">
        <v>8.58</v>
      </c>
      <c r="G1996" s="48">
        <v>3.6200000000000003E-2</v>
      </c>
      <c r="H1996" s="48">
        <v>27.5913</v>
      </c>
      <c r="I1996" s="48">
        <v>2032</v>
      </c>
      <c r="J1996" s="48" t="s">
        <v>32</v>
      </c>
      <c r="K1996" s="48" t="s">
        <v>33</v>
      </c>
    </row>
    <row r="1997" spans="1:11" x14ac:dyDescent="0.25">
      <c r="A1997" s="48" t="s">
        <v>2374</v>
      </c>
      <c r="B1997" s="48" t="s">
        <v>79</v>
      </c>
      <c r="C1997" s="48" t="s">
        <v>31</v>
      </c>
      <c r="D1997" s="48">
        <v>499715</v>
      </c>
      <c r="E1997" s="48">
        <v>88.04</v>
      </c>
      <c r="F1997" s="48">
        <v>6.34</v>
      </c>
      <c r="G1997" s="48">
        <v>1.2699999999999999E-2</v>
      </c>
      <c r="H1997" s="48">
        <v>78.819400000000002</v>
      </c>
      <c r="I1997" s="48">
        <v>2032</v>
      </c>
      <c r="J1997" s="48" t="s">
        <v>32</v>
      </c>
      <c r="K1997" s="48" t="s">
        <v>33</v>
      </c>
    </row>
    <row r="1998" spans="1:11" x14ac:dyDescent="0.25">
      <c r="A1998" s="48" t="s">
        <v>1352</v>
      </c>
      <c r="B1998" s="48" t="s">
        <v>79</v>
      </c>
      <c r="C1998" s="48" t="s">
        <v>31</v>
      </c>
      <c r="D1998" s="48">
        <v>503564</v>
      </c>
      <c r="E1998" s="48">
        <v>86.32</v>
      </c>
      <c r="F1998" s="48">
        <v>3.86</v>
      </c>
      <c r="G1998" s="48">
        <v>7.7000000000000002E-3</v>
      </c>
      <c r="H1998" s="48">
        <v>130.4571</v>
      </c>
      <c r="I1998" s="48">
        <v>2032</v>
      </c>
      <c r="J1998" s="48" t="s">
        <v>32</v>
      </c>
      <c r="K1998" s="48" t="s">
        <v>33</v>
      </c>
    </row>
    <row r="1999" spans="1:11" x14ac:dyDescent="0.25">
      <c r="A1999" s="48" t="s">
        <v>2703</v>
      </c>
      <c r="B1999" s="48" t="s">
        <v>79</v>
      </c>
      <c r="C1999" s="48" t="s">
        <v>31</v>
      </c>
      <c r="D1999" s="48">
        <v>702843</v>
      </c>
      <c r="E1999" s="48">
        <v>84.62</v>
      </c>
      <c r="F1999" s="48">
        <v>6.38</v>
      </c>
      <c r="G1999" s="48">
        <v>9.1000000000000004E-3</v>
      </c>
      <c r="H1999" s="48">
        <v>110.1635</v>
      </c>
      <c r="I1999" s="48">
        <v>2032</v>
      </c>
      <c r="J1999" s="48" t="s">
        <v>32</v>
      </c>
      <c r="K1999" s="48" t="s">
        <v>33</v>
      </c>
    </row>
    <row r="2000" spans="1:11" x14ac:dyDescent="0.25">
      <c r="A2000" s="48" t="s">
        <v>3333</v>
      </c>
      <c r="B2000" s="48" t="s">
        <v>79</v>
      </c>
      <c r="C2000" s="48" t="s">
        <v>31</v>
      </c>
      <c r="D2000" s="48">
        <v>544199</v>
      </c>
      <c r="E2000" s="48">
        <v>88.99</v>
      </c>
      <c r="F2000" s="48">
        <v>4.67</v>
      </c>
      <c r="G2000" s="48">
        <v>8.6E-3</v>
      </c>
      <c r="H2000" s="48">
        <v>116.5308</v>
      </c>
      <c r="I2000" s="48">
        <v>2032</v>
      </c>
      <c r="J2000" s="48" t="s">
        <v>32</v>
      </c>
      <c r="K2000" s="48" t="s">
        <v>33</v>
      </c>
    </row>
    <row r="2001" spans="1:11" x14ac:dyDescent="0.25">
      <c r="A2001" s="48" t="s">
        <v>1795</v>
      </c>
      <c r="B2001" s="48" t="s">
        <v>79</v>
      </c>
      <c r="C2001" s="48" t="s">
        <v>31</v>
      </c>
      <c r="D2001" s="48">
        <v>933474</v>
      </c>
      <c r="E2001" s="48">
        <v>84.29</v>
      </c>
      <c r="F2001" s="48">
        <v>6.66</v>
      </c>
      <c r="G2001" s="48">
        <v>7.1000000000000004E-3</v>
      </c>
      <c r="H2001" s="48">
        <v>140.16130000000001</v>
      </c>
      <c r="I2001" s="48">
        <v>2032</v>
      </c>
      <c r="J2001" s="48" t="s">
        <v>32</v>
      </c>
      <c r="K2001" s="48" t="s">
        <v>33</v>
      </c>
    </row>
    <row r="2002" spans="1:11" x14ac:dyDescent="0.25">
      <c r="A2002" s="48" t="s">
        <v>2309</v>
      </c>
      <c r="B2002" s="48" t="s">
        <v>34</v>
      </c>
      <c r="C2002" s="48" t="s">
        <v>31</v>
      </c>
      <c r="D2002" s="48">
        <v>477117</v>
      </c>
      <c r="E2002" s="48">
        <v>82.38</v>
      </c>
      <c r="F2002" s="48">
        <v>8.0399999999999991</v>
      </c>
      <c r="G2002" s="48">
        <v>1.6899999999999998E-2</v>
      </c>
      <c r="H2002" s="48">
        <v>59.3429</v>
      </c>
      <c r="I2002" s="48">
        <v>2032</v>
      </c>
      <c r="J2002" s="48" t="s">
        <v>32</v>
      </c>
      <c r="K2002" s="48" t="s">
        <v>33</v>
      </c>
    </row>
    <row r="2003" spans="1:11" x14ac:dyDescent="0.25">
      <c r="A2003" s="48" t="s">
        <v>1809</v>
      </c>
      <c r="B2003" s="48" t="s">
        <v>79</v>
      </c>
      <c r="C2003" s="48" t="s">
        <v>31</v>
      </c>
      <c r="D2003" s="48">
        <v>999515</v>
      </c>
      <c r="E2003" s="48">
        <v>85.51</v>
      </c>
      <c r="F2003" s="48">
        <v>7.06</v>
      </c>
      <c r="G2003" s="48">
        <v>7.1000000000000004E-3</v>
      </c>
      <c r="H2003" s="48">
        <v>141.5744</v>
      </c>
      <c r="I2003" s="48">
        <v>2032</v>
      </c>
      <c r="J2003" s="48" t="s">
        <v>32</v>
      </c>
      <c r="K2003" s="48" t="s">
        <v>33</v>
      </c>
    </row>
    <row r="2004" spans="1:11" x14ac:dyDescent="0.25">
      <c r="A2004" s="48" t="s">
        <v>2267</v>
      </c>
      <c r="B2004" s="48" t="s">
        <v>75</v>
      </c>
      <c r="C2004" s="48" t="s">
        <v>31</v>
      </c>
      <c r="D2004" s="48">
        <v>368131</v>
      </c>
      <c r="E2004" s="48">
        <v>84.53</v>
      </c>
      <c r="F2004" s="48">
        <v>5.15</v>
      </c>
      <c r="G2004" s="48">
        <v>1.4E-2</v>
      </c>
      <c r="H2004" s="48">
        <v>71.481800000000007</v>
      </c>
      <c r="I2004" s="48">
        <v>2032</v>
      </c>
      <c r="J2004" s="48" t="s">
        <v>32</v>
      </c>
      <c r="K2004" s="48" t="s">
        <v>33</v>
      </c>
    </row>
    <row r="2005" spans="1:11" x14ac:dyDescent="0.25">
      <c r="A2005" s="48" t="s">
        <v>1836</v>
      </c>
      <c r="B2005" s="48" t="s">
        <v>79</v>
      </c>
      <c r="C2005" s="48" t="s">
        <v>31</v>
      </c>
      <c r="D2005" s="48">
        <v>536558</v>
      </c>
      <c r="E2005" s="48">
        <v>87.55</v>
      </c>
      <c r="F2005" s="48">
        <v>3.72</v>
      </c>
      <c r="G2005" s="48">
        <v>6.8999999999999999E-3</v>
      </c>
      <c r="H2005" s="48">
        <v>144.23609999999999</v>
      </c>
      <c r="I2005" s="48">
        <v>2033</v>
      </c>
      <c r="J2005" s="48" t="s">
        <v>32</v>
      </c>
      <c r="K2005" s="48" t="s">
        <v>33</v>
      </c>
    </row>
    <row r="2006" spans="1:11" x14ac:dyDescent="0.25">
      <c r="A2006" s="48" t="s">
        <v>1830</v>
      </c>
      <c r="B2006" s="48" t="s">
        <v>79</v>
      </c>
      <c r="C2006" s="48" t="s">
        <v>31</v>
      </c>
      <c r="D2006" s="48">
        <v>629957</v>
      </c>
      <c r="E2006" s="48">
        <v>77.84</v>
      </c>
      <c r="F2006" s="48">
        <v>4.32</v>
      </c>
      <c r="G2006" s="48">
        <v>6.8999999999999999E-3</v>
      </c>
      <c r="H2006" s="48">
        <v>145.82339999999999</v>
      </c>
      <c r="I2006" s="48">
        <v>2033</v>
      </c>
      <c r="J2006" s="48" t="s">
        <v>32</v>
      </c>
      <c r="K2006" s="48" t="s">
        <v>33</v>
      </c>
    </row>
    <row r="2007" spans="1:11" x14ac:dyDescent="0.25">
      <c r="A2007" s="48" t="s">
        <v>2350</v>
      </c>
      <c r="B2007" s="48" t="s">
        <v>75</v>
      </c>
      <c r="C2007" s="48" t="s">
        <v>31</v>
      </c>
      <c r="D2007" s="48">
        <v>598046</v>
      </c>
      <c r="E2007" s="48">
        <v>86.34</v>
      </c>
      <c r="F2007" s="48">
        <v>5.31</v>
      </c>
      <c r="G2007" s="48">
        <v>8.8999999999999999E-3</v>
      </c>
      <c r="H2007" s="48">
        <v>112.6263</v>
      </c>
      <c r="I2007" s="48">
        <v>2033</v>
      </c>
      <c r="J2007" s="48" t="s">
        <v>32</v>
      </c>
      <c r="K2007" s="48" t="s">
        <v>33</v>
      </c>
    </row>
    <row r="2008" spans="1:11" x14ac:dyDescent="0.25">
      <c r="A2008" s="48" t="s">
        <v>3109</v>
      </c>
      <c r="B2008" s="48" t="s">
        <v>79</v>
      </c>
      <c r="C2008" s="48" t="s">
        <v>31</v>
      </c>
      <c r="D2008" s="48">
        <v>541228</v>
      </c>
      <c r="E2008" s="48">
        <v>78.27</v>
      </c>
      <c r="F2008" s="48">
        <v>6.31</v>
      </c>
      <c r="G2008" s="48">
        <v>1.17E-2</v>
      </c>
      <c r="H2008" s="48">
        <v>85.773099999999999</v>
      </c>
      <c r="I2008" s="48">
        <v>2033</v>
      </c>
      <c r="J2008" s="48" t="s">
        <v>32</v>
      </c>
      <c r="K2008" s="48" t="s">
        <v>33</v>
      </c>
    </row>
    <row r="2009" spans="1:11" x14ac:dyDescent="0.25">
      <c r="A2009" s="48" t="s">
        <v>1923</v>
      </c>
      <c r="B2009" s="48" t="s">
        <v>79</v>
      </c>
      <c r="C2009" s="48" t="s">
        <v>31</v>
      </c>
      <c r="D2009" s="48">
        <v>843673</v>
      </c>
      <c r="E2009" s="48">
        <v>79.16</v>
      </c>
      <c r="F2009" s="48">
        <v>6.97</v>
      </c>
      <c r="G2009" s="48">
        <v>8.3000000000000001E-3</v>
      </c>
      <c r="H2009" s="48">
        <v>121.04340000000001</v>
      </c>
      <c r="I2009" s="48">
        <v>2033</v>
      </c>
      <c r="J2009" s="48" t="s">
        <v>32</v>
      </c>
      <c r="K2009" s="48" t="s">
        <v>33</v>
      </c>
    </row>
    <row r="2010" spans="1:11" x14ac:dyDescent="0.25">
      <c r="A2010" s="48" t="s">
        <v>1911</v>
      </c>
      <c r="B2010" s="48" t="s">
        <v>79</v>
      </c>
      <c r="C2010" s="48" t="s">
        <v>31</v>
      </c>
      <c r="D2010" s="48">
        <v>598633</v>
      </c>
      <c r="E2010" s="48">
        <v>84.58</v>
      </c>
      <c r="F2010" s="48">
        <v>4.47</v>
      </c>
      <c r="G2010" s="48">
        <v>7.4999999999999997E-3</v>
      </c>
      <c r="H2010" s="48">
        <v>133.92240000000001</v>
      </c>
      <c r="I2010" s="48">
        <v>2033</v>
      </c>
      <c r="J2010" s="48" t="s">
        <v>32</v>
      </c>
      <c r="K2010" s="48" t="s">
        <v>33</v>
      </c>
    </row>
    <row r="2011" spans="1:11" x14ac:dyDescent="0.25">
      <c r="A2011" s="48" t="s">
        <v>2818</v>
      </c>
      <c r="B2011" s="48" t="s">
        <v>79</v>
      </c>
      <c r="C2011" s="48" t="s">
        <v>31</v>
      </c>
      <c r="D2011" s="48">
        <v>1127702</v>
      </c>
      <c r="E2011" s="48">
        <v>81.77</v>
      </c>
      <c r="F2011" s="48">
        <v>7.08</v>
      </c>
      <c r="G2011" s="48">
        <v>6.3E-3</v>
      </c>
      <c r="H2011" s="48">
        <v>159.2799</v>
      </c>
      <c r="I2011" s="48">
        <v>2033</v>
      </c>
      <c r="J2011" s="48" t="s">
        <v>32</v>
      </c>
      <c r="K2011" s="48" t="s">
        <v>33</v>
      </c>
    </row>
    <row r="2012" spans="1:11" x14ac:dyDescent="0.25">
      <c r="A2012" s="48" t="s">
        <v>2104</v>
      </c>
      <c r="B2012" s="48" t="s">
        <v>79</v>
      </c>
      <c r="C2012" s="48" t="s">
        <v>31</v>
      </c>
      <c r="D2012" s="48">
        <v>634451</v>
      </c>
      <c r="E2012" s="48">
        <v>87.27</v>
      </c>
      <c r="F2012" s="48">
        <v>4.71</v>
      </c>
      <c r="G2012" s="48">
        <v>7.4000000000000003E-3</v>
      </c>
      <c r="H2012" s="48">
        <v>134.7029</v>
      </c>
      <c r="I2012" s="48">
        <v>2033</v>
      </c>
      <c r="J2012" s="48" t="s">
        <v>32</v>
      </c>
      <c r="K2012" s="48" t="s">
        <v>33</v>
      </c>
    </row>
    <row r="2013" spans="1:11" x14ac:dyDescent="0.25">
      <c r="A2013" s="48" t="s">
        <v>2336</v>
      </c>
      <c r="B2013" s="48" t="s">
        <v>75</v>
      </c>
      <c r="C2013" s="48" t="s">
        <v>31</v>
      </c>
      <c r="D2013" s="48">
        <v>1613177</v>
      </c>
      <c r="E2013" s="48">
        <v>82.2</v>
      </c>
      <c r="F2013" s="48">
        <v>10.18</v>
      </c>
      <c r="G2013" s="48">
        <v>6.3E-3</v>
      </c>
      <c r="H2013" s="48">
        <v>158.46530000000001</v>
      </c>
      <c r="I2013" s="48">
        <v>2033</v>
      </c>
      <c r="J2013" s="48" t="s">
        <v>32</v>
      </c>
      <c r="K2013" s="48" t="s">
        <v>33</v>
      </c>
    </row>
    <row r="2014" spans="1:11" x14ac:dyDescent="0.25">
      <c r="A2014" s="48" t="s">
        <v>1908</v>
      </c>
      <c r="B2014" s="48" t="s">
        <v>79</v>
      </c>
      <c r="C2014" s="48" t="s">
        <v>31</v>
      </c>
      <c r="D2014" s="48">
        <v>795740</v>
      </c>
      <c r="E2014" s="48">
        <v>75.930000000000007</v>
      </c>
      <c r="F2014" s="48">
        <v>6.38</v>
      </c>
      <c r="G2014" s="48">
        <v>8.0000000000000002E-3</v>
      </c>
      <c r="H2014" s="48">
        <v>124.72410000000001</v>
      </c>
      <c r="I2014" s="48">
        <v>2033</v>
      </c>
      <c r="J2014" s="48" t="s">
        <v>32</v>
      </c>
      <c r="K2014" s="48" t="s">
        <v>33</v>
      </c>
    </row>
    <row r="2015" spans="1:11" x14ac:dyDescent="0.25">
      <c r="A2015" s="48" t="s">
        <v>2366</v>
      </c>
      <c r="B2015" s="48" t="s">
        <v>75</v>
      </c>
      <c r="C2015" s="48" t="s">
        <v>31</v>
      </c>
      <c r="D2015" s="48">
        <v>346163</v>
      </c>
      <c r="E2015" s="48">
        <v>83.48</v>
      </c>
      <c r="F2015" s="48">
        <v>5.64</v>
      </c>
      <c r="G2015" s="48">
        <v>1.6299999999999999E-2</v>
      </c>
      <c r="H2015" s="48">
        <v>61.376399999999997</v>
      </c>
      <c r="I2015" s="48">
        <v>2033</v>
      </c>
      <c r="J2015" s="48" t="s">
        <v>32</v>
      </c>
      <c r="K2015" s="48" t="s">
        <v>33</v>
      </c>
    </row>
    <row r="2016" spans="1:11" x14ac:dyDescent="0.25">
      <c r="A2016" s="48" t="s">
        <v>2358</v>
      </c>
      <c r="B2016" s="48" t="s">
        <v>79</v>
      </c>
      <c r="C2016" s="48" t="s">
        <v>31</v>
      </c>
      <c r="D2016" s="48">
        <v>910373</v>
      </c>
      <c r="E2016" s="48">
        <v>88.8</v>
      </c>
      <c r="F2016" s="48">
        <v>9.7799999999999994</v>
      </c>
      <c r="G2016" s="48">
        <v>1.0699999999999999E-2</v>
      </c>
      <c r="H2016" s="48">
        <v>93.0852</v>
      </c>
      <c r="I2016" s="48">
        <v>2033</v>
      </c>
      <c r="J2016" s="48" t="s">
        <v>32</v>
      </c>
      <c r="K2016" s="48" t="s">
        <v>33</v>
      </c>
    </row>
    <row r="2017" spans="1:11" x14ac:dyDescent="0.25">
      <c r="A2017" s="48" t="s">
        <v>1543</v>
      </c>
      <c r="B2017" s="48" t="s">
        <v>75</v>
      </c>
      <c r="C2017" s="48" t="s">
        <v>31</v>
      </c>
      <c r="D2017" s="48">
        <v>597576</v>
      </c>
      <c r="E2017" s="48">
        <v>75.23</v>
      </c>
      <c r="F2017" s="48">
        <v>6.83</v>
      </c>
      <c r="G2017" s="48">
        <v>1.14E-2</v>
      </c>
      <c r="H2017" s="48">
        <v>87.492800000000003</v>
      </c>
      <c r="I2017" s="48">
        <v>2033</v>
      </c>
      <c r="J2017" s="48" t="s">
        <v>32</v>
      </c>
      <c r="K2017" s="48" t="s">
        <v>33</v>
      </c>
    </row>
    <row r="2018" spans="1:11" x14ac:dyDescent="0.25">
      <c r="A2018" s="48" t="s">
        <v>1973</v>
      </c>
      <c r="B2018" s="48" t="s">
        <v>75</v>
      </c>
      <c r="C2018" s="48" t="s">
        <v>31</v>
      </c>
      <c r="D2018" s="48">
        <v>1131770</v>
      </c>
      <c r="E2018" s="48">
        <v>82.37</v>
      </c>
      <c r="F2018" s="48">
        <v>6.1</v>
      </c>
      <c r="G2018" s="48">
        <v>5.4000000000000003E-3</v>
      </c>
      <c r="H2018" s="48">
        <v>185.536</v>
      </c>
      <c r="I2018" s="48">
        <v>2033</v>
      </c>
      <c r="J2018" s="48" t="s">
        <v>32</v>
      </c>
      <c r="K2018" s="48" t="s">
        <v>33</v>
      </c>
    </row>
    <row r="2019" spans="1:11" x14ac:dyDescent="0.25">
      <c r="A2019" s="48" t="s">
        <v>2094</v>
      </c>
      <c r="B2019" s="48" t="s">
        <v>79</v>
      </c>
      <c r="C2019" s="48" t="s">
        <v>31</v>
      </c>
      <c r="D2019" s="48">
        <v>460033</v>
      </c>
      <c r="E2019" s="48">
        <v>88.61</v>
      </c>
      <c r="F2019" s="48">
        <v>4.2</v>
      </c>
      <c r="G2019" s="48">
        <v>9.1000000000000004E-3</v>
      </c>
      <c r="H2019" s="48">
        <v>109.5316</v>
      </c>
      <c r="I2019" s="48">
        <v>2033</v>
      </c>
      <c r="J2019" s="48" t="s">
        <v>32</v>
      </c>
      <c r="K2019" s="48" t="s">
        <v>33</v>
      </c>
    </row>
    <row r="2020" spans="1:11" x14ac:dyDescent="0.25">
      <c r="A2020" s="48" t="s">
        <v>3334</v>
      </c>
      <c r="B2020" s="48" t="s">
        <v>79</v>
      </c>
      <c r="C2020" s="48" t="s">
        <v>31</v>
      </c>
      <c r="D2020" s="48">
        <v>113488</v>
      </c>
      <c r="E2020" s="48">
        <v>85.78</v>
      </c>
      <c r="F2020" s="48">
        <v>10.8</v>
      </c>
      <c r="G2020" s="48">
        <v>9.5200000000000007E-2</v>
      </c>
      <c r="H2020" s="48">
        <v>10.5082</v>
      </c>
      <c r="I2020" s="48">
        <v>2033</v>
      </c>
      <c r="J2020" s="48" t="s">
        <v>32</v>
      </c>
      <c r="K2020" s="48" t="s">
        <v>33</v>
      </c>
    </row>
    <row r="2021" spans="1:11" x14ac:dyDescent="0.25">
      <c r="A2021" s="48" t="s">
        <v>2103</v>
      </c>
      <c r="B2021" s="48" t="s">
        <v>79</v>
      </c>
      <c r="C2021" s="48" t="s">
        <v>31</v>
      </c>
      <c r="D2021" s="48">
        <v>542770</v>
      </c>
      <c r="E2021" s="48">
        <v>89.08</v>
      </c>
      <c r="F2021" s="48">
        <v>6.13</v>
      </c>
      <c r="G2021" s="48">
        <v>1.1299999999999999E-2</v>
      </c>
      <c r="H2021" s="48">
        <v>88.543199999999999</v>
      </c>
      <c r="I2021" s="48">
        <v>2033</v>
      </c>
      <c r="J2021" s="48" t="s">
        <v>32</v>
      </c>
      <c r="K2021" s="48" t="s">
        <v>33</v>
      </c>
    </row>
    <row r="2022" spans="1:11" x14ac:dyDescent="0.25">
      <c r="A2022" s="48" t="s">
        <v>3045</v>
      </c>
      <c r="B2022" s="48" t="s">
        <v>75</v>
      </c>
      <c r="C2022" s="48" t="s">
        <v>31</v>
      </c>
      <c r="D2022" s="48">
        <v>788368</v>
      </c>
      <c r="E2022" s="48">
        <v>81.14</v>
      </c>
      <c r="F2022" s="48">
        <v>5.58</v>
      </c>
      <c r="G2022" s="48">
        <v>7.1000000000000004E-3</v>
      </c>
      <c r="H2022" s="48">
        <v>141.28450000000001</v>
      </c>
      <c r="I2022" s="48">
        <v>2033</v>
      </c>
      <c r="J2022" s="48" t="s">
        <v>32</v>
      </c>
      <c r="K2022" s="48" t="s">
        <v>33</v>
      </c>
    </row>
    <row r="2023" spans="1:11" x14ac:dyDescent="0.25">
      <c r="A2023" s="48" t="s">
        <v>1314</v>
      </c>
      <c r="B2023" s="48" t="s">
        <v>79</v>
      </c>
      <c r="C2023" s="48" t="s">
        <v>31</v>
      </c>
      <c r="D2023" s="48">
        <v>461134</v>
      </c>
      <c r="E2023" s="48">
        <v>74.2</v>
      </c>
      <c r="F2023" s="48">
        <v>6.34</v>
      </c>
      <c r="G2023" s="48">
        <v>1.37E-2</v>
      </c>
      <c r="H2023" s="48">
        <v>72.734099999999998</v>
      </c>
      <c r="I2023" s="48">
        <v>2033</v>
      </c>
      <c r="J2023" s="48" t="s">
        <v>32</v>
      </c>
      <c r="K2023" s="48" t="s">
        <v>33</v>
      </c>
    </row>
    <row r="2024" spans="1:11" x14ac:dyDescent="0.25">
      <c r="A2024" s="48" t="s">
        <v>2391</v>
      </c>
      <c r="B2024" s="48" t="s">
        <v>79</v>
      </c>
      <c r="C2024" s="48" t="s">
        <v>31</v>
      </c>
      <c r="D2024" s="48">
        <v>318173</v>
      </c>
      <c r="E2024" s="48">
        <v>85.78</v>
      </c>
      <c r="F2024" s="48">
        <v>6.31</v>
      </c>
      <c r="G2024" s="48">
        <v>1.9800000000000002E-2</v>
      </c>
      <c r="H2024" s="48">
        <v>50.423499999999997</v>
      </c>
      <c r="I2024" s="48">
        <v>2033</v>
      </c>
      <c r="J2024" s="48" t="s">
        <v>32</v>
      </c>
      <c r="K2024" s="48" t="s">
        <v>33</v>
      </c>
    </row>
    <row r="2025" spans="1:11" x14ac:dyDescent="0.25">
      <c r="A2025" s="48" t="s">
        <v>1851</v>
      </c>
      <c r="B2025" s="48" t="s">
        <v>75</v>
      </c>
      <c r="C2025" s="48" t="s">
        <v>31</v>
      </c>
      <c r="D2025" s="48">
        <v>480387</v>
      </c>
      <c r="E2025" s="48">
        <v>85.66</v>
      </c>
      <c r="F2025" s="48">
        <v>4.72</v>
      </c>
      <c r="G2025" s="48">
        <v>9.7999999999999997E-3</v>
      </c>
      <c r="H2025" s="48">
        <v>101.7769</v>
      </c>
      <c r="I2025" s="48">
        <v>2033</v>
      </c>
      <c r="J2025" s="48" t="s">
        <v>32</v>
      </c>
      <c r="K2025" s="48" t="s">
        <v>33</v>
      </c>
    </row>
    <row r="2026" spans="1:11" x14ac:dyDescent="0.25">
      <c r="A2026" s="48" t="s">
        <v>1993</v>
      </c>
      <c r="B2026" s="48" t="s">
        <v>79</v>
      </c>
      <c r="C2026" s="48" t="s">
        <v>31</v>
      </c>
      <c r="D2026" s="48">
        <v>1036462</v>
      </c>
      <c r="E2026" s="48">
        <v>86</v>
      </c>
      <c r="F2026" s="48">
        <v>7.02</v>
      </c>
      <c r="G2026" s="48">
        <v>6.7999999999999996E-3</v>
      </c>
      <c r="H2026" s="48">
        <v>147.64410000000001</v>
      </c>
      <c r="I2026" s="48">
        <v>2033</v>
      </c>
      <c r="J2026" s="48" t="s">
        <v>32</v>
      </c>
      <c r="K2026" s="48" t="s">
        <v>33</v>
      </c>
    </row>
    <row r="2027" spans="1:11" x14ac:dyDescent="0.25">
      <c r="A2027" s="48" t="s">
        <v>2291</v>
      </c>
      <c r="B2027" s="48" t="s">
        <v>79</v>
      </c>
      <c r="C2027" s="48" t="s">
        <v>31</v>
      </c>
      <c r="D2027" s="48">
        <v>51105</v>
      </c>
      <c r="E2027" s="48">
        <v>83.74</v>
      </c>
      <c r="F2027" s="48">
        <v>4.82</v>
      </c>
      <c r="G2027" s="48">
        <v>9.4299999999999995E-2</v>
      </c>
      <c r="H2027" s="48">
        <v>10.6027</v>
      </c>
      <c r="I2027" s="48">
        <v>2033</v>
      </c>
      <c r="J2027" s="48" t="s">
        <v>32</v>
      </c>
      <c r="K2027" s="48" t="s">
        <v>33</v>
      </c>
    </row>
    <row r="2028" spans="1:11" x14ac:dyDescent="0.25">
      <c r="A2028" s="48" t="s">
        <v>1926</v>
      </c>
      <c r="B2028" s="48" t="s">
        <v>79</v>
      </c>
      <c r="C2028" s="48" t="s">
        <v>31</v>
      </c>
      <c r="D2028" s="48">
        <v>843673</v>
      </c>
      <c r="E2028" s="48">
        <v>78.52</v>
      </c>
      <c r="F2028" s="48">
        <v>6.77</v>
      </c>
      <c r="G2028" s="48">
        <v>8.0000000000000002E-3</v>
      </c>
      <c r="H2028" s="48">
        <v>124.6193</v>
      </c>
      <c r="I2028" s="48">
        <v>2033</v>
      </c>
      <c r="J2028" s="48" t="s">
        <v>32</v>
      </c>
      <c r="K2028" s="48" t="s">
        <v>33</v>
      </c>
    </row>
    <row r="2029" spans="1:11" x14ac:dyDescent="0.25">
      <c r="A2029" s="48" t="s">
        <v>1910</v>
      </c>
      <c r="B2029" s="48" t="s">
        <v>79</v>
      </c>
      <c r="C2029" s="48" t="s">
        <v>31</v>
      </c>
      <c r="D2029" s="48">
        <v>598633</v>
      </c>
      <c r="E2029" s="48">
        <v>85.03</v>
      </c>
      <c r="F2029" s="48">
        <v>4.37</v>
      </c>
      <c r="G2029" s="48">
        <v>7.3000000000000001E-3</v>
      </c>
      <c r="H2029" s="48">
        <v>136.98699999999999</v>
      </c>
      <c r="I2029" s="48">
        <v>2033</v>
      </c>
      <c r="J2029" s="48" t="s">
        <v>32</v>
      </c>
      <c r="K2029" s="48" t="s">
        <v>33</v>
      </c>
    </row>
    <row r="2030" spans="1:11" x14ac:dyDescent="0.25">
      <c r="A2030" s="48" t="s">
        <v>3065</v>
      </c>
      <c r="B2030" s="48" t="s">
        <v>79</v>
      </c>
      <c r="C2030" s="48" t="s">
        <v>31</v>
      </c>
      <c r="D2030" s="48">
        <v>1261147</v>
      </c>
      <c r="E2030" s="48">
        <v>84.32</v>
      </c>
      <c r="F2030" s="48">
        <v>11.14</v>
      </c>
      <c r="G2030" s="48">
        <v>8.8000000000000005E-3</v>
      </c>
      <c r="H2030" s="48">
        <v>113.2089</v>
      </c>
      <c r="I2030" s="48">
        <v>2033</v>
      </c>
      <c r="J2030" s="48" t="s">
        <v>32</v>
      </c>
      <c r="K2030" s="48" t="s">
        <v>33</v>
      </c>
    </row>
    <row r="2031" spans="1:11" x14ac:dyDescent="0.25">
      <c r="A2031" s="48" t="s">
        <v>1897</v>
      </c>
      <c r="B2031" s="48" t="s">
        <v>79</v>
      </c>
      <c r="C2031" s="48" t="s">
        <v>31</v>
      </c>
      <c r="D2031" s="48">
        <v>698156</v>
      </c>
      <c r="E2031" s="48">
        <v>87.87</v>
      </c>
      <c r="F2031" s="48">
        <v>4.25</v>
      </c>
      <c r="G2031" s="48">
        <v>6.1000000000000004E-3</v>
      </c>
      <c r="H2031" s="48">
        <v>164.27189999999999</v>
      </c>
      <c r="I2031" s="48">
        <v>2033</v>
      </c>
      <c r="J2031" s="48" t="s">
        <v>32</v>
      </c>
      <c r="K2031" s="48" t="s">
        <v>33</v>
      </c>
    </row>
    <row r="2032" spans="1:11" x14ac:dyDescent="0.25">
      <c r="A2032" s="48" t="s">
        <v>2566</v>
      </c>
      <c r="B2032" s="48" t="s">
        <v>34</v>
      </c>
      <c r="C2032" s="48" t="s">
        <v>31</v>
      </c>
      <c r="D2032" s="48">
        <v>1134354</v>
      </c>
      <c r="E2032" s="48">
        <v>87.43</v>
      </c>
      <c r="F2032" s="48">
        <v>8.89</v>
      </c>
      <c r="G2032" s="48">
        <v>7.7999999999999996E-3</v>
      </c>
      <c r="H2032" s="48">
        <v>127.5989</v>
      </c>
      <c r="I2032" s="48">
        <v>2033</v>
      </c>
      <c r="J2032" s="48" t="s">
        <v>32</v>
      </c>
      <c r="K2032" s="48" t="s">
        <v>33</v>
      </c>
    </row>
    <row r="2033" spans="1:11" x14ac:dyDescent="0.25">
      <c r="A2033" s="48" t="s">
        <v>1952</v>
      </c>
      <c r="B2033" s="48" t="s">
        <v>75</v>
      </c>
      <c r="C2033" s="48" t="s">
        <v>31</v>
      </c>
      <c r="D2033" s="48">
        <v>1404087</v>
      </c>
      <c r="E2033" s="48">
        <v>82.11</v>
      </c>
      <c r="F2033" s="48">
        <v>11.4</v>
      </c>
      <c r="G2033" s="48">
        <v>8.0999999999999996E-3</v>
      </c>
      <c r="H2033" s="48">
        <v>123.16549999999999</v>
      </c>
      <c r="I2033" s="48">
        <v>2033</v>
      </c>
      <c r="J2033" s="48" t="s">
        <v>32</v>
      </c>
      <c r="K2033" s="48" t="s">
        <v>33</v>
      </c>
    </row>
    <row r="2034" spans="1:11" x14ac:dyDescent="0.25">
      <c r="A2034" s="48" t="s">
        <v>2651</v>
      </c>
      <c r="B2034" s="48" t="s">
        <v>79</v>
      </c>
      <c r="C2034" s="48" t="s">
        <v>31</v>
      </c>
      <c r="D2034" s="48">
        <v>857903</v>
      </c>
      <c r="E2034" s="48">
        <v>83.82</v>
      </c>
      <c r="F2034" s="48">
        <v>7</v>
      </c>
      <c r="G2034" s="48">
        <v>8.2000000000000007E-3</v>
      </c>
      <c r="H2034" s="48">
        <v>122.5575</v>
      </c>
      <c r="I2034" s="48">
        <v>2033</v>
      </c>
      <c r="J2034" s="48" t="s">
        <v>32</v>
      </c>
      <c r="K2034" s="48" t="s">
        <v>33</v>
      </c>
    </row>
    <row r="2035" spans="1:11" x14ac:dyDescent="0.25">
      <c r="A2035" s="48" t="s">
        <v>3119</v>
      </c>
      <c r="B2035" s="48" t="s">
        <v>75</v>
      </c>
      <c r="C2035" s="48" t="s">
        <v>31</v>
      </c>
      <c r="D2035" s="48">
        <v>632644</v>
      </c>
      <c r="E2035" s="48">
        <v>83.56</v>
      </c>
      <c r="F2035" s="48">
        <v>6.1</v>
      </c>
      <c r="G2035" s="48">
        <v>9.5999999999999992E-3</v>
      </c>
      <c r="H2035" s="48">
        <v>103.7122</v>
      </c>
      <c r="I2035" s="48">
        <v>2033</v>
      </c>
      <c r="J2035" s="48" t="s">
        <v>32</v>
      </c>
      <c r="K2035" s="48" t="s">
        <v>33</v>
      </c>
    </row>
    <row r="2036" spans="1:11" x14ac:dyDescent="0.25">
      <c r="A2036" s="48" t="s">
        <v>2386</v>
      </c>
      <c r="B2036" s="48" t="s">
        <v>79</v>
      </c>
      <c r="C2036" s="48" t="s">
        <v>31</v>
      </c>
      <c r="D2036" s="48">
        <v>725779</v>
      </c>
      <c r="E2036" s="48">
        <v>85.52</v>
      </c>
      <c r="F2036" s="48">
        <v>8.2200000000000006</v>
      </c>
      <c r="G2036" s="48">
        <v>1.1299999999999999E-2</v>
      </c>
      <c r="H2036" s="48">
        <v>88.294200000000004</v>
      </c>
      <c r="I2036" s="48">
        <v>2033</v>
      </c>
      <c r="J2036" s="48" t="s">
        <v>32</v>
      </c>
      <c r="K2036" s="48" t="s">
        <v>33</v>
      </c>
    </row>
    <row r="2037" spans="1:11" x14ac:dyDescent="0.25">
      <c r="A2037" s="48" t="s">
        <v>2323</v>
      </c>
      <c r="B2037" s="48" t="s">
        <v>75</v>
      </c>
      <c r="C2037" s="48" t="s">
        <v>31</v>
      </c>
      <c r="D2037" s="48">
        <v>234613</v>
      </c>
      <c r="E2037" s="48">
        <v>79.97</v>
      </c>
      <c r="F2037" s="48">
        <v>5.21</v>
      </c>
      <c r="G2037" s="48">
        <v>2.2200000000000001E-2</v>
      </c>
      <c r="H2037" s="48">
        <v>45.031300000000002</v>
      </c>
      <c r="I2037" s="48">
        <v>2033</v>
      </c>
      <c r="J2037" s="48" t="s">
        <v>32</v>
      </c>
      <c r="K2037" s="48" t="s">
        <v>33</v>
      </c>
    </row>
    <row r="2038" spans="1:11" x14ac:dyDescent="0.25">
      <c r="A2038" s="48" t="s">
        <v>1811</v>
      </c>
      <c r="B2038" s="48" t="s">
        <v>75</v>
      </c>
      <c r="C2038" s="48" t="s">
        <v>31</v>
      </c>
      <c r="D2038" s="48">
        <v>1091238</v>
      </c>
      <c r="E2038" s="48">
        <v>86.82</v>
      </c>
      <c r="F2038" s="48">
        <v>6.38</v>
      </c>
      <c r="G2038" s="48">
        <v>5.7999999999999996E-3</v>
      </c>
      <c r="H2038" s="48">
        <v>171.04040000000001</v>
      </c>
      <c r="I2038" s="48">
        <v>2033</v>
      </c>
      <c r="J2038" s="48" t="s">
        <v>32</v>
      </c>
      <c r="K2038" s="48" t="s">
        <v>33</v>
      </c>
    </row>
    <row r="2039" spans="1:11" x14ac:dyDescent="0.25">
      <c r="A2039" s="48" t="s">
        <v>1874</v>
      </c>
      <c r="B2039" s="48" t="s">
        <v>79</v>
      </c>
      <c r="C2039" s="48" t="s">
        <v>31</v>
      </c>
      <c r="D2039" s="48">
        <v>645200</v>
      </c>
      <c r="E2039" s="48">
        <v>87.32</v>
      </c>
      <c r="F2039" s="48">
        <v>4.1900000000000004</v>
      </c>
      <c r="G2039" s="48">
        <v>6.4999999999999997E-3</v>
      </c>
      <c r="H2039" s="48">
        <v>153.98570000000001</v>
      </c>
      <c r="I2039" s="48">
        <v>2033</v>
      </c>
      <c r="J2039" s="48" t="s">
        <v>32</v>
      </c>
      <c r="K2039" s="48" t="s">
        <v>33</v>
      </c>
    </row>
    <row r="2040" spans="1:11" x14ac:dyDescent="0.25">
      <c r="A2040" s="48" t="s">
        <v>2360</v>
      </c>
      <c r="B2040" s="48" t="s">
        <v>75</v>
      </c>
      <c r="C2040" s="48" t="s">
        <v>31</v>
      </c>
      <c r="D2040" s="48">
        <v>409780</v>
      </c>
      <c r="E2040" s="48">
        <v>80.66</v>
      </c>
      <c r="F2040" s="48">
        <v>5.32</v>
      </c>
      <c r="G2040" s="48">
        <v>1.2999999999999999E-2</v>
      </c>
      <c r="H2040" s="48">
        <v>77.026200000000003</v>
      </c>
      <c r="I2040" s="48">
        <v>2033</v>
      </c>
      <c r="J2040" s="48" t="s">
        <v>32</v>
      </c>
      <c r="K2040" s="48" t="s">
        <v>33</v>
      </c>
    </row>
    <row r="2041" spans="1:11" x14ac:dyDescent="0.25">
      <c r="A2041" s="48" t="s">
        <v>1900</v>
      </c>
      <c r="B2041" s="48" t="s">
        <v>79</v>
      </c>
      <c r="C2041" s="48" t="s">
        <v>31</v>
      </c>
      <c r="D2041" s="48">
        <v>871428</v>
      </c>
      <c r="E2041" s="48">
        <v>80.430000000000007</v>
      </c>
      <c r="F2041" s="48">
        <v>7.05</v>
      </c>
      <c r="G2041" s="48">
        <v>8.0999999999999996E-3</v>
      </c>
      <c r="H2041" s="48">
        <v>123.60680000000001</v>
      </c>
      <c r="I2041" s="48">
        <v>2033</v>
      </c>
      <c r="J2041" s="48" t="s">
        <v>32</v>
      </c>
      <c r="K2041" s="48" t="s">
        <v>33</v>
      </c>
    </row>
    <row r="2042" spans="1:11" x14ac:dyDescent="0.25">
      <c r="A2042" s="48" t="s">
        <v>2037</v>
      </c>
      <c r="B2042" s="48" t="s">
        <v>79</v>
      </c>
      <c r="C2042" s="48" t="s">
        <v>31</v>
      </c>
      <c r="D2042" s="48">
        <v>664673</v>
      </c>
      <c r="E2042" s="48">
        <v>87.32</v>
      </c>
      <c r="F2042" s="48">
        <v>3.97</v>
      </c>
      <c r="G2042" s="48">
        <v>6.0000000000000001E-3</v>
      </c>
      <c r="H2042" s="48">
        <v>167.4239</v>
      </c>
      <c r="I2042" s="48">
        <v>2033</v>
      </c>
      <c r="J2042" s="48" t="s">
        <v>32</v>
      </c>
      <c r="K2042" s="48" t="s">
        <v>33</v>
      </c>
    </row>
    <row r="2043" spans="1:11" x14ac:dyDescent="0.25">
      <c r="A2043" s="48" t="s">
        <v>2345</v>
      </c>
      <c r="B2043" s="48" t="s">
        <v>75</v>
      </c>
      <c r="C2043" s="48" t="s">
        <v>31</v>
      </c>
      <c r="D2043" s="48">
        <v>124532</v>
      </c>
      <c r="E2043" s="48">
        <v>78.760000000000005</v>
      </c>
      <c r="F2043" s="48">
        <v>5.27</v>
      </c>
      <c r="G2043" s="48">
        <v>4.2299999999999997E-2</v>
      </c>
      <c r="H2043" s="48">
        <v>23.630299999999998</v>
      </c>
      <c r="I2043" s="48">
        <v>2033</v>
      </c>
      <c r="J2043" s="48" t="s">
        <v>32</v>
      </c>
      <c r="K2043" s="48" t="s">
        <v>33</v>
      </c>
    </row>
    <row r="2044" spans="1:11" x14ac:dyDescent="0.25">
      <c r="A2044" s="48" t="s">
        <v>2798</v>
      </c>
      <c r="B2044" s="48" t="s">
        <v>75</v>
      </c>
      <c r="C2044" s="48" t="s">
        <v>31</v>
      </c>
      <c r="D2044" s="48">
        <v>2545116</v>
      </c>
      <c r="E2044" s="48">
        <v>82.1</v>
      </c>
      <c r="F2044" s="48">
        <v>16.239999999999998</v>
      </c>
      <c r="G2044" s="48">
        <v>6.4000000000000003E-3</v>
      </c>
      <c r="H2044" s="48">
        <v>156.71899999999999</v>
      </c>
      <c r="I2044" s="48">
        <v>2033</v>
      </c>
      <c r="J2044" s="48" t="s">
        <v>32</v>
      </c>
      <c r="K2044" s="48" t="s">
        <v>33</v>
      </c>
    </row>
    <row r="2045" spans="1:11" x14ac:dyDescent="0.25">
      <c r="A2045" s="48" t="s">
        <v>3020</v>
      </c>
      <c r="B2045" s="48" t="s">
        <v>79</v>
      </c>
      <c r="C2045" s="48" t="s">
        <v>31</v>
      </c>
      <c r="D2045" s="48">
        <v>1315072</v>
      </c>
      <c r="E2045" s="48">
        <v>68.63</v>
      </c>
      <c r="F2045" s="48">
        <v>10.26</v>
      </c>
      <c r="G2045" s="48">
        <v>7.7999999999999996E-3</v>
      </c>
      <c r="H2045" s="48">
        <v>128.1747</v>
      </c>
      <c r="I2045" s="48">
        <v>2033</v>
      </c>
      <c r="J2045" s="48" t="s">
        <v>32</v>
      </c>
      <c r="K2045" s="48" t="s">
        <v>33</v>
      </c>
    </row>
    <row r="2046" spans="1:11" x14ac:dyDescent="0.25">
      <c r="A2046" s="48" t="s">
        <v>2127</v>
      </c>
      <c r="B2046" s="48" t="s">
        <v>79</v>
      </c>
      <c r="C2046" s="48" t="s">
        <v>31</v>
      </c>
      <c r="D2046" s="48">
        <v>756133</v>
      </c>
      <c r="E2046" s="48">
        <v>86.49</v>
      </c>
      <c r="F2046" s="48">
        <v>6.29</v>
      </c>
      <c r="G2046" s="48">
        <v>8.3000000000000001E-3</v>
      </c>
      <c r="H2046" s="48">
        <v>120.212</v>
      </c>
      <c r="I2046" s="48">
        <v>2033</v>
      </c>
      <c r="J2046" s="48" t="s">
        <v>32</v>
      </c>
      <c r="K2046" s="48" t="s">
        <v>33</v>
      </c>
    </row>
    <row r="2047" spans="1:11" x14ac:dyDescent="0.25">
      <c r="A2047" s="48" t="s">
        <v>2704</v>
      </c>
      <c r="B2047" s="48" t="s">
        <v>79</v>
      </c>
      <c r="C2047" s="48" t="s">
        <v>31</v>
      </c>
      <c r="D2047" s="48">
        <v>846184</v>
      </c>
      <c r="E2047" s="48">
        <v>80</v>
      </c>
      <c r="F2047" s="48">
        <v>6.54</v>
      </c>
      <c r="G2047" s="48">
        <v>7.7000000000000002E-3</v>
      </c>
      <c r="H2047" s="48">
        <v>129.38589999999999</v>
      </c>
      <c r="I2047" s="48">
        <v>2033</v>
      </c>
      <c r="J2047" s="48" t="s">
        <v>32</v>
      </c>
      <c r="K2047" s="48" t="s">
        <v>33</v>
      </c>
    </row>
    <row r="2048" spans="1:11" x14ac:dyDescent="0.25">
      <c r="A2048" s="48" t="s">
        <v>3129</v>
      </c>
      <c r="B2048" s="48" t="s">
        <v>79</v>
      </c>
      <c r="C2048" s="48" t="s">
        <v>31</v>
      </c>
      <c r="D2048" s="48">
        <v>595769</v>
      </c>
      <c r="E2048" s="48">
        <v>87.82</v>
      </c>
      <c r="F2048" s="48">
        <v>6.57</v>
      </c>
      <c r="G2048" s="48">
        <v>1.0999999999999999E-2</v>
      </c>
      <c r="H2048" s="48">
        <v>90.680300000000003</v>
      </c>
      <c r="I2048" s="48">
        <v>2033</v>
      </c>
      <c r="J2048" s="48" t="s">
        <v>32</v>
      </c>
      <c r="K2048" s="48" t="s">
        <v>33</v>
      </c>
    </row>
    <row r="2049" spans="1:11" x14ac:dyDescent="0.25">
      <c r="A2049" s="48" t="s">
        <v>1613</v>
      </c>
      <c r="B2049" s="48" t="s">
        <v>79</v>
      </c>
      <c r="C2049" s="48" t="s">
        <v>31</v>
      </c>
      <c r="D2049" s="48">
        <v>619868</v>
      </c>
      <c r="E2049" s="48">
        <v>87.96</v>
      </c>
      <c r="F2049" s="48">
        <v>4.05</v>
      </c>
      <c r="G2049" s="48">
        <v>6.4999999999999997E-3</v>
      </c>
      <c r="H2049" s="48">
        <v>153.0538</v>
      </c>
      <c r="I2049" s="48">
        <v>2033</v>
      </c>
      <c r="J2049" s="48" t="s">
        <v>32</v>
      </c>
      <c r="K2049" s="48" t="s">
        <v>33</v>
      </c>
    </row>
    <row r="2050" spans="1:11" x14ac:dyDescent="0.25">
      <c r="A2050" s="48" t="s">
        <v>2685</v>
      </c>
      <c r="B2050" s="48" t="s">
        <v>79</v>
      </c>
      <c r="C2050" s="48" t="s">
        <v>31</v>
      </c>
      <c r="D2050" s="48">
        <v>534223</v>
      </c>
      <c r="E2050" s="48">
        <v>88.08</v>
      </c>
      <c r="F2050" s="48">
        <v>6.67</v>
      </c>
      <c r="G2050" s="48">
        <v>1.2500000000000001E-2</v>
      </c>
      <c r="H2050" s="48">
        <v>80.093400000000003</v>
      </c>
      <c r="I2050" s="48">
        <v>2033</v>
      </c>
      <c r="J2050" s="48" t="s">
        <v>32</v>
      </c>
      <c r="K2050" s="48" t="s">
        <v>33</v>
      </c>
    </row>
    <row r="2051" spans="1:11" x14ac:dyDescent="0.25">
      <c r="A2051" s="48" t="s">
        <v>2540</v>
      </c>
      <c r="B2051" s="48" t="s">
        <v>79</v>
      </c>
      <c r="C2051" s="48" t="s">
        <v>31</v>
      </c>
      <c r="D2051" s="48">
        <v>1177617</v>
      </c>
      <c r="E2051" s="48">
        <v>86.75</v>
      </c>
      <c r="F2051" s="48">
        <v>9.9</v>
      </c>
      <c r="G2051" s="48">
        <v>8.3999999999999995E-3</v>
      </c>
      <c r="H2051" s="48">
        <v>118.9512</v>
      </c>
      <c r="I2051" s="48">
        <v>2033</v>
      </c>
      <c r="J2051" s="48" t="s">
        <v>32</v>
      </c>
      <c r="K2051" s="48" t="s">
        <v>33</v>
      </c>
    </row>
    <row r="2052" spans="1:11" x14ac:dyDescent="0.25">
      <c r="A2052" s="48" t="s">
        <v>1817</v>
      </c>
      <c r="B2052" s="48" t="s">
        <v>79</v>
      </c>
      <c r="C2052" s="48" t="s">
        <v>31</v>
      </c>
      <c r="D2052" s="48">
        <v>721549</v>
      </c>
      <c r="E2052" s="48">
        <v>88.21</v>
      </c>
      <c r="F2052" s="48">
        <v>4.37</v>
      </c>
      <c r="G2052" s="48">
        <v>6.1000000000000004E-3</v>
      </c>
      <c r="H2052" s="48">
        <v>165.11429999999999</v>
      </c>
      <c r="I2052" s="48">
        <v>2033</v>
      </c>
      <c r="J2052" s="48" t="s">
        <v>32</v>
      </c>
      <c r="K2052" s="48" t="s">
        <v>33</v>
      </c>
    </row>
    <row r="2053" spans="1:11" x14ac:dyDescent="0.25">
      <c r="A2053" s="48" t="s">
        <v>2838</v>
      </c>
      <c r="B2053" s="48" t="s">
        <v>75</v>
      </c>
      <c r="C2053" s="48" t="s">
        <v>31</v>
      </c>
      <c r="D2053" s="48">
        <v>831543</v>
      </c>
      <c r="E2053" s="48">
        <v>82.44</v>
      </c>
      <c r="F2053" s="48">
        <v>7</v>
      </c>
      <c r="G2053" s="48">
        <v>8.3999999999999995E-3</v>
      </c>
      <c r="H2053" s="48">
        <v>118.79179999999999</v>
      </c>
      <c r="I2053" s="48">
        <v>2033</v>
      </c>
      <c r="J2053" s="48" t="s">
        <v>32</v>
      </c>
      <c r="K2053" s="48" t="s">
        <v>33</v>
      </c>
    </row>
    <row r="2054" spans="1:11" x14ac:dyDescent="0.25">
      <c r="A2054" s="48" t="s">
        <v>1789</v>
      </c>
      <c r="B2054" s="48" t="s">
        <v>79</v>
      </c>
      <c r="C2054" s="48" t="s">
        <v>31</v>
      </c>
      <c r="D2054" s="48">
        <v>803185</v>
      </c>
      <c r="E2054" s="48">
        <v>86.43</v>
      </c>
      <c r="F2054" s="48">
        <v>3.9</v>
      </c>
      <c r="G2054" s="48">
        <v>4.8999999999999998E-3</v>
      </c>
      <c r="H2054" s="48">
        <v>205.94489999999999</v>
      </c>
      <c r="I2054" s="48">
        <v>2033</v>
      </c>
      <c r="J2054" s="48" t="s">
        <v>32</v>
      </c>
      <c r="K2054" s="48" t="s">
        <v>33</v>
      </c>
    </row>
    <row r="2055" spans="1:11" x14ac:dyDescent="0.25">
      <c r="A2055" s="48" t="s">
        <v>2824</v>
      </c>
      <c r="B2055" s="48" t="s">
        <v>75</v>
      </c>
      <c r="C2055" s="48" t="s">
        <v>31</v>
      </c>
      <c r="D2055" s="48">
        <v>367119</v>
      </c>
      <c r="E2055" s="48">
        <v>84.07</v>
      </c>
      <c r="F2055" s="48">
        <v>4.07</v>
      </c>
      <c r="G2055" s="48">
        <v>1.11E-2</v>
      </c>
      <c r="H2055" s="48">
        <v>90.2012</v>
      </c>
      <c r="I2055" s="48">
        <v>2033</v>
      </c>
      <c r="J2055" s="48" t="s">
        <v>32</v>
      </c>
      <c r="K2055" s="48" t="s">
        <v>33</v>
      </c>
    </row>
    <row r="2056" spans="1:11" x14ac:dyDescent="0.25">
      <c r="A2056" s="48" t="s">
        <v>1854</v>
      </c>
      <c r="B2056" s="48" t="s">
        <v>79</v>
      </c>
      <c r="C2056" s="48" t="s">
        <v>31</v>
      </c>
      <c r="D2056" s="48">
        <v>692781</v>
      </c>
      <c r="E2056" s="48">
        <v>75.56</v>
      </c>
      <c r="F2056" s="48">
        <v>4.22</v>
      </c>
      <c r="G2056" s="48">
        <v>6.1000000000000004E-3</v>
      </c>
      <c r="H2056" s="48">
        <v>164.1661</v>
      </c>
      <c r="I2056" s="48">
        <v>2033</v>
      </c>
      <c r="J2056" s="48" t="s">
        <v>32</v>
      </c>
      <c r="K2056" s="48" t="s">
        <v>33</v>
      </c>
    </row>
    <row r="2057" spans="1:11" x14ac:dyDescent="0.25">
      <c r="A2057" s="48" t="s">
        <v>1773</v>
      </c>
      <c r="B2057" s="48" t="s">
        <v>79</v>
      </c>
      <c r="C2057" s="48" t="s">
        <v>31</v>
      </c>
      <c r="D2057" s="48">
        <v>523650</v>
      </c>
      <c r="E2057" s="48">
        <v>86.24</v>
      </c>
      <c r="F2057" s="48">
        <v>4.08</v>
      </c>
      <c r="G2057" s="48">
        <v>7.7999999999999996E-3</v>
      </c>
      <c r="H2057" s="48">
        <v>128.34549999999999</v>
      </c>
      <c r="I2057" s="48">
        <v>2033</v>
      </c>
      <c r="J2057" s="48" t="s">
        <v>32</v>
      </c>
      <c r="K2057" s="48" t="s">
        <v>33</v>
      </c>
    </row>
    <row r="2058" spans="1:11" x14ac:dyDescent="0.25">
      <c r="A2058" s="48" t="s">
        <v>3101</v>
      </c>
      <c r="B2058" s="48" t="s">
        <v>34</v>
      </c>
      <c r="C2058" s="48" t="s">
        <v>31</v>
      </c>
      <c r="D2058" s="48">
        <v>1134354</v>
      </c>
      <c r="E2058" s="48">
        <v>63.76</v>
      </c>
      <c r="F2058" s="48">
        <v>9.19</v>
      </c>
      <c r="G2058" s="48">
        <v>8.0999999999999996E-3</v>
      </c>
      <c r="H2058" s="48">
        <v>123.4335</v>
      </c>
      <c r="I2058" s="48">
        <v>2033</v>
      </c>
      <c r="J2058" s="48" t="s">
        <v>32</v>
      </c>
      <c r="K2058" s="48" t="s">
        <v>33</v>
      </c>
    </row>
    <row r="2059" spans="1:11" x14ac:dyDescent="0.25">
      <c r="A2059" s="48" t="s">
        <v>2769</v>
      </c>
      <c r="B2059" s="48" t="s">
        <v>79</v>
      </c>
      <c r="C2059" s="48" t="s">
        <v>31</v>
      </c>
      <c r="D2059" s="48">
        <v>510697</v>
      </c>
      <c r="E2059" s="48">
        <v>84.68</v>
      </c>
      <c r="F2059" s="48">
        <v>6.93</v>
      </c>
      <c r="G2059" s="48">
        <v>1.3599999999999999E-2</v>
      </c>
      <c r="H2059" s="48">
        <v>73.693700000000007</v>
      </c>
      <c r="I2059" s="48">
        <v>2033</v>
      </c>
      <c r="J2059" s="48" t="s">
        <v>32</v>
      </c>
      <c r="K2059" s="48" t="s">
        <v>33</v>
      </c>
    </row>
    <row r="2060" spans="1:11" x14ac:dyDescent="0.25">
      <c r="A2060" s="48" t="s">
        <v>2340</v>
      </c>
      <c r="B2060" s="48" t="s">
        <v>75</v>
      </c>
      <c r="C2060" s="48" t="s">
        <v>31</v>
      </c>
      <c r="D2060" s="48">
        <v>251824</v>
      </c>
      <c r="E2060" s="48">
        <v>84.22</v>
      </c>
      <c r="F2060" s="48">
        <v>5.65</v>
      </c>
      <c r="G2060" s="48">
        <v>2.24E-2</v>
      </c>
      <c r="H2060" s="48">
        <v>44.570599999999999</v>
      </c>
      <c r="I2060" s="48">
        <v>2033</v>
      </c>
      <c r="J2060" s="48" t="s">
        <v>32</v>
      </c>
      <c r="K2060" s="48" t="s">
        <v>33</v>
      </c>
    </row>
    <row r="2061" spans="1:11" x14ac:dyDescent="0.25">
      <c r="A2061" s="48" t="s">
        <v>1958</v>
      </c>
      <c r="B2061" s="48" t="s">
        <v>79</v>
      </c>
      <c r="C2061" s="48" t="s">
        <v>31</v>
      </c>
      <c r="D2061" s="48">
        <v>1608221</v>
      </c>
      <c r="E2061" s="48">
        <v>85.81</v>
      </c>
      <c r="F2061" s="48">
        <v>10.039999999999999</v>
      </c>
      <c r="G2061" s="48">
        <v>6.1999999999999998E-3</v>
      </c>
      <c r="H2061" s="48">
        <v>160.18129999999999</v>
      </c>
      <c r="I2061" s="48">
        <v>2033</v>
      </c>
      <c r="J2061" s="48" t="s">
        <v>32</v>
      </c>
      <c r="K2061" s="48" t="s">
        <v>33</v>
      </c>
    </row>
    <row r="2062" spans="1:11" x14ac:dyDescent="0.25">
      <c r="A2062" s="48" t="s">
        <v>2973</v>
      </c>
      <c r="B2062" s="48" t="s">
        <v>79</v>
      </c>
      <c r="C2062" s="48" t="s">
        <v>31</v>
      </c>
      <c r="D2062" s="48">
        <v>495454</v>
      </c>
      <c r="E2062" s="48">
        <v>86.89</v>
      </c>
      <c r="F2062" s="48">
        <v>3.11</v>
      </c>
      <c r="G2062" s="48">
        <v>6.3E-3</v>
      </c>
      <c r="H2062" s="48">
        <v>159.3099</v>
      </c>
      <c r="I2062" s="48">
        <v>2033</v>
      </c>
      <c r="J2062" s="48" t="s">
        <v>32</v>
      </c>
      <c r="K2062" s="48" t="s">
        <v>33</v>
      </c>
    </row>
    <row r="2063" spans="1:11" x14ac:dyDescent="0.25">
      <c r="A2063" s="48" t="s">
        <v>2439</v>
      </c>
      <c r="B2063" s="48" t="s">
        <v>34</v>
      </c>
      <c r="C2063" s="48" t="s">
        <v>31</v>
      </c>
      <c r="D2063" s="48">
        <v>852631</v>
      </c>
      <c r="E2063" s="48">
        <v>73.92</v>
      </c>
      <c r="F2063" s="48">
        <v>8.2200000000000006</v>
      </c>
      <c r="G2063" s="48">
        <v>9.5999999999999992E-3</v>
      </c>
      <c r="H2063" s="48">
        <v>103.7264</v>
      </c>
      <c r="I2063" s="48">
        <v>2033</v>
      </c>
      <c r="J2063" s="48" t="s">
        <v>32</v>
      </c>
      <c r="K2063" s="48" t="s">
        <v>33</v>
      </c>
    </row>
    <row r="2064" spans="1:11" x14ac:dyDescent="0.25">
      <c r="A2064" s="48" t="s">
        <v>2456</v>
      </c>
      <c r="B2064" s="48" t="s">
        <v>79</v>
      </c>
      <c r="C2064" s="48" t="s">
        <v>31</v>
      </c>
      <c r="D2064" s="48">
        <v>511931</v>
      </c>
      <c r="E2064" s="48">
        <v>75.59</v>
      </c>
      <c r="F2064" s="48">
        <v>4.75</v>
      </c>
      <c r="G2064" s="48">
        <v>9.2999999999999992E-3</v>
      </c>
      <c r="H2064" s="48">
        <v>107.7749</v>
      </c>
      <c r="I2064" s="48">
        <v>2033</v>
      </c>
      <c r="J2064" s="48" t="s">
        <v>32</v>
      </c>
      <c r="K2064" s="48" t="s">
        <v>33</v>
      </c>
    </row>
    <row r="2065" spans="1:11" x14ac:dyDescent="0.25">
      <c r="A2065" s="48" t="s">
        <v>2338</v>
      </c>
      <c r="B2065" s="48" t="s">
        <v>75</v>
      </c>
      <c r="C2065" s="48" t="s">
        <v>31</v>
      </c>
      <c r="D2065" s="48">
        <v>128291</v>
      </c>
      <c r="E2065" s="48">
        <v>83.2</v>
      </c>
      <c r="F2065" s="48">
        <v>5.88</v>
      </c>
      <c r="G2065" s="48">
        <v>4.58E-2</v>
      </c>
      <c r="H2065" s="48">
        <v>21.818200000000001</v>
      </c>
      <c r="I2065" s="48">
        <v>2033</v>
      </c>
      <c r="J2065" s="48" t="s">
        <v>32</v>
      </c>
      <c r="K2065" s="48" t="s">
        <v>33</v>
      </c>
    </row>
    <row r="2066" spans="1:11" x14ac:dyDescent="0.25">
      <c r="A2066" s="48" t="s">
        <v>1906</v>
      </c>
      <c r="B2066" s="48" t="s">
        <v>79</v>
      </c>
      <c r="C2066" s="48" t="s">
        <v>31</v>
      </c>
      <c r="D2066" s="48">
        <v>519905</v>
      </c>
      <c r="E2066" s="48">
        <v>87.09</v>
      </c>
      <c r="F2066" s="48">
        <v>4.37</v>
      </c>
      <c r="G2066" s="48">
        <v>8.3999999999999995E-3</v>
      </c>
      <c r="H2066" s="48">
        <v>118.9714</v>
      </c>
      <c r="I2066" s="48">
        <v>2033</v>
      </c>
      <c r="J2066" s="48" t="s">
        <v>32</v>
      </c>
      <c r="K2066" s="48" t="s">
        <v>33</v>
      </c>
    </row>
    <row r="2067" spans="1:11" x14ac:dyDescent="0.25">
      <c r="A2067" s="48" t="s">
        <v>1819</v>
      </c>
      <c r="B2067" s="48" t="s">
        <v>79</v>
      </c>
      <c r="C2067" s="48" t="s">
        <v>31</v>
      </c>
      <c r="D2067" s="48">
        <v>692516</v>
      </c>
      <c r="E2067" s="48">
        <v>88.04</v>
      </c>
      <c r="F2067" s="48">
        <v>6.35</v>
      </c>
      <c r="G2067" s="48">
        <v>9.1999999999999998E-3</v>
      </c>
      <c r="H2067" s="48">
        <v>109.0577</v>
      </c>
      <c r="I2067" s="48">
        <v>2033</v>
      </c>
      <c r="J2067" s="48" t="s">
        <v>32</v>
      </c>
      <c r="K2067" s="48" t="s">
        <v>33</v>
      </c>
    </row>
    <row r="2068" spans="1:11" x14ac:dyDescent="0.25">
      <c r="A2068" s="48" t="s">
        <v>1968</v>
      </c>
      <c r="B2068" s="48" t="s">
        <v>79</v>
      </c>
      <c r="C2068" s="48" t="s">
        <v>31</v>
      </c>
      <c r="D2068" s="48">
        <v>576693</v>
      </c>
      <c r="E2068" s="48">
        <v>86.77</v>
      </c>
      <c r="F2068" s="48">
        <v>4.6100000000000003</v>
      </c>
      <c r="G2068" s="48">
        <v>8.0000000000000002E-3</v>
      </c>
      <c r="H2068" s="48">
        <v>125.09610000000001</v>
      </c>
      <c r="I2068" s="48">
        <v>2033</v>
      </c>
      <c r="J2068" s="48" t="s">
        <v>32</v>
      </c>
      <c r="K2068" s="48" t="s">
        <v>33</v>
      </c>
    </row>
    <row r="2069" spans="1:11" x14ac:dyDescent="0.25">
      <c r="A2069" s="48" t="s">
        <v>1982</v>
      </c>
      <c r="B2069" s="48" t="s">
        <v>79</v>
      </c>
      <c r="C2069" s="48" t="s">
        <v>31</v>
      </c>
      <c r="D2069" s="48">
        <v>1260134</v>
      </c>
      <c r="E2069" s="48">
        <v>87.46</v>
      </c>
      <c r="F2069" s="48">
        <v>10.31</v>
      </c>
      <c r="G2069" s="48">
        <v>8.2000000000000007E-3</v>
      </c>
      <c r="H2069" s="48">
        <v>122.22450000000001</v>
      </c>
      <c r="I2069" s="48">
        <v>2033</v>
      </c>
      <c r="J2069" s="48" t="s">
        <v>32</v>
      </c>
      <c r="K2069" s="48" t="s">
        <v>33</v>
      </c>
    </row>
    <row r="2070" spans="1:11" x14ac:dyDescent="0.25">
      <c r="A2070" s="48" t="s">
        <v>2331</v>
      </c>
      <c r="B2070" s="48" t="s">
        <v>75</v>
      </c>
      <c r="C2070" s="48" t="s">
        <v>31</v>
      </c>
      <c r="D2070" s="48">
        <v>333533</v>
      </c>
      <c r="E2070" s="48">
        <v>84.29</v>
      </c>
      <c r="F2070" s="48">
        <v>5.63</v>
      </c>
      <c r="G2070" s="48">
        <v>1.6899999999999998E-2</v>
      </c>
      <c r="H2070" s="48">
        <v>59.242199999999997</v>
      </c>
      <c r="I2070" s="48">
        <v>2033</v>
      </c>
      <c r="J2070" s="48" t="s">
        <v>32</v>
      </c>
      <c r="K2070" s="48" t="s">
        <v>33</v>
      </c>
    </row>
    <row r="2071" spans="1:11" x14ac:dyDescent="0.25">
      <c r="A2071" s="48" t="s">
        <v>2346</v>
      </c>
      <c r="B2071" s="48" t="s">
        <v>75</v>
      </c>
      <c r="C2071" s="48" t="s">
        <v>31</v>
      </c>
      <c r="D2071" s="48">
        <v>243189</v>
      </c>
      <c r="E2071" s="48">
        <v>85.18</v>
      </c>
      <c r="F2071" s="48">
        <v>5.63</v>
      </c>
      <c r="G2071" s="48">
        <v>2.3199999999999998E-2</v>
      </c>
      <c r="H2071" s="48">
        <v>43.1952</v>
      </c>
      <c r="I2071" s="48">
        <v>2033</v>
      </c>
      <c r="J2071" s="48" t="s">
        <v>32</v>
      </c>
      <c r="K2071" s="48" t="s">
        <v>33</v>
      </c>
    </row>
    <row r="2072" spans="1:11" x14ac:dyDescent="0.25">
      <c r="A2072" s="48" t="s">
        <v>2494</v>
      </c>
      <c r="B2072" s="48" t="s">
        <v>79</v>
      </c>
      <c r="C2072" s="48" t="s">
        <v>31</v>
      </c>
      <c r="D2072" s="48">
        <v>479550</v>
      </c>
      <c r="E2072" s="48">
        <v>87.08</v>
      </c>
      <c r="F2072" s="48">
        <v>4.71</v>
      </c>
      <c r="G2072" s="48">
        <v>9.7999999999999997E-3</v>
      </c>
      <c r="H2072" s="48">
        <v>101.8152</v>
      </c>
      <c r="I2072" s="48">
        <v>2033</v>
      </c>
      <c r="J2072" s="48" t="s">
        <v>32</v>
      </c>
      <c r="K2072" s="48" t="s">
        <v>33</v>
      </c>
    </row>
    <row r="2073" spans="1:11" x14ac:dyDescent="0.25">
      <c r="A2073" s="48" t="s">
        <v>3644</v>
      </c>
      <c r="B2073" s="48" t="s">
        <v>34</v>
      </c>
      <c r="C2073" s="48" t="s">
        <v>31</v>
      </c>
      <c r="D2073" s="48">
        <v>304868</v>
      </c>
      <c r="E2073" s="48">
        <v>82.45</v>
      </c>
      <c r="F2073" s="48">
        <v>2.14</v>
      </c>
      <c r="G2073" s="48">
        <v>7.0000000000000001E-3</v>
      </c>
      <c r="H2073" s="48">
        <v>142.4615</v>
      </c>
      <c r="I2073" s="48">
        <v>2033</v>
      </c>
      <c r="J2073" s="48" t="s">
        <v>32</v>
      </c>
      <c r="K2073" s="48" t="s">
        <v>33</v>
      </c>
    </row>
    <row r="2074" spans="1:11" x14ac:dyDescent="0.25">
      <c r="A2074" s="48" t="s">
        <v>1918</v>
      </c>
      <c r="B2074" s="48" t="s">
        <v>79</v>
      </c>
      <c r="C2074" s="48" t="s">
        <v>31</v>
      </c>
      <c r="D2074" s="48">
        <v>591408</v>
      </c>
      <c r="E2074" s="48">
        <v>88.37</v>
      </c>
      <c r="F2074" s="48">
        <v>4.7</v>
      </c>
      <c r="G2074" s="48">
        <v>7.9000000000000008E-3</v>
      </c>
      <c r="H2074" s="48">
        <v>125.83150000000001</v>
      </c>
      <c r="I2074" s="48">
        <v>2033</v>
      </c>
      <c r="J2074" s="48" t="s">
        <v>32</v>
      </c>
      <c r="K2074" s="48" t="s">
        <v>33</v>
      </c>
    </row>
    <row r="2075" spans="1:11" x14ac:dyDescent="0.25">
      <c r="A2075" s="48" t="s">
        <v>2194</v>
      </c>
      <c r="B2075" s="48" t="s">
        <v>79</v>
      </c>
      <c r="C2075" s="48" t="s">
        <v>31</v>
      </c>
      <c r="D2075" s="48">
        <v>505939</v>
      </c>
      <c r="E2075" s="48">
        <v>87.1</v>
      </c>
      <c r="F2075" s="48">
        <v>4.37</v>
      </c>
      <c r="G2075" s="48">
        <v>8.6E-3</v>
      </c>
      <c r="H2075" s="48">
        <v>115.7756</v>
      </c>
      <c r="I2075" s="48">
        <v>2033</v>
      </c>
      <c r="J2075" s="48" t="s">
        <v>32</v>
      </c>
      <c r="K2075" s="48" t="s">
        <v>33</v>
      </c>
    </row>
    <row r="2076" spans="1:11" x14ac:dyDescent="0.25">
      <c r="A2076" s="48" t="s">
        <v>2312</v>
      </c>
      <c r="B2076" s="48" t="s">
        <v>79</v>
      </c>
      <c r="C2076" s="48" t="s">
        <v>31</v>
      </c>
      <c r="D2076" s="48">
        <v>51105</v>
      </c>
      <c r="E2076" s="48">
        <v>84.25</v>
      </c>
      <c r="F2076" s="48">
        <v>4.68</v>
      </c>
      <c r="G2076" s="48">
        <v>9.1600000000000001E-2</v>
      </c>
      <c r="H2076" s="48">
        <v>10.9199</v>
      </c>
      <c r="I2076" s="48">
        <v>2033</v>
      </c>
      <c r="J2076" s="48" t="s">
        <v>32</v>
      </c>
      <c r="K2076" s="48" t="s">
        <v>33</v>
      </c>
    </row>
    <row r="2077" spans="1:11" x14ac:dyDescent="0.25">
      <c r="A2077" s="48" t="s">
        <v>1763</v>
      </c>
      <c r="B2077" s="48" t="s">
        <v>79</v>
      </c>
      <c r="C2077" s="48" t="s">
        <v>31</v>
      </c>
      <c r="D2077" s="48">
        <v>793449</v>
      </c>
      <c r="E2077" s="48">
        <v>85.07</v>
      </c>
      <c r="F2077" s="48">
        <v>4.5199999999999996</v>
      </c>
      <c r="G2077" s="48">
        <v>5.7000000000000002E-3</v>
      </c>
      <c r="H2077" s="48">
        <v>175.54179999999999</v>
      </c>
      <c r="I2077" s="48">
        <v>2033</v>
      </c>
      <c r="J2077" s="48" t="s">
        <v>32</v>
      </c>
      <c r="K2077" s="48" t="s">
        <v>33</v>
      </c>
    </row>
    <row r="2078" spans="1:11" x14ac:dyDescent="0.25">
      <c r="A2078" s="48" t="s">
        <v>3055</v>
      </c>
      <c r="B2078" s="48" t="s">
        <v>75</v>
      </c>
      <c r="C2078" s="48" t="s">
        <v>31</v>
      </c>
      <c r="D2078" s="48">
        <v>651089</v>
      </c>
      <c r="E2078" s="48">
        <v>85.88</v>
      </c>
      <c r="F2078" s="48">
        <v>6.01</v>
      </c>
      <c r="G2078" s="48">
        <v>9.1999999999999998E-3</v>
      </c>
      <c r="H2078" s="48">
        <v>108.3343</v>
      </c>
      <c r="I2078" s="48">
        <v>2033</v>
      </c>
      <c r="J2078" s="48" t="s">
        <v>32</v>
      </c>
      <c r="K2078" s="48" t="s">
        <v>33</v>
      </c>
    </row>
    <row r="2079" spans="1:11" x14ac:dyDescent="0.25">
      <c r="A2079" s="48" t="s">
        <v>1902</v>
      </c>
      <c r="B2079" s="48" t="s">
        <v>75</v>
      </c>
      <c r="C2079" s="48" t="s">
        <v>31</v>
      </c>
      <c r="D2079" s="48">
        <v>1029148</v>
      </c>
      <c r="E2079" s="48">
        <v>84.11</v>
      </c>
      <c r="F2079" s="48">
        <v>6.07</v>
      </c>
      <c r="G2079" s="48">
        <v>5.8999999999999999E-3</v>
      </c>
      <c r="H2079" s="48">
        <v>169.54669999999999</v>
      </c>
      <c r="I2079" s="48">
        <v>2033</v>
      </c>
      <c r="J2079" s="48" t="s">
        <v>32</v>
      </c>
      <c r="K2079" s="48" t="s">
        <v>33</v>
      </c>
    </row>
    <row r="2080" spans="1:11" x14ac:dyDescent="0.25">
      <c r="A2080" s="48" t="s">
        <v>2278</v>
      </c>
      <c r="B2080" s="48" t="s">
        <v>79</v>
      </c>
      <c r="C2080" s="48" t="s">
        <v>31</v>
      </c>
      <c r="D2080" s="48">
        <v>51105</v>
      </c>
      <c r="E2080" s="48">
        <v>85.33</v>
      </c>
      <c r="F2080" s="48">
        <v>6.88</v>
      </c>
      <c r="G2080" s="48">
        <v>0.1346</v>
      </c>
      <c r="H2080" s="48">
        <v>7.4279999999999999</v>
      </c>
      <c r="I2080" s="48">
        <v>2033</v>
      </c>
      <c r="J2080" s="48" t="s">
        <v>32</v>
      </c>
      <c r="K2080" s="48" t="s">
        <v>33</v>
      </c>
    </row>
    <row r="2081" spans="1:11" x14ac:dyDescent="0.25">
      <c r="A2081" s="48" t="s">
        <v>2098</v>
      </c>
      <c r="B2081" s="48" t="s">
        <v>79</v>
      </c>
      <c r="C2081" s="48" t="s">
        <v>31</v>
      </c>
      <c r="D2081" s="48">
        <v>611850</v>
      </c>
      <c r="E2081" s="48">
        <v>84.78</v>
      </c>
      <c r="F2081" s="48">
        <v>4.53</v>
      </c>
      <c r="G2081" s="48">
        <v>7.4000000000000003E-3</v>
      </c>
      <c r="H2081" s="48">
        <v>135.06620000000001</v>
      </c>
      <c r="I2081" s="48">
        <v>2033</v>
      </c>
      <c r="J2081" s="48" t="s">
        <v>32</v>
      </c>
      <c r="K2081" s="48" t="s">
        <v>33</v>
      </c>
    </row>
    <row r="2082" spans="1:11" x14ac:dyDescent="0.25">
      <c r="A2082" s="48" t="s">
        <v>2664</v>
      </c>
      <c r="B2082" s="48" t="s">
        <v>79</v>
      </c>
      <c r="C2082" s="48" t="s">
        <v>31</v>
      </c>
      <c r="D2082" s="48">
        <v>812657</v>
      </c>
      <c r="E2082" s="48">
        <v>88.28</v>
      </c>
      <c r="F2082" s="48">
        <v>6.67</v>
      </c>
      <c r="G2082" s="48">
        <v>8.2000000000000007E-3</v>
      </c>
      <c r="H2082" s="48">
        <v>121.8377</v>
      </c>
      <c r="I2082" s="48">
        <v>2033</v>
      </c>
      <c r="J2082" s="48" t="s">
        <v>32</v>
      </c>
      <c r="K2082" s="48" t="s">
        <v>33</v>
      </c>
    </row>
    <row r="2083" spans="1:11" x14ac:dyDescent="0.25">
      <c r="A2083" s="48" t="s">
        <v>2322</v>
      </c>
      <c r="B2083" s="48" t="s">
        <v>75</v>
      </c>
      <c r="C2083" s="48" t="s">
        <v>31</v>
      </c>
      <c r="D2083" s="48">
        <v>400851</v>
      </c>
      <c r="E2083" s="48">
        <v>85.3</v>
      </c>
      <c r="F2083" s="48">
        <v>5.32</v>
      </c>
      <c r="G2083" s="48">
        <v>1.3299999999999999E-2</v>
      </c>
      <c r="H2083" s="48">
        <v>75.347899999999996</v>
      </c>
      <c r="I2083" s="48">
        <v>2033</v>
      </c>
      <c r="J2083" s="48" t="s">
        <v>32</v>
      </c>
      <c r="K2083" s="48" t="s">
        <v>33</v>
      </c>
    </row>
    <row r="2084" spans="1:11" x14ac:dyDescent="0.25">
      <c r="A2084" s="48" t="s">
        <v>2320</v>
      </c>
      <c r="B2084" s="48" t="s">
        <v>75</v>
      </c>
      <c r="C2084" s="48" t="s">
        <v>31</v>
      </c>
      <c r="D2084" s="48">
        <v>92106</v>
      </c>
      <c r="E2084" s="48">
        <v>83.5</v>
      </c>
      <c r="F2084" s="48">
        <v>6.27</v>
      </c>
      <c r="G2084" s="48">
        <v>6.8099999999999994E-2</v>
      </c>
      <c r="H2084" s="48">
        <v>14.69</v>
      </c>
      <c r="I2084" s="48">
        <v>2033</v>
      </c>
      <c r="J2084" s="48" t="s">
        <v>32</v>
      </c>
      <c r="K2084" s="48" t="s">
        <v>33</v>
      </c>
    </row>
    <row r="2085" spans="1:11" x14ac:dyDescent="0.25">
      <c r="A2085" s="48" t="s">
        <v>2032</v>
      </c>
      <c r="B2085" s="48" t="s">
        <v>79</v>
      </c>
      <c r="C2085" s="48" t="s">
        <v>31</v>
      </c>
      <c r="D2085" s="48">
        <v>705777</v>
      </c>
      <c r="E2085" s="48">
        <v>88.91</v>
      </c>
      <c r="F2085" s="48">
        <v>4.7300000000000004</v>
      </c>
      <c r="G2085" s="48">
        <v>6.7000000000000002E-3</v>
      </c>
      <c r="H2085" s="48">
        <v>149.21299999999999</v>
      </c>
      <c r="I2085" s="48">
        <v>2033</v>
      </c>
      <c r="J2085" s="48" t="s">
        <v>32</v>
      </c>
      <c r="K2085" s="48" t="s">
        <v>33</v>
      </c>
    </row>
    <row r="2086" spans="1:11" x14ac:dyDescent="0.25">
      <c r="A2086" s="48" t="s">
        <v>2361</v>
      </c>
      <c r="B2086" s="48" t="s">
        <v>75</v>
      </c>
      <c r="C2086" s="48" t="s">
        <v>31</v>
      </c>
      <c r="D2086" s="48">
        <v>411483</v>
      </c>
      <c r="E2086" s="48">
        <v>83.47</v>
      </c>
      <c r="F2086" s="48">
        <v>5.23</v>
      </c>
      <c r="G2086" s="48">
        <v>1.2699999999999999E-2</v>
      </c>
      <c r="H2086" s="48">
        <v>78.677499999999995</v>
      </c>
      <c r="I2086" s="48">
        <v>2033</v>
      </c>
      <c r="J2086" s="48" t="s">
        <v>32</v>
      </c>
      <c r="K2086" s="48" t="s">
        <v>33</v>
      </c>
    </row>
    <row r="2087" spans="1:11" x14ac:dyDescent="0.25">
      <c r="A2087" s="48" t="s">
        <v>3136</v>
      </c>
      <c r="B2087" s="48" t="s">
        <v>75</v>
      </c>
      <c r="C2087" s="48" t="s">
        <v>31</v>
      </c>
      <c r="D2087" s="48">
        <v>932166</v>
      </c>
      <c r="E2087" s="48">
        <v>78.34</v>
      </c>
      <c r="F2087" s="48">
        <v>6.36</v>
      </c>
      <c r="G2087" s="48">
        <v>6.7999999999999996E-3</v>
      </c>
      <c r="H2087" s="48">
        <v>146.56710000000001</v>
      </c>
      <c r="I2087" s="48">
        <v>2033</v>
      </c>
      <c r="J2087" s="48" t="s">
        <v>32</v>
      </c>
      <c r="K2087" s="48" t="s">
        <v>33</v>
      </c>
    </row>
    <row r="2088" spans="1:11" x14ac:dyDescent="0.25">
      <c r="A2088" s="48" t="s">
        <v>1922</v>
      </c>
      <c r="B2088" s="48" t="s">
        <v>34</v>
      </c>
      <c r="C2088" s="48" t="s">
        <v>31</v>
      </c>
      <c r="D2088" s="48">
        <v>1174709</v>
      </c>
      <c r="E2088" s="48">
        <v>63.44</v>
      </c>
      <c r="F2088" s="48">
        <v>10.06</v>
      </c>
      <c r="G2088" s="48">
        <v>8.6E-3</v>
      </c>
      <c r="H2088" s="48">
        <v>116.77030000000001</v>
      </c>
      <c r="I2088" s="48">
        <v>2033</v>
      </c>
      <c r="J2088" s="48" t="s">
        <v>32</v>
      </c>
      <c r="K2088" s="48" t="s">
        <v>33</v>
      </c>
    </row>
    <row r="2089" spans="1:11" x14ac:dyDescent="0.25">
      <c r="A2089" s="48" t="s">
        <v>2767</v>
      </c>
      <c r="B2089" s="48" t="s">
        <v>79</v>
      </c>
      <c r="C2089" s="48" t="s">
        <v>31</v>
      </c>
      <c r="D2089" s="48">
        <v>1228502</v>
      </c>
      <c r="E2089" s="48">
        <v>71.790000000000006</v>
      </c>
      <c r="F2089" s="48">
        <v>10.3</v>
      </c>
      <c r="G2089" s="48">
        <v>8.3999999999999995E-3</v>
      </c>
      <c r="H2089" s="48">
        <v>119.27200000000001</v>
      </c>
      <c r="I2089" s="48">
        <v>2033</v>
      </c>
      <c r="J2089" s="48" t="s">
        <v>32</v>
      </c>
      <c r="K2089" s="48" t="s">
        <v>33</v>
      </c>
    </row>
    <row r="2090" spans="1:11" x14ac:dyDescent="0.25">
      <c r="A2090" s="48" t="s">
        <v>2429</v>
      </c>
      <c r="B2090" s="48" t="s">
        <v>79</v>
      </c>
      <c r="C2090" s="48" t="s">
        <v>31</v>
      </c>
      <c r="D2090" s="48">
        <v>1467946</v>
      </c>
      <c r="E2090" s="48">
        <v>79.56</v>
      </c>
      <c r="F2090" s="48">
        <v>10.02</v>
      </c>
      <c r="G2090" s="48">
        <v>6.7999999999999996E-3</v>
      </c>
      <c r="H2090" s="48">
        <v>146.5016</v>
      </c>
      <c r="I2090" s="48">
        <v>2033</v>
      </c>
      <c r="J2090" s="48" t="s">
        <v>32</v>
      </c>
      <c r="K2090" s="48" t="s">
        <v>33</v>
      </c>
    </row>
    <row r="2091" spans="1:11" x14ac:dyDescent="0.25">
      <c r="A2091" s="48" t="s">
        <v>1986</v>
      </c>
      <c r="B2091" s="48" t="s">
        <v>79</v>
      </c>
      <c r="C2091" s="48" t="s">
        <v>31</v>
      </c>
      <c r="D2091" s="48">
        <v>1024170</v>
      </c>
      <c r="E2091" s="48">
        <v>87.18</v>
      </c>
      <c r="F2091" s="48">
        <v>9.93</v>
      </c>
      <c r="G2091" s="48">
        <v>9.7000000000000003E-3</v>
      </c>
      <c r="H2091" s="48">
        <v>103.139</v>
      </c>
      <c r="I2091" s="48">
        <v>2033</v>
      </c>
      <c r="J2091" s="48" t="s">
        <v>32</v>
      </c>
      <c r="K2091" s="48" t="s">
        <v>33</v>
      </c>
    </row>
    <row r="2092" spans="1:11" x14ac:dyDescent="0.25">
      <c r="A2092" s="48" t="s">
        <v>1893</v>
      </c>
      <c r="B2092" s="48" t="s">
        <v>79</v>
      </c>
      <c r="C2092" s="48" t="s">
        <v>31</v>
      </c>
      <c r="D2092" s="48">
        <v>957954</v>
      </c>
      <c r="E2092" s="48">
        <v>85.38</v>
      </c>
      <c r="F2092" s="48">
        <v>6.74</v>
      </c>
      <c r="G2092" s="48">
        <v>7.0000000000000001E-3</v>
      </c>
      <c r="H2092" s="48">
        <v>142.12970000000001</v>
      </c>
      <c r="I2092" s="48">
        <v>2033</v>
      </c>
      <c r="J2092" s="48" t="s">
        <v>32</v>
      </c>
      <c r="K2092" s="48" t="s">
        <v>33</v>
      </c>
    </row>
    <row r="2093" spans="1:11" x14ac:dyDescent="0.25">
      <c r="A2093" s="48" t="s">
        <v>1857</v>
      </c>
      <c r="B2093" s="48" t="s">
        <v>79</v>
      </c>
      <c r="C2093" s="48" t="s">
        <v>31</v>
      </c>
      <c r="D2093" s="48">
        <v>2128875</v>
      </c>
      <c r="E2093" s="48">
        <v>79.14</v>
      </c>
      <c r="F2093" s="48">
        <v>10.93</v>
      </c>
      <c r="G2093" s="48">
        <v>5.1000000000000004E-3</v>
      </c>
      <c r="H2093" s="48">
        <v>194.77350000000001</v>
      </c>
      <c r="I2093" s="48">
        <v>2033</v>
      </c>
      <c r="J2093" s="48" t="s">
        <v>32</v>
      </c>
      <c r="K2093" s="48" t="s">
        <v>33</v>
      </c>
    </row>
    <row r="2094" spans="1:11" x14ac:dyDescent="0.25">
      <c r="A2094" s="48" t="s">
        <v>2355</v>
      </c>
      <c r="B2094" s="48" t="s">
        <v>75</v>
      </c>
      <c r="C2094" s="48" t="s">
        <v>31</v>
      </c>
      <c r="D2094" s="48">
        <v>365606</v>
      </c>
      <c r="E2094" s="48">
        <v>82.66</v>
      </c>
      <c r="F2094" s="48">
        <v>5.62</v>
      </c>
      <c r="G2094" s="48">
        <v>1.54E-2</v>
      </c>
      <c r="H2094" s="48">
        <v>65.054500000000004</v>
      </c>
      <c r="I2094" s="48">
        <v>2033</v>
      </c>
      <c r="J2094" s="48" t="s">
        <v>32</v>
      </c>
      <c r="K2094" s="48" t="s">
        <v>33</v>
      </c>
    </row>
    <row r="2095" spans="1:11" x14ac:dyDescent="0.25">
      <c r="A2095" s="48" t="s">
        <v>2808</v>
      </c>
      <c r="B2095" s="48" t="s">
        <v>79</v>
      </c>
      <c r="C2095" s="48" t="s">
        <v>31</v>
      </c>
      <c r="D2095" s="48">
        <v>1543811</v>
      </c>
      <c r="E2095" s="48">
        <v>71.84</v>
      </c>
      <c r="F2095" s="48">
        <v>9.9499999999999993</v>
      </c>
      <c r="G2095" s="48">
        <v>6.4000000000000003E-3</v>
      </c>
      <c r="H2095" s="48">
        <v>155.15690000000001</v>
      </c>
      <c r="I2095" s="48">
        <v>2033</v>
      </c>
      <c r="J2095" s="48" t="s">
        <v>32</v>
      </c>
      <c r="K2095" s="48" t="s">
        <v>33</v>
      </c>
    </row>
    <row r="2096" spans="1:11" x14ac:dyDescent="0.25">
      <c r="A2096" s="48" t="s">
        <v>2578</v>
      </c>
      <c r="B2096" s="48" t="s">
        <v>75</v>
      </c>
      <c r="C2096" s="48" t="s">
        <v>31</v>
      </c>
      <c r="D2096" s="48">
        <v>522592</v>
      </c>
      <c r="E2096" s="48">
        <v>80.78</v>
      </c>
      <c r="F2096" s="48">
        <v>4.78</v>
      </c>
      <c r="G2096" s="48">
        <v>9.1000000000000004E-3</v>
      </c>
      <c r="H2096" s="48">
        <v>109.32899999999999</v>
      </c>
      <c r="I2096" s="48">
        <v>2033</v>
      </c>
      <c r="J2096" s="48" t="s">
        <v>32</v>
      </c>
      <c r="K2096" s="48" t="s">
        <v>33</v>
      </c>
    </row>
    <row r="2097" spans="1:11" x14ac:dyDescent="0.25">
      <c r="A2097" s="48" t="s">
        <v>3645</v>
      </c>
      <c r="B2097" s="48" t="s">
        <v>75</v>
      </c>
      <c r="C2097" s="48" t="s">
        <v>31</v>
      </c>
      <c r="D2097" s="48">
        <v>1283733</v>
      </c>
      <c r="E2097" s="48">
        <v>88.67</v>
      </c>
      <c r="F2097" s="48">
        <v>12.05</v>
      </c>
      <c r="G2097" s="48">
        <v>9.4000000000000004E-3</v>
      </c>
      <c r="H2097" s="48">
        <v>106.5339</v>
      </c>
      <c r="I2097" s="48">
        <v>2033</v>
      </c>
      <c r="J2097" s="48" t="s">
        <v>32</v>
      </c>
      <c r="K2097" s="48" t="s">
        <v>33</v>
      </c>
    </row>
    <row r="2098" spans="1:11" x14ac:dyDescent="0.25">
      <c r="A2098" s="48" t="s">
        <v>3080</v>
      </c>
      <c r="B2098" s="48" t="s">
        <v>79</v>
      </c>
      <c r="C2098" s="48" t="s">
        <v>31</v>
      </c>
      <c r="D2098" s="48">
        <v>795387</v>
      </c>
      <c r="E2098" s="48">
        <v>89.19</v>
      </c>
      <c r="F2098" s="48">
        <v>6.27</v>
      </c>
      <c r="G2098" s="48">
        <v>7.9000000000000008E-3</v>
      </c>
      <c r="H2098" s="48">
        <v>126.85599999999999</v>
      </c>
      <c r="I2098" s="48">
        <v>2033</v>
      </c>
      <c r="J2098" s="48" t="s">
        <v>32</v>
      </c>
      <c r="K2098" s="48" t="s">
        <v>33</v>
      </c>
    </row>
    <row r="2099" spans="1:11" x14ac:dyDescent="0.25">
      <c r="A2099" s="48" t="s">
        <v>2405</v>
      </c>
      <c r="B2099" s="48" t="s">
        <v>34</v>
      </c>
      <c r="C2099" s="48" t="s">
        <v>31</v>
      </c>
      <c r="D2099" s="48">
        <v>1090239</v>
      </c>
      <c r="E2099" s="48">
        <v>75.849999999999994</v>
      </c>
      <c r="F2099" s="48">
        <v>8.82</v>
      </c>
      <c r="G2099" s="48">
        <v>8.0999999999999996E-3</v>
      </c>
      <c r="H2099" s="48">
        <v>123.6099</v>
      </c>
      <c r="I2099" s="48">
        <v>2033</v>
      </c>
      <c r="J2099" s="48" t="s">
        <v>32</v>
      </c>
      <c r="K2099" s="48" t="s">
        <v>33</v>
      </c>
    </row>
    <row r="2100" spans="1:11" x14ac:dyDescent="0.25">
      <c r="A2100" s="48" t="s">
        <v>2097</v>
      </c>
      <c r="B2100" s="48" t="s">
        <v>79</v>
      </c>
      <c r="C2100" s="48" t="s">
        <v>31</v>
      </c>
      <c r="D2100" s="48">
        <v>617137</v>
      </c>
      <c r="E2100" s="48">
        <v>84.97</v>
      </c>
      <c r="F2100" s="48">
        <v>4.53</v>
      </c>
      <c r="G2100" s="48">
        <v>7.3000000000000001E-3</v>
      </c>
      <c r="H2100" s="48">
        <v>136.23320000000001</v>
      </c>
      <c r="I2100" s="48">
        <v>2033</v>
      </c>
      <c r="J2100" s="48" t="s">
        <v>32</v>
      </c>
      <c r="K2100" s="48" t="s">
        <v>33</v>
      </c>
    </row>
    <row r="2101" spans="1:11" x14ac:dyDescent="0.25">
      <c r="A2101" s="48" t="s">
        <v>1771</v>
      </c>
      <c r="B2101" s="48" t="s">
        <v>79</v>
      </c>
      <c r="C2101" s="48" t="s">
        <v>31</v>
      </c>
      <c r="D2101" s="48">
        <v>560833</v>
      </c>
      <c r="E2101" s="48">
        <v>87.05</v>
      </c>
      <c r="F2101" s="48">
        <v>4.08</v>
      </c>
      <c r="G2101" s="48">
        <v>7.3000000000000001E-3</v>
      </c>
      <c r="H2101" s="48">
        <v>137.45910000000001</v>
      </c>
      <c r="I2101" s="48">
        <v>2033</v>
      </c>
      <c r="J2101" s="48" t="s">
        <v>32</v>
      </c>
      <c r="K2101" s="48" t="s">
        <v>33</v>
      </c>
    </row>
    <row r="2102" spans="1:11" x14ac:dyDescent="0.25">
      <c r="A2102" s="48" t="s">
        <v>2022</v>
      </c>
      <c r="B2102" s="48" t="s">
        <v>79</v>
      </c>
      <c r="C2102" s="48" t="s">
        <v>31</v>
      </c>
      <c r="D2102" s="48">
        <v>545017</v>
      </c>
      <c r="E2102" s="48">
        <v>81.98</v>
      </c>
      <c r="F2102" s="48">
        <v>4.5599999999999996</v>
      </c>
      <c r="G2102" s="48">
        <v>8.3999999999999995E-3</v>
      </c>
      <c r="H2102" s="48">
        <v>119.5213</v>
      </c>
      <c r="I2102" s="48">
        <v>2033</v>
      </c>
      <c r="J2102" s="48" t="s">
        <v>32</v>
      </c>
      <c r="K2102" s="48" t="s">
        <v>33</v>
      </c>
    </row>
    <row r="2103" spans="1:11" x14ac:dyDescent="0.25">
      <c r="A2103" s="48" t="s">
        <v>1924</v>
      </c>
      <c r="B2103" s="48" t="s">
        <v>79</v>
      </c>
      <c r="C2103" s="48" t="s">
        <v>31</v>
      </c>
      <c r="D2103" s="48">
        <v>843673</v>
      </c>
      <c r="E2103" s="48">
        <v>71.930000000000007</v>
      </c>
      <c r="F2103" s="48">
        <v>6.61</v>
      </c>
      <c r="G2103" s="48">
        <v>7.7999999999999996E-3</v>
      </c>
      <c r="H2103" s="48">
        <v>127.6358</v>
      </c>
      <c r="I2103" s="48">
        <v>2033</v>
      </c>
      <c r="J2103" s="48" t="s">
        <v>32</v>
      </c>
      <c r="K2103" s="48" t="s">
        <v>33</v>
      </c>
    </row>
    <row r="2104" spans="1:11" x14ac:dyDescent="0.25">
      <c r="A2104" s="48" t="s">
        <v>3646</v>
      </c>
      <c r="B2104" s="48" t="s">
        <v>34</v>
      </c>
      <c r="C2104" s="48" t="s">
        <v>31</v>
      </c>
      <c r="D2104" s="48">
        <v>855788</v>
      </c>
      <c r="E2104" s="48">
        <v>84.72</v>
      </c>
      <c r="F2104" s="48">
        <v>10.63</v>
      </c>
      <c r="G2104" s="48">
        <v>1.24E-2</v>
      </c>
      <c r="H2104" s="48">
        <v>80.506900000000002</v>
      </c>
      <c r="I2104" s="48">
        <v>2033</v>
      </c>
      <c r="J2104" s="48" t="s">
        <v>32</v>
      </c>
      <c r="K2104" s="48" t="s">
        <v>33</v>
      </c>
    </row>
    <row r="2105" spans="1:11" x14ac:dyDescent="0.25">
      <c r="A2105" s="48" t="s">
        <v>2585</v>
      </c>
      <c r="B2105" s="48" t="s">
        <v>79</v>
      </c>
      <c r="C2105" s="48" t="s">
        <v>31</v>
      </c>
      <c r="D2105" s="48">
        <v>1110432</v>
      </c>
      <c r="E2105" s="48">
        <v>83.78</v>
      </c>
      <c r="F2105" s="48">
        <v>7.22</v>
      </c>
      <c r="G2105" s="48">
        <v>6.4999999999999997E-3</v>
      </c>
      <c r="H2105" s="48">
        <v>153.79939999999999</v>
      </c>
      <c r="I2105" s="48">
        <v>2033</v>
      </c>
      <c r="J2105" s="48" t="s">
        <v>32</v>
      </c>
      <c r="K2105" s="48" t="s">
        <v>33</v>
      </c>
    </row>
    <row r="2106" spans="1:11" x14ac:dyDescent="0.25">
      <c r="A2106" s="48" t="s">
        <v>1955</v>
      </c>
      <c r="B2106" s="48" t="s">
        <v>79</v>
      </c>
      <c r="C2106" s="48" t="s">
        <v>31</v>
      </c>
      <c r="D2106" s="48">
        <v>940199</v>
      </c>
      <c r="E2106" s="48">
        <v>86.25</v>
      </c>
      <c r="F2106" s="48">
        <v>6.53</v>
      </c>
      <c r="G2106" s="48">
        <v>6.8999999999999999E-3</v>
      </c>
      <c r="H2106" s="48">
        <v>143.98150000000001</v>
      </c>
      <c r="I2106" s="48">
        <v>2033</v>
      </c>
      <c r="J2106" s="48" t="s">
        <v>32</v>
      </c>
      <c r="K2106" s="48" t="s">
        <v>33</v>
      </c>
    </row>
    <row r="2107" spans="1:11" x14ac:dyDescent="0.25">
      <c r="A2107" s="48" t="s">
        <v>1505</v>
      </c>
      <c r="B2107" s="48" t="s">
        <v>75</v>
      </c>
      <c r="C2107" s="48" t="s">
        <v>31</v>
      </c>
      <c r="D2107" s="48">
        <v>459020</v>
      </c>
      <c r="E2107" s="48">
        <v>78.06</v>
      </c>
      <c r="F2107" s="48">
        <v>3.58</v>
      </c>
      <c r="G2107" s="48">
        <v>7.7999999999999996E-3</v>
      </c>
      <c r="H2107" s="48">
        <v>128.21780000000001</v>
      </c>
      <c r="I2107" s="48">
        <v>2033</v>
      </c>
      <c r="J2107" s="48" t="s">
        <v>32</v>
      </c>
      <c r="K2107" s="48" t="s">
        <v>33</v>
      </c>
    </row>
    <row r="2108" spans="1:11" x14ac:dyDescent="0.25">
      <c r="A2108" s="48" t="s">
        <v>2661</v>
      </c>
      <c r="B2108" s="48" t="s">
        <v>79</v>
      </c>
      <c r="C2108" s="48" t="s">
        <v>31</v>
      </c>
      <c r="D2108" s="48">
        <v>1064129</v>
      </c>
      <c r="E2108" s="48">
        <v>85.76</v>
      </c>
      <c r="F2108" s="48">
        <v>6.66</v>
      </c>
      <c r="G2108" s="48">
        <v>6.3E-3</v>
      </c>
      <c r="H2108" s="48">
        <v>159.7791</v>
      </c>
      <c r="I2108" s="48">
        <v>2033</v>
      </c>
      <c r="J2108" s="48" t="s">
        <v>32</v>
      </c>
      <c r="K2108" s="48" t="s">
        <v>33</v>
      </c>
    </row>
    <row r="2109" spans="1:11" x14ac:dyDescent="0.25">
      <c r="A2109" s="48" t="s">
        <v>2359</v>
      </c>
      <c r="B2109" s="48" t="s">
        <v>75</v>
      </c>
      <c r="C2109" s="48" t="s">
        <v>31</v>
      </c>
      <c r="D2109" s="48">
        <v>301108</v>
      </c>
      <c r="E2109" s="48">
        <v>87.74</v>
      </c>
      <c r="F2109" s="48">
        <v>5.18</v>
      </c>
      <c r="G2109" s="48">
        <v>1.72E-2</v>
      </c>
      <c r="H2109" s="48">
        <v>58.128999999999998</v>
      </c>
      <c r="I2109" s="48">
        <v>2033</v>
      </c>
      <c r="J2109" s="48" t="s">
        <v>32</v>
      </c>
      <c r="K2109" s="48" t="s">
        <v>33</v>
      </c>
    </row>
    <row r="2110" spans="1:11" x14ac:dyDescent="0.25">
      <c r="A2110" s="48" t="s">
        <v>2021</v>
      </c>
      <c r="B2110" s="48" t="s">
        <v>75</v>
      </c>
      <c r="C2110" s="48" t="s">
        <v>31</v>
      </c>
      <c r="D2110" s="48">
        <v>730684</v>
      </c>
      <c r="E2110" s="48">
        <v>82.5</v>
      </c>
      <c r="F2110" s="48">
        <v>5.93</v>
      </c>
      <c r="G2110" s="48">
        <v>8.0999999999999996E-3</v>
      </c>
      <c r="H2110" s="48">
        <v>123.2182</v>
      </c>
      <c r="I2110" s="48">
        <v>2033</v>
      </c>
      <c r="J2110" s="48" t="s">
        <v>32</v>
      </c>
      <c r="K2110" s="48" t="s">
        <v>33</v>
      </c>
    </row>
    <row r="2111" spans="1:11" x14ac:dyDescent="0.25">
      <c r="A2111" s="48" t="s">
        <v>2049</v>
      </c>
      <c r="B2111" s="48" t="s">
        <v>79</v>
      </c>
      <c r="C2111" s="48" t="s">
        <v>31</v>
      </c>
      <c r="D2111" s="48">
        <v>598501</v>
      </c>
      <c r="E2111" s="48">
        <v>83.96</v>
      </c>
      <c r="F2111" s="48">
        <v>4.4000000000000004</v>
      </c>
      <c r="G2111" s="48">
        <v>7.4000000000000003E-3</v>
      </c>
      <c r="H2111" s="48">
        <v>136.02289999999999</v>
      </c>
      <c r="I2111" s="48">
        <v>2033</v>
      </c>
      <c r="J2111" s="48" t="s">
        <v>32</v>
      </c>
      <c r="K2111" s="48" t="s">
        <v>33</v>
      </c>
    </row>
    <row r="2112" spans="1:11" x14ac:dyDescent="0.25">
      <c r="A2112" s="48" t="s">
        <v>1994</v>
      </c>
      <c r="B2112" s="48" t="s">
        <v>79</v>
      </c>
      <c r="C2112" s="48" t="s">
        <v>31</v>
      </c>
      <c r="D2112" s="48">
        <v>469197</v>
      </c>
      <c r="E2112" s="48">
        <v>87.4</v>
      </c>
      <c r="F2112" s="48">
        <v>4.37</v>
      </c>
      <c r="G2112" s="48">
        <v>9.2999999999999992E-3</v>
      </c>
      <c r="H2112" s="48">
        <v>107.3676</v>
      </c>
      <c r="I2112" s="48">
        <v>2033</v>
      </c>
      <c r="J2112" s="48" t="s">
        <v>32</v>
      </c>
      <c r="K2112" s="48" t="s">
        <v>33</v>
      </c>
    </row>
    <row r="2113" spans="1:11" x14ac:dyDescent="0.25">
      <c r="A2113" s="48" t="s">
        <v>2300</v>
      </c>
      <c r="B2113" s="48" t="s">
        <v>79</v>
      </c>
      <c r="C2113" s="48" t="s">
        <v>31</v>
      </c>
      <c r="D2113" s="48">
        <v>51369</v>
      </c>
      <c r="E2113" s="48">
        <v>87.77</v>
      </c>
      <c r="F2113" s="48">
        <v>4.7699999999999996</v>
      </c>
      <c r="G2113" s="48">
        <v>9.2899999999999996E-2</v>
      </c>
      <c r="H2113" s="48">
        <v>10.7692</v>
      </c>
      <c r="I2113" s="48">
        <v>2033</v>
      </c>
      <c r="J2113" s="48" t="s">
        <v>32</v>
      </c>
      <c r="K2113" s="48" t="s">
        <v>33</v>
      </c>
    </row>
    <row r="2114" spans="1:11" x14ac:dyDescent="0.25">
      <c r="A2114" s="48" t="s">
        <v>2091</v>
      </c>
      <c r="B2114" s="48" t="s">
        <v>79</v>
      </c>
      <c r="C2114" s="48" t="s">
        <v>31</v>
      </c>
      <c r="D2114" s="48">
        <v>1015403</v>
      </c>
      <c r="E2114" s="48">
        <v>87.73</v>
      </c>
      <c r="F2114" s="48">
        <v>6.27</v>
      </c>
      <c r="G2114" s="48">
        <v>6.1999999999999998E-3</v>
      </c>
      <c r="H2114" s="48">
        <v>161.9462</v>
      </c>
      <c r="I2114" s="48">
        <v>2033</v>
      </c>
      <c r="J2114" s="48" t="s">
        <v>32</v>
      </c>
      <c r="K2114" s="48" t="s">
        <v>33</v>
      </c>
    </row>
    <row r="2115" spans="1:11" x14ac:dyDescent="0.25">
      <c r="A2115" s="48" t="s">
        <v>1996</v>
      </c>
      <c r="B2115" s="48" t="s">
        <v>79</v>
      </c>
      <c r="C2115" s="48" t="s">
        <v>31</v>
      </c>
      <c r="D2115" s="48">
        <v>467346</v>
      </c>
      <c r="E2115" s="48">
        <v>87.47</v>
      </c>
      <c r="F2115" s="48">
        <v>4.38</v>
      </c>
      <c r="G2115" s="48">
        <v>9.4000000000000004E-3</v>
      </c>
      <c r="H2115" s="48">
        <v>106.7</v>
      </c>
      <c r="I2115" s="48">
        <v>2033</v>
      </c>
      <c r="J2115" s="48" t="s">
        <v>32</v>
      </c>
      <c r="K2115" s="48" t="s">
        <v>33</v>
      </c>
    </row>
    <row r="2116" spans="1:11" x14ac:dyDescent="0.25">
      <c r="A2116" s="48" t="s">
        <v>2676</v>
      </c>
      <c r="B2116" s="48" t="s">
        <v>34</v>
      </c>
      <c r="C2116" s="48" t="s">
        <v>31</v>
      </c>
      <c r="D2116" s="48">
        <v>1129596</v>
      </c>
      <c r="E2116" s="48">
        <v>87.36</v>
      </c>
      <c r="F2116" s="48">
        <v>9.5299999999999994</v>
      </c>
      <c r="G2116" s="48">
        <v>8.3999999999999995E-3</v>
      </c>
      <c r="H2116" s="48">
        <v>118.5305</v>
      </c>
      <c r="I2116" s="48">
        <v>2033</v>
      </c>
      <c r="J2116" s="48" t="s">
        <v>32</v>
      </c>
      <c r="K2116" s="48" t="s">
        <v>33</v>
      </c>
    </row>
    <row r="2117" spans="1:11" x14ac:dyDescent="0.25">
      <c r="A2117" s="48" t="s">
        <v>1979</v>
      </c>
      <c r="B2117" s="48" t="s">
        <v>34</v>
      </c>
      <c r="C2117" s="48" t="s">
        <v>31</v>
      </c>
      <c r="D2117" s="48">
        <v>1835990</v>
      </c>
      <c r="E2117" s="48">
        <v>85.7</v>
      </c>
      <c r="F2117" s="48">
        <v>12.47</v>
      </c>
      <c r="G2117" s="48">
        <v>6.7999999999999996E-3</v>
      </c>
      <c r="H2117" s="48">
        <v>147.23259999999999</v>
      </c>
      <c r="I2117" s="48">
        <v>2033</v>
      </c>
      <c r="J2117" s="48" t="s">
        <v>32</v>
      </c>
      <c r="K2117" s="48" t="s">
        <v>33</v>
      </c>
    </row>
    <row r="2118" spans="1:11" x14ac:dyDescent="0.25">
      <c r="A2118" s="48" t="s">
        <v>3546</v>
      </c>
      <c r="B2118" s="48" t="s">
        <v>34</v>
      </c>
      <c r="C2118" s="48" t="s">
        <v>31</v>
      </c>
      <c r="D2118" s="48">
        <v>2006839</v>
      </c>
      <c r="E2118" s="48">
        <v>83.9</v>
      </c>
      <c r="F2118" s="48">
        <v>13.85</v>
      </c>
      <c r="G2118" s="48">
        <v>6.8999999999999999E-3</v>
      </c>
      <c r="H2118" s="48">
        <v>144.8982</v>
      </c>
      <c r="I2118" s="48">
        <v>2033</v>
      </c>
      <c r="J2118" s="48" t="s">
        <v>32</v>
      </c>
      <c r="K2118" s="48" t="s">
        <v>33</v>
      </c>
    </row>
    <row r="2119" spans="1:11" x14ac:dyDescent="0.25">
      <c r="A2119" s="48" t="s">
        <v>1746</v>
      </c>
      <c r="B2119" s="48" t="s">
        <v>79</v>
      </c>
      <c r="C2119" s="48" t="s">
        <v>31</v>
      </c>
      <c r="D2119" s="48">
        <v>758116</v>
      </c>
      <c r="E2119" s="48">
        <v>88.44</v>
      </c>
      <c r="F2119" s="48">
        <v>4.28</v>
      </c>
      <c r="G2119" s="48">
        <v>5.5999999999999999E-3</v>
      </c>
      <c r="H2119" s="48">
        <v>177.12989999999999</v>
      </c>
      <c r="I2119" s="48">
        <v>2033</v>
      </c>
      <c r="J2119" s="48" t="s">
        <v>32</v>
      </c>
      <c r="K2119" s="48" t="s">
        <v>33</v>
      </c>
    </row>
    <row r="2120" spans="1:11" x14ac:dyDescent="0.25">
      <c r="A2120" s="48" t="s">
        <v>1802</v>
      </c>
      <c r="B2120" s="48" t="s">
        <v>79</v>
      </c>
      <c r="C2120" s="48" t="s">
        <v>31</v>
      </c>
      <c r="D2120" s="48">
        <v>1132416</v>
      </c>
      <c r="E2120" s="48">
        <v>82.86</v>
      </c>
      <c r="F2120" s="48">
        <v>6.23</v>
      </c>
      <c r="G2120" s="48">
        <v>5.4999999999999997E-3</v>
      </c>
      <c r="H2120" s="48">
        <v>181.76820000000001</v>
      </c>
      <c r="I2120" s="48">
        <v>2033</v>
      </c>
      <c r="J2120" s="48" t="s">
        <v>32</v>
      </c>
      <c r="K2120" s="48" t="s">
        <v>33</v>
      </c>
    </row>
    <row r="2121" spans="1:11" x14ac:dyDescent="0.25">
      <c r="A2121" s="48" t="s">
        <v>1185</v>
      </c>
      <c r="B2121" s="48" t="s">
        <v>75</v>
      </c>
      <c r="C2121" s="48" t="s">
        <v>31</v>
      </c>
      <c r="D2121" s="48">
        <v>362889</v>
      </c>
      <c r="E2121" s="48">
        <v>79.61</v>
      </c>
      <c r="F2121" s="48">
        <v>4.67</v>
      </c>
      <c r="G2121" s="48">
        <v>1.29E-2</v>
      </c>
      <c r="H2121" s="48">
        <v>77.706500000000005</v>
      </c>
      <c r="I2121" s="48">
        <v>2033</v>
      </c>
      <c r="J2121" s="48" t="s">
        <v>32</v>
      </c>
      <c r="K2121" s="48" t="s">
        <v>33</v>
      </c>
    </row>
    <row r="2122" spans="1:11" x14ac:dyDescent="0.25">
      <c r="A2122" s="48" t="s">
        <v>3083</v>
      </c>
      <c r="B2122" s="48" t="s">
        <v>75</v>
      </c>
      <c r="C2122" s="48" t="s">
        <v>31</v>
      </c>
      <c r="D2122" s="48">
        <v>613083</v>
      </c>
      <c r="E2122" s="48">
        <v>82.42</v>
      </c>
      <c r="F2122" s="48">
        <v>6.27</v>
      </c>
      <c r="G2122" s="48">
        <v>1.0200000000000001E-2</v>
      </c>
      <c r="H2122" s="48">
        <v>97.780500000000004</v>
      </c>
      <c r="I2122" s="48">
        <v>2033</v>
      </c>
      <c r="J2122" s="48" t="s">
        <v>32</v>
      </c>
      <c r="K2122" s="48" t="s">
        <v>33</v>
      </c>
    </row>
    <row r="2123" spans="1:11" x14ac:dyDescent="0.25">
      <c r="A2123" s="48" t="s">
        <v>2089</v>
      </c>
      <c r="B2123" s="48" t="s">
        <v>75</v>
      </c>
      <c r="C2123" s="48" t="s">
        <v>31</v>
      </c>
      <c r="D2123" s="48">
        <v>810219</v>
      </c>
      <c r="E2123" s="48">
        <v>85.35</v>
      </c>
      <c r="F2123" s="48">
        <v>6.59</v>
      </c>
      <c r="G2123" s="48">
        <v>8.0999999999999996E-3</v>
      </c>
      <c r="H2123" s="48">
        <v>122.9468</v>
      </c>
      <c r="I2123" s="48">
        <v>2033</v>
      </c>
      <c r="J2123" s="48" t="s">
        <v>32</v>
      </c>
      <c r="K2123" s="48" t="s">
        <v>33</v>
      </c>
    </row>
    <row r="2124" spans="1:11" x14ac:dyDescent="0.25">
      <c r="A2124" s="48" t="s">
        <v>2180</v>
      </c>
      <c r="B2124" s="48" t="s">
        <v>75</v>
      </c>
      <c r="C2124" s="48" t="s">
        <v>31</v>
      </c>
      <c r="D2124" s="48">
        <v>809515</v>
      </c>
      <c r="E2124" s="48">
        <v>85.11</v>
      </c>
      <c r="F2124" s="48">
        <v>6.59</v>
      </c>
      <c r="G2124" s="48">
        <v>8.0999999999999996E-3</v>
      </c>
      <c r="H2124" s="48">
        <v>122.8398</v>
      </c>
      <c r="I2124" s="48">
        <v>2033</v>
      </c>
      <c r="J2124" s="48" t="s">
        <v>32</v>
      </c>
      <c r="K2124" s="48" t="s">
        <v>33</v>
      </c>
    </row>
    <row r="2125" spans="1:11" x14ac:dyDescent="0.25">
      <c r="A2125" s="48" t="s">
        <v>2017</v>
      </c>
      <c r="B2125" s="48" t="s">
        <v>79</v>
      </c>
      <c r="C2125" s="48" t="s">
        <v>31</v>
      </c>
      <c r="D2125" s="48">
        <v>981304</v>
      </c>
      <c r="E2125" s="48">
        <v>73.84</v>
      </c>
      <c r="F2125" s="48">
        <v>9.8000000000000007</v>
      </c>
      <c r="G2125" s="48">
        <v>0.01</v>
      </c>
      <c r="H2125" s="48">
        <v>100.133</v>
      </c>
      <c r="I2125" s="48">
        <v>2033</v>
      </c>
      <c r="J2125" s="48" t="s">
        <v>32</v>
      </c>
      <c r="K2125" s="48" t="s">
        <v>33</v>
      </c>
    </row>
    <row r="2126" spans="1:11" x14ac:dyDescent="0.25">
      <c r="A2126" s="48" t="s">
        <v>2509</v>
      </c>
      <c r="B2126" s="48" t="s">
        <v>79</v>
      </c>
      <c r="C2126" s="48" t="s">
        <v>31</v>
      </c>
      <c r="D2126" s="48">
        <v>1116291</v>
      </c>
      <c r="E2126" s="48">
        <v>88.62</v>
      </c>
      <c r="F2126" s="48">
        <v>9.92</v>
      </c>
      <c r="G2126" s="48">
        <v>8.8999999999999999E-3</v>
      </c>
      <c r="H2126" s="48">
        <v>112.5294</v>
      </c>
      <c r="I2126" s="48">
        <v>2033</v>
      </c>
      <c r="J2126" s="48" t="s">
        <v>32</v>
      </c>
      <c r="K2126" s="48" t="s">
        <v>33</v>
      </c>
    </row>
    <row r="2127" spans="1:11" x14ac:dyDescent="0.25">
      <c r="A2127" s="48" t="s">
        <v>1876</v>
      </c>
      <c r="B2127" s="48" t="s">
        <v>75</v>
      </c>
      <c r="C2127" s="48" t="s">
        <v>31</v>
      </c>
      <c r="D2127" s="48">
        <v>1606635</v>
      </c>
      <c r="E2127" s="48">
        <v>84.33</v>
      </c>
      <c r="F2127" s="48">
        <v>10.86</v>
      </c>
      <c r="G2127" s="48">
        <v>6.7999999999999996E-3</v>
      </c>
      <c r="H2127" s="48">
        <v>147.94059999999999</v>
      </c>
      <c r="I2127" s="48">
        <v>2033</v>
      </c>
      <c r="J2127" s="48" t="s">
        <v>32</v>
      </c>
      <c r="K2127" s="48" t="s">
        <v>33</v>
      </c>
    </row>
    <row r="2128" spans="1:11" x14ac:dyDescent="0.25">
      <c r="A2128" s="48" t="s">
        <v>3106</v>
      </c>
      <c r="B2128" s="48" t="s">
        <v>75</v>
      </c>
      <c r="C2128" s="48" t="s">
        <v>31</v>
      </c>
      <c r="D2128" s="48">
        <v>1219911</v>
      </c>
      <c r="E2128" s="48">
        <v>75.88</v>
      </c>
      <c r="F2128" s="48">
        <v>10.43</v>
      </c>
      <c r="G2128" s="48">
        <v>8.5000000000000006E-3</v>
      </c>
      <c r="H2128" s="48">
        <v>116.96169999999999</v>
      </c>
      <c r="I2128" s="48">
        <v>2033</v>
      </c>
      <c r="J2128" s="48" t="s">
        <v>32</v>
      </c>
      <c r="K2128" s="48" t="s">
        <v>33</v>
      </c>
    </row>
    <row r="2129" spans="1:11" x14ac:dyDescent="0.25">
      <c r="A2129" s="48" t="s">
        <v>2007</v>
      </c>
      <c r="B2129" s="48" t="s">
        <v>75</v>
      </c>
      <c r="C2129" s="48" t="s">
        <v>31</v>
      </c>
      <c r="D2129" s="48">
        <v>1012804</v>
      </c>
      <c r="E2129" s="48">
        <v>82.42</v>
      </c>
      <c r="F2129" s="48">
        <v>9.83</v>
      </c>
      <c r="G2129" s="48">
        <v>9.7000000000000003E-3</v>
      </c>
      <c r="H2129" s="48">
        <v>103.03189999999999</v>
      </c>
      <c r="I2129" s="48">
        <v>2033</v>
      </c>
      <c r="J2129" s="48" t="s">
        <v>32</v>
      </c>
      <c r="K2129" s="48" t="s">
        <v>33</v>
      </c>
    </row>
    <row r="2130" spans="1:11" x14ac:dyDescent="0.25">
      <c r="A2130" s="48" t="s">
        <v>1786</v>
      </c>
      <c r="B2130" s="48" t="s">
        <v>79</v>
      </c>
      <c r="C2130" s="48" t="s">
        <v>31</v>
      </c>
      <c r="D2130" s="48">
        <v>522460</v>
      </c>
      <c r="E2130" s="48">
        <v>81.56</v>
      </c>
      <c r="F2130" s="48">
        <v>4.17</v>
      </c>
      <c r="G2130" s="48">
        <v>8.0000000000000002E-3</v>
      </c>
      <c r="H2130" s="48">
        <v>125.2902</v>
      </c>
      <c r="I2130" s="48">
        <v>2033</v>
      </c>
      <c r="J2130" s="48" t="s">
        <v>32</v>
      </c>
      <c r="K2130" s="48" t="s">
        <v>33</v>
      </c>
    </row>
    <row r="2131" spans="1:11" x14ac:dyDescent="0.25">
      <c r="A2131" s="48" t="s">
        <v>3030</v>
      </c>
      <c r="B2131" s="48" t="s">
        <v>79</v>
      </c>
      <c r="C2131" s="48" t="s">
        <v>31</v>
      </c>
      <c r="D2131" s="48">
        <v>1043246</v>
      </c>
      <c r="E2131" s="48">
        <v>70.77</v>
      </c>
      <c r="F2131" s="48">
        <v>11.05</v>
      </c>
      <c r="G2131" s="48">
        <v>1.06E-2</v>
      </c>
      <c r="H2131" s="48">
        <v>94.4114</v>
      </c>
      <c r="I2131" s="48">
        <v>2033</v>
      </c>
      <c r="J2131" s="48" t="s">
        <v>32</v>
      </c>
      <c r="K2131" s="48" t="s">
        <v>33</v>
      </c>
    </row>
    <row r="2132" spans="1:11" x14ac:dyDescent="0.25">
      <c r="A2132" s="48" t="s">
        <v>2496</v>
      </c>
      <c r="B2132" s="48" t="s">
        <v>79</v>
      </c>
      <c r="C2132" s="48" t="s">
        <v>31</v>
      </c>
      <c r="D2132" s="48">
        <v>1191142</v>
      </c>
      <c r="E2132" s="48">
        <v>78.86</v>
      </c>
      <c r="F2132" s="48">
        <v>7.08</v>
      </c>
      <c r="G2132" s="48">
        <v>5.8999999999999999E-3</v>
      </c>
      <c r="H2132" s="48">
        <v>168.24039999999999</v>
      </c>
      <c r="I2132" s="48">
        <v>2033</v>
      </c>
      <c r="J2132" s="48" t="s">
        <v>32</v>
      </c>
      <c r="K2132" s="48" t="s">
        <v>33</v>
      </c>
    </row>
    <row r="2133" spans="1:11" x14ac:dyDescent="0.25">
      <c r="A2133" s="48" t="s">
        <v>1990</v>
      </c>
      <c r="B2133" s="48" t="s">
        <v>79</v>
      </c>
      <c r="C2133" s="48" t="s">
        <v>31</v>
      </c>
      <c r="D2133" s="48">
        <v>587972</v>
      </c>
      <c r="E2133" s="48">
        <v>86.64</v>
      </c>
      <c r="F2133" s="48">
        <v>4.0599999999999996</v>
      </c>
      <c r="G2133" s="48">
        <v>6.8999999999999999E-3</v>
      </c>
      <c r="H2133" s="48">
        <v>144.82060000000001</v>
      </c>
      <c r="I2133" s="48">
        <v>2033</v>
      </c>
      <c r="J2133" s="48" t="s">
        <v>32</v>
      </c>
      <c r="K2133" s="48" t="s">
        <v>33</v>
      </c>
    </row>
    <row r="2134" spans="1:11" x14ac:dyDescent="0.25">
      <c r="A2134" s="48" t="s">
        <v>1610</v>
      </c>
      <c r="B2134" s="48" t="s">
        <v>79</v>
      </c>
      <c r="C2134" s="48" t="s">
        <v>31</v>
      </c>
      <c r="D2134" s="48">
        <v>535325</v>
      </c>
      <c r="E2134" s="48">
        <v>86.77</v>
      </c>
      <c r="F2134" s="48">
        <v>4.55</v>
      </c>
      <c r="G2134" s="48">
        <v>8.5000000000000006E-3</v>
      </c>
      <c r="H2134" s="48">
        <v>117.6538</v>
      </c>
      <c r="I2134" s="48">
        <v>2033</v>
      </c>
      <c r="J2134" s="48" t="s">
        <v>32</v>
      </c>
      <c r="K2134" s="48" t="s">
        <v>33</v>
      </c>
    </row>
    <row r="2135" spans="1:11" x14ac:dyDescent="0.25">
      <c r="A2135" s="48" t="s">
        <v>2601</v>
      </c>
      <c r="B2135" s="48" t="s">
        <v>75</v>
      </c>
      <c r="C2135" s="48" t="s">
        <v>31</v>
      </c>
      <c r="D2135" s="48">
        <v>782141</v>
      </c>
      <c r="E2135" s="48">
        <v>87.43</v>
      </c>
      <c r="F2135" s="48">
        <v>5.34</v>
      </c>
      <c r="G2135" s="48">
        <v>6.7999999999999996E-3</v>
      </c>
      <c r="H2135" s="48">
        <v>146.4684</v>
      </c>
      <c r="I2135" s="48">
        <v>2033</v>
      </c>
      <c r="J2135" s="48" t="s">
        <v>32</v>
      </c>
      <c r="K2135" s="48" t="s">
        <v>33</v>
      </c>
    </row>
    <row r="2136" spans="1:11" x14ac:dyDescent="0.25">
      <c r="A2136" s="48" t="s">
        <v>2065</v>
      </c>
      <c r="B2136" s="48" t="s">
        <v>79</v>
      </c>
      <c r="C2136" s="48" t="s">
        <v>31</v>
      </c>
      <c r="D2136" s="48">
        <v>484616</v>
      </c>
      <c r="E2136" s="48">
        <v>84.44</v>
      </c>
      <c r="F2136" s="48">
        <v>4.8099999999999996</v>
      </c>
      <c r="G2136" s="48">
        <v>9.9000000000000008E-3</v>
      </c>
      <c r="H2136" s="48">
        <v>100.7518</v>
      </c>
      <c r="I2136" s="48">
        <v>2033</v>
      </c>
      <c r="J2136" s="48" t="s">
        <v>32</v>
      </c>
      <c r="K2136" s="48" t="s">
        <v>33</v>
      </c>
    </row>
    <row r="2137" spans="1:11" x14ac:dyDescent="0.25">
      <c r="A2137" s="48" t="s">
        <v>2319</v>
      </c>
      <c r="B2137" s="48" t="s">
        <v>75</v>
      </c>
      <c r="C2137" s="48" t="s">
        <v>31</v>
      </c>
      <c r="D2137" s="48">
        <v>377237</v>
      </c>
      <c r="E2137" s="48">
        <v>84.06</v>
      </c>
      <c r="F2137" s="48">
        <v>5.31</v>
      </c>
      <c r="G2137" s="48">
        <v>1.41E-2</v>
      </c>
      <c r="H2137" s="48">
        <v>71.042699999999996</v>
      </c>
      <c r="I2137" s="48">
        <v>2033</v>
      </c>
      <c r="J2137" s="48" t="s">
        <v>32</v>
      </c>
      <c r="K2137" s="48" t="s">
        <v>33</v>
      </c>
    </row>
    <row r="2138" spans="1:11" x14ac:dyDescent="0.25">
      <c r="A2138" s="48" t="s">
        <v>2458</v>
      </c>
      <c r="B2138" s="48" t="s">
        <v>79</v>
      </c>
      <c r="C2138" s="48" t="s">
        <v>31</v>
      </c>
      <c r="D2138" s="48">
        <v>934031</v>
      </c>
      <c r="E2138" s="48">
        <v>84.71</v>
      </c>
      <c r="F2138" s="48">
        <v>7.17</v>
      </c>
      <c r="G2138" s="48">
        <v>7.7000000000000002E-3</v>
      </c>
      <c r="H2138" s="48">
        <v>130.26939999999999</v>
      </c>
      <c r="I2138" s="48">
        <v>2033</v>
      </c>
      <c r="J2138" s="48" t="s">
        <v>32</v>
      </c>
      <c r="K2138" s="48" t="s">
        <v>33</v>
      </c>
    </row>
    <row r="2139" spans="1:11" x14ac:dyDescent="0.25">
      <c r="A2139" s="48" t="s">
        <v>2433</v>
      </c>
      <c r="B2139" s="48" t="s">
        <v>79</v>
      </c>
      <c r="C2139" s="48" t="s">
        <v>31</v>
      </c>
      <c r="D2139" s="48">
        <v>847197</v>
      </c>
      <c r="E2139" s="48">
        <v>81.12</v>
      </c>
      <c r="F2139" s="48">
        <v>7.73</v>
      </c>
      <c r="G2139" s="48">
        <v>9.1000000000000004E-3</v>
      </c>
      <c r="H2139" s="48">
        <v>109.5986</v>
      </c>
      <c r="I2139" s="48">
        <v>2033</v>
      </c>
      <c r="J2139" s="48" t="s">
        <v>32</v>
      </c>
      <c r="K2139" s="48" t="s">
        <v>33</v>
      </c>
    </row>
    <row r="2140" spans="1:11" x14ac:dyDescent="0.25">
      <c r="A2140" s="48" t="s">
        <v>3135</v>
      </c>
      <c r="B2140" s="48" t="s">
        <v>79</v>
      </c>
      <c r="C2140" s="48" t="s">
        <v>31</v>
      </c>
      <c r="D2140" s="48">
        <v>867727</v>
      </c>
      <c r="E2140" s="48">
        <v>88.92</v>
      </c>
      <c r="F2140" s="48">
        <v>6.48</v>
      </c>
      <c r="G2140" s="48">
        <v>7.4999999999999997E-3</v>
      </c>
      <c r="H2140" s="48">
        <v>133.9085</v>
      </c>
      <c r="I2140" s="48">
        <v>2033</v>
      </c>
      <c r="J2140" s="48" t="s">
        <v>32</v>
      </c>
      <c r="K2140" s="48" t="s">
        <v>33</v>
      </c>
    </row>
    <row r="2141" spans="1:11" x14ac:dyDescent="0.25">
      <c r="A2141" s="48" t="s">
        <v>2325</v>
      </c>
      <c r="B2141" s="48" t="s">
        <v>75</v>
      </c>
      <c r="C2141" s="48" t="s">
        <v>31</v>
      </c>
      <c r="D2141" s="48">
        <v>244247</v>
      </c>
      <c r="E2141" s="48">
        <v>81.12</v>
      </c>
      <c r="F2141" s="48">
        <v>6.12</v>
      </c>
      <c r="G2141" s="48">
        <v>2.5100000000000001E-2</v>
      </c>
      <c r="H2141" s="48">
        <v>39.909599999999998</v>
      </c>
      <c r="I2141" s="48">
        <v>2033</v>
      </c>
      <c r="J2141" s="48" t="s">
        <v>32</v>
      </c>
      <c r="K2141" s="48" t="s">
        <v>33</v>
      </c>
    </row>
    <row r="2142" spans="1:11" x14ac:dyDescent="0.25">
      <c r="A2142" s="48" t="s">
        <v>2046</v>
      </c>
      <c r="B2142" s="48" t="s">
        <v>79</v>
      </c>
      <c r="C2142" s="48" t="s">
        <v>31</v>
      </c>
      <c r="D2142" s="48">
        <v>586209</v>
      </c>
      <c r="E2142" s="48">
        <v>89.22</v>
      </c>
      <c r="F2142" s="48">
        <v>6.27</v>
      </c>
      <c r="G2142" s="48">
        <v>1.0699999999999999E-2</v>
      </c>
      <c r="H2142" s="48">
        <v>93.494299999999996</v>
      </c>
      <c r="I2142" s="48">
        <v>2033</v>
      </c>
      <c r="J2142" s="48" t="s">
        <v>32</v>
      </c>
      <c r="K2142" s="48" t="s">
        <v>33</v>
      </c>
    </row>
    <row r="2143" spans="1:11" x14ac:dyDescent="0.25">
      <c r="A2143" s="48" t="s">
        <v>1756</v>
      </c>
      <c r="B2143" s="48" t="s">
        <v>75</v>
      </c>
      <c r="C2143" s="48" t="s">
        <v>31</v>
      </c>
      <c r="D2143" s="48">
        <v>946852</v>
      </c>
      <c r="E2143" s="48">
        <v>86.15</v>
      </c>
      <c r="F2143" s="48">
        <v>6.53</v>
      </c>
      <c r="G2143" s="48">
        <v>6.8999999999999999E-3</v>
      </c>
      <c r="H2143" s="48">
        <v>145.00030000000001</v>
      </c>
      <c r="I2143" s="48">
        <v>2033</v>
      </c>
      <c r="J2143" s="48" t="s">
        <v>32</v>
      </c>
      <c r="K2143" s="48" t="s">
        <v>33</v>
      </c>
    </row>
    <row r="2144" spans="1:11" x14ac:dyDescent="0.25">
      <c r="A2144" s="48" t="s">
        <v>1197</v>
      </c>
      <c r="B2144" s="48" t="s">
        <v>75</v>
      </c>
      <c r="C2144" s="48" t="s">
        <v>31</v>
      </c>
      <c r="D2144" s="48">
        <v>336544</v>
      </c>
      <c r="E2144" s="48">
        <v>80.239999999999995</v>
      </c>
      <c r="F2144" s="48">
        <v>4.41</v>
      </c>
      <c r="G2144" s="48">
        <v>1.3100000000000001E-2</v>
      </c>
      <c r="H2144" s="48">
        <v>76.313800000000001</v>
      </c>
      <c r="I2144" s="48">
        <v>2033</v>
      </c>
      <c r="J2144" s="48" t="s">
        <v>32</v>
      </c>
      <c r="K2144" s="48" t="s">
        <v>33</v>
      </c>
    </row>
    <row r="2145" spans="1:11" x14ac:dyDescent="0.25">
      <c r="A2145" s="48" t="s">
        <v>3079</v>
      </c>
      <c r="B2145" s="48" t="s">
        <v>79</v>
      </c>
      <c r="C2145" s="48" t="s">
        <v>31</v>
      </c>
      <c r="D2145" s="48">
        <v>784549</v>
      </c>
      <c r="E2145" s="48">
        <v>86.14</v>
      </c>
      <c r="F2145" s="48">
        <v>6.67</v>
      </c>
      <c r="G2145" s="48">
        <v>8.5000000000000006E-3</v>
      </c>
      <c r="H2145" s="48">
        <v>117.6236</v>
      </c>
      <c r="I2145" s="48">
        <v>2033</v>
      </c>
      <c r="J2145" s="48" t="s">
        <v>32</v>
      </c>
      <c r="K2145" s="48" t="s">
        <v>33</v>
      </c>
    </row>
    <row r="2146" spans="1:11" x14ac:dyDescent="0.25">
      <c r="A2146" s="48" t="s">
        <v>2298</v>
      </c>
      <c r="B2146" s="48" t="s">
        <v>79</v>
      </c>
      <c r="C2146" s="48" t="s">
        <v>31</v>
      </c>
      <c r="D2146" s="48">
        <v>51105</v>
      </c>
      <c r="E2146" s="48">
        <v>81.2</v>
      </c>
      <c r="F2146" s="48">
        <v>4.8</v>
      </c>
      <c r="G2146" s="48">
        <v>9.3899999999999997E-2</v>
      </c>
      <c r="H2146" s="48">
        <v>10.6469</v>
      </c>
      <c r="I2146" s="48">
        <v>2033</v>
      </c>
      <c r="J2146" s="48" t="s">
        <v>32</v>
      </c>
      <c r="K2146" s="48" t="s">
        <v>33</v>
      </c>
    </row>
    <row r="2147" spans="1:11" x14ac:dyDescent="0.25">
      <c r="A2147" s="48" t="s">
        <v>2277</v>
      </c>
      <c r="B2147" s="48" t="s">
        <v>79</v>
      </c>
      <c r="C2147" s="48" t="s">
        <v>31</v>
      </c>
      <c r="D2147" s="48">
        <v>51105</v>
      </c>
      <c r="E2147" s="48">
        <v>85.33</v>
      </c>
      <c r="F2147" s="48">
        <v>6.76</v>
      </c>
      <c r="G2147" s="48">
        <v>0.1323</v>
      </c>
      <c r="H2147" s="48">
        <v>7.5598999999999998</v>
      </c>
      <c r="I2147" s="48">
        <v>2033</v>
      </c>
      <c r="J2147" s="48" t="s">
        <v>32</v>
      </c>
      <c r="K2147" s="48" t="s">
        <v>33</v>
      </c>
    </row>
    <row r="2148" spans="1:11" x14ac:dyDescent="0.25">
      <c r="A2148" s="48" t="s">
        <v>1368</v>
      </c>
      <c r="B2148" s="48" t="s">
        <v>79</v>
      </c>
      <c r="C2148" s="48" t="s">
        <v>31</v>
      </c>
      <c r="D2148" s="48">
        <v>492722</v>
      </c>
      <c r="E2148" s="48">
        <v>87.33</v>
      </c>
      <c r="F2148" s="48">
        <v>4.3600000000000003</v>
      </c>
      <c r="G2148" s="48">
        <v>8.8000000000000005E-3</v>
      </c>
      <c r="H2148" s="48">
        <v>113.0097</v>
      </c>
      <c r="I2148" s="48">
        <v>2033</v>
      </c>
      <c r="J2148" s="48" t="s">
        <v>32</v>
      </c>
      <c r="K2148" s="48" t="s">
        <v>33</v>
      </c>
    </row>
    <row r="2149" spans="1:11" x14ac:dyDescent="0.25">
      <c r="A2149" s="48" t="s">
        <v>1539</v>
      </c>
      <c r="B2149" s="48" t="s">
        <v>79</v>
      </c>
      <c r="C2149" s="48" t="s">
        <v>31</v>
      </c>
      <c r="D2149" s="48">
        <v>519685</v>
      </c>
      <c r="E2149" s="48">
        <v>87.59</v>
      </c>
      <c r="F2149" s="48">
        <v>3.92</v>
      </c>
      <c r="G2149" s="48">
        <v>7.4999999999999997E-3</v>
      </c>
      <c r="H2149" s="48">
        <v>132.57259999999999</v>
      </c>
      <c r="I2149" s="48">
        <v>2033</v>
      </c>
      <c r="J2149" s="48" t="s">
        <v>32</v>
      </c>
      <c r="K2149" s="48" t="s">
        <v>33</v>
      </c>
    </row>
    <row r="2150" spans="1:11" x14ac:dyDescent="0.25">
      <c r="A2150" s="48" t="s">
        <v>2619</v>
      </c>
      <c r="B2150" s="48" t="s">
        <v>79</v>
      </c>
      <c r="C2150" s="48" t="s">
        <v>31</v>
      </c>
      <c r="D2150" s="48">
        <v>813010</v>
      </c>
      <c r="E2150" s="48">
        <v>79.64</v>
      </c>
      <c r="F2150" s="48">
        <v>7.32</v>
      </c>
      <c r="G2150" s="48">
        <v>8.9999999999999993E-3</v>
      </c>
      <c r="H2150" s="48">
        <v>111.0669</v>
      </c>
      <c r="I2150" s="48">
        <v>2033</v>
      </c>
      <c r="J2150" s="48" t="s">
        <v>32</v>
      </c>
      <c r="K2150" s="48" t="s">
        <v>33</v>
      </c>
    </row>
    <row r="2151" spans="1:11" x14ac:dyDescent="0.25">
      <c r="A2151" s="48" t="s">
        <v>3647</v>
      </c>
      <c r="B2151" s="48" t="s">
        <v>75</v>
      </c>
      <c r="C2151" s="48" t="s">
        <v>31</v>
      </c>
      <c r="D2151" s="48">
        <v>1615872</v>
      </c>
      <c r="E2151" s="48">
        <v>75.930000000000007</v>
      </c>
      <c r="F2151" s="48">
        <v>12.71</v>
      </c>
      <c r="G2151" s="48">
        <v>7.9000000000000008E-3</v>
      </c>
      <c r="H2151" s="48">
        <v>127.1339</v>
      </c>
      <c r="I2151" s="48">
        <v>2033</v>
      </c>
      <c r="J2151" s="48" t="s">
        <v>32</v>
      </c>
      <c r="K2151" s="48" t="s">
        <v>33</v>
      </c>
    </row>
    <row r="2152" spans="1:11" x14ac:dyDescent="0.25">
      <c r="A2152" s="48" t="s">
        <v>1999</v>
      </c>
      <c r="B2152" s="48" t="s">
        <v>79</v>
      </c>
      <c r="C2152" s="48" t="s">
        <v>31</v>
      </c>
      <c r="D2152" s="48">
        <v>1235154</v>
      </c>
      <c r="E2152" s="48">
        <v>73.150000000000006</v>
      </c>
      <c r="F2152" s="48">
        <v>11.09</v>
      </c>
      <c r="G2152" s="48">
        <v>8.9999999999999993E-3</v>
      </c>
      <c r="H2152" s="48">
        <v>111.3755</v>
      </c>
      <c r="I2152" s="48">
        <v>2033</v>
      </c>
      <c r="J2152" s="48" t="s">
        <v>32</v>
      </c>
      <c r="K2152" s="48" t="s">
        <v>33</v>
      </c>
    </row>
    <row r="2153" spans="1:11" x14ac:dyDescent="0.25">
      <c r="A2153" s="48" t="s">
        <v>1497</v>
      </c>
      <c r="B2153" s="48" t="s">
        <v>79</v>
      </c>
      <c r="C2153" s="48" t="s">
        <v>31</v>
      </c>
      <c r="D2153" s="48">
        <v>460033</v>
      </c>
      <c r="E2153" s="48">
        <v>88.76</v>
      </c>
      <c r="F2153" s="48">
        <v>4.21</v>
      </c>
      <c r="G2153" s="48">
        <v>9.1999999999999998E-3</v>
      </c>
      <c r="H2153" s="48">
        <v>109.2715</v>
      </c>
      <c r="I2153" s="48">
        <v>2033</v>
      </c>
      <c r="J2153" s="48" t="s">
        <v>32</v>
      </c>
      <c r="K2153" s="48" t="s">
        <v>33</v>
      </c>
    </row>
    <row r="2154" spans="1:11" x14ac:dyDescent="0.25">
      <c r="A2154" s="48" t="s">
        <v>1502</v>
      </c>
      <c r="B2154" s="48" t="s">
        <v>79</v>
      </c>
      <c r="C2154" s="48" t="s">
        <v>31</v>
      </c>
      <c r="D2154" s="48">
        <v>568146</v>
      </c>
      <c r="E2154" s="48">
        <v>85.7</v>
      </c>
      <c r="F2154" s="48">
        <v>3.72</v>
      </c>
      <c r="G2154" s="48">
        <v>6.4999999999999997E-3</v>
      </c>
      <c r="H2154" s="48">
        <v>152.72749999999999</v>
      </c>
      <c r="I2154" s="48">
        <v>2033</v>
      </c>
      <c r="J2154" s="48" t="s">
        <v>32</v>
      </c>
      <c r="K2154" s="48" t="s">
        <v>33</v>
      </c>
    </row>
    <row r="2155" spans="1:11" x14ac:dyDescent="0.25">
      <c r="A2155" s="48" t="s">
        <v>1970</v>
      </c>
      <c r="B2155" s="48" t="s">
        <v>79</v>
      </c>
      <c r="C2155" s="48" t="s">
        <v>31</v>
      </c>
      <c r="D2155" s="48">
        <v>760186</v>
      </c>
      <c r="E2155" s="48">
        <v>82.93</v>
      </c>
      <c r="F2155" s="48">
        <v>4.68</v>
      </c>
      <c r="G2155" s="48">
        <v>6.1999999999999998E-3</v>
      </c>
      <c r="H2155" s="48">
        <v>162.43299999999999</v>
      </c>
      <c r="I2155" s="48">
        <v>2033</v>
      </c>
      <c r="J2155" s="48" t="s">
        <v>32</v>
      </c>
      <c r="K2155" s="48" t="s">
        <v>33</v>
      </c>
    </row>
    <row r="2156" spans="1:11" x14ac:dyDescent="0.25">
      <c r="A2156" s="48" t="s">
        <v>1793</v>
      </c>
      <c r="B2156" s="48" t="s">
        <v>79</v>
      </c>
      <c r="C2156" s="48" t="s">
        <v>31</v>
      </c>
      <c r="D2156" s="48">
        <v>626036</v>
      </c>
      <c r="E2156" s="48">
        <v>84.57</v>
      </c>
      <c r="F2156" s="48">
        <v>4.41</v>
      </c>
      <c r="G2156" s="48">
        <v>7.0000000000000001E-3</v>
      </c>
      <c r="H2156" s="48">
        <v>141.95830000000001</v>
      </c>
      <c r="I2156" s="48">
        <v>2033</v>
      </c>
      <c r="J2156" s="48" t="s">
        <v>32</v>
      </c>
      <c r="K2156" s="48" t="s">
        <v>33</v>
      </c>
    </row>
    <row r="2157" spans="1:11" x14ac:dyDescent="0.25">
      <c r="A2157" s="48" t="s">
        <v>2125</v>
      </c>
      <c r="B2157" s="48" t="s">
        <v>79</v>
      </c>
      <c r="C2157" s="48" t="s">
        <v>31</v>
      </c>
      <c r="D2157" s="48">
        <v>803626</v>
      </c>
      <c r="E2157" s="48">
        <v>81.33</v>
      </c>
      <c r="F2157" s="48">
        <v>6.6</v>
      </c>
      <c r="G2157" s="48">
        <v>8.2000000000000007E-3</v>
      </c>
      <c r="H2157" s="48">
        <v>121.7615</v>
      </c>
      <c r="I2157" s="48">
        <v>2033</v>
      </c>
      <c r="J2157" s="48" t="s">
        <v>32</v>
      </c>
      <c r="K2157" s="48" t="s">
        <v>33</v>
      </c>
    </row>
    <row r="2158" spans="1:11" x14ac:dyDescent="0.25">
      <c r="A2158" s="48" t="s">
        <v>3016</v>
      </c>
      <c r="B2158" s="48" t="s">
        <v>79</v>
      </c>
      <c r="C2158" s="48" t="s">
        <v>31</v>
      </c>
      <c r="D2158" s="48">
        <v>677890</v>
      </c>
      <c r="E2158" s="48">
        <v>86.85</v>
      </c>
      <c r="F2158" s="48">
        <v>6.39</v>
      </c>
      <c r="G2158" s="48">
        <v>9.4000000000000004E-3</v>
      </c>
      <c r="H2158" s="48">
        <v>106.086</v>
      </c>
      <c r="I2158" s="48">
        <v>2033</v>
      </c>
      <c r="J2158" s="48" t="s">
        <v>32</v>
      </c>
      <c r="K2158" s="48" t="s">
        <v>33</v>
      </c>
    </row>
    <row r="2159" spans="1:11" x14ac:dyDescent="0.25">
      <c r="A2159" s="48" t="s">
        <v>2369</v>
      </c>
      <c r="B2159" s="48" t="s">
        <v>34</v>
      </c>
      <c r="C2159" s="48" t="s">
        <v>31</v>
      </c>
      <c r="D2159" s="48">
        <v>997076</v>
      </c>
      <c r="E2159" s="48">
        <v>83.6</v>
      </c>
      <c r="F2159" s="48">
        <v>8.2200000000000006</v>
      </c>
      <c r="G2159" s="48">
        <v>8.2000000000000007E-3</v>
      </c>
      <c r="H2159" s="48">
        <v>121.2987</v>
      </c>
      <c r="I2159" s="48">
        <v>2033</v>
      </c>
      <c r="J2159" s="48" t="s">
        <v>32</v>
      </c>
      <c r="K2159" s="48" t="s">
        <v>33</v>
      </c>
    </row>
    <row r="2160" spans="1:11" x14ac:dyDescent="0.25">
      <c r="A2160" s="48" t="s">
        <v>3035</v>
      </c>
      <c r="B2160" s="48" t="s">
        <v>79</v>
      </c>
      <c r="C2160" s="48" t="s">
        <v>31</v>
      </c>
      <c r="D2160" s="48">
        <v>1467946</v>
      </c>
      <c r="E2160" s="48">
        <v>79.97</v>
      </c>
      <c r="F2160" s="48">
        <v>10.16</v>
      </c>
      <c r="G2160" s="48">
        <v>6.8999999999999999E-3</v>
      </c>
      <c r="H2160" s="48">
        <v>144.4829</v>
      </c>
      <c r="I2160" s="48">
        <v>2033</v>
      </c>
      <c r="J2160" s="48" t="s">
        <v>32</v>
      </c>
      <c r="K2160" s="48" t="s">
        <v>33</v>
      </c>
    </row>
    <row r="2161" spans="1:11" x14ac:dyDescent="0.25">
      <c r="A2161" s="48" t="s">
        <v>2059</v>
      </c>
      <c r="B2161" s="48" t="s">
        <v>79</v>
      </c>
      <c r="C2161" s="48" t="s">
        <v>31</v>
      </c>
      <c r="D2161" s="48">
        <v>599999</v>
      </c>
      <c r="E2161" s="48">
        <v>88.38</v>
      </c>
      <c r="F2161" s="48">
        <v>4.6900000000000004</v>
      </c>
      <c r="G2161" s="48">
        <v>7.7999999999999996E-3</v>
      </c>
      <c r="H2161" s="48">
        <v>127.9315</v>
      </c>
      <c r="I2161" s="48">
        <v>2033</v>
      </c>
      <c r="J2161" s="48" t="s">
        <v>32</v>
      </c>
      <c r="K2161" s="48" t="s">
        <v>33</v>
      </c>
    </row>
    <row r="2162" spans="1:11" x14ac:dyDescent="0.25">
      <c r="A2162" s="48" t="s">
        <v>3125</v>
      </c>
      <c r="B2162" s="48" t="s">
        <v>75</v>
      </c>
      <c r="C2162" s="48" t="s">
        <v>31</v>
      </c>
      <c r="D2162" s="48">
        <v>888815</v>
      </c>
      <c r="E2162" s="48">
        <v>82.56</v>
      </c>
      <c r="F2162" s="48">
        <v>6.58</v>
      </c>
      <c r="G2162" s="48">
        <v>7.4000000000000003E-3</v>
      </c>
      <c r="H2162" s="48">
        <v>135.07830000000001</v>
      </c>
      <c r="I2162" s="48">
        <v>2033</v>
      </c>
      <c r="J2162" s="48" t="s">
        <v>32</v>
      </c>
      <c r="K2162" s="48" t="s">
        <v>33</v>
      </c>
    </row>
    <row r="2163" spans="1:11" x14ac:dyDescent="0.25">
      <c r="A2163" s="48" t="s">
        <v>3027</v>
      </c>
      <c r="B2163" s="48" t="s">
        <v>79</v>
      </c>
      <c r="C2163" s="48" t="s">
        <v>31</v>
      </c>
      <c r="D2163" s="48">
        <v>594095</v>
      </c>
      <c r="E2163" s="48">
        <v>87.03</v>
      </c>
      <c r="F2163" s="48">
        <v>6.28</v>
      </c>
      <c r="G2163" s="48">
        <v>1.06E-2</v>
      </c>
      <c r="H2163" s="48">
        <v>94.601200000000006</v>
      </c>
      <c r="I2163" s="48">
        <v>2033</v>
      </c>
      <c r="J2163" s="48" t="s">
        <v>32</v>
      </c>
      <c r="K2163" s="48" t="s">
        <v>33</v>
      </c>
    </row>
    <row r="2164" spans="1:11" x14ac:dyDescent="0.25">
      <c r="A2164" s="48" t="s">
        <v>1785</v>
      </c>
      <c r="B2164" s="48" t="s">
        <v>75</v>
      </c>
      <c r="C2164" s="48" t="s">
        <v>31</v>
      </c>
      <c r="D2164" s="48">
        <v>477391</v>
      </c>
      <c r="E2164" s="48">
        <v>85.24</v>
      </c>
      <c r="F2164" s="48">
        <v>4.71</v>
      </c>
      <c r="G2164" s="48">
        <v>9.9000000000000008E-3</v>
      </c>
      <c r="H2164" s="48">
        <v>101.3569</v>
      </c>
      <c r="I2164" s="48">
        <v>2033</v>
      </c>
      <c r="J2164" s="48" t="s">
        <v>32</v>
      </c>
      <c r="K2164" s="48" t="s">
        <v>33</v>
      </c>
    </row>
    <row r="2165" spans="1:11" x14ac:dyDescent="0.25">
      <c r="A2165" s="48" t="s">
        <v>3111</v>
      </c>
      <c r="B2165" s="48" t="s">
        <v>75</v>
      </c>
      <c r="C2165" s="48" t="s">
        <v>31</v>
      </c>
      <c r="D2165" s="48">
        <v>2206986</v>
      </c>
      <c r="E2165" s="48">
        <v>77.989999999999995</v>
      </c>
      <c r="F2165" s="48">
        <v>19.87</v>
      </c>
      <c r="G2165" s="48">
        <v>8.9999999999999993E-3</v>
      </c>
      <c r="H2165" s="48">
        <v>111.07129999999999</v>
      </c>
      <c r="I2165" s="48">
        <v>2033</v>
      </c>
      <c r="J2165" s="48" t="s">
        <v>32</v>
      </c>
      <c r="K2165" s="48" t="s">
        <v>33</v>
      </c>
    </row>
    <row r="2166" spans="1:11" x14ac:dyDescent="0.25">
      <c r="A2166" s="48" t="s">
        <v>2348</v>
      </c>
      <c r="B2166" s="48" t="s">
        <v>75</v>
      </c>
      <c r="C2166" s="48" t="s">
        <v>31</v>
      </c>
      <c r="D2166" s="48">
        <v>234613</v>
      </c>
      <c r="E2166" s="48">
        <v>79.650000000000006</v>
      </c>
      <c r="F2166" s="48">
        <v>5.2</v>
      </c>
      <c r="G2166" s="48">
        <v>2.2200000000000001E-2</v>
      </c>
      <c r="H2166" s="48">
        <v>45.117899999999999</v>
      </c>
      <c r="I2166" s="48">
        <v>2033</v>
      </c>
      <c r="J2166" s="48" t="s">
        <v>32</v>
      </c>
      <c r="K2166" s="48" t="s">
        <v>33</v>
      </c>
    </row>
    <row r="2167" spans="1:11" x14ac:dyDescent="0.25">
      <c r="A2167" s="48" t="s">
        <v>2843</v>
      </c>
      <c r="B2167" s="48" t="s">
        <v>75</v>
      </c>
      <c r="C2167" s="48" t="s">
        <v>31</v>
      </c>
      <c r="D2167" s="48">
        <v>523840</v>
      </c>
      <c r="E2167" s="48">
        <v>84.68</v>
      </c>
      <c r="F2167" s="48">
        <v>5.16</v>
      </c>
      <c r="G2167" s="48">
        <v>9.9000000000000008E-3</v>
      </c>
      <c r="H2167" s="48">
        <v>101.5194</v>
      </c>
      <c r="I2167" s="48">
        <v>2034</v>
      </c>
      <c r="J2167" s="48" t="s">
        <v>32</v>
      </c>
      <c r="K2167" s="48" t="s">
        <v>33</v>
      </c>
    </row>
    <row r="2168" spans="1:11" x14ac:dyDescent="0.25">
      <c r="A2168" s="48" t="s">
        <v>2432</v>
      </c>
      <c r="B2168" s="48" t="s">
        <v>79</v>
      </c>
      <c r="C2168" s="48" t="s">
        <v>31</v>
      </c>
      <c r="D2168" s="48">
        <v>876289</v>
      </c>
      <c r="E2168" s="48">
        <v>71.12</v>
      </c>
      <c r="F2168" s="48">
        <v>7.55</v>
      </c>
      <c r="G2168" s="48">
        <v>8.6E-3</v>
      </c>
      <c r="H2168" s="48">
        <v>116.0647</v>
      </c>
      <c r="I2168" s="48">
        <v>2034</v>
      </c>
      <c r="J2168" s="48" t="s">
        <v>32</v>
      </c>
      <c r="K2168" s="48" t="s">
        <v>33</v>
      </c>
    </row>
    <row r="2169" spans="1:11" x14ac:dyDescent="0.25">
      <c r="A2169" s="48" t="s">
        <v>3053</v>
      </c>
      <c r="B2169" s="48" t="s">
        <v>75</v>
      </c>
      <c r="C2169" s="48" t="s">
        <v>31</v>
      </c>
      <c r="D2169" s="48">
        <v>930243</v>
      </c>
      <c r="E2169" s="48">
        <v>80.099999999999994</v>
      </c>
      <c r="F2169" s="48">
        <v>4.84</v>
      </c>
      <c r="G2169" s="48">
        <v>5.1999999999999998E-3</v>
      </c>
      <c r="H2169" s="48">
        <v>192.19890000000001</v>
      </c>
      <c r="I2169" s="48">
        <v>2034</v>
      </c>
      <c r="J2169" s="48" t="s">
        <v>32</v>
      </c>
      <c r="K2169" s="48" t="s">
        <v>33</v>
      </c>
    </row>
    <row r="2170" spans="1:11" x14ac:dyDescent="0.25">
      <c r="A2170" s="48" t="s">
        <v>1833</v>
      </c>
      <c r="B2170" s="48" t="s">
        <v>75</v>
      </c>
      <c r="C2170" s="48" t="s">
        <v>31</v>
      </c>
      <c r="D2170" s="48">
        <v>626303</v>
      </c>
      <c r="E2170" s="48">
        <v>83.27</v>
      </c>
      <c r="F2170" s="48">
        <v>3.73</v>
      </c>
      <c r="G2170" s="48">
        <v>6.0000000000000001E-3</v>
      </c>
      <c r="H2170" s="48">
        <v>167.90960000000001</v>
      </c>
      <c r="I2170" s="48">
        <v>2034</v>
      </c>
      <c r="J2170" s="48" t="s">
        <v>32</v>
      </c>
      <c r="K2170" s="48" t="s">
        <v>33</v>
      </c>
    </row>
    <row r="2171" spans="1:11" x14ac:dyDescent="0.25">
      <c r="A2171" s="48" t="s">
        <v>1868</v>
      </c>
      <c r="B2171" s="48" t="s">
        <v>75</v>
      </c>
      <c r="C2171" s="48" t="s">
        <v>31</v>
      </c>
      <c r="D2171" s="48">
        <v>2927428</v>
      </c>
      <c r="E2171" s="48">
        <v>86.34</v>
      </c>
      <c r="F2171" s="48">
        <v>16.559999999999999</v>
      </c>
      <c r="G2171" s="48">
        <v>5.7000000000000002E-3</v>
      </c>
      <c r="H2171" s="48">
        <v>176.77709999999999</v>
      </c>
      <c r="I2171" s="48">
        <v>2034</v>
      </c>
      <c r="J2171" s="48" t="s">
        <v>32</v>
      </c>
      <c r="K2171" s="48" t="s">
        <v>33</v>
      </c>
    </row>
    <row r="2172" spans="1:11" x14ac:dyDescent="0.25">
      <c r="A2172" s="48" t="s">
        <v>2012</v>
      </c>
      <c r="B2172" s="48" t="s">
        <v>79</v>
      </c>
      <c r="C2172" s="48" t="s">
        <v>31</v>
      </c>
      <c r="D2172" s="48">
        <v>670229</v>
      </c>
      <c r="E2172" s="48">
        <v>83.66</v>
      </c>
      <c r="F2172" s="48">
        <v>4.5199999999999996</v>
      </c>
      <c r="G2172" s="48">
        <v>6.7000000000000002E-3</v>
      </c>
      <c r="H2172" s="48">
        <v>148.28059999999999</v>
      </c>
      <c r="I2172" s="48">
        <v>2034</v>
      </c>
      <c r="J2172" s="48" t="s">
        <v>32</v>
      </c>
      <c r="K2172" s="48" t="s">
        <v>33</v>
      </c>
    </row>
    <row r="2173" spans="1:11" x14ac:dyDescent="0.25">
      <c r="A2173" s="48" t="s">
        <v>3193</v>
      </c>
      <c r="B2173" s="48" t="s">
        <v>75</v>
      </c>
      <c r="C2173" s="48" t="s">
        <v>31</v>
      </c>
      <c r="D2173" s="48">
        <v>1207531</v>
      </c>
      <c r="E2173" s="48">
        <v>86.24</v>
      </c>
      <c r="F2173" s="48">
        <v>6.89</v>
      </c>
      <c r="G2173" s="48">
        <v>5.7000000000000002E-3</v>
      </c>
      <c r="H2173" s="48">
        <v>175.25839999999999</v>
      </c>
      <c r="I2173" s="48">
        <v>2034</v>
      </c>
      <c r="J2173" s="48" t="s">
        <v>32</v>
      </c>
      <c r="K2173" s="48" t="s">
        <v>33</v>
      </c>
    </row>
    <row r="2174" spans="1:11" x14ac:dyDescent="0.25">
      <c r="A2174" s="48" t="s">
        <v>1941</v>
      </c>
      <c r="B2174" s="48" t="s">
        <v>79</v>
      </c>
      <c r="C2174" s="48" t="s">
        <v>31</v>
      </c>
      <c r="D2174" s="48">
        <v>671817</v>
      </c>
      <c r="E2174" s="48">
        <v>87.48</v>
      </c>
      <c r="F2174" s="48">
        <v>4.54</v>
      </c>
      <c r="G2174" s="48">
        <v>6.7999999999999996E-3</v>
      </c>
      <c r="H2174" s="48">
        <v>147.97730000000001</v>
      </c>
      <c r="I2174" s="48">
        <v>2034</v>
      </c>
      <c r="J2174" s="48" t="s">
        <v>32</v>
      </c>
      <c r="K2174" s="48" t="s">
        <v>33</v>
      </c>
    </row>
    <row r="2175" spans="1:11" x14ac:dyDescent="0.25">
      <c r="A2175" s="48" t="s">
        <v>1787</v>
      </c>
      <c r="B2175" s="48" t="s">
        <v>75</v>
      </c>
      <c r="C2175" s="48" t="s">
        <v>31</v>
      </c>
      <c r="D2175" s="48">
        <v>538134</v>
      </c>
      <c r="E2175" s="48">
        <v>84.44</v>
      </c>
      <c r="F2175" s="48">
        <v>4.8</v>
      </c>
      <c r="G2175" s="48">
        <v>8.8999999999999999E-3</v>
      </c>
      <c r="H2175" s="48">
        <v>112.1113</v>
      </c>
      <c r="I2175" s="48">
        <v>2034</v>
      </c>
      <c r="J2175" s="48" t="s">
        <v>32</v>
      </c>
      <c r="K2175" s="48" t="s">
        <v>33</v>
      </c>
    </row>
    <row r="2176" spans="1:11" x14ac:dyDescent="0.25">
      <c r="A2176" s="48" t="s">
        <v>1858</v>
      </c>
      <c r="B2176" s="48" t="s">
        <v>79</v>
      </c>
      <c r="C2176" s="48" t="s">
        <v>31</v>
      </c>
      <c r="D2176" s="48">
        <v>2435738</v>
      </c>
      <c r="E2176" s="48">
        <v>84.78</v>
      </c>
      <c r="F2176" s="48">
        <v>10.71</v>
      </c>
      <c r="G2176" s="48">
        <v>4.4000000000000003E-3</v>
      </c>
      <c r="H2176" s="48">
        <v>227.42660000000001</v>
      </c>
      <c r="I2176" s="48">
        <v>2034</v>
      </c>
      <c r="J2176" s="48" t="s">
        <v>32</v>
      </c>
      <c r="K2176" s="48" t="s">
        <v>33</v>
      </c>
    </row>
    <row r="2177" spans="1:11" x14ac:dyDescent="0.25">
      <c r="A2177" s="48" t="s">
        <v>2297</v>
      </c>
      <c r="B2177" s="48" t="s">
        <v>79</v>
      </c>
      <c r="C2177" s="48" t="s">
        <v>31</v>
      </c>
      <c r="D2177" s="48">
        <v>454957</v>
      </c>
      <c r="E2177" s="48">
        <v>86.24</v>
      </c>
      <c r="F2177" s="48">
        <v>3.33</v>
      </c>
      <c r="G2177" s="48">
        <v>7.3000000000000001E-3</v>
      </c>
      <c r="H2177" s="48">
        <v>136.62360000000001</v>
      </c>
      <c r="I2177" s="48">
        <v>2034</v>
      </c>
      <c r="J2177" s="48" t="s">
        <v>32</v>
      </c>
      <c r="K2177" s="48" t="s">
        <v>33</v>
      </c>
    </row>
    <row r="2178" spans="1:11" x14ac:dyDescent="0.25">
      <c r="A2178" s="48" t="s">
        <v>2079</v>
      </c>
      <c r="B2178" s="48" t="s">
        <v>75</v>
      </c>
      <c r="C2178" s="48" t="s">
        <v>31</v>
      </c>
      <c r="D2178" s="48">
        <v>1835755</v>
      </c>
      <c r="E2178" s="48">
        <v>81.239999999999995</v>
      </c>
      <c r="F2178" s="48">
        <v>9.7799999999999994</v>
      </c>
      <c r="G2178" s="48">
        <v>5.3E-3</v>
      </c>
      <c r="H2178" s="48">
        <v>187.70500000000001</v>
      </c>
      <c r="I2178" s="48">
        <v>2034</v>
      </c>
      <c r="J2178" s="48" t="s">
        <v>32</v>
      </c>
      <c r="K2178" s="48" t="s">
        <v>33</v>
      </c>
    </row>
    <row r="2179" spans="1:11" x14ac:dyDescent="0.25">
      <c r="A2179" s="48" t="s">
        <v>3021</v>
      </c>
      <c r="B2179" s="48" t="s">
        <v>79</v>
      </c>
      <c r="C2179" s="48" t="s">
        <v>31</v>
      </c>
      <c r="D2179" s="48">
        <v>479188</v>
      </c>
      <c r="E2179" s="48">
        <v>87.62</v>
      </c>
      <c r="F2179" s="48">
        <v>6.1</v>
      </c>
      <c r="G2179" s="48">
        <v>1.2699999999999999E-2</v>
      </c>
      <c r="H2179" s="48">
        <v>78.555499999999995</v>
      </c>
      <c r="I2179" s="48">
        <v>2034</v>
      </c>
      <c r="J2179" s="48" t="s">
        <v>32</v>
      </c>
      <c r="K2179" s="48" t="s">
        <v>33</v>
      </c>
    </row>
    <row r="2180" spans="1:11" x14ac:dyDescent="0.25">
      <c r="A2180" s="48" t="s">
        <v>2412</v>
      </c>
      <c r="B2180" s="48" t="s">
        <v>75</v>
      </c>
      <c r="C2180" s="48" t="s">
        <v>31</v>
      </c>
      <c r="D2180" s="48">
        <v>377663</v>
      </c>
      <c r="E2180" s="48">
        <v>79.23</v>
      </c>
      <c r="F2180" s="48">
        <v>5.59</v>
      </c>
      <c r="G2180" s="48">
        <v>1.4800000000000001E-2</v>
      </c>
      <c r="H2180" s="48">
        <v>67.560500000000005</v>
      </c>
      <c r="I2180" s="48">
        <v>2034</v>
      </c>
      <c r="J2180" s="48" t="s">
        <v>32</v>
      </c>
      <c r="K2180" s="48" t="s">
        <v>33</v>
      </c>
    </row>
    <row r="2181" spans="1:11" x14ac:dyDescent="0.25">
      <c r="A2181" s="48" t="s">
        <v>3085</v>
      </c>
      <c r="B2181" s="48" t="s">
        <v>34</v>
      </c>
      <c r="C2181" s="48" t="s">
        <v>31</v>
      </c>
      <c r="D2181" s="48">
        <v>1072547</v>
      </c>
      <c r="E2181" s="48">
        <v>87.13</v>
      </c>
      <c r="F2181" s="48">
        <v>11.3</v>
      </c>
      <c r="G2181" s="48">
        <v>1.0500000000000001E-2</v>
      </c>
      <c r="H2181" s="48">
        <v>94.915700000000001</v>
      </c>
      <c r="I2181" s="48">
        <v>2034</v>
      </c>
      <c r="J2181" s="48" t="s">
        <v>32</v>
      </c>
      <c r="K2181" s="48" t="s">
        <v>33</v>
      </c>
    </row>
    <row r="2182" spans="1:11" x14ac:dyDescent="0.25">
      <c r="A2182" s="48" t="s">
        <v>2730</v>
      </c>
      <c r="B2182" s="48" t="s">
        <v>79</v>
      </c>
      <c r="C2182" s="48" t="s">
        <v>31</v>
      </c>
      <c r="D2182" s="48">
        <v>837672</v>
      </c>
      <c r="E2182" s="48">
        <v>82.13</v>
      </c>
      <c r="F2182" s="48">
        <v>6.54</v>
      </c>
      <c r="G2182" s="48">
        <v>7.7999999999999996E-3</v>
      </c>
      <c r="H2182" s="48">
        <v>128.08439999999999</v>
      </c>
      <c r="I2182" s="48">
        <v>2034</v>
      </c>
      <c r="J2182" s="48" t="s">
        <v>32</v>
      </c>
      <c r="K2182" s="48" t="s">
        <v>33</v>
      </c>
    </row>
    <row r="2183" spans="1:11" x14ac:dyDescent="0.25">
      <c r="A2183" s="48" t="s">
        <v>3050</v>
      </c>
      <c r="B2183" s="48" t="s">
        <v>79</v>
      </c>
      <c r="C2183" s="48" t="s">
        <v>31</v>
      </c>
      <c r="D2183" s="48">
        <v>726996</v>
      </c>
      <c r="E2183" s="48">
        <v>84.64</v>
      </c>
      <c r="F2183" s="48">
        <v>6.3</v>
      </c>
      <c r="G2183" s="48">
        <v>8.6999999999999994E-3</v>
      </c>
      <c r="H2183" s="48">
        <v>115.39619999999999</v>
      </c>
      <c r="I2183" s="48">
        <v>2034</v>
      </c>
      <c r="J2183" s="48" t="s">
        <v>32</v>
      </c>
      <c r="K2183" s="48" t="s">
        <v>33</v>
      </c>
    </row>
    <row r="2184" spans="1:11" x14ac:dyDescent="0.25">
      <c r="A2184" s="48" t="s">
        <v>2411</v>
      </c>
      <c r="B2184" s="48" t="s">
        <v>75</v>
      </c>
      <c r="C2184" s="48" t="s">
        <v>31</v>
      </c>
      <c r="D2184" s="48">
        <v>289147</v>
      </c>
      <c r="E2184" s="48">
        <v>84.49</v>
      </c>
      <c r="F2184" s="48">
        <v>5.66</v>
      </c>
      <c r="G2184" s="48">
        <v>1.9599999999999999E-2</v>
      </c>
      <c r="H2184" s="48">
        <v>51.085999999999999</v>
      </c>
      <c r="I2184" s="48">
        <v>2034</v>
      </c>
      <c r="J2184" s="48" t="s">
        <v>32</v>
      </c>
      <c r="K2184" s="48" t="s">
        <v>33</v>
      </c>
    </row>
    <row r="2185" spans="1:11" x14ac:dyDescent="0.25">
      <c r="A2185" s="48" t="s">
        <v>2198</v>
      </c>
      <c r="B2185" s="48" t="s">
        <v>79</v>
      </c>
      <c r="C2185" s="48" t="s">
        <v>31</v>
      </c>
      <c r="D2185" s="48">
        <v>642367</v>
      </c>
      <c r="E2185" s="48">
        <v>87.01</v>
      </c>
      <c r="F2185" s="48">
        <v>4.82</v>
      </c>
      <c r="G2185" s="48">
        <v>7.4999999999999997E-3</v>
      </c>
      <c r="H2185" s="48">
        <v>133.27109999999999</v>
      </c>
      <c r="I2185" s="48">
        <v>2034</v>
      </c>
      <c r="J2185" s="48" t="s">
        <v>32</v>
      </c>
      <c r="K2185" s="48" t="s">
        <v>33</v>
      </c>
    </row>
    <row r="2186" spans="1:11" x14ac:dyDescent="0.25">
      <c r="A2186" s="48" t="s">
        <v>1582</v>
      </c>
      <c r="B2186" s="48" t="s">
        <v>75</v>
      </c>
      <c r="C2186" s="48" t="s">
        <v>31</v>
      </c>
      <c r="D2186" s="48">
        <v>532643</v>
      </c>
      <c r="E2186" s="48">
        <v>85.55</v>
      </c>
      <c r="F2186" s="48">
        <v>4.68</v>
      </c>
      <c r="G2186" s="48">
        <v>8.8000000000000005E-3</v>
      </c>
      <c r="H2186" s="48">
        <v>113.81270000000001</v>
      </c>
      <c r="I2186" s="48">
        <v>2034</v>
      </c>
      <c r="J2186" s="48" t="s">
        <v>32</v>
      </c>
      <c r="K2186" s="48" t="s">
        <v>33</v>
      </c>
    </row>
    <row r="2187" spans="1:11" x14ac:dyDescent="0.25">
      <c r="A2187" s="48" t="s">
        <v>3648</v>
      </c>
      <c r="B2187" s="48" t="s">
        <v>34</v>
      </c>
      <c r="C2187" s="48" t="s">
        <v>31</v>
      </c>
      <c r="D2187" s="48">
        <v>424917</v>
      </c>
      <c r="E2187" s="48">
        <v>77.86</v>
      </c>
      <c r="F2187" s="48">
        <v>2.15</v>
      </c>
      <c r="G2187" s="48">
        <v>5.1000000000000004E-3</v>
      </c>
      <c r="H2187" s="48">
        <v>197.63570000000001</v>
      </c>
      <c r="I2187" s="48">
        <v>2034</v>
      </c>
      <c r="J2187" s="48" t="s">
        <v>32</v>
      </c>
      <c r="K2187" s="48" t="s">
        <v>33</v>
      </c>
    </row>
    <row r="2188" spans="1:11" x14ac:dyDescent="0.25">
      <c r="A2188" s="48" t="s">
        <v>3188</v>
      </c>
      <c r="B2188" s="48" t="s">
        <v>79</v>
      </c>
      <c r="C2188" s="48" t="s">
        <v>31</v>
      </c>
      <c r="D2188" s="48">
        <v>1202146</v>
      </c>
      <c r="E2188" s="48">
        <v>83.57</v>
      </c>
      <c r="F2188" s="48">
        <v>6.84</v>
      </c>
      <c r="G2188" s="48">
        <v>5.7000000000000002E-3</v>
      </c>
      <c r="H2188" s="48">
        <v>175.75229999999999</v>
      </c>
      <c r="I2188" s="48">
        <v>2034</v>
      </c>
      <c r="J2188" s="48" t="s">
        <v>32</v>
      </c>
      <c r="K2188" s="48" t="s">
        <v>33</v>
      </c>
    </row>
    <row r="2189" spans="1:11" x14ac:dyDescent="0.25">
      <c r="A2189" s="48" t="s">
        <v>3157</v>
      </c>
      <c r="B2189" s="48" t="s">
        <v>79</v>
      </c>
      <c r="C2189" s="48" t="s">
        <v>31</v>
      </c>
      <c r="D2189" s="48">
        <v>760666</v>
      </c>
      <c r="E2189" s="48">
        <v>86.48</v>
      </c>
      <c r="F2189" s="48">
        <v>6.43</v>
      </c>
      <c r="G2189" s="48">
        <v>8.5000000000000006E-3</v>
      </c>
      <c r="H2189" s="48">
        <v>118.2996</v>
      </c>
      <c r="I2189" s="48">
        <v>2034</v>
      </c>
      <c r="J2189" s="48" t="s">
        <v>32</v>
      </c>
      <c r="K2189" s="48" t="s">
        <v>33</v>
      </c>
    </row>
    <row r="2190" spans="1:11" x14ac:dyDescent="0.25">
      <c r="A2190" s="48" t="s">
        <v>2084</v>
      </c>
      <c r="B2190" s="48" t="s">
        <v>75</v>
      </c>
      <c r="C2190" s="48" t="s">
        <v>31</v>
      </c>
      <c r="D2190" s="48">
        <v>1730592</v>
      </c>
      <c r="E2190" s="48">
        <v>78.78</v>
      </c>
      <c r="F2190" s="48">
        <v>10.24</v>
      </c>
      <c r="G2190" s="48">
        <v>5.8999999999999999E-3</v>
      </c>
      <c r="H2190" s="48">
        <v>169.00309999999999</v>
      </c>
      <c r="I2190" s="48">
        <v>2034</v>
      </c>
      <c r="J2190" s="48" t="s">
        <v>32</v>
      </c>
      <c r="K2190" s="48" t="s">
        <v>33</v>
      </c>
    </row>
    <row r="2191" spans="1:11" x14ac:dyDescent="0.25">
      <c r="A2191" s="48" t="s">
        <v>1846</v>
      </c>
      <c r="B2191" s="48" t="s">
        <v>34</v>
      </c>
      <c r="C2191" s="48" t="s">
        <v>31</v>
      </c>
      <c r="D2191" s="48">
        <v>2428160</v>
      </c>
      <c r="E2191" s="48">
        <v>82.79</v>
      </c>
      <c r="F2191" s="48">
        <v>12.32</v>
      </c>
      <c r="G2191" s="48">
        <v>5.1000000000000004E-3</v>
      </c>
      <c r="H2191" s="48">
        <v>197.0909</v>
      </c>
      <c r="I2191" s="48">
        <v>2034</v>
      </c>
      <c r="J2191" s="48" t="s">
        <v>32</v>
      </c>
      <c r="K2191" s="48" t="s">
        <v>33</v>
      </c>
    </row>
    <row r="2192" spans="1:11" x14ac:dyDescent="0.25">
      <c r="A2192" s="48" t="s">
        <v>2101</v>
      </c>
      <c r="B2192" s="48" t="s">
        <v>79</v>
      </c>
      <c r="C2192" s="48" t="s">
        <v>31</v>
      </c>
      <c r="D2192" s="48">
        <v>575071</v>
      </c>
      <c r="E2192" s="48">
        <v>89</v>
      </c>
      <c r="F2192" s="48">
        <v>4.16</v>
      </c>
      <c r="G2192" s="48">
        <v>7.1999999999999998E-3</v>
      </c>
      <c r="H2192" s="48">
        <v>138.23830000000001</v>
      </c>
      <c r="I2192" s="48">
        <v>2034</v>
      </c>
      <c r="J2192" s="48" t="s">
        <v>32</v>
      </c>
      <c r="K2192" s="48" t="s">
        <v>33</v>
      </c>
    </row>
    <row r="2193" spans="1:11" x14ac:dyDescent="0.25">
      <c r="A2193" s="48" t="s">
        <v>1818</v>
      </c>
      <c r="B2193" s="48" t="s">
        <v>79</v>
      </c>
      <c r="C2193" s="48" t="s">
        <v>31</v>
      </c>
      <c r="D2193" s="48">
        <v>1048678</v>
      </c>
      <c r="E2193" s="48">
        <v>86.21</v>
      </c>
      <c r="F2193" s="48">
        <v>4.37</v>
      </c>
      <c r="G2193" s="48">
        <v>4.1999999999999997E-3</v>
      </c>
      <c r="H2193" s="48">
        <v>239.97219999999999</v>
      </c>
      <c r="I2193" s="48">
        <v>2034</v>
      </c>
      <c r="J2193" s="48" t="s">
        <v>32</v>
      </c>
      <c r="K2193" s="48" t="s">
        <v>33</v>
      </c>
    </row>
    <row r="2194" spans="1:11" x14ac:dyDescent="0.25">
      <c r="A2194" s="48" t="s">
        <v>1385</v>
      </c>
      <c r="B2194" s="48" t="s">
        <v>75</v>
      </c>
      <c r="C2194" s="48" t="s">
        <v>31</v>
      </c>
      <c r="D2194" s="48">
        <v>373776</v>
      </c>
      <c r="E2194" s="48">
        <v>81.5</v>
      </c>
      <c r="F2194" s="48">
        <v>4.76</v>
      </c>
      <c r="G2194" s="48">
        <v>1.2699999999999999E-2</v>
      </c>
      <c r="H2194" s="48">
        <v>78.5244</v>
      </c>
      <c r="I2194" s="48">
        <v>2034</v>
      </c>
      <c r="J2194" s="48" t="s">
        <v>32</v>
      </c>
      <c r="K2194" s="48" t="s">
        <v>33</v>
      </c>
    </row>
    <row r="2195" spans="1:11" x14ac:dyDescent="0.25">
      <c r="A2195" s="48" t="s">
        <v>3336</v>
      </c>
      <c r="B2195" s="48" t="s">
        <v>34</v>
      </c>
      <c r="C2195" s="48" t="s">
        <v>31</v>
      </c>
      <c r="D2195" s="48">
        <v>367559</v>
      </c>
      <c r="E2195" s="48">
        <v>78.989999999999995</v>
      </c>
      <c r="F2195" s="48">
        <v>2.06</v>
      </c>
      <c r="G2195" s="48">
        <v>5.5999999999999999E-3</v>
      </c>
      <c r="H2195" s="48">
        <v>178.42679999999999</v>
      </c>
      <c r="I2195" s="48">
        <v>2034</v>
      </c>
      <c r="J2195" s="48" t="s">
        <v>32</v>
      </c>
      <c r="K2195" s="48" t="s">
        <v>33</v>
      </c>
    </row>
    <row r="2196" spans="1:11" x14ac:dyDescent="0.25">
      <c r="A2196" s="48" t="s">
        <v>2018</v>
      </c>
      <c r="B2196" s="48" t="s">
        <v>34</v>
      </c>
      <c r="C2196" s="48" t="s">
        <v>31</v>
      </c>
      <c r="D2196" s="48">
        <v>1347657</v>
      </c>
      <c r="E2196" s="48">
        <v>83.72</v>
      </c>
      <c r="F2196" s="48">
        <v>10.52</v>
      </c>
      <c r="G2196" s="48">
        <v>7.7999999999999996E-3</v>
      </c>
      <c r="H2196" s="48">
        <v>128.10429999999999</v>
      </c>
      <c r="I2196" s="48">
        <v>2034</v>
      </c>
      <c r="J2196" s="48" t="s">
        <v>32</v>
      </c>
      <c r="K2196" s="48" t="s">
        <v>33</v>
      </c>
    </row>
    <row r="2197" spans="1:11" x14ac:dyDescent="0.25">
      <c r="A2197" s="48" t="s">
        <v>2844</v>
      </c>
      <c r="B2197" s="48" t="s">
        <v>75</v>
      </c>
      <c r="C2197" s="48" t="s">
        <v>31</v>
      </c>
      <c r="D2197" s="48">
        <v>1043989</v>
      </c>
      <c r="E2197" s="48">
        <v>86.62</v>
      </c>
      <c r="F2197" s="48">
        <v>5.64</v>
      </c>
      <c r="G2197" s="48">
        <v>5.4000000000000003E-3</v>
      </c>
      <c r="H2197" s="48">
        <v>185.1045</v>
      </c>
      <c r="I2197" s="48">
        <v>2034</v>
      </c>
      <c r="J2197" s="48" t="s">
        <v>32</v>
      </c>
      <c r="K2197" s="48" t="s">
        <v>33</v>
      </c>
    </row>
    <row r="2198" spans="1:11" x14ac:dyDescent="0.25">
      <c r="A2198" s="48" t="s">
        <v>2182</v>
      </c>
      <c r="B2198" s="48" t="s">
        <v>79</v>
      </c>
      <c r="C2198" s="48" t="s">
        <v>31</v>
      </c>
      <c r="D2198" s="48">
        <v>1474820</v>
      </c>
      <c r="E2198" s="48">
        <v>86.89</v>
      </c>
      <c r="F2198" s="48">
        <v>9.9600000000000009</v>
      </c>
      <c r="G2198" s="48">
        <v>6.7999999999999996E-3</v>
      </c>
      <c r="H2198" s="48">
        <v>148.07429999999999</v>
      </c>
      <c r="I2198" s="48">
        <v>2034</v>
      </c>
      <c r="J2198" s="48" t="s">
        <v>32</v>
      </c>
      <c r="K2198" s="48" t="s">
        <v>33</v>
      </c>
    </row>
    <row r="2199" spans="1:11" x14ac:dyDescent="0.25">
      <c r="A2199" s="48" t="s">
        <v>1592</v>
      </c>
      <c r="B2199" s="48" t="s">
        <v>75</v>
      </c>
      <c r="C2199" s="48" t="s">
        <v>31</v>
      </c>
      <c r="D2199" s="48">
        <v>273174</v>
      </c>
      <c r="E2199" s="48">
        <v>83.13</v>
      </c>
      <c r="F2199" s="48">
        <v>4.7699999999999996</v>
      </c>
      <c r="G2199" s="48">
        <v>1.7500000000000002E-2</v>
      </c>
      <c r="H2199" s="48">
        <v>57.269100000000002</v>
      </c>
      <c r="I2199" s="48">
        <v>2034</v>
      </c>
      <c r="J2199" s="48" t="s">
        <v>32</v>
      </c>
      <c r="K2199" s="48" t="s">
        <v>33</v>
      </c>
    </row>
    <row r="2200" spans="1:11" x14ac:dyDescent="0.25">
      <c r="A2200" s="48" t="s">
        <v>2606</v>
      </c>
      <c r="B2200" s="48" t="s">
        <v>79</v>
      </c>
      <c r="C2200" s="48" t="s">
        <v>31</v>
      </c>
      <c r="D2200" s="48">
        <v>686610</v>
      </c>
      <c r="E2200" s="48">
        <v>86.64</v>
      </c>
      <c r="F2200" s="48">
        <v>4.3899999999999997</v>
      </c>
      <c r="G2200" s="48">
        <v>6.4000000000000003E-3</v>
      </c>
      <c r="H2200" s="48">
        <v>156.4032</v>
      </c>
      <c r="I2200" s="48">
        <v>2034</v>
      </c>
      <c r="J2200" s="48" t="s">
        <v>32</v>
      </c>
      <c r="K2200" s="48" t="s">
        <v>33</v>
      </c>
    </row>
    <row r="2201" spans="1:11" x14ac:dyDescent="0.25">
      <c r="A2201" s="48" t="s">
        <v>3036</v>
      </c>
      <c r="B2201" s="48" t="s">
        <v>34</v>
      </c>
      <c r="C2201" s="48" t="s">
        <v>31</v>
      </c>
      <c r="D2201" s="48">
        <v>1739478</v>
      </c>
      <c r="E2201" s="48">
        <v>74.19</v>
      </c>
      <c r="F2201" s="48">
        <v>9.51</v>
      </c>
      <c r="G2201" s="48">
        <v>5.4999999999999997E-3</v>
      </c>
      <c r="H2201" s="48">
        <v>182.91040000000001</v>
      </c>
      <c r="I2201" s="48">
        <v>2034</v>
      </c>
      <c r="J2201" s="48" t="s">
        <v>32</v>
      </c>
      <c r="K2201" s="48" t="s">
        <v>33</v>
      </c>
    </row>
    <row r="2202" spans="1:11" x14ac:dyDescent="0.25">
      <c r="A2202" s="48" t="s">
        <v>2505</v>
      </c>
      <c r="B2202" s="48" t="s">
        <v>34</v>
      </c>
      <c r="C2202" s="48" t="s">
        <v>31</v>
      </c>
      <c r="D2202" s="48">
        <v>872038</v>
      </c>
      <c r="E2202" s="48">
        <v>83.1</v>
      </c>
      <c r="F2202" s="48">
        <v>8.44</v>
      </c>
      <c r="G2202" s="48">
        <v>9.7000000000000003E-3</v>
      </c>
      <c r="H2202" s="48">
        <v>103.32210000000001</v>
      </c>
      <c r="I2202" s="48">
        <v>2034</v>
      </c>
      <c r="J2202" s="48" t="s">
        <v>32</v>
      </c>
      <c r="K2202" s="48" t="s">
        <v>33</v>
      </c>
    </row>
    <row r="2203" spans="1:11" x14ac:dyDescent="0.25">
      <c r="A2203" s="48" t="s">
        <v>2050</v>
      </c>
      <c r="B2203" s="48" t="s">
        <v>79</v>
      </c>
      <c r="C2203" s="48" t="s">
        <v>31</v>
      </c>
      <c r="D2203" s="48">
        <v>820066</v>
      </c>
      <c r="E2203" s="48">
        <v>85.89</v>
      </c>
      <c r="F2203" s="48">
        <v>4.54</v>
      </c>
      <c r="G2203" s="48">
        <v>5.4999999999999997E-3</v>
      </c>
      <c r="H2203" s="48">
        <v>180.63120000000001</v>
      </c>
      <c r="I2203" s="48">
        <v>2034</v>
      </c>
      <c r="J2203" s="48" t="s">
        <v>32</v>
      </c>
      <c r="K2203" s="48" t="s">
        <v>33</v>
      </c>
    </row>
    <row r="2204" spans="1:11" x14ac:dyDescent="0.25">
      <c r="A2204" s="48" t="s">
        <v>2292</v>
      </c>
      <c r="B2204" s="48" t="s">
        <v>75</v>
      </c>
      <c r="C2204" s="48" t="s">
        <v>31</v>
      </c>
      <c r="D2204" s="48">
        <v>509682</v>
      </c>
      <c r="E2204" s="48">
        <v>82.87</v>
      </c>
      <c r="F2204" s="48">
        <v>4.9400000000000004</v>
      </c>
      <c r="G2204" s="48">
        <v>9.7000000000000003E-3</v>
      </c>
      <c r="H2204" s="48">
        <v>103.17449999999999</v>
      </c>
      <c r="I2204" s="48">
        <v>2034</v>
      </c>
      <c r="J2204" s="48" t="s">
        <v>32</v>
      </c>
      <c r="K2204" s="48" t="s">
        <v>33</v>
      </c>
    </row>
    <row r="2205" spans="1:11" x14ac:dyDescent="0.25">
      <c r="A2205" s="48" t="s">
        <v>759</v>
      </c>
      <c r="B2205" s="48" t="s">
        <v>79</v>
      </c>
      <c r="C2205" s="48" t="s">
        <v>31</v>
      </c>
      <c r="D2205" s="48">
        <v>228704</v>
      </c>
      <c r="E2205" s="48">
        <v>68.39</v>
      </c>
      <c r="F2205" s="48">
        <v>6.58</v>
      </c>
      <c r="G2205" s="48">
        <v>2.8799999999999999E-2</v>
      </c>
      <c r="H2205" s="48">
        <v>34.757399999999997</v>
      </c>
      <c r="I2205" s="48">
        <v>2034</v>
      </c>
      <c r="J2205" s="48" t="s">
        <v>32</v>
      </c>
      <c r="K2205" s="48" t="s">
        <v>33</v>
      </c>
    </row>
    <row r="2206" spans="1:11" x14ac:dyDescent="0.25">
      <c r="A2206" s="48" t="s">
        <v>2417</v>
      </c>
      <c r="B2206" s="48" t="s">
        <v>75</v>
      </c>
      <c r="C2206" s="48" t="s">
        <v>31</v>
      </c>
      <c r="D2206" s="48">
        <v>364232</v>
      </c>
      <c r="E2206" s="48">
        <v>80.09</v>
      </c>
      <c r="F2206" s="48">
        <v>5.65</v>
      </c>
      <c r="G2206" s="48">
        <v>1.55E-2</v>
      </c>
      <c r="H2206" s="48">
        <v>64.465800000000002</v>
      </c>
      <c r="I2206" s="48">
        <v>2034</v>
      </c>
      <c r="J2206" s="48" t="s">
        <v>32</v>
      </c>
      <c r="K2206" s="48" t="s">
        <v>33</v>
      </c>
    </row>
    <row r="2207" spans="1:11" x14ac:dyDescent="0.25">
      <c r="A2207" s="48" t="s">
        <v>1978</v>
      </c>
      <c r="B2207" s="48" t="s">
        <v>79</v>
      </c>
      <c r="C2207" s="48" t="s">
        <v>31</v>
      </c>
      <c r="D2207" s="48">
        <v>691420</v>
      </c>
      <c r="E2207" s="48">
        <v>86.27</v>
      </c>
      <c r="F2207" s="48">
        <v>4.8</v>
      </c>
      <c r="G2207" s="48">
        <v>6.8999999999999999E-3</v>
      </c>
      <c r="H2207" s="48">
        <v>144.04580000000001</v>
      </c>
      <c r="I2207" s="48">
        <v>2034</v>
      </c>
      <c r="J2207" s="48" t="s">
        <v>32</v>
      </c>
      <c r="K2207" s="48" t="s">
        <v>33</v>
      </c>
    </row>
    <row r="2208" spans="1:11" x14ac:dyDescent="0.25">
      <c r="A2208" s="48" t="s">
        <v>2126</v>
      </c>
      <c r="B2208" s="48" t="s">
        <v>79</v>
      </c>
      <c r="C2208" s="48" t="s">
        <v>31</v>
      </c>
      <c r="D2208" s="48">
        <v>1200966</v>
      </c>
      <c r="E2208" s="48">
        <v>88.92</v>
      </c>
      <c r="F2208" s="48">
        <v>6.48</v>
      </c>
      <c r="G2208" s="48">
        <v>5.4000000000000003E-3</v>
      </c>
      <c r="H2208" s="48">
        <v>185.33430000000001</v>
      </c>
      <c r="I2208" s="48">
        <v>2034</v>
      </c>
      <c r="J2208" s="48" t="s">
        <v>32</v>
      </c>
      <c r="K2208" s="48" t="s">
        <v>33</v>
      </c>
    </row>
    <row r="2209" spans="1:11" x14ac:dyDescent="0.25">
      <c r="A2209" s="48" t="s">
        <v>1863</v>
      </c>
      <c r="B2209" s="48" t="s">
        <v>79</v>
      </c>
      <c r="C2209" s="48" t="s">
        <v>31</v>
      </c>
      <c r="D2209" s="48">
        <v>928382</v>
      </c>
      <c r="E2209" s="48">
        <v>85.47</v>
      </c>
      <c r="F2209" s="48">
        <v>4.43</v>
      </c>
      <c r="G2209" s="48">
        <v>4.7999999999999996E-3</v>
      </c>
      <c r="H2209" s="48">
        <v>209.56710000000001</v>
      </c>
      <c r="I2209" s="48">
        <v>2034</v>
      </c>
      <c r="J2209" s="48" t="s">
        <v>32</v>
      </c>
      <c r="K2209" s="48" t="s">
        <v>33</v>
      </c>
    </row>
    <row r="2210" spans="1:11" x14ac:dyDescent="0.25">
      <c r="A2210" s="48" t="s">
        <v>2377</v>
      </c>
      <c r="B2210" s="48" t="s">
        <v>75</v>
      </c>
      <c r="C2210" s="48" t="s">
        <v>31</v>
      </c>
      <c r="D2210" s="48">
        <v>469614</v>
      </c>
      <c r="E2210" s="48">
        <v>82.64</v>
      </c>
      <c r="F2210" s="48">
        <v>4.74</v>
      </c>
      <c r="G2210" s="48">
        <v>1.01E-2</v>
      </c>
      <c r="H2210" s="48">
        <v>99.074600000000004</v>
      </c>
      <c r="I2210" s="48">
        <v>2034</v>
      </c>
      <c r="J2210" s="48" t="s">
        <v>32</v>
      </c>
      <c r="K2210" s="48" t="s">
        <v>33</v>
      </c>
    </row>
    <row r="2211" spans="1:11" x14ac:dyDescent="0.25">
      <c r="A2211" s="48" t="s">
        <v>1972</v>
      </c>
      <c r="B2211" s="48" t="s">
        <v>79</v>
      </c>
      <c r="C2211" s="48" t="s">
        <v>31</v>
      </c>
      <c r="D2211" s="48">
        <v>874292</v>
      </c>
      <c r="E2211" s="48">
        <v>86.63</v>
      </c>
      <c r="F2211" s="48">
        <v>4.53</v>
      </c>
      <c r="G2211" s="48">
        <v>5.1999999999999998E-3</v>
      </c>
      <c r="H2211" s="48">
        <v>193.00040000000001</v>
      </c>
      <c r="I2211" s="48">
        <v>2034</v>
      </c>
      <c r="J2211" s="48" t="s">
        <v>32</v>
      </c>
      <c r="K2211" s="48" t="s">
        <v>33</v>
      </c>
    </row>
    <row r="2212" spans="1:11" x14ac:dyDescent="0.25">
      <c r="A2212" s="48" t="s">
        <v>2681</v>
      </c>
      <c r="B2212" s="48" t="s">
        <v>79</v>
      </c>
      <c r="C2212" s="48" t="s">
        <v>31</v>
      </c>
      <c r="D2212" s="48">
        <v>1184812</v>
      </c>
      <c r="E2212" s="48">
        <v>85.65</v>
      </c>
      <c r="F2212" s="48">
        <v>6.76</v>
      </c>
      <c r="G2212" s="48">
        <v>5.7000000000000002E-3</v>
      </c>
      <c r="H2212" s="48">
        <v>175.268</v>
      </c>
      <c r="I2212" s="48">
        <v>2034</v>
      </c>
      <c r="J2212" s="48" t="s">
        <v>32</v>
      </c>
      <c r="K2212" s="48" t="s">
        <v>33</v>
      </c>
    </row>
    <row r="2213" spans="1:11" x14ac:dyDescent="0.25">
      <c r="A2213" s="48" t="s">
        <v>1584</v>
      </c>
      <c r="B2213" s="48" t="s">
        <v>75</v>
      </c>
      <c r="C2213" s="48" t="s">
        <v>31</v>
      </c>
      <c r="D2213" s="48">
        <v>294410</v>
      </c>
      <c r="E2213" s="48">
        <v>78.73</v>
      </c>
      <c r="F2213" s="48">
        <v>4.3099999999999996</v>
      </c>
      <c r="G2213" s="48">
        <v>1.46E-2</v>
      </c>
      <c r="H2213" s="48">
        <v>68.308700000000002</v>
      </c>
      <c r="I2213" s="48">
        <v>2034</v>
      </c>
      <c r="J2213" s="48" t="s">
        <v>32</v>
      </c>
      <c r="K2213" s="48" t="s">
        <v>33</v>
      </c>
    </row>
    <row r="2214" spans="1:11" x14ac:dyDescent="0.25">
      <c r="A2214" s="48" t="s">
        <v>3049</v>
      </c>
      <c r="B2214" s="48" t="s">
        <v>75</v>
      </c>
      <c r="C2214" s="48" t="s">
        <v>31</v>
      </c>
      <c r="D2214" s="48">
        <v>2175543</v>
      </c>
      <c r="E2214" s="48">
        <v>82.08</v>
      </c>
      <c r="F2214" s="48">
        <v>10.039999999999999</v>
      </c>
      <c r="G2214" s="48">
        <v>4.5999999999999999E-3</v>
      </c>
      <c r="H2214" s="48">
        <v>216.6875</v>
      </c>
      <c r="I2214" s="48">
        <v>2034</v>
      </c>
      <c r="J2214" s="48" t="s">
        <v>32</v>
      </c>
      <c r="K2214" s="48" t="s">
        <v>33</v>
      </c>
    </row>
    <row r="2215" spans="1:11" x14ac:dyDescent="0.25">
      <c r="A2215" s="48" t="s">
        <v>1778</v>
      </c>
      <c r="B2215" s="48" t="s">
        <v>75</v>
      </c>
      <c r="C2215" s="48" t="s">
        <v>31</v>
      </c>
      <c r="D2215" s="48">
        <v>1364734</v>
      </c>
      <c r="E2215" s="48">
        <v>78.66</v>
      </c>
      <c r="F2215" s="48">
        <v>10.32</v>
      </c>
      <c r="G2215" s="48">
        <v>7.6E-3</v>
      </c>
      <c r="H2215" s="48">
        <v>132.24170000000001</v>
      </c>
      <c r="I2215" s="48">
        <v>2034</v>
      </c>
      <c r="J2215" s="48" t="s">
        <v>32</v>
      </c>
      <c r="K2215" s="48" t="s">
        <v>33</v>
      </c>
    </row>
    <row r="2216" spans="1:11" x14ac:dyDescent="0.25">
      <c r="A2216" s="48" t="s">
        <v>1879</v>
      </c>
      <c r="B2216" s="48" t="s">
        <v>79</v>
      </c>
      <c r="C2216" s="48" t="s">
        <v>31</v>
      </c>
      <c r="D2216" s="48">
        <v>877242</v>
      </c>
      <c r="E2216" s="48">
        <v>75.39</v>
      </c>
      <c r="F2216" s="48">
        <v>6.63</v>
      </c>
      <c r="G2216" s="48">
        <v>7.6E-3</v>
      </c>
      <c r="H2216" s="48">
        <v>132.31399999999999</v>
      </c>
      <c r="I2216" s="48">
        <v>2034</v>
      </c>
      <c r="J2216" s="48" t="s">
        <v>32</v>
      </c>
      <c r="K2216" s="48" t="s">
        <v>33</v>
      </c>
    </row>
    <row r="2217" spans="1:11" x14ac:dyDescent="0.25">
      <c r="A2217" s="48" t="s">
        <v>2416</v>
      </c>
      <c r="B2217" s="48" t="s">
        <v>34</v>
      </c>
      <c r="C2217" s="48" t="s">
        <v>31</v>
      </c>
      <c r="D2217" s="48">
        <v>612175</v>
      </c>
      <c r="E2217" s="48">
        <v>80.36</v>
      </c>
      <c r="F2217" s="48">
        <v>8.0399999999999991</v>
      </c>
      <c r="G2217" s="48">
        <v>1.3100000000000001E-2</v>
      </c>
      <c r="H2217" s="48">
        <v>76.141199999999998</v>
      </c>
      <c r="I2217" s="48">
        <v>2034</v>
      </c>
      <c r="J2217" s="48" t="s">
        <v>32</v>
      </c>
      <c r="K2217" s="48" t="s">
        <v>33</v>
      </c>
    </row>
    <row r="2218" spans="1:11" x14ac:dyDescent="0.25">
      <c r="A2218" s="48" t="s">
        <v>2070</v>
      </c>
      <c r="B2218" s="48" t="s">
        <v>79</v>
      </c>
      <c r="C2218" s="48" t="s">
        <v>31</v>
      </c>
      <c r="D2218" s="48">
        <v>888586</v>
      </c>
      <c r="E2218" s="48">
        <v>82.3</v>
      </c>
      <c r="F2218" s="48">
        <v>6.69</v>
      </c>
      <c r="G2218" s="48">
        <v>7.4999999999999997E-3</v>
      </c>
      <c r="H2218" s="48">
        <v>132.82300000000001</v>
      </c>
      <c r="I2218" s="48">
        <v>2034</v>
      </c>
      <c r="J2218" s="48" t="s">
        <v>32</v>
      </c>
      <c r="K2218" s="48" t="s">
        <v>33</v>
      </c>
    </row>
    <row r="2219" spans="1:11" x14ac:dyDescent="0.25">
      <c r="A2219" s="48" t="s">
        <v>2675</v>
      </c>
      <c r="B2219" s="48" t="s">
        <v>79</v>
      </c>
      <c r="C2219" s="48" t="s">
        <v>31</v>
      </c>
      <c r="D2219" s="48">
        <v>913498</v>
      </c>
      <c r="E2219" s="48">
        <v>88.07</v>
      </c>
      <c r="F2219" s="48">
        <v>6.79</v>
      </c>
      <c r="G2219" s="48">
        <v>7.4000000000000003E-3</v>
      </c>
      <c r="H2219" s="48">
        <v>134.53579999999999</v>
      </c>
      <c r="I2219" s="48">
        <v>2034</v>
      </c>
      <c r="J2219" s="48" t="s">
        <v>32</v>
      </c>
      <c r="K2219" s="48" t="s">
        <v>33</v>
      </c>
    </row>
    <row r="2220" spans="1:11" x14ac:dyDescent="0.25">
      <c r="A2220" s="48" t="s">
        <v>2830</v>
      </c>
      <c r="B2220" s="48" t="s">
        <v>79</v>
      </c>
      <c r="C2220" s="48" t="s">
        <v>31</v>
      </c>
      <c r="D2220" s="48">
        <v>820338</v>
      </c>
      <c r="E2220" s="48">
        <v>77.099999999999994</v>
      </c>
      <c r="F2220" s="48">
        <v>6.96</v>
      </c>
      <c r="G2220" s="48">
        <v>8.5000000000000006E-3</v>
      </c>
      <c r="H2220" s="48">
        <v>117.8646</v>
      </c>
      <c r="I2220" s="48">
        <v>2034</v>
      </c>
      <c r="J2220" s="48" t="s">
        <v>32</v>
      </c>
      <c r="K2220" s="48" t="s">
        <v>33</v>
      </c>
    </row>
    <row r="2221" spans="1:11" x14ac:dyDescent="0.25">
      <c r="A2221" s="48" t="s">
        <v>3069</v>
      </c>
      <c r="B2221" s="48" t="s">
        <v>75</v>
      </c>
      <c r="C2221" s="48" t="s">
        <v>31</v>
      </c>
      <c r="D2221" s="48">
        <v>2268658</v>
      </c>
      <c r="E2221" s="48">
        <v>73.94</v>
      </c>
      <c r="F2221" s="48">
        <v>16.02</v>
      </c>
      <c r="G2221" s="48">
        <v>7.1000000000000004E-3</v>
      </c>
      <c r="H2221" s="48">
        <v>141.61410000000001</v>
      </c>
      <c r="I2221" s="48">
        <v>2034</v>
      </c>
      <c r="J2221" s="48" t="s">
        <v>32</v>
      </c>
      <c r="K2221" s="48" t="s">
        <v>33</v>
      </c>
    </row>
    <row r="2222" spans="1:11" x14ac:dyDescent="0.25">
      <c r="A2222" s="48" t="s">
        <v>3649</v>
      </c>
      <c r="B2222" s="48" t="s">
        <v>79</v>
      </c>
      <c r="C2222" s="48" t="s">
        <v>31</v>
      </c>
      <c r="D2222" s="48">
        <v>1811417</v>
      </c>
      <c r="E2222" s="48">
        <v>87</v>
      </c>
      <c r="F2222" s="48">
        <v>10.81</v>
      </c>
      <c r="G2222" s="48">
        <v>6.0000000000000001E-3</v>
      </c>
      <c r="H2222" s="48">
        <v>167.5686</v>
      </c>
      <c r="I2222" s="48">
        <v>2034</v>
      </c>
      <c r="J2222" s="48" t="s">
        <v>32</v>
      </c>
      <c r="K2222" s="48" t="s">
        <v>33</v>
      </c>
    </row>
    <row r="2223" spans="1:11" x14ac:dyDescent="0.25">
      <c r="A2223" s="48" t="s">
        <v>2085</v>
      </c>
      <c r="B2223" s="48" t="s">
        <v>79</v>
      </c>
      <c r="C2223" s="48" t="s">
        <v>31</v>
      </c>
      <c r="D2223" s="48">
        <v>1225198</v>
      </c>
      <c r="E2223" s="48">
        <v>81.739999999999995</v>
      </c>
      <c r="F2223" s="48">
        <v>6.48</v>
      </c>
      <c r="G2223" s="48">
        <v>5.3E-3</v>
      </c>
      <c r="H2223" s="48">
        <v>189.0737</v>
      </c>
      <c r="I2223" s="48">
        <v>2034</v>
      </c>
      <c r="J2223" s="48" t="s">
        <v>32</v>
      </c>
      <c r="K2223" s="48" t="s">
        <v>33</v>
      </c>
    </row>
    <row r="2224" spans="1:11" x14ac:dyDescent="0.25">
      <c r="A2224" s="48" t="s">
        <v>2150</v>
      </c>
      <c r="B2224" s="48" t="s">
        <v>79</v>
      </c>
      <c r="C2224" s="48" t="s">
        <v>31</v>
      </c>
      <c r="D2224" s="48">
        <v>1585723</v>
      </c>
      <c r="E2224" s="48">
        <v>80.38</v>
      </c>
      <c r="F2224" s="48">
        <v>9.9</v>
      </c>
      <c r="G2224" s="48">
        <v>6.1999999999999998E-3</v>
      </c>
      <c r="H2224" s="48">
        <v>160.17410000000001</v>
      </c>
      <c r="I2224" s="48">
        <v>2034</v>
      </c>
      <c r="J2224" s="48" t="s">
        <v>32</v>
      </c>
      <c r="K2224" s="48" t="s">
        <v>33</v>
      </c>
    </row>
    <row r="2225" spans="1:11" x14ac:dyDescent="0.25">
      <c r="A2225" s="48" t="s">
        <v>3650</v>
      </c>
      <c r="B2225" s="48" t="s">
        <v>75</v>
      </c>
      <c r="C2225" s="48" t="s">
        <v>31</v>
      </c>
      <c r="D2225" s="48">
        <v>1060477</v>
      </c>
      <c r="E2225" s="48">
        <v>78.87</v>
      </c>
      <c r="F2225" s="48">
        <v>5.63</v>
      </c>
      <c r="G2225" s="48">
        <v>5.3E-3</v>
      </c>
      <c r="H2225" s="48">
        <v>188.36179999999999</v>
      </c>
      <c r="I2225" s="48">
        <v>2034</v>
      </c>
      <c r="J2225" s="48" t="s">
        <v>32</v>
      </c>
      <c r="K2225" s="48" t="s">
        <v>33</v>
      </c>
    </row>
    <row r="2226" spans="1:11" x14ac:dyDescent="0.25">
      <c r="A2226" s="48" t="s">
        <v>3160</v>
      </c>
      <c r="B2226" s="48" t="s">
        <v>79</v>
      </c>
      <c r="C2226" s="48" t="s">
        <v>31</v>
      </c>
      <c r="D2226" s="48">
        <v>804909</v>
      </c>
      <c r="E2226" s="48">
        <v>88.72</v>
      </c>
      <c r="F2226" s="48">
        <v>6.31</v>
      </c>
      <c r="G2226" s="48">
        <v>7.7999999999999996E-3</v>
      </c>
      <c r="H2226" s="48">
        <v>127.5609</v>
      </c>
      <c r="I2226" s="48">
        <v>2034</v>
      </c>
      <c r="J2226" s="48" t="s">
        <v>32</v>
      </c>
      <c r="K2226" s="48" t="s">
        <v>33</v>
      </c>
    </row>
    <row r="2227" spans="1:11" x14ac:dyDescent="0.25">
      <c r="A2227" s="48" t="s">
        <v>3163</v>
      </c>
      <c r="B2227" s="48" t="s">
        <v>75</v>
      </c>
      <c r="C2227" s="48" t="s">
        <v>31</v>
      </c>
      <c r="D2227" s="48">
        <v>1150355</v>
      </c>
      <c r="E2227" s="48">
        <v>83.11</v>
      </c>
      <c r="F2227" s="48">
        <v>6.68</v>
      </c>
      <c r="G2227" s="48">
        <v>5.7999999999999996E-3</v>
      </c>
      <c r="H2227" s="48">
        <v>172.2088</v>
      </c>
      <c r="I2227" s="48">
        <v>2034</v>
      </c>
      <c r="J2227" s="48" t="s">
        <v>32</v>
      </c>
      <c r="K2227" s="48" t="s">
        <v>33</v>
      </c>
    </row>
    <row r="2228" spans="1:11" x14ac:dyDescent="0.25">
      <c r="A2228" s="48" t="s">
        <v>3089</v>
      </c>
      <c r="B2228" s="48" t="s">
        <v>75</v>
      </c>
      <c r="C2228" s="48" t="s">
        <v>31</v>
      </c>
      <c r="D2228" s="48">
        <v>2267977</v>
      </c>
      <c r="E2228" s="48">
        <v>89.11</v>
      </c>
      <c r="F2228" s="48">
        <v>17</v>
      </c>
      <c r="G2228" s="48">
        <v>7.4999999999999997E-3</v>
      </c>
      <c r="H2228" s="48">
        <v>133.41040000000001</v>
      </c>
      <c r="I2228" s="48">
        <v>2034</v>
      </c>
      <c r="J2228" s="48" t="s">
        <v>32</v>
      </c>
      <c r="K2228" s="48" t="s">
        <v>33</v>
      </c>
    </row>
    <row r="2229" spans="1:11" x14ac:dyDescent="0.25">
      <c r="A2229" s="48" t="s">
        <v>3651</v>
      </c>
      <c r="B2229" s="48" t="s">
        <v>75</v>
      </c>
      <c r="C2229" s="48" t="s">
        <v>31</v>
      </c>
      <c r="D2229" s="48">
        <v>632202</v>
      </c>
      <c r="E2229" s="48">
        <v>81.19</v>
      </c>
      <c r="F2229" s="48">
        <v>5.87</v>
      </c>
      <c r="G2229" s="48">
        <v>9.2999999999999992E-3</v>
      </c>
      <c r="H2229" s="48">
        <v>107.70050000000001</v>
      </c>
      <c r="I2229" s="48">
        <v>2034</v>
      </c>
      <c r="J2229" s="48" t="s">
        <v>32</v>
      </c>
      <c r="K2229" s="48" t="s">
        <v>33</v>
      </c>
    </row>
    <row r="2230" spans="1:11" x14ac:dyDescent="0.25">
      <c r="A2230" s="48" t="s">
        <v>2080</v>
      </c>
      <c r="B2230" s="48" t="s">
        <v>79</v>
      </c>
      <c r="C2230" s="48" t="s">
        <v>31</v>
      </c>
      <c r="D2230" s="48">
        <v>635605</v>
      </c>
      <c r="E2230" s="48">
        <v>85.08</v>
      </c>
      <c r="F2230" s="48">
        <v>4.41</v>
      </c>
      <c r="G2230" s="48">
        <v>6.8999999999999999E-3</v>
      </c>
      <c r="H2230" s="48">
        <v>144.12819999999999</v>
      </c>
      <c r="I2230" s="48">
        <v>2034</v>
      </c>
      <c r="J2230" s="48" t="s">
        <v>32</v>
      </c>
      <c r="K2230" s="48" t="s">
        <v>33</v>
      </c>
    </row>
    <row r="2231" spans="1:11" x14ac:dyDescent="0.25">
      <c r="A2231" s="48" t="s">
        <v>2100</v>
      </c>
      <c r="B2231" s="48" t="s">
        <v>79</v>
      </c>
      <c r="C2231" s="48" t="s">
        <v>31</v>
      </c>
      <c r="D2231" s="48">
        <v>880327</v>
      </c>
      <c r="E2231" s="48">
        <v>86.7</v>
      </c>
      <c r="F2231" s="48">
        <v>7.29</v>
      </c>
      <c r="G2231" s="48">
        <v>8.3000000000000001E-3</v>
      </c>
      <c r="H2231" s="48">
        <v>120.7582</v>
      </c>
      <c r="I2231" s="48">
        <v>2034</v>
      </c>
      <c r="J2231" s="48" t="s">
        <v>32</v>
      </c>
      <c r="K2231" s="48" t="s">
        <v>33</v>
      </c>
    </row>
    <row r="2232" spans="1:11" x14ac:dyDescent="0.25">
      <c r="A2232" s="48" t="s">
        <v>2011</v>
      </c>
      <c r="B2232" s="48" t="s">
        <v>79</v>
      </c>
      <c r="C2232" s="48" t="s">
        <v>31</v>
      </c>
      <c r="D2232" s="48">
        <v>747552</v>
      </c>
      <c r="E2232" s="48">
        <v>83.94</v>
      </c>
      <c r="F2232" s="48">
        <v>6.12</v>
      </c>
      <c r="G2232" s="48">
        <v>8.2000000000000007E-3</v>
      </c>
      <c r="H2232" s="48">
        <v>122.149</v>
      </c>
      <c r="I2232" s="48">
        <v>2034</v>
      </c>
      <c r="J2232" s="48" t="s">
        <v>32</v>
      </c>
      <c r="K2232" s="48" t="s">
        <v>33</v>
      </c>
    </row>
    <row r="2233" spans="1:11" x14ac:dyDescent="0.25">
      <c r="A2233" s="48" t="s">
        <v>2164</v>
      </c>
      <c r="B2233" s="48" t="s">
        <v>75</v>
      </c>
      <c r="C2233" s="48" t="s">
        <v>31</v>
      </c>
      <c r="D2233" s="48">
        <v>1169413</v>
      </c>
      <c r="E2233" s="48">
        <v>88.63</v>
      </c>
      <c r="F2233" s="48">
        <v>6.67</v>
      </c>
      <c r="G2233" s="48">
        <v>5.7000000000000002E-3</v>
      </c>
      <c r="H2233" s="48">
        <v>175.32429999999999</v>
      </c>
      <c r="I2233" s="48">
        <v>2034</v>
      </c>
      <c r="J2233" s="48" t="s">
        <v>32</v>
      </c>
      <c r="K2233" s="48" t="s">
        <v>33</v>
      </c>
    </row>
    <row r="2234" spans="1:11" x14ac:dyDescent="0.25">
      <c r="A2234" s="48" t="s">
        <v>1889</v>
      </c>
      <c r="B2234" s="48" t="s">
        <v>79</v>
      </c>
      <c r="C2234" s="48" t="s">
        <v>31</v>
      </c>
      <c r="D2234" s="48">
        <v>1583545</v>
      </c>
      <c r="E2234" s="48">
        <v>66.540000000000006</v>
      </c>
      <c r="F2234" s="48">
        <v>10.199999999999999</v>
      </c>
      <c r="G2234" s="48">
        <v>6.4000000000000003E-3</v>
      </c>
      <c r="H2234" s="48">
        <v>155.24950000000001</v>
      </c>
      <c r="I2234" s="48">
        <v>2034</v>
      </c>
      <c r="J2234" s="48" t="s">
        <v>32</v>
      </c>
      <c r="K2234" s="48" t="s">
        <v>33</v>
      </c>
    </row>
    <row r="2235" spans="1:11" x14ac:dyDescent="0.25">
      <c r="A2235" s="48" t="s">
        <v>1964</v>
      </c>
      <c r="B2235" s="48" t="s">
        <v>79</v>
      </c>
      <c r="C2235" s="48" t="s">
        <v>31</v>
      </c>
      <c r="D2235" s="48">
        <v>795879</v>
      </c>
      <c r="E2235" s="48">
        <v>85.37</v>
      </c>
      <c r="F2235" s="48">
        <v>4.53</v>
      </c>
      <c r="G2235" s="48">
        <v>5.7000000000000002E-3</v>
      </c>
      <c r="H2235" s="48">
        <v>175.6908</v>
      </c>
      <c r="I2235" s="48">
        <v>2034</v>
      </c>
      <c r="J2235" s="48" t="s">
        <v>32</v>
      </c>
      <c r="K2235" s="48" t="s">
        <v>33</v>
      </c>
    </row>
    <row r="2236" spans="1:11" x14ac:dyDescent="0.25">
      <c r="A2236" s="48" t="s">
        <v>966</v>
      </c>
      <c r="B2236" s="48" t="s">
        <v>79</v>
      </c>
      <c r="C2236" s="48" t="s">
        <v>31</v>
      </c>
      <c r="D2236" s="48">
        <v>370554</v>
      </c>
      <c r="E2236" s="48">
        <v>69.52</v>
      </c>
      <c r="F2236" s="48">
        <v>6.31</v>
      </c>
      <c r="G2236" s="48">
        <v>1.7000000000000001E-2</v>
      </c>
      <c r="H2236" s="48">
        <v>58.724899999999998</v>
      </c>
      <c r="I2236" s="48">
        <v>2034</v>
      </c>
      <c r="J2236" s="48" t="s">
        <v>32</v>
      </c>
      <c r="K2236" s="48" t="s">
        <v>33</v>
      </c>
    </row>
    <row r="2237" spans="1:11" x14ac:dyDescent="0.25">
      <c r="A2237" s="48" t="s">
        <v>1881</v>
      </c>
      <c r="B2237" s="48" t="s">
        <v>79</v>
      </c>
      <c r="C2237" s="48" t="s">
        <v>31</v>
      </c>
      <c r="D2237" s="48">
        <v>670229</v>
      </c>
      <c r="E2237" s="48">
        <v>86.13</v>
      </c>
      <c r="F2237" s="48">
        <v>4.53</v>
      </c>
      <c r="G2237" s="48">
        <v>6.7999999999999996E-3</v>
      </c>
      <c r="H2237" s="48">
        <v>147.95330000000001</v>
      </c>
      <c r="I2237" s="48">
        <v>2034</v>
      </c>
      <c r="J2237" s="48" t="s">
        <v>32</v>
      </c>
      <c r="K2237" s="48" t="s">
        <v>33</v>
      </c>
    </row>
    <row r="2238" spans="1:11" x14ac:dyDescent="0.25">
      <c r="A2238" s="48" t="s">
        <v>2385</v>
      </c>
      <c r="B2238" s="48" t="s">
        <v>75</v>
      </c>
      <c r="C2238" s="48" t="s">
        <v>31</v>
      </c>
      <c r="D2238" s="48">
        <v>353946</v>
      </c>
      <c r="E2238" s="48">
        <v>79.95</v>
      </c>
      <c r="F2238" s="48">
        <v>5.59</v>
      </c>
      <c r="G2238" s="48">
        <v>1.5800000000000002E-2</v>
      </c>
      <c r="H2238" s="48">
        <v>63.317700000000002</v>
      </c>
      <c r="I2238" s="48">
        <v>2034</v>
      </c>
      <c r="J2238" s="48" t="s">
        <v>32</v>
      </c>
      <c r="K2238" s="48" t="s">
        <v>33</v>
      </c>
    </row>
    <row r="2239" spans="1:11" x14ac:dyDescent="0.25">
      <c r="A2239" s="48" t="s">
        <v>2195</v>
      </c>
      <c r="B2239" s="48" t="s">
        <v>79</v>
      </c>
      <c r="C2239" s="48" t="s">
        <v>31</v>
      </c>
      <c r="D2239" s="48">
        <v>775142</v>
      </c>
      <c r="E2239" s="48">
        <v>88.41</v>
      </c>
      <c r="F2239" s="48">
        <v>6.2</v>
      </c>
      <c r="G2239" s="48">
        <v>8.0000000000000002E-3</v>
      </c>
      <c r="H2239" s="48">
        <v>125.02290000000001</v>
      </c>
      <c r="I2239" s="48">
        <v>2034</v>
      </c>
      <c r="J2239" s="48" t="s">
        <v>32</v>
      </c>
      <c r="K2239" s="48" t="s">
        <v>33</v>
      </c>
    </row>
    <row r="2240" spans="1:11" x14ac:dyDescent="0.25">
      <c r="A2240" s="48" t="s">
        <v>2020</v>
      </c>
      <c r="B2240" s="48" t="s">
        <v>79</v>
      </c>
      <c r="C2240" s="48" t="s">
        <v>31</v>
      </c>
      <c r="D2240" s="48">
        <v>564453</v>
      </c>
      <c r="E2240" s="48">
        <v>86.94</v>
      </c>
      <c r="F2240" s="48">
        <v>6.09</v>
      </c>
      <c r="G2240" s="48">
        <v>1.0800000000000001E-2</v>
      </c>
      <c r="H2240" s="48">
        <v>92.685199999999995</v>
      </c>
      <c r="I2240" s="48">
        <v>2034</v>
      </c>
      <c r="J2240" s="48" t="s">
        <v>32</v>
      </c>
      <c r="K2240" s="48" t="s">
        <v>33</v>
      </c>
    </row>
    <row r="2241" spans="1:11" x14ac:dyDescent="0.25">
      <c r="A2241" s="48" t="s">
        <v>1942</v>
      </c>
      <c r="B2241" s="48" t="s">
        <v>79</v>
      </c>
      <c r="C2241" s="48" t="s">
        <v>31</v>
      </c>
      <c r="D2241" s="48">
        <v>777774</v>
      </c>
      <c r="E2241" s="48">
        <v>84.79</v>
      </c>
      <c r="F2241" s="48">
        <v>4.82</v>
      </c>
      <c r="G2241" s="48">
        <v>6.1999999999999998E-3</v>
      </c>
      <c r="H2241" s="48">
        <v>161.3638</v>
      </c>
      <c r="I2241" s="48">
        <v>2034</v>
      </c>
      <c r="J2241" s="48" t="s">
        <v>32</v>
      </c>
      <c r="K2241" s="48" t="s">
        <v>33</v>
      </c>
    </row>
    <row r="2242" spans="1:11" x14ac:dyDescent="0.25">
      <c r="A2242" s="48" t="s">
        <v>2382</v>
      </c>
      <c r="B2242" s="48" t="s">
        <v>75</v>
      </c>
      <c r="C2242" s="48" t="s">
        <v>31</v>
      </c>
      <c r="D2242" s="48">
        <v>403317</v>
      </c>
      <c r="E2242" s="48">
        <v>83.54</v>
      </c>
      <c r="F2242" s="48">
        <v>5.43</v>
      </c>
      <c r="G2242" s="48">
        <v>1.35E-2</v>
      </c>
      <c r="H2242" s="48">
        <v>74.275700000000001</v>
      </c>
      <c r="I2242" s="48">
        <v>2034</v>
      </c>
      <c r="J2242" s="48" t="s">
        <v>32</v>
      </c>
      <c r="K2242" s="48" t="s">
        <v>33</v>
      </c>
    </row>
    <row r="2243" spans="1:11" x14ac:dyDescent="0.25">
      <c r="A2243" s="48" t="s">
        <v>1917</v>
      </c>
      <c r="B2243" s="48" t="s">
        <v>34</v>
      </c>
      <c r="C2243" s="48" t="s">
        <v>31</v>
      </c>
      <c r="D2243" s="48">
        <v>1492382</v>
      </c>
      <c r="E2243" s="48">
        <v>71.77</v>
      </c>
      <c r="F2243" s="48">
        <v>8.24</v>
      </c>
      <c r="G2243" s="48">
        <v>5.4999999999999997E-3</v>
      </c>
      <c r="H2243" s="48">
        <v>181.11429999999999</v>
      </c>
      <c r="I2243" s="48">
        <v>2034</v>
      </c>
      <c r="J2243" s="48" t="s">
        <v>32</v>
      </c>
      <c r="K2243" s="48" t="s">
        <v>33</v>
      </c>
    </row>
    <row r="2244" spans="1:11" x14ac:dyDescent="0.25">
      <c r="A2244" s="48" t="s">
        <v>2105</v>
      </c>
      <c r="B2244" s="48" t="s">
        <v>79</v>
      </c>
      <c r="C2244" s="48" t="s">
        <v>31</v>
      </c>
      <c r="D2244" s="48">
        <v>726633</v>
      </c>
      <c r="E2244" s="48">
        <v>88.5</v>
      </c>
      <c r="F2244" s="48">
        <v>6.29</v>
      </c>
      <c r="G2244" s="48">
        <v>8.6999999999999994E-3</v>
      </c>
      <c r="H2244" s="48">
        <v>115.5219</v>
      </c>
      <c r="I2244" s="48">
        <v>2034</v>
      </c>
      <c r="J2244" s="48" t="s">
        <v>32</v>
      </c>
      <c r="K2244" s="48" t="s">
        <v>33</v>
      </c>
    </row>
    <row r="2245" spans="1:11" x14ac:dyDescent="0.25">
      <c r="A2245" s="48" t="s">
        <v>1997</v>
      </c>
      <c r="B2245" s="48" t="s">
        <v>79</v>
      </c>
      <c r="C2245" s="48" t="s">
        <v>31</v>
      </c>
      <c r="D2245" s="48">
        <v>1842879</v>
      </c>
      <c r="E2245" s="48">
        <v>85.01</v>
      </c>
      <c r="F2245" s="48">
        <v>11.12</v>
      </c>
      <c r="G2245" s="48">
        <v>6.0000000000000001E-3</v>
      </c>
      <c r="H2245" s="48">
        <v>165.72649999999999</v>
      </c>
      <c r="I2245" s="48">
        <v>2034</v>
      </c>
      <c r="J2245" s="48" t="s">
        <v>32</v>
      </c>
      <c r="K2245" s="48" t="s">
        <v>33</v>
      </c>
    </row>
    <row r="2246" spans="1:11" x14ac:dyDescent="0.25">
      <c r="A2246" s="48" t="s">
        <v>2013</v>
      </c>
      <c r="B2246" s="48" t="s">
        <v>75</v>
      </c>
      <c r="C2246" s="48" t="s">
        <v>31</v>
      </c>
      <c r="D2246" s="48">
        <v>2116801</v>
      </c>
      <c r="E2246" s="48">
        <v>82.27</v>
      </c>
      <c r="F2246" s="48">
        <v>11.92</v>
      </c>
      <c r="G2246" s="48">
        <v>5.5999999999999999E-3</v>
      </c>
      <c r="H2246" s="48">
        <v>177.584</v>
      </c>
      <c r="I2246" s="48">
        <v>2034</v>
      </c>
      <c r="J2246" s="48" t="s">
        <v>32</v>
      </c>
      <c r="K2246" s="48" t="s">
        <v>33</v>
      </c>
    </row>
    <row r="2247" spans="1:11" x14ac:dyDescent="0.25">
      <c r="A2247" s="48" t="s">
        <v>3064</v>
      </c>
      <c r="B2247" s="48" t="s">
        <v>79</v>
      </c>
      <c r="C2247" s="48" t="s">
        <v>31</v>
      </c>
      <c r="D2247" s="48">
        <v>1401082</v>
      </c>
      <c r="E2247" s="48">
        <v>85</v>
      </c>
      <c r="F2247" s="48">
        <v>10.47</v>
      </c>
      <c r="G2247" s="48">
        <v>7.4999999999999997E-3</v>
      </c>
      <c r="H2247" s="48">
        <v>133.81870000000001</v>
      </c>
      <c r="I2247" s="48">
        <v>2034</v>
      </c>
      <c r="J2247" s="48" t="s">
        <v>32</v>
      </c>
      <c r="K2247" s="48" t="s">
        <v>33</v>
      </c>
    </row>
    <row r="2248" spans="1:11" x14ac:dyDescent="0.25">
      <c r="A2248" s="48" t="s">
        <v>2418</v>
      </c>
      <c r="B2248" s="48" t="s">
        <v>75</v>
      </c>
      <c r="C2248" s="48" t="s">
        <v>31</v>
      </c>
      <c r="D2248" s="48">
        <v>380507</v>
      </c>
      <c r="E2248" s="48">
        <v>87.02</v>
      </c>
      <c r="F2248" s="48">
        <v>5.5</v>
      </c>
      <c r="G2248" s="48">
        <v>1.4500000000000001E-2</v>
      </c>
      <c r="H2248" s="48">
        <v>69.183099999999996</v>
      </c>
      <c r="I2248" s="48">
        <v>2034</v>
      </c>
      <c r="J2248" s="48" t="s">
        <v>32</v>
      </c>
      <c r="K2248" s="48" t="s">
        <v>33</v>
      </c>
    </row>
    <row r="2249" spans="1:11" x14ac:dyDescent="0.25">
      <c r="A2249" s="48" t="s">
        <v>842</v>
      </c>
      <c r="B2249" s="48" t="s">
        <v>75</v>
      </c>
      <c r="C2249" s="48" t="s">
        <v>31</v>
      </c>
      <c r="D2249" s="48">
        <v>96987</v>
      </c>
      <c r="E2249" s="48">
        <v>86.6</v>
      </c>
      <c r="F2249" s="48">
        <v>10.41</v>
      </c>
      <c r="G2249" s="48">
        <v>0.10730000000000001</v>
      </c>
      <c r="H2249" s="48">
        <v>9.3167000000000009</v>
      </c>
      <c r="I2249" s="48">
        <v>2034</v>
      </c>
      <c r="J2249" s="48" t="s">
        <v>32</v>
      </c>
      <c r="K2249" s="48" t="s">
        <v>33</v>
      </c>
    </row>
    <row r="2250" spans="1:11" x14ac:dyDescent="0.25">
      <c r="A2250" s="48" t="s">
        <v>2847</v>
      </c>
      <c r="B2250" s="48" t="s">
        <v>75</v>
      </c>
      <c r="C2250" s="48" t="s">
        <v>31</v>
      </c>
      <c r="D2250" s="48">
        <v>870163</v>
      </c>
      <c r="E2250" s="48">
        <v>83.46</v>
      </c>
      <c r="F2250" s="48">
        <v>5.73</v>
      </c>
      <c r="G2250" s="48">
        <v>6.6E-3</v>
      </c>
      <c r="H2250" s="48">
        <v>151.86080000000001</v>
      </c>
      <c r="I2250" s="48">
        <v>2034</v>
      </c>
      <c r="J2250" s="48" t="s">
        <v>32</v>
      </c>
      <c r="K2250" s="48" t="s">
        <v>33</v>
      </c>
    </row>
    <row r="2251" spans="1:11" x14ac:dyDescent="0.25">
      <c r="A2251" s="48" t="s">
        <v>1757</v>
      </c>
      <c r="B2251" s="48" t="s">
        <v>79</v>
      </c>
      <c r="C2251" s="48" t="s">
        <v>31</v>
      </c>
      <c r="D2251" s="48">
        <v>890220</v>
      </c>
      <c r="E2251" s="48">
        <v>92.81</v>
      </c>
      <c r="F2251" s="48">
        <v>3.55</v>
      </c>
      <c r="G2251" s="48">
        <v>4.0000000000000001E-3</v>
      </c>
      <c r="H2251" s="48">
        <v>250.76609999999999</v>
      </c>
      <c r="I2251" s="48">
        <v>2034</v>
      </c>
      <c r="J2251" s="48" t="s">
        <v>32</v>
      </c>
      <c r="K2251" s="48" t="s">
        <v>33</v>
      </c>
    </row>
    <row r="2252" spans="1:11" x14ac:dyDescent="0.25">
      <c r="A2252" s="48" t="s">
        <v>1920</v>
      </c>
      <c r="B2252" s="48" t="s">
        <v>79</v>
      </c>
      <c r="C2252" s="48" t="s">
        <v>31</v>
      </c>
      <c r="D2252" s="48">
        <v>907463</v>
      </c>
      <c r="E2252" s="48">
        <v>66.510000000000005</v>
      </c>
      <c r="F2252" s="48">
        <v>6.57</v>
      </c>
      <c r="G2252" s="48">
        <v>7.1999999999999998E-3</v>
      </c>
      <c r="H2252" s="48">
        <v>138.12219999999999</v>
      </c>
      <c r="I2252" s="48">
        <v>2034</v>
      </c>
      <c r="J2252" s="48" t="s">
        <v>32</v>
      </c>
      <c r="K2252" s="48" t="s">
        <v>33</v>
      </c>
    </row>
    <row r="2253" spans="1:11" x14ac:dyDescent="0.25">
      <c r="A2253" s="48" t="s">
        <v>1945</v>
      </c>
      <c r="B2253" s="48" t="s">
        <v>79</v>
      </c>
      <c r="C2253" s="48" t="s">
        <v>31</v>
      </c>
      <c r="D2253" s="48">
        <v>569263</v>
      </c>
      <c r="E2253" s="48">
        <v>86.44</v>
      </c>
      <c r="F2253" s="48">
        <v>4.54</v>
      </c>
      <c r="G2253" s="48">
        <v>8.0000000000000002E-3</v>
      </c>
      <c r="H2253" s="48">
        <v>125.3884</v>
      </c>
      <c r="I2253" s="48">
        <v>2034</v>
      </c>
      <c r="J2253" s="48" t="s">
        <v>32</v>
      </c>
      <c r="K2253" s="48" t="s">
        <v>33</v>
      </c>
    </row>
    <row r="2254" spans="1:11" x14ac:dyDescent="0.25">
      <c r="A2254" s="48" t="s">
        <v>2700</v>
      </c>
      <c r="B2254" s="48" t="s">
        <v>79</v>
      </c>
      <c r="C2254" s="48" t="s">
        <v>31</v>
      </c>
      <c r="D2254" s="48">
        <v>1142792</v>
      </c>
      <c r="E2254" s="48">
        <v>84.49</v>
      </c>
      <c r="F2254" s="48">
        <v>6.68</v>
      </c>
      <c r="G2254" s="48">
        <v>5.7999999999999996E-3</v>
      </c>
      <c r="H2254" s="48">
        <v>171.07660000000001</v>
      </c>
      <c r="I2254" s="48">
        <v>2034</v>
      </c>
      <c r="J2254" s="48" t="s">
        <v>32</v>
      </c>
      <c r="K2254" s="48" t="s">
        <v>33</v>
      </c>
    </row>
    <row r="2255" spans="1:11" x14ac:dyDescent="0.25">
      <c r="A2255" s="48" t="s">
        <v>1831</v>
      </c>
      <c r="B2255" s="48" t="s">
        <v>75</v>
      </c>
      <c r="C2255" s="48" t="s">
        <v>31</v>
      </c>
      <c r="D2255" s="48">
        <v>2353741</v>
      </c>
      <c r="E2255" s="48">
        <v>82.67</v>
      </c>
      <c r="F2255" s="48">
        <v>10.15</v>
      </c>
      <c r="G2255" s="48">
        <v>4.3E-3</v>
      </c>
      <c r="H2255" s="48">
        <v>231.89570000000001</v>
      </c>
      <c r="I2255" s="48">
        <v>2034</v>
      </c>
      <c r="J2255" s="48" t="s">
        <v>32</v>
      </c>
      <c r="K2255" s="48" t="s">
        <v>33</v>
      </c>
    </row>
    <row r="2256" spans="1:11" x14ac:dyDescent="0.25">
      <c r="A2256" s="48" t="s">
        <v>2401</v>
      </c>
      <c r="B2256" s="48" t="s">
        <v>34</v>
      </c>
      <c r="C2256" s="48" t="s">
        <v>31</v>
      </c>
      <c r="D2256" s="48">
        <v>294773</v>
      </c>
      <c r="E2256" s="48">
        <v>81.19</v>
      </c>
      <c r="F2256" s="48">
        <v>9.07</v>
      </c>
      <c r="G2256" s="48">
        <v>3.0800000000000001E-2</v>
      </c>
      <c r="H2256" s="48">
        <v>32.4998</v>
      </c>
      <c r="I2256" s="48">
        <v>2034</v>
      </c>
      <c r="J2256" s="48" t="s">
        <v>32</v>
      </c>
      <c r="K2256" s="48" t="s">
        <v>33</v>
      </c>
    </row>
    <row r="2257" spans="1:11" x14ac:dyDescent="0.25">
      <c r="A2257" s="48" t="s">
        <v>1835</v>
      </c>
      <c r="B2257" s="48" t="s">
        <v>79</v>
      </c>
      <c r="C2257" s="48" t="s">
        <v>31</v>
      </c>
      <c r="D2257" s="48">
        <v>629026</v>
      </c>
      <c r="E2257" s="48">
        <v>85.04</v>
      </c>
      <c r="F2257" s="48">
        <v>4.16</v>
      </c>
      <c r="G2257" s="48">
        <v>6.6E-3</v>
      </c>
      <c r="H2257" s="48">
        <v>151.2081</v>
      </c>
      <c r="I2257" s="48">
        <v>2034</v>
      </c>
      <c r="J2257" s="48" t="s">
        <v>32</v>
      </c>
      <c r="K2257" s="48" t="s">
        <v>33</v>
      </c>
    </row>
    <row r="2258" spans="1:11" x14ac:dyDescent="0.25">
      <c r="A2258" s="48" t="s">
        <v>1772</v>
      </c>
      <c r="B2258" s="48" t="s">
        <v>79</v>
      </c>
      <c r="C2258" s="48" t="s">
        <v>31</v>
      </c>
      <c r="D2258" s="48">
        <v>670955</v>
      </c>
      <c r="E2258" s="48">
        <v>87</v>
      </c>
      <c r="F2258" s="48">
        <v>4.25</v>
      </c>
      <c r="G2258" s="48">
        <v>6.3E-3</v>
      </c>
      <c r="H2258" s="48">
        <v>157.8717</v>
      </c>
      <c r="I2258" s="48">
        <v>2034</v>
      </c>
      <c r="J2258" s="48" t="s">
        <v>32</v>
      </c>
      <c r="K2258" s="48" t="s">
        <v>33</v>
      </c>
    </row>
    <row r="2259" spans="1:11" x14ac:dyDescent="0.25">
      <c r="A2259" s="48" t="s">
        <v>3070</v>
      </c>
      <c r="B2259" s="48" t="s">
        <v>79</v>
      </c>
      <c r="C2259" s="48" t="s">
        <v>31</v>
      </c>
      <c r="D2259" s="48">
        <v>856640</v>
      </c>
      <c r="E2259" s="48">
        <v>88.92</v>
      </c>
      <c r="F2259" s="48">
        <v>6.37</v>
      </c>
      <c r="G2259" s="48">
        <v>7.4000000000000003E-3</v>
      </c>
      <c r="H2259" s="48">
        <v>134.4804</v>
      </c>
      <c r="I2259" s="48">
        <v>2034</v>
      </c>
      <c r="J2259" s="48" t="s">
        <v>32</v>
      </c>
      <c r="K2259" s="48" t="s">
        <v>33</v>
      </c>
    </row>
    <row r="2260" spans="1:11" x14ac:dyDescent="0.25">
      <c r="A2260" s="48" t="s">
        <v>1827</v>
      </c>
      <c r="B2260" s="48" t="s">
        <v>75</v>
      </c>
      <c r="C2260" s="48" t="s">
        <v>31</v>
      </c>
      <c r="D2260" s="48">
        <v>878210</v>
      </c>
      <c r="E2260" s="48">
        <v>79.91</v>
      </c>
      <c r="F2260" s="48">
        <v>6.38</v>
      </c>
      <c r="G2260" s="48">
        <v>7.3000000000000001E-3</v>
      </c>
      <c r="H2260" s="48">
        <v>137.65039999999999</v>
      </c>
      <c r="I2260" s="48">
        <v>2034</v>
      </c>
      <c r="J2260" s="48" t="s">
        <v>32</v>
      </c>
      <c r="K2260" s="48" t="s">
        <v>33</v>
      </c>
    </row>
    <row r="2261" spans="1:11" x14ac:dyDescent="0.25">
      <c r="A2261" s="48" t="s">
        <v>2631</v>
      </c>
      <c r="B2261" s="48" t="s">
        <v>79</v>
      </c>
      <c r="C2261" s="48" t="s">
        <v>31</v>
      </c>
      <c r="D2261" s="48">
        <v>943402</v>
      </c>
      <c r="E2261" s="48">
        <v>85.3</v>
      </c>
      <c r="F2261" s="48">
        <v>6.95</v>
      </c>
      <c r="G2261" s="48">
        <v>7.4000000000000003E-3</v>
      </c>
      <c r="H2261" s="48">
        <v>135.7413</v>
      </c>
      <c r="I2261" s="48">
        <v>2034</v>
      </c>
      <c r="J2261" s="48" t="s">
        <v>32</v>
      </c>
      <c r="K2261" s="48" t="s">
        <v>33</v>
      </c>
    </row>
    <row r="2262" spans="1:11" x14ac:dyDescent="0.25">
      <c r="A2262" s="48" t="s">
        <v>2392</v>
      </c>
      <c r="B2262" s="48" t="s">
        <v>75</v>
      </c>
      <c r="C2262" s="48" t="s">
        <v>31</v>
      </c>
      <c r="D2262" s="48">
        <v>275231</v>
      </c>
      <c r="E2262" s="48">
        <v>81.099999999999994</v>
      </c>
      <c r="F2262" s="48">
        <v>5.66</v>
      </c>
      <c r="G2262" s="48">
        <v>2.06E-2</v>
      </c>
      <c r="H2262" s="48">
        <v>48.627400000000002</v>
      </c>
      <c r="I2262" s="48">
        <v>2034</v>
      </c>
      <c r="J2262" s="48" t="s">
        <v>32</v>
      </c>
      <c r="K2262" s="48" t="s">
        <v>33</v>
      </c>
    </row>
    <row r="2263" spans="1:11" x14ac:dyDescent="0.25">
      <c r="A2263" s="48" t="s">
        <v>2383</v>
      </c>
      <c r="B2263" s="48" t="s">
        <v>75</v>
      </c>
      <c r="C2263" s="48" t="s">
        <v>31</v>
      </c>
      <c r="D2263" s="48">
        <v>250485</v>
      </c>
      <c r="E2263" s="48">
        <v>84.88</v>
      </c>
      <c r="F2263" s="48">
        <v>5.82</v>
      </c>
      <c r="G2263" s="48">
        <v>2.3199999999999998E-2</v>
      </c>
      <c r="H2263" s="48">
        <v>43.038600000000002</v>
      </c>
      <c r="I2263" s="48">
        <v>2034</v>
      </c>
      <c r="J2263" s="48" t="s">
        <v>32</v>
      </c>
      <c r="K2263" s="48" t="s">
        <v>33</v>
      </c>
    </row>
    <row r="2264" spans="1:11" x14ac:dyDescent="0.25">
      <c r="A2264" s="48" t="s">
        <v>2076</v>
      </c>
      <c r="B2264" s="48" t="s">
        <v>79</v>
      </c>
      <c r="C2264" s="48" t="s">
        <v>31</v>
      </c>
      <c r="D2264" s="48">
        <v>745555</v>
      </c>
      <c r="E2264" s="48">
        <v>88.02</v>
      </c>
      <c r="F2264" s="48">
        <v>6.29</v>
      </c>
      <c r="G2264" s="48">
        <v>8.3999999999999995E-3</v>
      </c>
      <c r="H2264" s="48">
        <v>118.5303</v>
      </c>
      <c r="I2264" s="48">
        <v>2034</v>
      </c>
      <c r="J2264" s="48" t="s">
        <v>32</v>
      </c>
      <c r="K2264" s="48" t="s">
        <v>33</v>
      </c>
    </row>
    <row r="2265" spans="1:11" x14ac:dyDescent="0.25">
      <c r="A2265" s="48" t="s">
        <v>3038</v>
      </c>
      <c r="B2265" s="48" t="s">
        <v>79</v>
      </c>
      <c r="C2265" s="48" t="s">
        <v>31</v>
      </c>
      <c r="D2265" s="48">
        <v>1365415</v>
      </c>
      <c r="E2265" s="48">
        <v>67.849999999999994</v>
      </c>
      <c r="F2265" s="48">
        <v>9.83</v>
      </c>
      <c r="G2265" s="48">
        <v>7.1999999999999998E-3</v>
      </c>
      <c r="H2265" s="48">
        <v>138.90280000000001</v>
      </c>
      <c r="I2265" s="48">
        <v>2034</v>
      </c>
      <c r="J2265" s="48" t="s">
        <v>32</v>
      </c>
      <c r="K2265" s="48" t="s">
        <v>33</v>
      </c>
    </row>
    <row r="2266" spans="1:11" x14ac:dyDescent="0.25">
      <c r="A2266" s="48" t="s">
        <v>2839</v>
      </c>
      <c r="B2266" s="48" t="s">
        <v>34</v>
      </c>
      <c r="C2266" s="48" t="s">
        <v>31</v>
      </c>
      <c r="D2266" s="48">
        <v>2428160</v>
      </c>
      <c r="E2266" s="48">
        <v>83.59</v>
      </c>
      <c r="F2266" s="48">
        <v>12.07</v>
      </c>
      <c r="G2266" s="48">
        <v>5.0000000000000001E-3</v>
      </c>
      <c r="H2266" s="48">
        <v>201.17320000000001</v>
      </c>
      <c r="I2266" s="48">
        <v>2034</v>
      </c>
      <c r="J2266" s="48" t="s">
        <v>32</v>
      </c>
      <c r="K2266" s="48" t="s">
        <v>33</v>
      </c>
    </row>
    <row r="2267" spans="1:11" x14ac:dyDescent="0.25">
      <c r="A2267" s="48" t="s">
        <v>2510</v>
      </c>
      <c r="B2267" s="48" t="s">
        <v>34</v>
      </c>
      <c r="C2267" s="48" t="s">
        <v>31</v>
      </c>
      <c r="D2267" s="48">
        <v>1212371</v>
      </c>
      <c r="E2267" s="48">
        <v>86.2</v>
      </c>
      <c r="F2267" s="48">
        <v>8.82</v>
      </c>
      <c r="G2267" s="48">
        <v>7.3000000000000001E-3</v>
      </c>
      <c r="H2267" s="48">
        <v>137.45699999999999</v>
      </c>
      <c r="I2267" s="48">
        <v>2034</v>
      </c>
      <c r="J2267" s="48" t="s">
        <v>32</v>
      </c>
      <c r="K2267" s="48" t="s">
        <v>33</v>
      </c>
    </row>
    <row r="2268" spans="1:11" x14ac:dyDescent="0.25">
      <c r="A2268" s="48" t="s">
        <v>1960</v>
      </c>
      <c r="B2268" s="48" t="s">
        <v>79</v>
      </c>
      <c r="C2268" s="48" t="s">
        <v>31</v>
      </c>
      <c r="D2268" s="48">
        <v>1851909</v>
      </c>
      <c r="E2268" s="48">
        <v>83.71</v>
      </c>
      <c r="F2268" s="48">
        <v>11.16</v>
      </c>
      <c r="G2268" s="48">
        <v>6.0000000000000001E-3</v>
      </c>
      <c r="H2268" s="48">
        <v>165.9417</v>
      </c>
      <c r="I2268" s="48">
        <v>2034</v>
      </c>
      <c r="J2268" s="48" t="s">
        <v>32</v>
      </c>
      <c r="K2268" s="48" t="s">
        <v>33</v>
      </c>
    </row>
    <row r="2269" spans="1:11" x14ac:dyDescent="0.25">
      <c r="A2269" s="48" t="s">
        <v>1875</v>
      </c>
      <c r="B2269" s="48" t="s">
        <v>79</v>
      </c>
      <c r="C2269" s="48" t="s">
        <v>31</v>
      </c>
      <c r="D2269" s="48">
        <v>791977</v>
      </c>
      <c r="E2269" s="48">
        <v>88.66</v>
      </c>
      <c r="F2269" s="48">
        <v>4.53</v>
      </c>
      <c r="G2269" s="48">
        <v>5.7000000000000002E-3</v>
      </c>
      <c r="H2269" s="48">
        <v>174.82929999999999</v>
      </c>
      <c r="I2269" s="48">
        <v>2034</v>
      </c>
      <c r="J2269" s="48" t="s">
        <v>32</v>
      </c>
      <c r="K2269" s="48" t="s">
        <v>33</v>
      </c>
    </row>
    <row r="2270" spans="1:11" x14ac:dyDescent="0.25">
      <c r="A2270" s="48" t="s">
        <v>3019</v>
      </c>
      <c r="B2270" s="48" t="s">
        <v>79</v>
      </c>
      <c r="C2270" s="48" t="s">
        <v>31</v>
      </c>
      <c r="D2270" s="48">
        <v>768789</v>
      </c>
      <c r="E2270" s="48">
        <v>89.31</v>
      </c>
      <c r="F2270" s="48">
        <v>6.28</v>
      </c>
      <c r="G2270" s="48">
        <v>8.2000000000000007E-3</v>
      </c>
      <c r="H2270" s="48">
        <v>122.4186</v>
      </c>
      <c r="I2270" s="48">
        <v>2034</v>
      </c>
      <c r="J2270" s="48" t="s">
        <v>32</v>
      </c>
      <c r="K2270" s="48" t="s">
        <v>33</v>
      </c>
    </row>
    <row r="2271" spans="1:11" x14ac:dyDescent="0.25">
      <c r="A2271" s="48" t="s">
        <v>1921</v>
      </c>
      <c r="B2271" s="48" t="s">
        <v>79</v>
      </c>
      <c r="C2271" s="48" t="s">
        <v>31</v>
      </c>
      <c r="D2271" s="48">
        <v>907463</v>
      </c>
      <c r="E2271" s="48">
        <v>69.489999999999995</v>
      </c>
      <c r="F2271" s="48">
        <v>6.29</v>
      </c>
      <c r="G2271" s="48">
        <v>6.8999999999999999E-3</v>
      </c>
      <c r="H2271" s="48">
        <v>144.27080000000001</v>
      </c>
      <c r="I2271" s="48">
        <v>2034</v>
      </c>
      <c r="J2271" s="48" t="s">
        <v>32</v>
      </c>
      <c r="K2271" s="48" t="s">
        <v>33</v>
      </c>
    </row>
    <row r="2272" spans="1:11" x14ac:dyDescent="0.25">
      <c r="A2272" s="48" t="s">
        <v>1765</v>
      </c>
      <c r="B2272" s="48" t="s">
        <v>79</v>
      </c>
      <c r="C2272" s="48" t="s">
        <v>31</v>
      </c>
      <c r="D2272" s="48">
        <v>2364677</v>
      </c>
      <c r="E2272" s="48">
        <v>78.430000000000007</v>
      </c>
      <c r="F2272" s="48">
        <v>11.37</v>
      </c>
      <c r="G2272" s="48">
        <v>4.7999999999999996E-3</v>
      </c>
      <c r="H2272" s="48">
        <v>207.9751</v>
      </c>
      <c r="I2272" s="48">
        <v>2034</v>
      </c>
      <c r="J2272" s="48" t="s">
        <v>32</v>
      </c>
      <c r="K2272" s="48" t="s">
        <v>33</v>
      </c>
    </row>
    <row r="2273" spans="1:11" x14ac:dyDescent="0.25">
      <c r="A2273" s="48" t="s">
        <v>3141</v>
      </c>
      <c r="B2273" s="48" t="s">
        <v>79</v>
      </c>
      <c r="C2273" s="48" t="s">
        <v>31</v>
      </c>
      <c r="D2273" s="48">
        <v>713655</v>
      </c>
      <c r="E2273" s="48">
        <v>86.46</v>
      </c>
      <c r="F2273" s="48">
        <v>6.27</v>
      </c>
      <c r="G2273" s="48">
        <v>8.8000000000000005E-3</v>
      </c>
      <c r="H2273" s="48">
        <v>113.8206</v>
      </c>
      <c r="I2273" s="48">
        <v>2034</v>
      </c>
      <c r="J2273" s="48" t="s">
        <v>32</v>
      </c>
      <c r="K2273" s="48" t="s">
        <v>33</v>
      </c>
    </row>
    <row r="2274" spans="1:11" x14ac:dyDescent="0.25">
      <c r="A2274" s="48" t="s">
        <v>3150</v>
      </c>
      <c r="B2274" s="48" t="s">
        <v>79</v>
      </c>
      <c r="C2274" s="48" t="s">
        <v>31</v>
      </c>
      <c r="D2274" s="48">
        <v>907191</v>
      </c>
      <c r="E2274" s="48">
        <v>88.23</v>
      </c>
      <c r="F2274" s="48">
        <v>6.28</v>
      </c>
      <c r="G2274" s="48">
        <v>6.8999999999999999E-3</v>
      </c>
      <c r="H2274" s="48">
        <v>144.4571</v>
      </c>
      <c r="I2274" s="48">
        <v>2034</v>
      </c>
      <c r="J2274" s="48" t="s">
        <v>32</v>
      </c>
      <c r="K2274" s="48" t="s">
        <v>33</v>
      </c>
    </row>
    <row r="2275" spans="1:11" x14ac:dyDescent="0.25">
      <c r="A2275" s="48" t="s">
        <v>3147</v>
      </c>
      <c r="B2275" s="48" t="s">
        <v>79</v>
      </c>
      <c r="C2275" s="48" t="s">
        <v>31</v>
      </c>
      <c r="D2275" s="48">
        <v>923527</v>
      </c>
      <c r="E2275" s="48">
        <v>85.01</v>
      </c>
      <c r="F2275" s="48">
        <v>6.39</v>
      </c>
      <c r="G2275" s="48">
        <v>6.8999999999999999E-3</v>
      </c>
      <c r="H2275" s="48">
        <v>144.52690000000001</v>
      </c>
      <c r="I2275" s="48">
        <v>2034</v>
      </c>
      <c r="J2275" s="48" t="s">
        <v>32</v>
      </c>
      <c r="K2275" s="48" t="s">
        <v>33</v>
      </c>
    </row>
    <row r="2276" spans="1:11" x14ac:dyDescent="0.25">
      <c r="A2276" s="48" t="s">
        <v>3146</v>
      </c>
      <c r="B2276" s="48" t="s">
        <v>75</v>
      </c>
      <c r="C2276" s="48" t="s">
        <v>31</v>
      </c>
      <c r="D2276" s="48">
        <v>2932080</v>
      </c>
      <c r="E2276" s="48">
        <v>86.01</v>
      </c>
      <c r="F2276" s="48">
        <v>17.8</v>
      </c>
      <c r="G2276" s="48">
        <v>6.1000000000000004E-3</v>
      </c>
      <c r="H2276" s="48">
        <v>164.7236</v>
      </c>
      <c r="I2276" s="48">
        <v>2034</v>
      </c>
      <c r="J2276" s="48" t="s">
        <v>32</v>
      </c>
      <c r="K2276" s="48" t="s">
        <v>33</v>
      </c>
    </row>
    <row r="2277" spans="1:11" x14ac:dyDescent="0.25">
      <c r="A2277" s="48" t="s">
        <v>3120</v>
      </c>
      <c r="B2277" s="48" t="s">
        <v>75</v>
      </c>
      <c r="C2277" s="48" t="s">
        <v>31</v>
      </c>
      <c r="D2277" s="48">
        <v>821578</v>
      </c>
      <c r="E2277" s="48">
        <v>85.38</v>
      </c>
      <c r="F2277" s="48">
        <v>5.68</v>
      </c>
      <c r="G2277" s="48">
        <v>6.8999999999999999E-3</v>
      </c>
      <c r="H2277" s="48">
        <v>144.64410000000001</v>
      </c>
      <c r="I2277" s="48">
        <v>2034</v>
      </c>
      <c r="J2277" s="48" t="s">
        <v>32</v>
      </c>
      <c r="K2277" s="48" t="s">
        <v>33</v>
      </c>
    </row>
    <row r="2278" spans="1:11" x14ac:dyDescent="0.25">
      <c r="A2278" s="48" t="s">
        <v>2121</v>
      </c>
      <c r="B2278" s="48" t="s">
        <v>79</v>
      </c>
      <c r="C2278" s="48" t="s">
        <v>31</v>
      </c>
      <c r="D2278" s="48">
        <v>1141385</v>
      </c>
      <c r="E2278" s="48">
        <v>84.17</v>
      </c>
      <c r="F2278" s="48">
        <v>6.94</v>
      </c>
      <c r="G2278" s="48">
        <v>6.1000000000000004E-3</v>
      </c>
      <c r="H2278" s="48">
        <v>164.46469999999999</v>
      </c>
      <c r="I2278" s="48">
        <v>2034</v>
      </c>
      <c r="J2278" s="48" t="s">
        <v>32</v>
      </c>
      <c r="K2278" s="48" t="s">
        <v>33</v>
      </c>
    </row>
    <row r="2279" spans="1:11" x14ac:dyDescent="0.25">
      <c r="A2279" s="48" t="s">
        <v>2375</v>
      </c>
      <c r="B2279" s="48" t="s">
        <v>75</v>
      </c>
      <c r="C2279" s="48" t="s">
        <v>31</v>
      </c>
      <c r="D2279" s="48">
        <v>588579</v>
      </c>
      <c r="E2279" s="48">
        <v>86.43</v>
      </c>
      <c r="F2279" s="48">
        <v>5.8</v>
      </c>
      <c r="G2279" s="48">
        <v>9.9000000000000008E-3</v>
      </c>
      <c r="H2279" s="48">
        <v>101.4791</v>
      </c>
      <c r="I2279" s="48">
        <v>2034</v>
      </c>
      <c r="J2279" s="48" t="s">
        <v>32</v>
      </c>
      <c r="K2279" s="48" t="s">
        <v>33</v>
      </c>
    </row>
    <row r="2280" spans="1:11" x14ac:dyDescent="0.25">
      <c r="A2280" s="48" t="s">
        <v>1245</v>
      </c>
      <c r="B2280" s="48" t="s">
        <v>75</v>
      </c>
      <c r="C2280" s="48" t="s">
        <v>31</v>
      </c>
      <c r="D2280" s="48">
        <v>360934</v>
      </c>
      <c r="E2280" s="48">
        <v>81.05</v>
      </c>
      <c r="F2280" s="48">
        <v>4.46</v>
      </c>
      <c r="G2280" s="48">
        <v>1.24E-2</v>
      </c>
      <c r="H2280" s="48">
        <v>80.926900000000003</v>
      </c>
      <c r="I2280" s="48">
        <v>2034</v>
      </c>
      <c r="J2280" s="48" t="s">
        <v>32</v>
      </c>
      <c r="K2280" s="48" t="s">
        <v>33</v>
      </c>
    </row>
    <row r="2281" spans="1:11" x14ac:dyDescent="0.25">
      <c r="A2281" s="48" t="s">
        <v>2179</v>
      </c>
      <c r="B2281" s="48" t="s">
        <v>79</v>
      </c>
      <c r="C2281" s="48" t="s">
        <v>31</v>
      </c>
      <c r="D2281" s="48">
        <v>625350</v>
      </c>
      <c r="E2281" s="48">
        <v>89.16</v>
      </c>
      <c r="F2281" s="48">
        <v>4.29</v>
      </c>
      <c r="G2281" s="48">
        <v>6.8999999999999999E-3</v>
      </c>
      <c r="H2281" s="48">
        <v>145.76920000000001</v>
      </c>
      <c r="I2281" s="48">
        <v>2034</v>
      </c>
      <c r="J2281" s="48" t="s">
        <v>32</v>
      </c>
      <c r="K2281" s="48" t="s">
        <v>33</v>
      </c>
    </row>
    <row r="2282" spans="1:11" x14ac:dyDescent="0.25">
      <c r="A2282" s="48" t="s">
        <v>2707</v>
      </c>
      <c r="B2282" s="48" t="s">
        <v>79</v>
      </c>
      <c r="C2282" s="48" t="s">
        <v>31</v>
      </c>
      <c r="D2282" s="48">
        <v>1040011</v>
      </c>
      <c r="E2282" s="48">
        <v>79.430000000000007</v>
      </c>
      <c r="F2282" s="48">
        <v>6.67</v>
      </c>
      <c r="G2282" s="48">
        <v>6.4000000000000003E-3</v>
      </c>
      <c r="H2282" s="48">
        <v>155.9237</v>
      </c>
      <c r="I2282" s="48">
        <v>2034</v>
      </c>
      <c r="J2282" s="48" t="s">
        <v>32</v>
      </c>
      <c r="K2282" s="48" t="s">
        <v>33</v>
      </c>
    </row>
    <row r="2283" spans="1:11" x14ac:dyDescent="0.25">
      <c r="A2283" s="48" t="s">
        <v>2842</v>
      </c>
      <c r="B2283" s="48" t="s">
        <v>34</v>
      </c>
      <c r="C2283" s="48" t="s">
        <v>31</v>
      </c>
      <c r="D2283" s="48">
        <v>3244505</v>
      </c>
      <c r="E2283" s="48">
        <v>83.9</v>
      </c>
      <c r="F2283" s="48">
        <v>14.38</v>
      </c>
      <c r="G2283" s="48">
        <v>4.4000000000000003E-3</v>
      </c>
      <c r="H2283" s="48">
        <v>225.62620000000001</v>
      </c>
      <c r="I2283" s="48">
        <v>2034</v>
      </c>
      <c r="J2283" s="48" t="s">
        <v>32</v>
      </c>
      <c r="K2283" s="48" t="s">
        <v>33</v>
      </c>
    </row>
    <row r="2284" spans="1:11" x14ac:dyDescent="0.25">
      <c r="A2284" s="48" t="s">
        <v>2042</v>
      </c>
      <c r="B2284" s="48" t="s">
        <v>79</v>
      </c>
      <c r="C2284" s="48" t="s">
        <v>31</v>
      </c>
      <c r="D2284" s="48">
        <v>680438</v>
      </c>
      <c r="E2284" s="48">
        <v>86.69</v>
      </c>
      <c r="F2284" s="48">
        <v>4.37</v>
      </c>
      <c r="G2284" s="48">
        <v>6.4000000000000003E-3</v>
      </c>
      <c r="H2284" s="48">
        <v>155.70670000000001</v>
      </c>
      <c r="I2284" s="48">
        <v>2034</v>
      </c>
      <c r="J2284" s="48" t="s">
        <v>32</v>
      </c>
      <c r="K2284" s="48" t="s">
        <v>33</v>
      </c>
    </row>
    <row r="2285" spans="1:11" x14ac:dyDescent="0.25">
      <c r="A2285" s="48" t="s">
        <v>3037</v>
      </c>
      <c r="B2285" s="48" t="s">
        <v>79</v>
      </c>
      <c r="C2285" s="48" t="s">
        <v>31</v>
      </c>
      <c r="D2285" s="48">
        <v>779816</v>
      </c>
      <c r="E2285" s="48">
        <v>79.319999999999993</v>
      </c>
      <c r="F2285" s="48">
        <v>6.14</v>
      </c>
      <c r="G2285" s="48">
        <v>7.9000000000000008E-3</v>
      </c>
      <c r="H2285" s="48">
        <v>127.00579999999999</v>
      </c>
      <c r="I2285" s="48">
        <v>2034</v>
      </c>
      <c r="J2285" s="48" t="s">
        <v>32</v>
      </c>
      <c r="K2285" s="48" t="s">
        <v>33</v>
      </c>
    </row>
    <row r="2286" spans="1:11" x14ac:dyDescent="0.25">
      <c r="A2286" s="48" t="s">
        <v>2069</v>
      </c>
      <c r="B2286" s="48" t="s">
        <v>79</v>
      </c>
      <c r="C2286" s="48" t="s">
        <v>31</v>
      </c>
      <c r="D2286" s="48">
        <v>679440</v>
      </c>
      <c r="E2286" s="48">
        <v>86.46</v>
      </c>
      <c r="F2286" s="48">
        <v>4.5199999999999996</v>
      </c>
      <c r="G2286" s="48">
        <v>6.7000000000000002E-3</v>
      </c>
      <c r="H2286" s="48">
        <v>150.3186</v>
      </c>
      <c r="I2286" s="48">
        <v>2034</v>
      </c>
      <c r="J2286" s="48" t="s">
        <v>32</v>
      </c>
      <c r="K2286" s="48" t="s">
        <v>33</v>
      </c>
    </row>
    <row r="2287" spans="1:11" x14ac:dyDescent="0.25">
      <c r="A2287" s="48" t="s">
        <v>3652</v>
      </c>
      <c r="B2287" s="48" t="s">
        <v>75</v>
      </c>
      <c r="C2287" s="48" t="s">
        <v>31</v>
      </c>
      <c r="D2287" s="48">
        <v>743287</v>
      </c>
      <c r="E2287" s="48">
        <v>83.94</v>
      </c>
      <c r="F2287" s="48">
        <v>6.3</v>
      </c>
      <c r="G2287" s="48">
        <v>8.5000000000000006E-3</v>
      </c>
      <c r="H2287" s="48">
        <v>117.982</v>
      </c>
      <c r="I2287" s="48">
        <v>2034</v>
      </c>
      <c r="J2287" s="48" t="s">
        <v>32</v>
      </c>
      <c r="K2287" s="48" t="s">
        <v>33</v>
      </c>
    </row>
    <row r="2288" spans="1:11" x14ac:dyDescent="0.25">
      <c r="A2288" s="48" t="s">
        <v>3034</v>
      </c>
      <c r="B2288" s="48" t="s">
        <v>75</v>
      </c>
      <c r="C2288" s="48" t="s">
        <v>31</v>
      </c>
      <c r="D2288" s="48">
        <v>1580505</v>
      </c>
      <c r="E2288" s="48">
        <v>76.989999999999995</v>
      </c>
      <c r="F2288" s="48">
        <v>9.5500000000000007</v>
      </c>
      <c r="G2288" s="48">
        <v>6.0000000000000001E-3</v>
      </c>
      <c r="H2288" s="48">
        <v>165.49789999999999</v>
      </c>
      <c r="I2288" s="48">
        <v>2034</v>
      </c>
      <c r="J2288" s="48" t="s">
        <v>32</v>
      </c>
      <c r="K2288" s="48" t="s">
        <v>33</v>
      </c>
    </row>
    <row r="2289" spans="1:11" x14ac:dyDescent="0.25">
      <c r="A2289" s="48" t="s">
        <v>3124</v>
      </c>
      <c r="B2289" s="48" t="s">
        <v>79</v>
      </c>
      <c r="C2289" s="48" t="s">
        <v>31</v>
      </c>
      <c r="D2289" s="48">
        <v>657523</v>
      </c>
      <c r="E2289" s="48">
        <v>82.71</v>
      </c>
      <c r="F2289" s="48">
        <v>6.33</v>
      </c>
      <c r="G2289" s="48">
        <v>9.5999999999999992E-3</v>
      </c>
      <c r="H2289" s="48">
        <v>103.8741</v>
      </c>
      <c r="I2289" s="48">
        <v>2034</v>
      </c>
      <c r="J2289" s="48" t="s">
        <v>32</v>
      </c>
      <c r="K2289" s="48" t="s">
        <v>33</v>
      </c>
    </row>
    <row r="2290" spans="1:11" x14ac:dyDescent="0.25">
      <c r="A2290" s="48" t="s">
        <v>2040</v>
      </c>
      <c r="B2290" s="48" t="s">
        <v>79</v>
      </c>
      <c r="C2290" s="48" t="s">
        <v>31</v>
      </c>
      <c r="D2290" s="48">
        <v>680438</v>
      </c>
      <c r="E2290" s="48">
        <v>84.36</v>
      </c>
      <c r="F2290" s="48">
        <v>4.3600000000000003</v>
      </c>
      <c r="G2290" s="48">
        <v>6.4000000000000003E-3</v>
      </c>
      <c r="H2290" s="48">
        <v>156.06389999999999</v>
      </c>
      <c r="I2290" s="48">
        <v>2034</v>
      </c>
      <c r="J2290" s="48" t="s">
        <v>32</v>
      </c>
      <c r="K2290" s="48" t="s">
        <v>33</v>
      </c>
    </row>
    <row r="2291" spans="1:11" x14ac:dyDescent="0.25">
      <c r="A2291" s="48" t="s">
        <v>2697</v>
      </c>
      <c r="B2291" s="48" t="s">
        <v>79</v>
      </c>
      <c r="C2291" s="48" t="s">
        <v>31</v>
      </c>
      <c r="D2291" s="48">
        <v>682027</v>
      </c>
      <c r="E2291" s="48">
        <v>83.7</v>
      </c>
      <c r="F2291" s="48">
        <v>6.67</v>
      </c>
      <c r="G2291" s="48">
        <v>9.7999999999999997E-3</v>
      </c>
      <c r="H2291" s="48">
        <v>102.2529</v>
      </c>
      <c r="I2291" s="48">
        <v>2034</v>
      </c>
      <c r="J2291" s="48" t="s">
        <v>32</v>
      </c>
      <c r="K2291" s="48" t="s">
        <v>33</v>
      </c>
    </row>
    <row r="2292" spans="1:11" x14ac:dyDescent="0.25">
      <c r="A2292" s="48" t="s">
        <v>1770</v>
      </c>
      <c r="B2292" s="48" t="s">
        <v>75</v>
      </c>
      <c r="C2292" s="48" t="s">
        <v>31</v>
      </c>
      <c r="D2292" s="48">
        <v>660142</v>
      </c>
      <c r="E2292" s="48">
        <v>83.27</v>
      </c>
      <c r="F2292" s="48">
        <v>4.45</v>
      </c>
      <c r="G2292" s="48">
        <v>6.7000000000000002E-3</v>
      </c>
      <c r="H2292" s="48">
        <v>148.34649999999999</v>
      </c>
      <c r="I2292" s="48">
        <v>2035</v>
      </c>
      <c r="J2292" s="48" t="s">
        <v>32</v>
      </c>
      <c r="K2292" s="48" t="s">
        <v>33</v>
      </c>
    </row>
    <row r="2293" spans="1:11" x14ac:dyDescent="0.25">
      <c r="A2293" s="48" t="s">
        <v>2461</v>
      </c>
      <c r="B2293" s="48" t="s">
        <v>75</v>
      </c>
      <c r="C2293" s="48" t="s">
        <v>31</v>
      </c>
      <c r="D2293" s="48">
        <v>471005</v>
      </c>
      <c r="E2293" s="48">
        <v>85.37</v>
      </c>
      <c r="F2293" s="48">
        <v>5.76</v>
      </c>
      <c r="G2293" s="48">
        <v>1.2200000000000001E-2</v>
      </c>
      <c r="H2293" s="48">
        <v>81.771699999999996</v>
      </c>
      <c r="I2293" s="48">
        <v>2035</v>
      </c>
      <c r="J2293" s="48" t="s">
        <v>32</v>
      </c>
      <c r="K2293" s="48" t="s">
        <v>33</v>
      </c>
    </row>
    <row r="2294" spans="1:11" x14ac:dyDescent="0.25">
      <c r="A2294" s="48" t="s">
        <v>1946</v>
      </c>
      <c r="B2294" s="48" t="s">
        <v>79</v>
      </c>
      <c r="C2294" s="48" t="s">
        <v>31</v>
      </c>
      <c r="D2294" s="48">
        <v>718005</v>
      </c>
      <c r="E2294" s="48">
        <v>85.56</v>
      </c>
      <c r="F2294" s="48">
        <v>6.1</v>
      </c>
      <c r="G2294" s="48">
        <v>8.5000000000000006E-3</v>
      </c>
      <c r="H2294" s="48">
        <v>117.70569999999999</v>
      </c>
      <c r="I2294" s="48">
        <v>2035</v>
      </c>
      <c r="J2294" s="48" t="s">
        <v>32</v>
      </c>
      <c r="K2294" s="48" t="s">
        <v>33</v>
      </c>
    </row>
    <row r="2295" spans="1:11" x14ac:dyDescent="0.25">
      <c r="A2295" s="48" t="s">
        <v>3653</v>
      </c>
      <c r="B2295" s="48" t="s">
        <v>75</v>
      </c>
      <c r="C2295" s="48" t="s">
        <v>31</v>
      </c>
      <c r="D2295" s="48">
        <v>2101324</v>
      </c>
      <c r="E2295" s="48">
        <v>86.04</v>
      </c>
      <c r="F2295" s="48">
        <v>11.67</v>
      </c>
      <c r="G2295" s="48">
        <v>5.5999999999999999E-3</v>
      </c>
      <c r="H2295" s="48">
        <v>180.06209999999999</v>
      </c>
      <c r="I2295" s="48">
        <v>2035</v>
      </c>
      <c r="J2295" s="48" t="s">
        <v>32</v>
      </c>
      <c r="K2295" s="48" t="s">
        <v>33</v>
      </c>
    </row>
    <row r="2296" spans="1:11" x14ac:dyDescent="0.25">
      <c r="A2296" s="48" t="s">
        <v>3134</v>
      </c>
      <c r="B2296" s="48" t="s">
        <v>79</v>
      </c>
      <c r="C2296" s="48" t="s">
        <v>31</v>
      </c>
      <c r="D2296" s="48">
        <v>1909663</v>
      </c>
      <c r="E2296" s="48">
        <v>74.61</v>
      </c>
      <c r="F2296" s="48">
        <v>9.9</v>
      </c>
      <c r="G2296" s="48">
        <v>5.1999999999999998E-3</v>
      </c>
      <c r="H2296" s="48">
        <v>192.89529999999999</v>
      </c>
      <c r="I2296" s="48">
        <v>2035</v>
      </c>
      <c r="J2296" s="48" t="s">
        <v>32</v>
      </c>
      <c r="K2296" s="48" t="s">
        <v>33</v>
      </c>
    </row>
    <row r="2297" spans="1:11" x14ac:dyDescent="0.25">
      <c r="A2297" s="48" t="s">
        <v>3140</v>
      </c>
      <c r="B2297" s="48" t="s">
        <v>79</v>
      </c>
      <c r="C2297" s="48" t="s">
        <v>31</v>
      </c>
      <c r="D2297" s="48">
        <v>821018</v>
      </c>
      <c r="E2297" s="48">
        <v>82.89</v>
      </c>
      <c r="F2297" s="48">
        <v>6.1</v>
      </c>
      <c r="G2297" s="48">
        <v>7.4000000000000003E-3</v>
      </c>
      <c r="H2297" s="48">
        <v>134.59309999999999</v>
      </c>
      <c r="I2297" s="48">
        <v>2035</v>
      </c>
      <c r="J2297" s="48" t="s">
        <v>32</v>
      </c>
      <c r="K2297" s="48" t="s">
        <v>33</v>
      </c>
    </row>
    <row r="2298" spans="1:11" x14ac:dyDescent="0.25">
      <c r="A2298" s="48" t="s">
        <v>2465</v>
      </c>
      <c r="B2298" s="48" t="s">
        <v>75</v>
      </c>
      <c r="C2298" s="48" t="s">
        <v>31</v>
      </c>
      <c r="D2298" s="48">
        <v>315146</v>
      </c>
      <c r="E2298" s="48">
        <v>83.57</v>
      </c>
      <c r="F2298" s="48">
        <v>5.22</v>
      </c>
      <c r="G2298" s="48">
        <v>1.66E-2</v>
      </c>
      <c r="H2298" s="48">
        <v>60.372700000000002</v>
      </c>
      <c r="I2298" s="48">
        <v>2035</v>
      </c>
      <c r="J2298" s="48" t="s">
        <v>32</v>
      </c>
      <c r="K2298" s="48" t="s">
        <v>33</v>
      </c>
    </row>
    <row r="2299" spans="1:11" x14ac:dyDescent="0.25">
      <c r="A2299" s="48" t="s">
        <v>2445</v>
      </c>
      <c r="B2299" s="48" t="s">
        <v>75</v>
      </c>
      <c r="C2299" s="48" t="s">
        <v>31</v>
      </c>
      <c r="D2299" s="48">
        <v>513319</v>
      </c>
      <c r="E2299" s="48">
        <v>82.49</v>
      </c>
      <c r="F2299" s="48">
        <v>5.23</v>
      </c>
      <c r="G2299" s="48">
        <v>1.0200000000000001E-2</v>
      </c>
      <c r="H2299" s="48">
        <v>98.149000000000001</v>
      </c>
      <c r="I2299" s="48">
        <v>2035</v>
      </c>
      <c r="J2299" s="48" t="s">
        <v>32</v>
      </c>
      <c r="K2299" s="48" t="s">
        <v>33</v>
      </c>
    </row>
    <row r="2300" spans="1:11" x14ac:dyDescent="0.25">
      <c r="A2300" s="48" t="s">
        <v>2423</v>
      </c>
      <c r="B2300" s="48" t="s">
        <v>75</v>
      </c>
      <c r="C2300" s="48" t="s">
        <v>31</v>
      </c>
      <c r="D2300" s="48">
        <v>84753</v>
      </c>
      <c r="E2300" s="48">
        <v>82.65</v>
      </c>
      <c r="F2300" s="48">
        <v>5.53</v>
      </c>
      <c r="G2300" s="48">
        <v>6.5199999999999994E-2</v>
      </c>
      <c r="H2300" s="48">
        <v>15.3261</v>
      </c>
      <c r="I2300" s="48">
        <v>2035</v>
      </c>
      <c r="J2300" s="48" t="s">
        <v>32</v>
      </c>
      <c r="K2300" s="48" t="s">
        <v>33</v>
      </c>
    </row>
    <row r="2301" spans="1:11" x14ac:dyDescent="0.25">
      <c r="A2301" s="48" t="s">
        <v>1761</v>
      </c>
      <c r="B2301" s="48" t="s">
        <v>34</v>
      </c>
      <c r="C2301" s="48" t="s">
        <v>31</v>
      </c>
      <c r="D2301" s="48">
        <v>6281725</v>
      </c>
      <c r="E2301" s="48">
        <v>93.9</v>
      </c>
      <c r="F2301" s="48">
        <v>25.95</v>
      </c>
      <c r="G2301" s="48">
        <v>4.1000000000000003E-3</v>
      </c>
      <c r="H2301" s="48">
        <v>242.0703</v>
      </c>
      <c r="I2301" s="48">
        <v>2035</v>
      </c>
      <c r="J2301" s="48" t="s">
        <v>32</v>
      </c>
      <c r="K2301" s="48" t="s">
        <v>33</v>
      </c>
    </row>
    <row r="2302" spans="1:11" x14ac:dyDescent="0.25">
      <c r="A2302" s="48" t="s">
        <v>1991</v>
      </c>
      <c r="B2302" s="48" t="s">
        <v>79</v>
      </c>
      <c r="C2302" s="48" t="s">
        <v>31</v>
      </c>
      <c r="D2302" s="48">
        <v>773437</v>
      </c>
      <c r="E2302" s="48">
        <v>85.31</v>
      </c>
      <c r="F2302" s="48">
        <v>6.11</v>
      </c>
      <c r="G2302" s="48">
        <v>7.9000000000000008E-3</v>
      </c>
      <c r="H2302" s="48">
        <v>126.5855</v>
      </c>
      <c r="I2302" s="48">
        <v>2035</v>
      </c>
      <c r="J2302" s="48" t="s">
        <v>32</v>
      </c>
      <c r="K2302" s="48" t="s">
        <v>33</v>
      </c>
    </row>
    <row r="2303" spans="1:11" x14ac:dyDescent="0.25">
      <c r="A2303" s="48" t="s">
        <v>1916</v>
      </c>
      <c r="B2303" s="48" t="s">
        <v>79</v>
      </c>
      <c r="C2303" s="48" t="s">
        <v>31</v>
      </c>
      <c r="D2303" s="48">
        <v>1152865</v>
      </c>
      <c r="E2303" s="48">
        <v>79.16</v>
      </c>
      <c r="F2303" s="48">
        <v>10.01</v>
      </c>
      <c r="G2303" s="48">
        <v>8.6999999999999994E-3</v>
      </c>
      <c r="H2303" s="48">
        <v>115.1713</v>
      </c>
      <c r="I2303" s="48">
        <v>2035</v>
      </c>
      <c r="J2303" s="48" t="s">
        <v>32</v>
      </c>
      <c r="K2303" s="48" t="s">
        <v>33</v>
      </c>
    </row>
    <row r="2304" spans="1:11" x14ac:dyDescent="0.25">
      <c r="A2304" s="48" t="s">
        <v>3145</v>
      </c>
      <c r="B2304" s="48" t="s">
        <v>34</v>
      </c>
      <c r="C2304" s="48" t="s">
        <v>31</v>
      </c>
      <c r="D2304" s="48">
        <v>1779697</v>
      </c>
      <c r="E2304" s="48">
        <v>79.099999999999994</v>
      </c>
      <c r="F2304" s="48">
        <v>8.98</v>
      </c>
      <c r="G2304" s="48">
        <v>5.0000000000000001E-3</v>
      </c>
      <c r="H2304" s="48">
        <v>198.18459999999999</v>
      </c>
      <c r="I2304" s="48">
        <v>2035</v>
      </c>
      <c r="J2304" s="48" t="s">
        <v>32</v>
      </c>
      <c r="K2304" s="48" t="s">
        <v>33</v>
      </c>
    </row>
    <row r="2305" spans="1:11" x14ac:dyDescent="0.25">
      <c r="A2305" s="48" t="s">
        <v>2437</v>
      </c>
      <c r="B2305" s="48" t="s">
        <v>34</v>
      </c>
      <c r="C2305" s="48" t="s">
        <v>31</v>
      </c>
      <c r="D2305" s="48">
        <v>321315</v>
      </c>
      <c r="E2305" s="48">
        <v>80.319999999999993</v>
      </c>
      <c r="F2305" s="48">
        <v>9.06</v>
      </c>
      <c r="G2305" s="48">
        <v>2.8199999999999999E-2</v>
      </c>
      <c r="H2305" s="48">
        <v>35.465299999999999</v>
      </c>
      <c r="I2305" s="48">
        <v>2035</v>
      </c>
      <c r="J2305" s="48" t="s">
        <v>32</v>
      </c>
      <c r="K2305" s="48" t="s">
        <v>33</v>
      </c>
    </row>
    <row r="2306" spans="1:11" x14ac:dyDescent="0.25">
      <c r="A2306" s="48" t="s">
        <v>3118</v>
      </c>
      <c r="B2306" s="48" t="s">
        <v>34</v>
      </c>
      <c r="C2306" s="48" t="s">
        <v>31</v>
      </c>
      <c r="D2306" s="48">
        <v>1768044</v>
      </c>
      <c r="E2306" s="48">
        <v>71.67</v>
      </c>
      <c r="F2306" s="48">
        <v>10.14</v>
      </c>
      <c r="G2306" s="48">
        <v>5.7000000000000002E-3</v>
      </c>
      <c r="H2306" s="48">
        <v>174.36330000000001</v>
      </c>
      <c r="I2306" s="48">
        <v>2035</v>
      </c>
      <c r="J2306" s="48" t="s">
        <v>32</v>
      </c>
      <c r="K2306" s="48" t="s">
        <v>33</v>
      </c>
    </row>
    <row r="2307" spans="1:11" x14ac:dyDescent="0.25">
      <c r="A2307" s="48" t="s">
        <v>2137</v>
      </c>
      <c r="B2307" s="48" t="s">
        <v>79</v>
      </c>
      <c r="C2307" s="48" t="s">
        <v>31</v>
      </c>
      <c r="D2307" s="48">
        <v>1041018</v>
      </c>
      <c r="E2307" s="48">
        <v>86.62</v>
      </c>
      <c r="F2307" s="48">
        <v>6.34</v>
      </c>
      <c r="G2307" s="48">
        <v>6.1000000000000004E-3</v>
      </c>
      <c r="H2307" s="48">
        <v>164.1985</v>
      </c>
      <c r="I2307" s="48">
        <v>2035</v>
      </c>
      <c r="J2307" s="48" t="s">
        <v>32</v>
      </c>
      <c r="K2307" s="48" t="s">
        <v>33</v>
      </c>
    </row>
    <row r="2308" spans="1:11" x14ac:dyDescent="0.25">
      <c r="A2308" s="48" t="s">
        <v>2459</v>
      </c>
      <c r="B2308" s="48" t="s">
        <v>75</v>
      </c>
      <c r="C2308" s="48" t="s">
        <v>31</v>
      </c>
      <c r="D2308" s="48">
        <v>171501</v>
      </c>
      <c r="E2308" s="48">
        <v>78.48</v>
      </c>
      <c r="F2308" s="48">
        <v>5.38</v>
      </c>
      <c r="G2308" s="48">
        <v>3.1399999999999997E-2</v>
      </c>
      <c r="H2308" s="48">
        <v>31.877500000000001</v>
      </c>
      <c r="I2308" s="48">
        <v>2035</v>
      </c>
      <c r="J2308" s="48" t="s">
        <v>32</v>
      </c>
      <c r="K2308" s="48" t="s">
        <v>33</v>
      </c>
    </row>
    <row r="2309" spans="1:11" x14ac:dyDescent="0.25">
      <c r="A2309" s="48" t="s">
        <v>2837</v>
      </c>
      <c r="B2309" s="48" t="s">
        <v>79</v>
      </c>
      <c r="C2309" s="48" t="s">
        <v>31</v>
      </c>
      <c r="D2309" s="48">
        <v>881965</v>
      </c>
      <c r="E2309" s="48">
        <v>80.66</v>
      </c>
      <c r="F2309" s="48">
        <v>6.1</v>
      </c>
      <c r="G2309" s="48">
        <v>6.8999999999999999E-3</v>
      </c>
      <c r="H2309" s="48">
        <v>144.58449999999999</v>
      </c>
      <c r="I2309" s="48">
        <v>2035</v>
      </c>
      <c r="J2309" s="48" t="s">
        <v>32</v>
      </c>
      <c r="K2309" s="48" t="s">
        <v>33</v>
      </c>
    </row>
    <row r="2310" spans="1:11" x14ac:dyDescent="0.25">
      <c r="A2310" s="48" t="s">
        <v>1888</v>
      </c>
      <c r="B2310" s="48" t="s">
        <v>75</v>
      </c>
      <c r="C2310" s="48" t="s">
        <v>31</v>
      </c>
      <c r="D2310" s="48">
        <v>1941446</v>
      </c>
      <c r="E2310" s="48">
        <v>79.930000000000007</v>
      </c>
      <c r="F2310" s="48">
        <v>9.66</v>
      </c>
      <c r="G2310" s="48">
        <v>5.0000000000000001E-3</v>
      </c>
      <c r="H2310" s="48">
        <v>200.9778</v>
      </c>
      <c r="I2310" s="48">
        <v>2035</v>
      </c>
      <c r="J2310" s="48" t="s">
        <v>32</v>
      </c>
      <c r="K2310" s="48" t="s">
        <v>33</v>
      </c>
    </row>
    <row r="2311" spans="1:11" x14ac:dyDescent="0.25">
      <c r="A2311" s="48" t="s">
        <v>3073</v>
      </c>
      <c r="B2311" s="48" t="s">
        <v>34</v>
      </c>
      <c r="C2311" s="48" t="s">
        <v>31</v>
      </c>
      <c r="D2311" s="48">
        <v>1580527</v>
      </c>
      <c r="E2311" s="48">
        <v>75.069999999999993</v>
      </c>
      <c r="F2311" s="48">
        <v>9.08</v>
      </c>
      <c r="G2311" s="48">
        <v>5.7000000000000002E-3</v>
      </c>
      <c r="H2311" s="48">
        <v>174.0668</v>
      </c>
      <c r="I2311" s="48">
        <v>2035</v>
      </c>
      <c r="J2311" s="48" t="s">
        <v>32</v>
      </c>
      <c r="K2311" s="48" t="s">
        <v>33</v>
      </c>
    </row>
    <row r="2312" spans="1:11" x14ac:dyDescent="0.25">
      <c r="A2312" s="48" t="s">
        <v>2107</v>
      </c>
      <c r="B2312" s="48" t="s">
        <v>79</v>
      </c>
      <c r="C2312" s="48" t="s">
        <v>31</v>
      </c>
      <c r="D2312" s="48">
        <v>837984</v>
      </c>
      <c r="E2312" s="48">
        <v>84.58</v>
      </c>
      <c r="F2312" s="48">
        <v>6.09</v>
      </c>
      <c r="G2312" s="48">
        <v>7.3000000000000001E-3</v>
      </c>
      <c r="H2312" s="48">
        <v>137.6</v>
      </c>
      <c r="I2312" s="48">
        <v>2035</v>
      </c>
      <c r="J2312" s="48" t="s">
        <v>32</v>
      </c>
      <c r="K2312" s="48" t="s">
        <v>33</v>
      </c>
    </row>
    <row r="2313" spans="1:11" x14ac:dyDescent="0.25">
      <c r="A2313" s="48" t="s">
        <v>2245</v>
      </c>
      <c r="B2313" s="48" t="s">
        <v>79</v>
      </c>
      <c r="C2313" s="48" t="s">
        <v>31</v>
      </c>
      <c r="D2313" s="48">
        <v>117782</v>
      </c>
      <c r="E2313" s="48">
        <v>85</v>
      </c>
      <c r="F2313" s="48">
        <v>10.46</v>
      </c>
      <c r="G2313" s="48">
        <v>8.8800000000000004E-2</v>
      </c>
      <c r="H2313" s="48">
        <v>11.260300000000001</v>
      </c>
      <c r="I2313" s="48">
        <v>2035</v>
      </c>
      <c r="J2313" s="48" t="s">
        <v>32</v>
      </c>
      <c r="K2313" s="48" t="s">
        <v>33</v>
      </c>
    </row>
    <row r="2314" spans="1:11" x14ac:dyDescent="0.25">
      <c r="A2314" s="48" t="s">
        <v>2448</v>
      </c>
      <c r="B2314" s="48" t="s">
        <v>75</v>
      </c>
      <c r="C2314" s="48" t="s">
        <v>31</v>
      </c>
      <c r="D2314" s="48">
        <v>323933</v>
      </c>
      <c r="E2314" s="48">
        <v>76.099999999999994</v>
      </c>
      <c r="F2314" s="48">
        <v>5.52</v>
      </c>
      <c r="G2314" s="48">
        <v>1.7000000000000001E-2</v>
      </c>
      <c r="H2314" s="48">
        <v>58.683399999999999</v>
      </c>
      <c r="I2314" s="48">
        <v>2035</v>
      </c>
      <c r="J2314" s="48" t="s">
        <v>32</v>
      </c>
      <c r="K2314" s="48" t="s">
        <v>33</v>
      </c>
    </row>
    <row r="2315" spans="1:11" x14ac:dyDescent="0.25">
      <c r="A2315" s="48" t="s">
        <v>3137</v>
      </c>
      <c r="B2315" s="48" t="s">
        <v>34</v>
      </c>
      <c r="C2315" s="48" t="s">
        <v>31</v>
      </c>
      <c r="D2315" s="48">
        <v>1737757</v>
      </c>
      <c r="E2315" s="48">
        <v>80.13</v>
      </c>
      <c r="F2315" s="48">
        <v>9.65</v>
      </c>
      <c r="G2315" s="48">
        <v>5.5999999999999999E-3</v>
      </c>
      <c r="H2315" s="48">
        <v>180.07839999999999</v>
      </c>
      <c r="I2315" s="48">
        <v>2035</v>
      </c>
      <c r="J2315" s="48" t="s">
        <v>32</v>
      </c>
      <c r="K2315" s="48" t="s">
        <v>33</v>
      </c>
    </row>
    <row r="2316" spans="1:11" x14ac:dyDescent="0.25">
      <c r="A2316" s="48" t="s">
        <v>2443</v>
      </c>
      <c r="B2316" s="48" t="s">
        <v>75</v>
      </c>
      <c r="C2316" s="48" t="s">
        <v>31</v>
      </c>
      <c r="D2316" s="48">
        <v>414918</v>
      </c>
      <c r="E2316" s="48">
        <v>85.24</v>
      </c>
      <c r="F2316" s="48">
        <v>5.63</v>
      </c>
      <c r="G2316" s="48">
        <v>1.3599999999999999E-2</v>
      </c>
      <c r="H2316" s="48">
        <v>73.697699999999998</v>
      </c>
      <c r="I2316" s="48">
        <v>2035</v>
      </c>
      <c r="J2316" s="48" t="s">
        <v>32</v>
      </c>
      <c r="K2316" s="48" t="s">
        <v>33</v>
      </c>
    </row>
    <row r="2317" spans="1:11" x14ac:dyDescent="0.25">
      <c r="A2317" s="48" t="s">
        <v>3066</v>
      </c>
      <c r="B2317" s="48" t="s">
        <v>75</v>
      </c>
      <c r="C2317" s="48" t="s">
        <v>31</v>
      </c>
      <c r="D2317" s="48">
        <v>2015620</v>
      </c>
      <c r="E2317" s="48">
        <v>85.18</v>
      </c>
      <c r="F2317" s="48">
        <v>11.62</v>
      </c>
      <c r="G2317" s="48">
        <v>5.7999999999999996E-3</v>
      </c>
      <c r="H2317" s="48">
        <v>173.46129999999999</v>
      </c>
      <c r="I2317" s="48">
        <v>2035</v>
      </c>
      <c r="J2317" s="48" t="s">
        <v>32</v>
      </c>
      <c r="K2317" s="48" t="s">
        <v>33</v>
      </c>
    </row>
    <row r="2318" spans="1:11" x14ac:dyDescent="0.25">
      <c r="A2318" s="48" t="s">
        <v>2003</v>
      </c>
      <c r="B2318" s="48" t="s">
        <v>79</v>
      </c>
      <c r="C2318" s="48" t="s">
        <v>31</v>
      </c>
      <c r="D2318" s="48">
        <v>885938</v>
      </c>
      <c r="E2318" s="48">
        <v>79.23</v>
      </c>
      <c r="F2318" s="48">
        <v>6.1</v>
      </c>
      <c r="G2318" s="48">
        <v>6.8999999999999999E-3</v>
      </c>
      <c r="H2318" s="48">
        <v>145.23580000000001</v>
      </c>
      <c r="I2318" s="48">
        <v>2035</v>
      </c>
      <c r="J2318" s="48" t="s">
        <v>32</v>
      </c>
      <c r="K2318" s="48" t="s">
        <v>33</v>
      </c>
    </row>
    <row r="2319" spans="1:11" x14ac:dyDescent="0.25">
      <c r="A2319" s="48" t="s">
        <v>3654</v>
      </c>
      <c r="B2319" s="48" t="s">
        <v>75</v>
      </c>
      <c r="C2319" s="48" t="s">
        <v>31</v>
      </c>
      <c r="D2319" s="48">
        <v>2126189</v>
      </c>
      <c r="E2319" s="48">
        <v>84.66</v>
      </c>
      <c r="F2319" s="48">
        <v>11.56</v>
      </c>
      <c r="G2319" s="48">
        <v>5.4000000000000003E-3</v>
      </c>
      <c r="H2319" s="48">
        <v>183.9264</v>
      </c>
      <c r="I2319" s="48">
        <v>2035</v>
      </c>
      <c r="J2319" s="48" t="s">
        <v>32</v>
      </c>
      <c r="K2319" s="48" t="s">
        <v>33</v>
      </c>
    </row>
    <row r="2320" spans="1:11" x14ac:dyDescent="0.25">
      <c r="A2320" s="48" t="s">
        <v>2452</v>
      </c>
      <c r="B2320" s="48" t="s">
        <v>75</v>
      </c>
      <c r="C2320" s="48" t="s">
        <v>31</v>
      </c>
      <c r="D2320" s="48">
        <v>432679</v>
      </c>
      <c r="E2320" s="48">
        <v>80.489999999999995</v>
      </c>
      <c r="F2320" s="48">
        <v>5.77</v>
      </c>
      <c r="G2320" s="48">
        <v>1.3299999999999999E-2</v>
      </c>
      <c r="H2320" s="48">
        <v>74.9876</v>
      </c>
      <c r="I2320" s="48">
        <v>2035</v>
      </c>
      <c r="J2320" s="48" t="s">
        <v>32</v>
      </c>
      <c r="K2320" s="48" t="s">
        <v>33</v>
      </c>
    </row>
    <row r="2321" spans="1:11" x14ac:dyDescent="0.25">
      <c r="A2321" s="48" t="s">
        <v>3152</v>
      </c>
      <c r="B2321" s="48" t="s">
        <v>34</v>
      </c>
      <c r="C2321" s="48" t="s">
        <v>31</v>
      </c>
      <c r="D2321" s="48">
        <v>1875170</v>
      </c>
      <c r="E2321" s="48">
        <v>75.42</v>
      </c>
      <c r="F2321" s="48">
        <v>8.17</v>
      </c>
      <c r="G2321" s="48">
        <v>4.4000000000000003E-3</v>
      </c>
      <c r="H2321" s="48">
        <v>229.5189</v>
      </c>
      <c r="I2321" s="48">
        <v>2035</v>
      </c>
      <c r="J2321" s="48" t="s">
        <v>32</v>
      </c>
      <c r="K2321" s="48" t="s">
        <v>33</v>
      </c>
    </row>
    <row r="2322" spans="1:11" x14ac:dyDescent="0.25">
      <c r="A2322" s="48" t="s">
        <v>2234</v>
      </c>
      <c r="B2322" s="48" t="s">
        <v>75</v>
      </c>
      <c r="C2322" s="48" t="s">
        <v>31</v>
      </c>
      <c r="D2322" s="48">
        <v>148724</v>
      </c>
      <c r="E2322" s="48">
        <v>82.26</v>
      </c>
      <c r="F2322" s="48">
        <v>4.0999999999999996</v>
      </c>
      <c r="G2322" s="48">
        <v>2.76E-2</v>
      </c>
      <c r="H2322" s="48">
        <v>36.274000000000001</v>
      </c>
      <c r="I2322" s="48">
        <v>2035</v>
      </c>
      <c r="J2322" s="48" t="s">
        <v>32</v>
      </c>
      <c r="K2322" s="48" t="s">
        <v>33</v>
      </c>
    </row>
    <row r="2323" spans="1:11" x14ac:dyDescent="0.25">
      <c r="A2323" s="48" t="s">
        <v>2232</v>
      </c>
      <c r="B2323" s="48" t="s">
        <v>75</v>
      </c>
      <c r="C2323" s="48" t="s">
        <v>31</v>
      </c>
      <c r="D2323" s="48">
        <v>524131</v>
      </c>
      <c r="E2323" s="48">
        <v>85.44</v>
      </c>
      <c r="F2323" s="48">
        <v>5.16</v>
      </c>
      <c r="G2323" s="48">
        <v>9.7999999999999997E-3</v>
      </c>
      <c r="H2323" s="48">
        <v>101.5759</v>
      </c>
      <c r="I2323" s="48">
        <v>2035</v>
      </c>
      <c r="J2323" s="48" t="s">
        <v>32</v>
      </c>
      <c r="K2323" s="48" t="s">
        <v>33</v>
      </c>
    </row>
    <row r="2324" spans="1:11" x14ac:dyDescent="0.25">
      <c r="A2324" s="48" t="s">
        <v>3029</v>
      </c>
      <c r="B2324" s="48" t="s">
        <v>34</v>
      </c>
      <c r="C2324" s="48" t="s">
        <v>31</v>
      </c>
      <c r="D2324" s="48">
        <v>1978868</v>
      </c>
      <c r="E2324" s="48">
        <v>78.58</v>
      </c>
      <c r="F2324" s="48">
        <v>8.69</v>
      </c>
      <c r="G2324" s="48">
        <v>4.4000000000000003E-3</v>
      </c>
      <c r="H2324" s="48">
        <v>227.71780000000001</v>
      </c>
      <c r="I2324" s="48">
        <v>2035</v>
      </c>
      <c r="J2324" s="48" t="s">
        <v>32</v>
      </c>
      <c r="K2324" s="48" t="s">
        <v>33</v>
      </c>
    </row>
    <row r="2325" spans="1:11" x14ac:dyDescent="0.25">
      <c r="A2325" s="48" t="s">
        <v>2169</v>
      </c>
      <c r="B2325" s="48" t="s">
        <v>79</v>
      </c>
      <c r="C2325" s="48" t="s">
        <v>31</v>
      </c>
      <c r="D2325" s="48">
        <v>1642082</v>
      </c>
      <c r="E2325" s="48">
        <v>86.62</v>
      </c>
      <c r="F2325" s="48">
        <v>10.050000000000001</v>
      </c>
      <c r="G2325" s="48">
        <v>6.1000000000000004E-3</v>
      </c>
      <c r="H2325" s="48">
        <v>163.3913</v>
      </c>
      <c r="I2325" s="48">
        <v>2035</v>
      </c>
      <c r="J2325" s="48" t="s">
        <v>32</v>
      </c>
      <c r="K2325" s="48" t="s">
        <v>33</v>
      </c>
    </row>
    <row r="2326" spans="1:11" x14ac:dyDescent="0.25">
      <c r="A2326" s="48" t="s">
        <v>2421</v>
      </c>
      <c r="B2326" s="48" t="s">
        <v>34</v>
      </c>
      <c r="C2326" s="48" t="s">
        <v>31</v>
      </c>
      <c r="D2326" s="48">
        <v>405695</v>
      </c>
      <c r="E2326" s="48">
        <v>78.56</v>
      </c>
      <c r="F2326" s="48">
        <v>8.6</v>
      </c>
      <c r="G2326" s="48">
        <v>2.12E-2</v>
      </c>
      <c r="H2326" s="48">
        <v>47.1738</v>
      </c>
      <c r="I2326" s="48">
        <v>2035</v>
      </c>
      <c r="J2326" s="48" t="s">
        <v>32</v>
      </c>
      <c r="K2326" s="48" t="s">
        <v>33</v>
      </c>
    </row>
    <row r="2327" spans="1:11" x14ac:dyDescent="0.25">
      <c r="A2327" s="48" t="s">
        <v>3131</v>
      </c>
      <c r="B2327" s="48" t="s">
        <v>79</v>
      </c>
      <c r="C2327" s="48" t="s">
        <v>31</v>
      </c>
      <c r="D2327" s="48">
        <v>1844929</v>
      </c>
      <c r="E2327" s="48">
        <v>84.9</v>
      </c>
      <c r="F2327" s="48">
        <v>9.9</v>
      </c>
      <c r="G2327" s="48">
        <v>5.4000000000000003E-3</v>
      </c>
      <c r="H2327" s="48">
        <v>186.35650000000001</v>
      </c>
      <c r="I2327" s="48">
        <v>2035</v>
      </c>
      <c r="J2327" s="48" t="s">
        <v>32</v>
      </c>
      <c r="K2327" s="48" t="s">
        <v>33</v>
      </c>
    </row>
    <row r="2328" spans="1:11" x14ac:dyDescent="0.25">
      <c r="A2328" s="48" t="s">
        <v>2029</v>
      </c>
      <c r="B2328" s="48" t="s">
        <v>79</v>
      </c>
      <c r="C2328" s="48" t="s">
        <v>31</v>
      </c>
      <c r="D2328" s="48">
        <v>911224</v>
      </c>
      <c r="E2328" s="48">
        <v>84.88</v>
      </c>
      <c r="F2328" s="48">
        <v>6.09</v>
      </c>
      <c r="G2328" s="48">
        <v>6.7000000000000002E-3</v>
      </c>
      <c r="H2328" s="48">
        <v>149.62629999999999</v>
      </c>
      <c r="I2328" s="48">
        <v>2035</v>
      </c>
      <c r="J2328" s="48" t="s">
        <v>32</v>
      </c>
      <c r="K2328" s="48" t="s">
        <v>33</v>
      </c>
    </row>
    <row r="2329" spans="1:11" x14ac:dyDescent="0.25">
      <c r="A2329" s="48" t="s">
        <v>1944</v>
      </c>
      <c r="B2329" s="48" t="s">
        <v>79</v>
      </c>
      <c r="C2329" s="48" t="s">
        <v>31</v>
      </c>
      <c r="D2329" s="48">
        <v>812231</v>
      </c>
      <c r="E2329" s="48">
        <v>86.47</v>
      </c>
      <c r="F2329" s="48">
        <v>6.11</v>
      </c>
      <c r="G2329" s="48">
        <v>7.4999999999999997E-3</v>
      </c>
      <c r="H2329" s="48">
        <v>132.93469999999999</v>
      </c>
      <c r="I2329" s="48">
        <v>2035</v>
      </c>
      <c r="J2329" s="48" t="s">
        <v>32</v>
      </c>
      <c r="K2329" s="48" t="s">
        <v>33</v>
      </c>
    </row>
    <row r="2330" spans="1:11" x14ac:dyDescent="0.25">
      <c r="A2330" s="48" t="s">
        <v>1912</v>
      </c>
      <c r="B2330" s="48" t="s">
        <v>34</v>
      </c>
      <c r="C2330" s="48" t="s">
        <v>31</v>
      </c>
      <c r="D2330" s="48">
        <v>1644341</v>
      </c>
      <c r="E2330" s="48">
        <v>74.95</v>
      </c>
      <c r="F2330" s="48">
        <v>9.85</v>
      </c>
      <c r="G2330" s="48">
        <v>6.0000000000000001E-3</v>
      </c>
      <c r="H2330" s="48">
        <v>166.93819999999999</v>
      </c>
      <c r="I2330" s="48">
        <v>2035</v>
      </c>
      <c r="J2330" s="48" t="s">
        <v>32</v>
      </c>
      <c r="K2330" s="48" t="s">
        <v>33</v>
      </c>
    </row>
    <row r="2331" spans="1:11" x14ac:dyDescent="0.25">
      <c r="A2331" s="48" t="s">
        <v>3121</v>
      </c>
      <c r="B2331" s="48" t="s">
        <v>75</v>
      </c>
      <c r="C2331" s="48" t="s">
        <v>31</v>
      </c>
      <c r="D2331" s="48">
        <v>1914384</v>
      </c>
      <c r="E2331" s="48">
        <v>85.14</v>
      </c>
      <c r="F2331" s="48">
        <v>9.5500000000000007</v>
      </c>
      <c r="G2331" s="48">
        <v>5.0000000000000001E-3</v>
      </c>
      <c r="H2331" s="48">
        <v>200.459</v>
      </c>
      <c r="I2331" s="48">
        <v>2035</v>
      </c>
      <c r="J2331" s="48" t="s">
        <v>32</v>
      </c>
      <c r="K2331" s="48" t="s">
        <v>33</v>
      </c>
    </row>
    <row r="2332" spans="1:11" x14ac:dyDescent="0.25">
      <c r="A2332" s="48" t="s">
        <v>1894</v>
      </c>
      <c r="B2332" s="48" t="s">
        <v>79</v>
      </c>
      <c r="C2332" s="48" t="s">
        <v>31</v>
      </c>
      <c r="D2332" s="48">
        <v>993017</v>
      </c>
      <c r="E2332" s="48">
        <v>81.98</v>
      </c>
      <c r="F2332" s="48">
        <v>6.09</v>
      </c>
      <c r="G2332" s="48">
        <v>6.1000000000000004E-3</v>
      </c>
      <c r="H2332" s="48">
        <v>163.05699999999999</v>
      </c>
      <c r="I2332" s="48">
        <v>2035</v>
      </c>
      <c r="J2332" s="48" t="s">
        <v>32</v>
      </c>
      <c r="K2332" s="48" t="s">
        <v>33</v>
      </c>
    </row>
    <row r="2333" spans="1:11" x14ac:dyDescent="0.25">
      <c r="A2333" s="48" t="s">
        <v>3031</v>
      </c>
      <c r="B2333" s="48" t="s">
        <v>34</v>
      </c>
      <c r="C2333" s="48" t="s">
        <v>31</v>
      </c>
      <c r="D2333" s="48">
        <v>1368706</v>
      </c>
      <c r="E2333" s="48">
        <v>73.209999999999994</v>
      </c>
      <c r="F2333" s="48">
        <v>7.43</v>
      </c>
      <c r="G2333" s="48">
        <v>5.4000000000000003E-3</v>
      </c>
      <c r="H2333" s="48">
        <v>184.21340000000001</v>
      </c>
      <c r="I2333" s="48">
        <v>2035</v>
      </c>
      <c r="J2333" s="48" t="s">
        <v>32</v>
      </c>
      <c r="K2333" s="48" t="s">
        <v>33</v>
      </c>
    </row>
    <row r="2334" spans="1:11" x14ac:dyDescent="0.25">
      <c r="A2334" s="48" t="s">
        <v>2039</v>
      </c>
      <c r="B2334" s="48" t="s">
        <v>79</v>
      </c>
      <c r="C2334" s="48" t="s">
        <v>31</v>
      </c>
      <c r="D2334" s="48">
        <v>724875</v>
      </c>
      <c r="E2334" s="48">
        <v>82.97</v>
      </c>
      <c r="F2334" s="48">
        <v>6.09</v>
      </c>
      <c r="G2334" s="48">
        <v>8.3999999999999995E-3</v>
      </c>
      <c r="H2334" s="48">
        <v>119.02719999999999</v>
      </c>
      <c r="I2334" s="48">
        <v>2035</v>
      </c>
      <c r="J2334" s="48" t="s">
        <v>32</v>
      </c>
      <c r="K2334" s="48" t="s">
        <v>33</v>
      </c>
    </row>
    <row r="2335" spans="1:11" x14ac:dyDescent="0.25">
      <c r="A2335" s="48" t="s">
        <v>1934</v>
      </c>
      <c r="B2335" s="48" t="s">
        <v>79</v>
      </c>
      <c r="C2335" s="48" t="s">
        <v>31</v>
      </c>
      <c r="D2335" s="48">
        <v>1260411</v>
      </c>
      <c r="E2335" s="48">
        <v>84.8</v>
      </c>
      <c r="F2335" s="48">
        <v>6.36</v>
      </c>
      <c r="G2335" s="48">
        <v>5.0000000000000001E-3</v>
      </c>
      <c r="H2335" s="48">
        <v>198.17789999999999</v>
      </c>
      <c r="I2335" s="48">
        <v>2035</v>
      </c>
      <c r="J2335" s="48" t="s">
        <v>32</v>
      </c>
      <c r="K2335" s="48" t="s">
        <v>33</v>
      </c>
    </row>
    <row r="2336" spans="1:11" x14ac:dyDescent="0.25">
      <c r="A2336" s="48" t="s">
        <v>3151</v>
      </c>
      <c r="B2336" s="48" t="s">
        <v>75</v>
      </c>
      <c r="C2336" s="48" t="s">
        <v>31</v>
      </c>
      <c r="D2336" s="48">
        <v>874955</v>
      </c>
      <c r="E2336" s="48">
        <v>81.73</v>
      </c>
      <c r="F2336" s="48">
        <v>5.33</v>
      </c>
      <c r="G2336" s="48">
        <v>6.1000000000000004E-3</v>
      </c>
      <c r="H2336" s="48">
        <v>164.1566</v>
      </c>
      <c r="I2336" s="48">
        <v>2035</v>
      </c>
      <c r="J2336" s="48" t="s">
        <v>32</v>
      </c>
      <c r="K2336" s="48" t="s">
        <v>33</v>
      </c>
    </row>
    <row r="2337" spans="1:11" x14ac:dyDescent="0.25">
      <c r="A2337" s="48" t="s">
        <v>1974</v>
      </c>
      <c r="B2337" s="48" t="s">
        <v>79</v>
      </c>
      <c r="C2337" s="48" t="s">
        <v>31</v>
      </c>
      <c r="D2337" s="48">
        <v>914683</v>
      </c>
      <c r="E2337" s="48">
        <v>82.99</v>
      </c>
      <c r="F2337" s="48">
        <v>6.31</v>
      </c>
      <c r="G2337" s="48">
        <v>6.8999999999999999E-3</v>
      </c>
      <c r="H2337" s="48">
        <v>144.95760000000001</v>
      </c>
      <c r="I2337" s="48">
        <v>2035</v>
      </c>
      <c r="J2337" s="48" t="s">
        <v>32</v>
      </c>
      <c r="K2337" s="48" t="s">
        <v>33</v>
      </c>
    </row>
    <row r="2338" spans="1:11" x14ac:dyDescent="0.25">
      <c r="A2338" s="48" t="s">
        <v>2466</v>
      </c>
      <c r="B2338" s="48" t="s">
        <v>75</v>
      </c>
      <c r="C2338" s="48" t="s">
        <v>31</v>
      </c>
      <c r="D2338" s="48">
        <v>84753</v>
      </c>
      <c r="E2338" s="48">
        <v>82.66</v>
      </c>
      <c r="F2338" s="48">
        <v>5.52</v>
      </c>
      <c r="G2338" s="48">
        <v>6.5100000000000005E-2</v>
      </c>
      <c r="H2338" s="48">
        <v>15.353899999999999</v>
      </c>
      <c r="I2338" s="48">
        <v>2035</v>
      </c>
      <c r="J2338" s="48" t="s">
        <v>32</v>
      </c>
      <c r="K2338" s="48" t="s">
        <v>33</v>
      </c>
    </row>
    <row r="2339" spans="1:11" x14ac:dyDescent="0.25">
      <c r="A2339" s="48" t="s">
        <v>2628</v>
      </c>
      <c r="B2339" s="48" t="s">
        <v>75</v>
      </c>
      <c r="C2339" s="48" t="s">
        <v>31</v>
      </c>
      <c r="D2339" s="48">
        <v>647741</v>
      </c>
      <c r="E2339" s="48">
        <v>82.28</v>
      </c>
      <c r="F2339" s="48">
        <v>5.34</v>
      </c>
      <c r="G2339" s="48">
        <v>8.2000000000000007E-3</v>
      </c>
      <c r="H2339" s="48">
        <v>121.2997</v>
      </c>
      <c r="I2339" s="48">
        <v>2035</v>
      </c>
      <c r="J2339" s="48" t="s">
        <v>32</v>
      </c>
      <c r="K2339" s="48" t="s">
        <v>33</v>
      </c>
    </row>
    <row r="2340" spans="1:11" x14ac:dyDescent="0.25">
      <c r="A2340" s="48" t="s">
        <v>2850</v>
      </c>
      <c r="B2340" s="48" t="s">
        <v>75</v>
      </c>
      <c r="C2340" s="48" t="s">
        <v>31</v>
      </c>
      <c r="D2340" s="48">
        <v>1104163</v>
      </c>
      <c r="E2340" s="48">
        <v>81.569999999999993</v>
      </c>
      <c r="F2340" s="48">
        <v>5.22</v>
      </c>
      <c r="G2340" s="48">
        <v>4.7000000000000002E-3</v>
      </c>
      <c r="H2340" s="48">
        <v>211.52539999999999</v>
      </c>
      <c r="I2340" s="48">
        <v>2035</v>
      </c>
      <c r="J2340" s="48" t="s">
        <v>32</v>
      </c>
      <c r="K2340" s="48" t="s">
        <v>33</v>
      </c>
    </row>
    <row r="2341" spans="1:11" x14ac:dyDescent="0.25">
      <c r="A2341" s="48" t="s">
        <v>2420</v>
      </c>
      <c r="B2341" s="48" t="s">
        <v>75</v>
      </c>
      <c r="C2341" s="48" t="s">
        <v>31</v>
      </c>
      <c r="D2341" s="48">
        <v>520673</v>
      </c>
      <c r="E2341" s="48">
        <v>77.63</v>
      </c>
      <c r="F2341" s="48">
        <v>4.47</v>
      </c>
      <c r="G2341" s="48">
        <v>8.6E-3</v>
      </c>
      <c r="H2341" s="48">
        <v>116.4816</v>
      </c>
      <c r="I2341" s="48">
        <v>2035</v>
      </c>
      <c r="J2341" s="48" t="s">
        <v>32</v>
      </c>
      <c r="K2341" s="48" t="s">
        <v>33</v>
      </c>
    </row>
    <row r="2342" spans="1:11" x14ac:dyDescent="0.25">
      <c r="A2342" s="48" t="s">
        <v>2086</v>
      </c>
      <c r="B2342" s="48" t="s">
        <v>79</v>
      </c>
      <c r="C2342" s="48" t="s">
        <v>31</v>
      </c>
      <c r="D2342" s="48">
        <v>854156</v>
      </c>
      <c r="E2342" s="48">
        <v>85.77</v>
      </c>
      <c r="F2342" s="48">
        <v>6.11</v>
      </c>
      <c r="G2342" s="48">
        <v>7.1999999999999998E-3</v>
      </c>
      <c r="H2342" s="48">
        <v>139.7963</v>
      </c>
      <c r="I2342" s="48">
        <v>2035</v>
      </c>
      <c r="J2342" s="48" t="s">
        <v>32</v>
      </c>
      <c r="K2342" s="48" t="s">
        <v>33</v>
      </c>
    </row>
    <row r="2343" spans="1:11" x14ac:dyDescent="0.25">
      <c r="A2343" s="48" t="s">
        <v>3127</v>
      </c>
      <c r="B2343" s="48" t="s">
        <v>75</v>
      </c>
      <c r="C2343" s="48" t="s">
        <v>31</v>
      </c>
      <c r="D2343" s="48">
        <v>594614</v>
      </c>
      <c r="E2343" s="48">
        <v>79.88</v>
      </c>
      <c r="F2343" s="48">
        <v>5.73</v>
      </c>
      <c r="G2343" s="48">
        <v>9.5999999999999992E-3</v>
      </c>
      <c r="H2343" s="48">
        <v>103.77200000000001</v>
      </c>
      <c r="I2343" s="48">
        <v>2035</v>
      </c>
      <c r="J2343" s="48" t="s">
        <v>32</v>
      </c>
      <c r="K2343" s="48" t="s">
        <v>33</v>
      </c>
    </row>
    <row r="2344" spans="1:11" x14ac:dyDescent="0.25">
      <c r="A2344" s="48" t="s">
        <v>3078</v>
      </c>
      <c r="B2344" s="48" t="s">
        <v>34</v>
      </c>
      <c r="C2344" s="48" t="s">
        <v>31</v>
      </c>
      <c r="D2344" s="48">
        <v>1660544</v>
      </c>
      <c r="E2344" s="48">
        <v>80.17</v>
      </c>
      <c r="F2344" s="48">
        <v>8.89</v>
      </c>
      <c r="G2344" s="48">
        <v>5.4000000000000003E-3</v>
      </c>
      <c r="H2344" s="48">
        <v>186.78790000000001</v>
      </c>
      <c r="I2344" s="48">
        <v>2035</v>
      </c>
      <c r="J2344" s="48" t="s">
        <v>32</v>
      </c>
      <c r="K2344" s="48" t="s">
        <v>33</v>
      </c>
    </row>
    <row r="2345" spans="1:11" x14ac:dyDescent="0.25">
      <c r="A2345" s="48" t="s">
        <v>2038</v>
      </c>
      <c r="B2345" s="48" t="s">
        <v>79</v>
      </c>
      <c r="C2345" s="48" t="s">
        <v>31</v>
      </c>
      <c r="D2345" s="48">
        <v>724875</v>
      </c>
      <c r="E2345" s="48">
        <v>83.99</v>
      </c>
      <c r="F2345" s="48">
        <v>6.11</v>
      </c>
      <c r="G2345" s="48">
        <v>8.3999999999999995E-3</v>
      </c>
      <c r="H2345" s="48">
        <v>118.63760000000001</v>
      </c>
      <c r="I2345" s="48">
        <v>2035</v>
      </c>
      <c r="J2345" s="48" t="s">
        <v>32</v>
      </c>
      <c r="K2345" s="48" t="s">
        <v>33</v>
      </c>
    </row>
    <row r="2346" spans="1:11" x14ac:dyDescent="0.25">
      <c r="A2346" s="48" t="s">
        <v>2051</v>
      </c>
      <c r="B2346" s="48" t="s">
        <v>79</v>
      </c>
      <c r="C2346" s="48" t="s">
        <v>31</v>
      </c>
      <c r="D2346" s="48">
        <v>844668</v>
      </c>
      <c r="E2346" s="48">
        <v>84.17</v>
      </c>
      <c r="F2346" s="48">
        <v>6.13</v>
      </c>
      <c r="G2346" s="48">
        <v>7.3000000000000001E-3</v>
      </c>
      <c r="H2346" s="48">
        <v>137.79239999999999</v>
      </c>
      <c r="I2346" s="48">
        <v>2035</v>
      </c>
      <c r="J2346" s="48" t="s">
        <v>32</v>
      </c>
      <c r="K2346" s="48" t="s">
        <v>33</v>
      </c>
    </row>
    <row r="2347" spans="1:11" x14ac:dyDescent="0.25">
      <c r="A2347" s="48" t="s">
        <v>2849</v>
      </c>
      <c r="B2347" s="48" t="s">
        <v>79</v>
      </c>
      <c r="C2347" s="48" t="s">
        <v>31</v>
      </c>
      <c r="D2347" s="48">
        <v>2470812</v>
      </c>
      <c r="E2347" s="48">
        <v>84.68</v>
      </c>
      <c r="F2347" s="48">
        <v>9.9600000000000009</v>
      </c>
      <c r="G2347" s="48">
        <v>4.0000000000000001E-3</v>
      </c>
      <c r="H2347" s="48">
        <v>248.0735</v>
      </c>
      <c r="I2347" s="48">
        <v>2035</v>
      </c>
      <c r="J2347" s="48" t="s">
        <v>32</v>
      </c>
      <c r="K2347" s="48" t="s">
        <v>33</v>
      </c>
    </row>
    <row r="2348" spans="1:11" x14ac:dyDescent="0.25">
      <c r="A2348" s="48" t="s">
        <v>2074</v>
      </c>
      <c r="B2348" s="48" t="s">
        <v>79</v>
      </c>
      <c r="C2348" s="48" t="s">
        <v>31</v>
      </c>
      <c r="D2348" s="48">
        <v>1041439</v>
      </c>
      <c r="E2348" s="48">
        <v>88.58</v>
      </c>
      <c r="F2348" s="48">
        <v>6.1</v>
      </c>
      <c r="G2348" s="48">
        <v>5.8999999999999999E-3</v>
      </c>
      <c r="H2348" s="48">
        <v>170.7277</v>
      </c>
      <c r="I2348" s="48">
        <v>2035</v>
      </c>
      <c r="J2348" s="48" t="s">
        <v>32</v>
      </c>
      <c r="K2348" s="48" t="s">
        <v>33</v>
      </c>
    </row>
    <row r="2349" spans="1:11" x14ac:dyDescent="0.25">
      <c r="A2349" s="48" t="s">
        <v>1995</v>
      </c>
      <c r="B2349" s="48" t="s">
        <v>79</v>
      </c>
      <c r="C2349" s="48" t="s">
        <v>31</v>
      </c>
      <c r="D2349" s="48">
        <v>851632</v>
      </c>
      <c r="E2349" s="48">
        <v>86.69</v>
      </c>
      <c r="F2349" s="48">
        <v>6.1</v>
      </c>
      <c r="G2349" s="48">
        <v>7.1999999999999998E-3</v>
      </c>
      <c r="H2349" s="48">
        <v>139.61179999999999</v>
      </c>
      <c r="I2349" s="48">
        <v>2035</v>
      </c>
      <c r="J2349" s="48" t="s">
        <v>32</v>
      </c>
      <c r="K2349" s="48" t="s">
        <v>33</v>
      </c>
    </row>
    <row r="2350" spans="1:11" x14ac:dyDescent="0.25">
      <c r="A2350" s="48" t="s">
        <v>3133</v>
      </c>
      <c r="B2350" s="48" t="s">
        <v>79</v>
      </c>
      <c r="C2350" s="48" t="s">
        <v>31</v>
      </c>
      <c r="D2350" s="48">
        <v>1746544</v>
      </c>
      <c r="E2350" s="48">
        <v>76.17</v>
      </c>
      <c r="F2350" s="48">
        <v>11.14</v>
      </c>
      <c r="G2350" s="48">
        <v>6.4000000000000003E-3</v>
      </c>
      <c r="H2350" s="48">
        <v>156.78129999999999</v>
      </c>
      <c r="I2350" s="48">
        <v>2035</v>
      </c>
      <c r="J2350" s="48" t="s">
        <v>32</v>
      </c>
      <c r="K2350" s="48" t="s">
        <v>33</v>
      </c>
    </row>
    <row r="2351" spans="1:11" x14ac:dyDescent="0.25">
      <c r="A2351" s="48" t="s">
        <v>1903</v>
      </c>
      <c r="B2351" s="48" t="s">
        <v>75</v>
      </c>
      <c r="C2351" s="48" t="s">
        <v>31</v>
      </c>
      <c r="D2351" s="48">
        <v>2096946</v>
      </c>
      <c r="E2351" s="48">
        <v>74.47</v>
      </c>
      <c r="F2351" s="48">
        <v>10.18</v>
      </c>
      <c r="G2351" s="48">
        <v>4.8999999999999998E-3</v>
      </c>
      <c r="H2351" s="48">
        <v>205.98689999999999</v>
      </c>
      <c r="I2351" s="48">
        <v>2035</v>
      </c>
      <c r="J2351" s="48" t="s">
        <v>32</v>
      </c>
      <c r="K2351" s="48" t="s">
        <v>33</v>
      </c>
    </row>
    <row r="2352" spans="1:11" x14ac:dyDescent="0.25">
      <c r="A2352" s="48" t="s">
        <v>3130</v>
      </c>
      <c r="B2352" s="48" t="s">
        <v>34</v>
      </c>
      <c r="C2352" s="48" t="s">
        <v>31</v>
      </c>
      <c r="D2352" s="48">
        <v>1715384</v>
      </c>
      <c r="E2352" s="48">
        <v>72.08</v>
      </c>
      <c r="F2352" s="48">
        <v>7.18</v>
      </c>
      <c r="G2352" s="48">
        <v>4.1999999999999997E-3</v>
      </c>
      <c r="H2352" s="48">
        <v>238.91149999999999</v>
      </c>
      <c r="I2352" s="48">
        <v>2035</v>
      </c>
      <c r="J2352" s="48" t="s">
        <v>32</v>
      </c>
      <c r="K2352" s="48" t="s">
        <v>33</v>
      </c>
    </row>
    <row r="2353" spans="1:11" x14ac:dyDescent="0.25">
      <c r="A2353" s="48" t="s">
        <v>2821</v>
      </c>
      <c r="B2353" s="48" t="s">
        <v>1163</v>
      </c>
      <c r="C2353" s="48" t="s">
        <v>31</v>
      </c>
      <c r="D2353" s="48">
        <v>7089375</v>
      </c>
      <c r="E2353" s="48">
        <v>85.72</v>
      </c>
      <c r="F2353" s="48">
        <v>23.44</v>
      </c>
      <c r="G2353" s="48">
        <v>3.3E-3</v>
      </c>
      <c r="H2353" s="48">
        <v>302.4477</v>
      </c>
      <c r="I2353" s="48">
        <v>2035</v>
      </c>
      <c r="J2353" s="48" t="s">
        <v>32</v>
      </c>
      <c r="K2353" s="48" t="s">
        <v>33</v>
      </c>
    </row>
    <row r="2354" spans="1:11" x14ac:dyDescent="0.25">
      <c r="A2354" s="48" t="s">
        <v>2170</v>
      </c>
      <c r="B2354" s="48" t="s">
        <v>79</v>
      </c>
      <c r="C2354" s="48" t="s">
        <v>31</v>
      </c>
      <c r="D2354" s="48">
        <v>1642082</v>
      </c>
      <c r="E2354" s="48">
        <v>88.22</v>
      </c>
      <c r="F2354" s="48">
        <v>10.039999999999999</v>
      </c>
      <c r="G2354" s="48">
        <v>6.1000000000000004E-3</v>
      </c>
      <c r="H2354" s="48">
        <v>163.554</v>
      </c>
      <c r="I2354" s="48">
        <v>2035</v>
      </c>
      <c r="J2354" s="48" t="s">
        <v>32</v>
      </c>
      <c r="K2354" s="48" t="s">
        <v>33</v>
      </c>
    </row>
    <row r="2355" spans="1:11" x14ac:dyDescent="0.25">
      <c r="A2355" s="48" t="s">
        <v>2442</v>
      </c>
      <c r="B2355" s="48" t="s">
        <v>75</v>
      </c>
      <c r="C2355" s="48" t="s">
        <v>31</v>
      </c>
      <c r="D2355" s="48">
        <v>296138</v>
      </c>
      <c r="E2355" s="48">
        <v>79.180000000000007</v>
      </c>
      <c r="F2355" s="48">
        <v>5.77</v>
      </c>
      <c r="G2355" s="48">
        <v>1.95E-2</v>
      </c>
      <c r="H2355" s="48">
        <v>51.323799999999999</v>
      </c>
      <c r="I2355" s="48">
        <v>2035</v>
      </c>
      <c r="J2355" s="48" t="s">
        <v>32</v>
      </c>
      <c r="K2355" s="48" t="s">
        <v>33</v>
      </c>
    </row>
    <row r="2356" spans="1:11" x14ac:dyDescent="0.25">
      <c r="A2356" s="48" t="s">
        <v>2467</v>
      </c>
      <c r="B2356" s="48" t="s">
        <v>34</v>
      </c>
      <c r="C2356" s="48" t="s">
        <v>31</v>
      </c>
      <c r="D2356" s="48">
        <v>312964</v>
      </c>
      <c r="E2356" s="48">
        <v>79.53</v>
      </c>
      <c r="F2356" s="48">
        <v>9.0500000000000007</v>
      </c>
      <c r="G2356" s="48">
        <v>2.8899999999999999E-2</v>
      </c>
      <c r="H2356" s="48">
        <v>34.581699999999998</v>
      </c>
      <c r="I2356" s="48">
        <v>2035</v>
      </c>
      <c r="J2356" s="48" t="s">
        <v>32</v>
      </c>
      <c r="K2356" s="48" t="s">
        <v>33</v>
      </c>
    </row>
    <row r="2357" spans="1:11" x14ac:dyDescent="0.25">
      <c r="A2357" s="48" t="s">
        <v>2428</v>
      </c>
      <c r="B2357" s="48" t="s">
        <v>75</v>
      </c>
      <c r="C2357" s="48" t="s">
        <v>31</v>
      </c>
      <c r="D2357" s="48">
        <v>702643</v>
      </c>
      <c r="E2357" s="48">
        <v>83.76</v>
      </c>
      <c r="F2357" s="48">
        <v>6.59</v>
      </c>
      <c r="G2357" s="48">
        <v>9.4000000000000004E-3</v>
      </c>
      <c r="H2357" s="48">
        <v>106.62269999999999</v>
      </c>
      <c r="I2357" s="48">
        <v>2035</v>
      </c>
      <c r="J2357" s="48" t="s">
        <v>32</v>
      </c>
      <c r="K2357" s="48" t="s">
        <v>33</v>
      </c>
    </row>
    <row r="2358" spans="1:11" x14ac:dyDescent="0.25">
      <c r="A2358" s="48" t="s">
        <v>1780</v>
      </c>
      <c r="B2358" s="48" t="s">
        <v>34</v>
      </c>
      <c r="C2358" s="48" t="s">
        <v>31</v>
      </c>
      <c r="D2358" s="48">
        <v>1584827</v>
      </c>
      <c r="E2358" s="48">
        <v>77.25</v>
      </c>
      <c r="F2358" s="48">
        <v>8.4600000000000009</v>
      </c>
      <c r="G2358" s="48">
        <v>5.3E-3</v>
      </c>
      <c r="H2358" s="48">
        <v>187.33179999999999</v>
      </c>
      <c r="I2358" s="48">
        <v>2035</v>
      </c>
      <c r="J2358" s="48" t="s">
        <v>32</v>
      </c>
      <c r="K2358" s="48" t="s">
        <v>33</v>
      </c>
    </row>
    <row r="2359" spans="1:11" x14ac:dyDescent="0.25">
      <c r="A2359" s="48" t="s">
        <v>2119</v>
      </c>
      <c r="B2359" s="48" t="s">
        <v>79</v>
      </c>
      <c r="C2359" s="48" t="s">
        <v>31</v>
      </c>
      <c r="D2359" s="48">
        <v>875282</v>
      </c>
      <c r="E2359" s="48">
        <v>87.83</v>
      </c>
      <c r="F2359" s="48">
        <v>6.1</v>
      </c>
      <c r="G2359" s="48">
        <v>7.0000000000000001E-3</v>
      </c>
      <c r="H2359" s="48">
        <v>143.4888</v>
      </c>
      <c r="I2359" s="48">
        <v>2035</v>
      </c>
      <c r="J2359" s="48" t="s">
        <v>32</v>
      </c>
      <c r="K2359" s="48" t="s">
        <v>33</v>
      </c>
    </row>
    <row r="2360" spans="1:11" x14ac:dyDescent="0.25">
      <c r="A2360" s="48" t="s">
        <v>2238</v>
      </c>
      <c r="B2360" s="48" t="s">
        <v>75</v>
      </c>
      <c r="C2360" s="48" t="s">
        <v>31</v>
      </c>
      <c r="D2360" s="48">
        <v>307823</v>
      </c>
      <c r="E2360" s="48">
        <v>82.99</v>
      </c>
      <c r="F2360" s="48">
        <v>4.37</v>
      </c>
      <c r="G2360" s="48">
        <v>1.4200000000000001E-2</v>
      </c>
      <c r="H2360" s="48">
        <v>70.440100000000001</v>
      </c>
      <c r="I2360" s="48">
        <v>2035</v>
      </c>
      <c r="J2360" s="48" t="s">
        <v>32</v>
      </c>
      <c r="K2360" s="48" t="s">
        <v>33</v>
      </c>
    </row>
    <row r="2361" spans="1:11" x14ac:dyDescent="0.25">
      <c r="A2361" s="48" t="s">
        <v>3068</v>
      </c>
      <c r="B2361" s="48" t="s">
        <v>79</v>
      </c>
      <c r="C2361" s="48" t="s">
        <v>31</v>
      </c>
      <c r="D2361" s="48">
        <v>1786739</v>
      </c>
      <c r="E2361" s="48">
        <v>80.88</v>
      </c>
      <c r="F2361" s="48">
        <v>9.9</v>
      </c>
      <c r="G2361" s="48">
        <v>5.4999999999999997E-3</v>
      </c>
      <c r="H2361" s="48">
        <v>180.4787</v>
      </c>
      <c r="I2361" s="48">
        <v>2035</v>
      </c>
      <c r="J2361" s="48" t="s">
        <v>32</v>
      </c>
      <c r="K2361" s="48" t="s">
        <v>33</v>
      </c>
    </row>
    <row r="2362" spans="1:11" x14ac:dyDescent="0.25">
      <c r="A2362" s="48" t="s">
        <v>2087</v>
      </c>
      <c r="B2362" s="48" t="s">
        <v>79</v>
      </c>
      <c r="C2362" s="48" t="s">
        <v>31</v>
      </c>
      <c r="D2362" s="48">
        <v>979276</v>
      </c>
      <c r="E2362" s="48">
        <v>83.92</v>
      </c>
      <c r="F2362" s="48">
        <v>6.11</v>
      </c>
      <c r="G2362" s="48">
        <v>6.1999999999999998E-3</v>
      </c>
      <c r="H2362" s="48">
        <v>160.27430000000001</v>
      </c>
      <c r="I2362" s="48">
        <v>2035</v>
      </c>
      <c r="J2362" s="48" t="s">
        <v>32</v>
      </c>
      <c r="K2362" s="48" t="s">
        <v>33</v>
      </c>
    </row>
    <row r="2363" spans="1:11" x14ac:dyDescent="0.25">
      <c r="A2363" s="48" t="s">
        <v>1940</v>
      </c>
      <c r="B2363" s="48" t="s">
        <v>79</v>
      </c>
      <c r="C2363" s="48" t="s">
        <v>31</v>
      </c>
      <c r="D2363" s="48">
        <v>816297</v>
      </c>
      <c r="E2363" s="48">
        <v>85.54</v>
      </c>
      <c r="F2363" s="48">
        <v>6.1</v>
      </c>
      <c r="G2363" s="48">
        <v>7.4999999999999997E-3</v>
      </c>
      <c r="H2363" s="48">
        <v>133.8192</v>
      </c>
      <c r="I2363" s="48">
        <v>2035</v>
      </c>
      <c r="J2363" s="48" t="s">
        <v>32</v>
      </c>
      <c r="K2363" s="48" t="s">
        <v>33</v>
      </c>
    </row>
    <row r="2364" spans="1:11" x14ac:dyDescent="0.25">
      <c r="A2364" s="48" t="s">
        <v>1939</v>
      </c>
      <c r="B2364" s="48" t="s">
        <v>75</v>
      </c>
      <c r="C2364" s="48" t="s">
        <v>31</v>
      </c>
      <c r="D2364" s="48">
        <v>2106551</v>
      </c>
      <c r="E2364" s="48">
        <v>79.760000000000005</v>
      </c>
      <c r="F2364" s="48">
        <v>10.29</v>
      </c>
      <c r="G2364" s="48">
        <v>4.8999999999999998E-3</v>
      </c>
      <c r="H2364" s="48">
        <v>204.7183</v>
      </c>
      <c r="I2364" s="48">
        <v>2035</v>
      </c>
      <c r="J2364" s="48" t="s">
        <v>32</v>
      </c>
      <c r="K2364" s="48" t="s">
        <v>33</v>
      </c>
    </row>
    <row r="2365" spans="1:11" x14ac:dyDescent="0.25">
      <c r="A2365" s="48" t="s">
        <v>3655</v>
      </c>
      <c r="B2365" s="48" t="s">
        <v>75</v>
      </c>
      <c r="C2365" s="48" t="s">
        <v>31</v>
      </c>
      <c r="D2365" s="48">
        <v>1632921</v>
      </c>
      <c r="E2365" s="48">
        <v>84.8</v>
      </c>
      <c r="F2365" s="48">
        <v>11.82</v>
      </c>
      <c r="G2365" s="48">
        <v>7.1999999999999998E-3</v>
      </c>
      <c r="H2365" s="48">
        <v>138.149</v>
      </c>
      <c r="I2365" s="48">
        <v>2035</v>
      </c>
      <c r="J2365" s="48" t="s">
        <v>32</v>
      </c>
      <c r="K2365" s="48" t="s">
        <v>33</v>
      </c>
    </row>
    <row r="2366" spans="1:11" x14ac:dyDescent="0.25">
      <c r="A2366" s="48" t="s">
        <v>3143</v>
      </c>
      <c r="B2366" s="48" t="s">
        <v>75</v>
      </c>
      <c r="C2366" s="48" t="s">
        <v>31</v>
      </c>
      <c r="D2366" s="48">
        <v>550336</v>
      </c>
      <c r="E2366" s="48">
        <v>75.22</v>
      </c>
      <c r="F2366" s="48">
        <v>5.48</v>
      </c>
      <c r="G2366" s="48">
        <v>0.01</v>
      </c>
      <c r="H2366" s="48">
        <v>100.4264</v>
      </c>
      <c r="I2366" s="48">
        <v>2035</v>
      </c>
      <c r="J2366" s="48" t="s">
        <v>32</v>
      </c>
      <c r="K2366" s="48" t="s">
        <v>33</v>
      </c>
    </row>
    <row r="2367" spans="1:11" x14ac:dyDescent="0.25">
      <c r="A2367" s="48" t="s">
        <v>1913</v>
      </c>
      <c r="B2367" s="48" t="s">
        <v>34</v>
      </c>
      <c r="C2367" s="48" t="s">
        <v>31</v>
      </c>
      <c r="D2367" s="48">
        <v>1447788</v>
      </c>
      <c r="E2367" s="48">
        <v>76.36</v>
      </c>
      <c r="F2367" s="48">
        <v>8.9499999999999993</v>
      </c>
      <c r="G2367" s="48">
        <v>6.1999999999999998E-3</v>
      </c>
      <c r="H2367" s="48">
        <v>161.76400000000001</v>
      </c>
      <c r="I2367" s="48">
        <v>2035</v>
      </c>
      <c r="J2367" s="48" t="s">
        <v>32</v>
      </c>
      <c r="K2367" s="48" t="s">
        <v>33</v>
      </c>
    </row>
    <row r="2368" spans="1:11" x14ac:dyDescent="0.25">
      <c r="A2368" s="48" t="s">
        <v>2597</v>
      </c>
      <c r="B2368" s="48" t="s">
        <v>79</v>
      </c>
      <c r="C2368" s="48" t="s">
        <v>31</v>
      </c>
      <c r="D2368" s="48">
        <v>1434234</v>
      </c>
      <c r="E2368" s="48">
        <v>69.569999999999993</v>
      </c>
      <c r="F2368" s="48">
        <v>9.75</v>
      </c>
      <c r="G2368" s="48">
        <v>6.7999999999999996E-3</v>
      </c>
      <c r="H2368" s="48">
        <v>147.1009</v>
      </c>
      <c r="I2368" s="48">
        <v>2035</v>
      </c>
      <c r="J2368" s="48" t="s">
        <v>32</v>
      </c>
      <c r="K2368" s="48" t="s">
        <v>33</v>
      </c>
    </row>
    <row r="2369" spans="1:11" x14ac:dyDescent="0.25">
      <c r="A2369" s="48" t="s">
        <v>2006</v>
      </c>
      <c r="B2369" s="48" t="s">
        <v>79</v>
      </c>
      <c r="C2369" s="48" t="s">
        <v>31</v>
      </c>
      <c r="D2369" s="48">
        <v>716322</v>
      </c>
      <c r="E2369" s="48">
        <v>86.89</v>
      </c>
      <c r="F2369" s="48">
        <v>6.33</v>
      </c>
      <c r="G2369" s="48">
        <v>8.8000000000000005E-3</v>
      </c>
      <c r="H2369" s="48">
        <v>113.1631</v>
      </c>
      <c r="I2369" s="48">
        <v>2035</v>
      </c>
      <c r="J2369" s="48" t="s">
        <v>32</v>
      </c>
      <c r="K2369" s="48" t="s">
        <v>33</v>
      </c>
    </row>
    <row r="2370" spans="1:11" x14ac:dyDescent="0.25">
      <c r="A2370" s="48" t="s">
        <v>2120</v>
      </c>
      <c r="B2370" s="48" t="s">
        <v>79</v>
      </c>
      <c r="C2370" s="48" t="s">
        <v>31</v>
      </c>
      <c r="D2370" s="48">
        <v>875282</v>
      </c>
      <c r="E2370" s="48">
        <v>86.22</v>
      </c>
      <c r="F2370" s="48">
        <v>6.09</v>
      </c>
      <c r="G2370" s="48">
        <v>7.0000000000000001E-3</v>
      </c>
      <c r="H2370" s="48">
        <v>143.7244</v>
      </c>
      <c r="I2370" s="48">
        <v>2035</v>
      </c>
      <c r="J2370" s="48" t="s">
        <v>32</v>
      </c>
      <c r="K2370" s="48" t="s">
        <v>33</v>
      </c>
    </row>
    <row r="2371" spans="1:11" x14ac:dyDescent="0.25">
      <c r="A2371" s="48" t="s">
        <v>2434</v>
      </c>
      <c r="B2371" s="48" t="s">
        <v>34</v>
      </c>
      <c r="C2371" s="48" t="s">
        <v>31</v>
      </c>
      <c r="D2371" s="48">
        <v>911660</v>
      </c>
      <c r="E2371" s="48">
        <v>80.53</v>
      </c>
      <c r="F2371" s="48">
        <v>8.18</v>
      </c>
      <c r="G2371" s="48">
        <v>8.9999999999999993E-3</v>
      </c>
      <c r="H2371" s="48">
        <v>111.4499</v>
      </c>
      <c r="I2371" s="48">
        <v>2035</v>
      </c>
      <c r="J2371" s="48" t="s">
        <v>32</v>
      </c>
      <c r="K2371" s="48" t="s">
        <v>33</v>
      </c>
    </row>
    <row r="2372" spans="1:11" x14ac:dyDescent="0.25">
      <c r="A2372" s="48" t="s">
        <v>2113</v>
      </c>
      <c r="B2372" s="48" t="s">
        <v>79</v>
      </c>
      <c r="C2372" s="48" t="s">
        <v>31</v>
      </c>
      <c r="D2372" s="48">
        <v>761192</v>
      </c>
      <c r="E2372" s="48">
        <v>89.1</v>
      </c>
      <c r="F2372" s="48">
        <v>6.29</v>
      </c>
      <c r="G2372" s="48">
        <v>8.3000000000000001E-3</v>
      </c>
      <c r="H2372" s="48">
        <v>121.0162</v>
      </c>
      <c r="I2372" s="48">
        <v>2035</v>
      </c>
      <c r="J2372" s="48" t="s">
        <v>32</v>
      </c>
      <c r="K2372" s="48" t="s">
        <v>33</v>
      </c>
    </row>
    <row r="2373" spans="1:11" x14ac:dyDescent="0.25">
      <c r="A2373" s="48" t="s">
        <v>1969</v>
      </c>
      <c r="B2373" s="48" t="s">
        <v>79</v>
      </c>
      <c r="C2373" s="48" t="s">
        <v>31</v>
      </c>
      <c r="D2373" s="48">
        <v>1020219</v>
      </c>
      <c r="E2373" s="48">
        <v>83.8</v>
      </c>
      <c r="F2373" s="48">
        <v>6.1</v>
      </c>
      <c r="G2373" s="48">
        <v>6.0000000000000001E-3</v>
      </c>
      <c r="H2373" s="48">
        <v>167.2491</v>
      </c>
      <c r="I2373" s="48">
        <v>2035</v>
      </c>
      <c r="J2373" s="48" t="s">
        <v>32</v>
      </c>
      <c r="K2373" s="48" t="s">
        <v>33</v>
      </c>
    </row>
    <row r="2374" spans="1:11" x14ac:dyDescent="0.25">
      <c r="A2374" s="48" t="s">
        <v>2197</v>
      </c>
      <c r="B2374" s="48" t="s">
        <v>1163</v>
      </c>
      <c r="C2374" s="48" t="s">
        <v>31</v>
      </c>
      <c r="D2374" s="48">
        <v>4265403</v>
      </c>
      <c r="E2374" s="48">
        <v>91.49</v>
      </c>
      <c r="F2374" s="48">
        <v>25.77</v>
      </c>
      <c r="G2374" s="48">
        <v>6.0000000000000001E-3</v>
      </c>
      <c r="H2374" s="48">
        <v>165.51820000000001</v>
      </c>
      <c r="I2374" s="48">
        <v>2035</v>
      </c>
      <c r="J2374" s="48" t="s">
        <v>32</v>
      </c>
      <c r="K2374" s="48" t="s">
        <v>33</v>
      </c>
    </row>
    <row r="2375" spans="1:11" x14ac:dyDescent="0.25">
      <c r="A2375" s="48" t="s">
        <v>1588</v>
      </c>
      <c r="B2375" s="48" t="s">
        <v>79</v>
      </c>
      <c r="C2375" s="48" t="s">
        <v>31</v>
      </c>
      <c r="D2375" s="48">
        <v>665096</v>
      </c>
      <c r="E2375" s="48">
        <v>71.25</v>
      </c>
      <c r="F2375" s="48">
        <v>6.1</v>
      </c>
      <c r="G2375" s="48">
        <v>9.1999999999999998E-3</v>
      </c>
      <c r="H2375" s="48">
        <v>109.0322</v>
      </c>
      <c r="I2375" s="48">
        <v>2035</v>
      </c>
      <c r="J2375" s="48" t="s">
        <v>32</v>
      </c>
      <c r="K2375" s="48" t="s">
        <v>33</v>
      </c>
    </row>
    <row r="2376" spans="1:11" x14ac:dyDescent="0.25">
      <c r="A2376" s="48" t="s">
        <v>2016</v>
      </c>
      <c r="B2376" s="48" t="s">
        <v>34</v>
      </c>
      <c r="C2376" s="48" t="s">
        <v>31</v>
      </c>
      <c r="D2376" s="48">
        <v>1577349</v>
      </c>
      <c r="E2376" s="48">
        <v>80.39</v>
      </c>
      <c r="F2376" s="48">
        <v>9.33</v>
      </c>
      <c r="G2376" s="48">
        <v>5.8999999999999999E-3</v>
      </c>
      <c r="H2376" s="48">
        <v>169.06200000000001</v>
      </c>
      <c r="I2376" s="48">
        <v>2035</v>
      </c>
      <c r="J2376" s="48" t="s">
        <v>32</v>
      </c>
      <c r="K2376" s="48" t="s">
        <v>33</v>
      </c>
    </row>
    <row r="2377" spans="1:11" x14ac:dyDescent="0.25">
      <c r="A2377" s="48" t="s">
        <v>2440</v>
      </c>
      <c r="B2377" s="48" t="s">
        <v>75</v>
      </c>
      <c r="C2377" s="48" t="s">
        <v>31</v>
      </c>
      <c r="D2377" s="48">
        <v>764588</v>
      </c>
      <c r="E2377" s="48">
        <v>82.07</v>
      </c>
      <c r="F2377" s="48">
        <v>5.37</v>
      </c>
      <c r="G2377" s="48">
        <v>7.0000000000000001E-3</v>
      </c>
      <c r="H2377" s="48">
        <v>142.38140000000001</v>
      </c>
      <c r="I2377" s="48">
        <v>2035</v>
      </c>
      <c r="J2377" s="48" t="s">
        <v>32</v>
      </c>
      <c r="K2377" s="48" t="s">
        <v>33</v>
      </c>
    </row>
    <row r="2378" spans="1:11" x14ac:dyDescent="0.25">
      <c r="A2378" s="48" t="s">
        <v>3047</v>
      </c>
      <c r="B2378" s="48" t="s">
        <v>34</v>
      </c>
      <c r="C2378" s="48" t="s">
        <v>31</v>
      </c>
      <c r="D2378" s="48">
        <v>6719202</v>
      </c>
      <c r="E2378" s="48">
        <v>93.19</v>
      </c>
      <c r="F2378" s="48">
        <v>27.62</v>
      </c>
      <c r="G2378" s="48">
        <v>4.1000000000000003E-3</v>
      </c>
      <c r="H2378" s="48">
        <v>243.2731</v>
      </c>
      <c r="I2378" s="48">
        <v>2035</v>
      </c>
      <c r="J2378" s="48" t="s">
        <v>32</v>
      </c>
      <c r="K2378" s="48" t="s">
        <v>33</v>
      </c>
    </row>
    <row r="2379" spans="1:11" x14ac:dyDescent="0.25">
      <c r="A2379" s="48" t="s">
        <v>1808</v>
      </c>
      <c r="B2379" s="48" t="s">
        <v>75</v>
      </c>
      <c r="C2379" s="48" t="s">
        <v>31</v>
      </c>
      <c r="D2379" s="48">
        <v>1460501</v>
      </c>
      <c r="E2379" s="48">
        <v>81.150000000000006</v>
      </c>
      <c r="F2379" s="48">
        <v>4.26</v>
      </c>
      <c r="G2379" s="48">
        <v>2.8999999999999998E-3</v>
      </c>
      <c r="H2379" s="48">
        <v>342.84059999999999</v>
      </c>
      <c r="I2379" s="48">
        <v>2035</v>
      </c>
      <c r="J2379" s="48" t="s">
        <v>32</v>
      </c>
      <c r="K2379" s="48" t="s">
        <v>33</v>
      </c>
    </row>
    <row r="2380" spans="1:11" x14ac:dyDescent="0.25">
      <c r="A2380" s="48" t="s">
        <v>3335</v>
      </c>
      <c r="B2380" s="48" t="s">
        <v>75</v>
      </c>
      <c r="C2380" s="48" t="s">
        <v>31</v>
      </c>
      <c r="D2380" s="48">
        <v>395412</v>
      </c>
      <c r="E2380" s="48">
        <v>85.07</v>
      </c>
      <c r="F2380" s="48">
        <v>4.6500000000000004</v>
      </c>
      <c r="G2380" s="48">
        <v>1.18E-2</v>
      </c>
      <c r="H2380" s="48">
        <v>85.034899999999993</v>
      </c>
      <c r="I2380" s="48">
        <v>2035</v>
      </c>
      <c r="J2380" s="48" t="s">
        <v>32</v>
      </c>
      <c r="K2380" s="48" t="s">
        <v>33</v>
      </c>
    </row>
    <row r="2381" spans="1:11" x14ac:dyDescent="0.25">
      <c r="A2381" s="48" t="s">
        <v>1963</v>
      </c>
      <c r="B2381" s="48" t="s">
        <v>75</v>
      </c>
      <c r="C2381" s="48" t="s">
        <v>31</v>
      </c>
      <c r="D2381" s="48">
        <v>1032558</v>
      </c>
      <c r="E2381" s="48">
        <v>81.900000000000006</v>
      </c>
      <c r="F2381" s="48">
        <v>4.83</v>
      </c>
      <c r="G2381" s="48">
        <v>4.7000000000000002E-3</v>
      </c>
      <c r="H2381" s="48">
        <v>213.78020000000001</v>
      </c>
      <c r="I2381" s="48">
        <v>2035</v>
      </c>
      <c r="J2381" s="48" t="s">
        <v>32</v>
      </c>
      <c r="K2381" s="48" t="s">
        <v>33</v>
      </c>
    </row>
    <row r="2382" spans="1:11" x14ac:dyDescent="0.25">
      <c r="A2382" s="48" t="s">
        <v>1895</v>
      </c>
      <c r="B2382" s="48" t="s">
        <v>79</v>
      </c>
      <c r="C2382" s="48" t="s">
        <v>31</v>
      </c>
      <c r="D2382" s="48">
        <v>972873</v>
      </c>
      <c r="E2382" s="48">
        <v>85.98</v>
      </c>
      <c r="F2382" s="48">
        <v>6.16</v>
      </c>
      <c r="G2382" s="48">
        <v>6.3E-3</v>
      </c>
      <c r="H2382" s="48">
        <v>157.93389999999999</v>
      </c>
      <c r="I2382" s="48">
        <v>2035</v>
      </c>
      <c r="J2382" s="48" t="s">
        <v>32</v>
      </c>
      <c r="K2382" s="48" t="s">
        <v>33</v>
      </c>
    </row>
    <row r="2383" spans="1:11" x14ac:dyDescent="0.25">
      <c r="A2383" s="48" t="s">
        <v>1977</v>
      </c>
      <c r="B2383" s="48" t="s">
        <v>79</v>
      </c>
      <c r="C2383" s="48" t="s">
        <v>31</v>
      </c>
      <c r="D2383" s="48">
        <v>768016</v>
      </c>
      <c r="E2383" s="48">
        <v>87.67</v>
      </c>
      <c r="F2383" s="48">
        <v>6.09</v>
      </c>
      <c r="G2383" s="48">
        <v>7.9000000000000008E-3</v>
      </c>
      <c r="H2383" s="48">
        <v>126.1109</v>
      </c>
      <c r="I2383" s="48">
        <v>2035</v>
      </c>
      <c r="J2383" s="48" t="s">
        <v>32</v>
      </c>
      <c r="K2383" s="48" t="s">
        <v>33</v>
      </c>
    </row>
    <row r="2384" spans="1:11" x14ac:dyDescent="0.25">
      <c r="A2384" s="48" t="s">
        <v>2092</v>
      </c>
      <c r="B2384" s="48" t="s">
        <v>79</v>
      </c>
      <c r="C2384" s="48" t="s">
        <v>31</v>
      </c>
      <c r="D2384" s="48">
        <v>857755</v>
      </c>
      <c r="E2384" s="48">
        <v>86.3</v>
      </c>
      <c r="F2384" s="48">
        <v>6.1</v>
      </c>
      <c r="G2384" s="48">
        <v>7.1000000000000004E-3</v>
      </c>
      <c r="H2384" s="48">
        <v>140.6155</v>
      </c>
      <c r="I2384" s="48">
        <v>2035</v>
      </c>
      <c r="J2384" s="48" t="s">
        <v>32</v>
      </c>
      <c r="K2384" s="48" t="s">
        <v>33</v>
      </c>
    </row>
    <row r="2385" spans="1:11" x14ac:dyDescent="0.25">
      <c r="A2385" s="48" t="s">
        <v>2451</v>
      </c>
      <c r="B2385" s="48" t="s">
        <v>75</v>
      </c>
      <c r="C2385" s="48" t="s">
        <v>31</v>
      </c>
      <c r="D2385" s="48">
        <v>543980</v>
      </c>
      <c r="E2385" s="48">
        <v>86.74</v>
      </c>
      <c r="F2385" s="48">
        <v>6.24</v>
      </c>
      <c r="G2385" s="48">
        <v>1.15E-2</v>
      </c>
      <c r="H2385" s="48">
        <v>87.176299999999998</v>
      </c>
      <c r="I2385" s="48">
        <v>2035</v>
      </c>
      <c r="J2385" s="48" t="s">
        <v>32</v>
      </c>
      <c r="K2385" s="48" t="s">
        <v>33</v>
      </c>
    </row>
    <row r="2386" spans="1:11" x14ac:dyDescent="0.25">
      <c r="A2386" s="48" t="s">
        <v>2161</v>
      </c>
      <c r="B2386" s="48" t="s">
        <v>79</v>
      </c>
      <c r="C2386" s="48" t="s">
        <v>31</v>
      </c>
      <c r="D2386" s="48">
        <v>1449237</v>
      </c>
      <c r="E2386" s="48">
        <v>83.87</v>
      </c>
      <c r="F2386" s="48">
        <v>9.83</v>
      </c>
      <c r="G2386" s="48">
        <v>6.7999999999999996E-3</v>
      </c>
      <c r="H2386" s="48">
        <v>147.43</v>
      </c>
      <c r="I2386" s="48">
        <v>2035</v>
      </c>
      <c r="J2386" s="48" t="s">
        <v>32</v>
      </c>
      <c r="K2386" s="48" t="s">
        <v>33</v>
      </c>
    </row>
    <row r="2387" spans="1:11" x14ac:dyDescent="0.25">
      <c r="A2387" s="48" t="s">
        <v>1954</v>
      </c>
      <c r="B2387" s="48" t="s">
        <v>75</v>
      </c>
      <c r="C2387" s="48" t="s">
        <v>31</v>
      </c>
      <c r="D2387" s="48">
        <v>1866920</v>
      </c>
      <c r="E2387" s="48">
        <v>81.27</v>
      </c>
      <c r="F2387" s="48">
        <v>10.95</v>
      </c>
      <c r="G2387" s="48">
        <v>5.8999999999999999E-3</v>
      </c>
      <c r="H2387" s="48">
        <v>170.495</v>
      </c>
      <c r="I2387" s="48">
        <v>2035</v>
      </c>
      <c r="J2387" s="48" t="s">
        <v>32</v>
      </c>
      <c r="K2387" s="48" t="s">
        <v>33</v>
      </c>
    </row>
    <row r="2388" spans="1:11" x14ac:dyDescent="0.25">
      <c r="A2388" s="48" t="s">
        <v>2064</v>
      </c>
      <c r="B2388" s="48" t="s">
        <v>75</v>
      </c>
      <c r="C2388" s="48" t="s">
        <v>31</v>
      </c>
      <c r="D2388" s="48">
        <v>2038616</v>
      </c>
      <c r="E2388" s="48">
        <v>82.36</v>
      </c>
      <c r="F2388" s="48">
        <v>11.59</v>
      </c>
      <c r="G2388" s="48">
        <v>5.7000000000000002E-3</v>
      </c>
      <c r="H2388" s="48">
        <v>175.89439999999999</v>
      </c>
      <c r="I2388" s="48">
        <v>2035</v>
      </c>
      <c r="J2388" s="48" t="s">
        <v>32</v>
      </c>
      <c r="K2388" s="48" t="s">
        <v>33</v>
      </c>
    </row>
    <row r="2389" spans="1:11" x14ac:dyDescent="0.25">
      <c r="A2389" s="48" t="s">
        <v>3656</v>
      </c>
      <c r="B2389" s="48" t="s">
        <v>79</v>
      </c>
      <c r="C2389" s="48" t="s">
        <v>31</v>
      </c>
      <c r="D2389" s="48">
        <v>1684380</v>
      </c>
      <c r="E2389" s="48">
        <v>86.45</v>
      </c>
      <c r="F2389" s="48">
        <v>11.15</v>
      </c>
      <c r="G2389" s="48">
        <v>6.6E-3</v>
      </c>
      <c r="H2389" s="48">
        <v>151.06549999999999</v>
      </c>
      <c r="I2389" s="48">
        <v>2036</v>
      </c>
      <c r="J2389" s="48" t="s">
        <v>32</v>
      </c>
      <c r="K2389" s="48" t="s">
        <v>33</v>
      </c>
    </row>
    <row r="2390" spans="1:11" x14ac:dyDescent="0.25">
      <c r="A2390" s="48" t="s">
        <v>2160</v>
      </c>
      <c r="B2390" s="48" t="s">
        <v>75</v>
      </c>
      <c r="C2390" s="48" t="s">
        <v>31</v>
      </c>
      <c r="D2390" s="48">
        <v>1058978</v>
      </c>
      <c r="E2390" s="48">
        <v>85.98</v>
      </c>
      <c r="F2390" s="48">
        <v>6.45</v>
      </c>
      <c r="G2390" s="48">
        <v>6.1000000000000004E-3</v>
      </c>
      <c r="H2390" s="48">
        <v>164.18260000000001</v>
      </c>
      <c r="I2390" s="48">
        <v>2036</v>
      </c>
      <c r="J2390" s="48" t="s">
        <v>32</v>
      </c>
      <c r="K2390" s="48" t="s">
        <v>33</v>
      </c>
    </row>
    <row r="2391" spans="1:11" x14ac:dyDescent="0.25">
      <c r="A2391" s="48" t="s">
        <v>2848</v>
      </c>
      <c r="B2391" s="48" t="s">
        <v>75</v>
      </c>
      <c r="C2391" s="48" t="s">
        <v>31</v>
      </c>
      <c r="D2391" s="48">
        <v>2005755</v>
      </c>
      <c r="E2391" s="48">
        <v>86.08</v>
      </c>
      <c r="F2391" s="48">
        <v>5.41</v>
      </c>
      <c r="G2391" s="48">
        <v>2.7000000000000001E-3</v>
      </c>
      <c r="H2391" s="48">
        <v>370.74950000000001</v>
      </c>
      <c r="I2391" s="48">
        <v>2036</v>
      </c>
      <c r="J2391" s="48" t="s">
        <v>32</v>
      </c>
      <c r="K2391" s="48" t="s">
        <v>33</v>
      </c>
    </row>
    <row r="2392" spans="1:11" x14ac:dyDescent="0.25">
      <c r="A2392" s="48" t="s">
        <v>2854</v>
      </c>
      <c r="B2392" s="48" t="s">
        <v>75</v>
      </c>
      <c r="C2392" s="48" t="s">
        <v>31</v>
      </c>
      <c r="D2392" s="48">
        <v>1064177</v>
      </c>
      <c r="E2392" s="48">
        <v>85.84</v>
      </c>
      <c r="F2392" s="48">
        <v>5.52</v>
      </c>
      <c r="G2392" s="48">
        <v>5.1999999999999998E-3</v>
      </c>
      <c r="H2392" s="48">
        <v>192.78569999999999</v>
      </c>
      <c r="I2392" s="48">
        <v>2036</v>
      </c>
      <c r="J2392" s="48" t="s">
        <v>32</v>
      </c>
      <c r="K2392" s="48" t="s">
        <v>33</v>
      </c>
    </row>
    <row r="2393" spans="1:11" x14ac:dyDescent="0.25">
      <c r="A2393" s="48" t="s">
        <v>2852</v>
      </c>
      <c r="B2393" s="48" t="s">
        <v>75</v>
      </c>
      <c r="C2393" s="48" t="s">
        <v>31</v>
      </c>
      <c r="D2393" s="48">
        <v>1064177</v>
      </c>
      <c r="E2393" s="48">
        <v>85.84</v>
      </c>
      <c r="F2393" s="48">
        <v>5.52</v>
      </c>
      <c r="G2393" s="48">
        <v>5.1999999999999998E-3</v>
      </c>
      <c r="H2393" s="48">
        <v>192.78569999999999</v>
      </c>
      <c r="I2393" s="48">
        <v>2036</v>
      </c>
      <c r="J2393" s="48" t="s">
        <v>32</v>
      </c>
      <c r="K2393" s="48" t="s">
        <v>33</v>
      </c>
    </row>
    <row r="2394" spans="1:11" x14ac:dyDescent="0.25">
      <c r="A2394" s="48" t="s">
        <v>2515</v>
      </c>
      <c r="B2394" s="48" t="s">
        <v>75</v>
      </c>
      <c r="C2394" s="48" t="s">
        <v>31</v>
      </c>
      <c r="D2394" s="48">
        <v>723723</v>
      </c>
      <c r="E2394" s="48">
        <v>83.58</v>
      </c>
      <c r="F2394" s="48">
        <v>6.15</v>
      </c>
      <c r="G2394" s="48">
        <v>8.5000000000000006E-3</v>
      </c>
      <c r="H2394" s="48">
        <v>117.6785</v>
      </c>
      <c r="I2394" s="48">
        <v>2036</v>
      </c>
      <c r="J2394" s="48" t="s">
        <v>32</v>
      </c>
      <c r="K2394" s="48" t="s">
        <v>33</v>
      </c>
    </row>
    <row r="2395" spans="1:11" x14ac:dyDescent="0.25">
      <c r="A2395" s="48" t="s">
        <v>2181</v>
      </c>
      <c r="B2395" s="48" t="s">
        <v>79</v>
      </c>
      <c r="C2395" s="48" t="s">
        <v>31</v>
      </c>
      <c r="D2395" s="48">
        <v>1160973</v>
      </c>
      <c r="E2395" s="48">
        <v>79.790000000000006</v>
      </c>
      <c r="F2395" s="48">
        <v>6.24</v>
      </c>
      <c r="G2395" s="48">
        <v>5.4000000000000003E-3</v>
      </c>
      <c r="H2395" s="48">
        <v>186.05340000000001</v>
      </c>
      <c r="I2395" s="48">
        <v>2036</v>
      </c>
      <c r="J2395" s="48" t="s">
        <v>32</v>
      </c>
      <c r="K2395" s="48" t="s">
        <v>33</v>
      </c>
    </row>
    <row r="2396" spans="1:11" x14ac:dyDescent="0.25">
      <c r="A2396" s="48" t="s">
        <v>3168</v>
      </c>
      <c r="B2396" s="48" t="s">
        <v>75</v>
      </c>
      <c r="C2396" s="48" t="s">
        <v>31</v>
      </c>
      <c r="D2396" s="48">
        <v>971040</v>
      </c>
      <c r="E2396" s="48">
        <v>82.23</v>
      </c>
      <c r="F2396" s="48">
        <v>5.45</v>
      </c>
      <c r="G2396" s="48">
        <v>5.5999999999999999E-3</v>
      </c>
      <c r="H2396" s="48">
        <v>178.17250000000001</v>
      </c>
      <c r="I2396" s="48">
        <v>2036</v>
      </c>
      <c r="J2396" s="48" t="s">
        <v>32</v>
      </c>
      <c r="K2396" s="48" t="s">
        <v>33</v>
      </c>
    </row>
    <row r="2397" spans="1:11" x14ac:dyDescent="0.25">
      <c r="A2397" s="48" t="s">
        <v>2498</v>
      </c>
      <c r="B2397" s="48" t="s">
        <v>75</v>
      </c>
      <c r="C2397" s="48" t="s">
        <v>31</v>
      </c>
      <c r="D2397" s="48">
        <v>156748</v>
      </c>
      <c r="E2397" s="48">
        <v>84.61</v>
      </c>
      <c r="F2397" s="48">
        <v>5.61</v>
      </c>
      <c r="G2397" s="48">
        <v>3.5799999999999998E-2</v>
      </c>
      <c r="H2397" s="48">
        <v>27.940799999999999</v>
      </c>
      <c r="I2397" s="48">
        <v>2036</v>
      </c>
      <c r="J2397" s="48" t="s">
        <v>32</v>
      </c>
      <c r="K2397" s="48" t="s">
        <v>33</v>
      </c>
    </row>
    <row r="2398" spans="1:11" x14ac:dyDescent="0.25">
      <c r="A2398" s="48" t="s">
        <v>2507</v>
      </c>
      <c r="B2398" s="48" t="s">
        <v>75</v>
      </c>
      <c r="C2398" s="48" t="s">
        <v>31</v>
      </c>
      <c r="D2398" s="48">
        <v>636748</v>
      </c>
      <c r="E2398" s="48">
        <v>81.13</v>
      </c>
      <c r="F2398" s="48">
        <v>5.5</v>
      </c>
      <c r="G2398" s="48">
        <v>8.6E-3</v>
      </c>
      <c r="H2398" s="48">
        <v>115.7723</v>
      </c>
      <c r="I2398" s="48">
        <v>2036</v>
      </c>
      <c r="J2398" s="48" t="s">
        <v>32</v>
      </c>
      <c r="K2398" s="48" t="s">
        <v>33</v>
      </c>
    </row>
    <row r="2399" spans="1:11" x14ac:dyDescent="0.25">
      <c r="A2399" s="48" t="s">
        <v>1992</v>
      </c>
      <c r="B2399" s="48" t="s">
        <v>79</v>
      </c>
      <c r="C2399" s="48" t="s">
        <v>31</v>
      </c>
      <c r="D2399" s="48">
        <v>1188317</v>
      </c>
      <c r="E2399" s="48">
        <v>81.72</v>
      </c>
      <c r="F2399" s="48">
        <v>6.25</v>
      </c>
      <c r="G2399" s="48">
        <v>5.3E-3</v>
      </c>
      <c r="H2399" s="48">
        <v>190.13079999999999</v>
      </c>
      <c r="I2399" s="48">
        <v>2036</v>
      </c>
      <c r="J2399" s="48" t="s">
        <v>32</v>
      </c>
      <c r="K2399" s="48" t="s">
        <v>33</v>
      </c>
    </row>
    <row r="2400" spans="1:11" x14ac:dyDescent="0.25">
      <c r="A2400" s="48" t="s">
        <v>1886</v>
      </c>
      <c r="B2400" s="48" t="s">
        <v>75</v>
      </c>
      <c r="C2400" s="48" t="s">
        <v>31</v>
      </c>
      <c r="D2400" s="48">
        <v>2176536</v>
      </c>
      <c r="E2400" s="48">
        <v>68.48</v>
      </c>
      <c r="F2400" s="48">
        <v>11.27</v>
      </c>
      <c r="G2400" s="48">
        <v>5.1999999999999998E-3</v>
      </c>
      <c r="H2400" s="48">
        <v>193.12649999999999</v>
      </c>
      <c r="I2400" s="48">
        <v>2036</v>
      </c>
      <c r="J2400" s="48" t="s">
        <v>32</v>
      </c>
      <c r="K2400" s="48" t="s">
        <v>33</v>
      </c>
    </row>
    <row r="2401" spans="1:11" x14ac:dyDescent="0.25">
      <c r="A2401" s="48" t="s">
        <v>3144</v>
      </c>
      <c r="B2401" s="48" t="s">
        <v>75</v>
      </c>
      <c r="C2401" s="48" t="s">
        <v>31</v>
      </c>
      <c r="D2401" s="48">
        <v>1831435</v>
      </c>
      <c r="E2401" s="48">
        <v>84.61</v>
      </c>
      <c r="F2401" s="48">
        <v>10.16</v>
      </c>
      <c r="G2401" s="48">
        <v>5.4999999999999997E-3</v>
      </c>
      <c r="H2401" s="48">
        <v>180.2594</v>
      </c>
      <c r="I2401" s="48">
        <v>2036</v>
      </c>
      <c r="J2401" s="48" t="s">
        <v>32</v>
      </c>
      <c r="K2401" s="48" t="s">
        <v>33</v>
      </c>
    </row>
    <row r="2402" spans="1:11" x14ac:dyDescent="0.25">
      <c r="A2402" s="48" t="s">
        <v>3526</v>
      </c>
      <c r="B2402" s="48" t="s">
        <v>75</v>
      </c>
      <c r="C2402" s="48" t="s">
        <v>31</v>
      </c>
      <c r="D2402" s="48">
        <v>2180940</v>
      </c>
      <c r="E2402" s="48">
        <v>66.88</v>
      </c>
      <c r="F2402" s="48">
        <v>11.61</v>
      </c>
      <c r="G2402" s="48">
        <v>5.3E-3</v>
      </c>
      <c r="H2402" s="48">
        <v>187.8502</v>
      </c>
      <c r="I2402" s="48">
        <v>2036</v>
      </c>
      <c r="J2402" s="48" t="s">
        <v>32</v>
      </c>
      <c r="K2402" s="48" t="s">
        <v>33</v>
      </c>
    </row>
    <row r="2403" spans="1:11" x14ac:dyDescent="0.25">
      <c r="A2403" s="48" t="s">
        <v>2501</v>
      </c>
      <c r="B2403" s="48" t="s">
        <v>75</v>
      </c>
      <c r="C2403" s="48" t="s">
        <v>31</v>
      </c>
      <c r="D2403" s="48">
        <v>79016</v>
      </c>
      <c r="E2403" s="48">
        <v>84.59</v>
      </c>
      <c r="F2403" s="48">
        <v>5.54</v>
      </c>
      <c r="G2403" s="48">
        <v>7.0099999999999996E-2</v>
      </c>
      <c r="H2403" s="48">
        <v>14.2628</v>
      </c>
      <c r="I2403" s="48">
        <v>2036</v>
      </c>
      <c r="J2403" s="48" t="s">
        <v>32</v>
      </c>
      <c r="K2403" s="48" t="s">
        <v>33</v>
      </c>
    </row>
    <row r="2404" spans="1:11" x14ac:dyDescent="0.25">
      <c r="A2404" s="48" t="s">
        <v>2482</v>
      </c>
      <c r="B2404" s="48" t="s">
        <v>75</v>
      </c>
      <c r="C2404" s="48" t="s">
        <v>31</v>
      </c>
      <c r="D2404" s="48">
        <v>616528</v>
      </c>
      <c r="E2404" s="48">
        <v>85.98</v>
      </c>
      <c r="F2404" s="48">
        <v>5.18</v>
      </c>
      <c r="G2404" s="48">
        <v>8.3999999999999995E-3</v>
      </c>
      <c r="H2404" s="48">
        <v>119.0209</v>
      </c>
      <c r="I2404" s="48">
        <v>2036</v>
      </c>
      <c r="J2404" s="48" t="s">
        <v>32</v>
      </c>
      <c r="K2404" s="48" t="s">
        <v>33</v>
      </c>
    </row>
    <row r="2405" spans="1:11" x14ac:dyDescent="0.25">
      <c r="A2405" s="48" t="s">
        <v>1951</v>
      </c>
      <c r="B2405" s="48" t="s">
        <v>79</v>
      </c>
      <c r="C2405" s="48" t="s">
        <v>31</v>
      </c>
      <c r="D2405" s="48">
        <v>1022856</v>
      </c>
      <c r="E2405" s="48">
        <v>85.88</v>
      </c>
      <c r="F2405" s="48">
        <v>6.1</v>
      </c>
      <c r="G2405" s="48">
        <v>6.0000000000000001E-3</v>
      </c>
      <c r="H2405" s="48">
        <v>167.68129999999999</v>
      </c>
      <c r="I2405" s="48">
        <v>2036</v>
      </c>
      <c r="J2405" s="48" t="s">
        <v>32</v>
      </c>
      <c r="K2405" s="48" t="s">
        <v>33</v>
      </c>
    </row>
    <row r="2406" spans="1:11" x14ac:dyDescent="0.25">
      <c r="A2406" s="48" t="s">
        <v>2517</v>
      </c>
      <c r="B2406" s="48" t="s">
        <v>75</v>
      </c>
      <c r="C2406" s="48" t="s">
        <v>31</v>
      </c>
      <c r="D2406" s="48">
        <v>715699</v>
      </c>
      <c r="E2406" s="48">
        <v>86.23</v>
      </c>
      <c r="F2406" s="48">
        <v>5.46</v>
      </c>
      <c r="G2406" s="48">
        <v>7.6E-3</v>
      </c>
      <c r="H2406" s="48">
        <v>131.0804</v>
      </c>
      <c r="I2406" s="48">
        <v>2036</v>
      </c>
      <c r="J2406" s="48" t="s">
        <v>32</v>
      </c>
      <c r="K2406" s="48" t="s">
        <v>33</v>
      </c>
    </row>
    <row r="2407" spans="1:11" x14ac:dyDescent="0.25">
      <c r="A2407" s="48" t="s">
        <v>2469</v>
      </c>
      <c r="B2407" s="48" t="s">
        <v>75</v>
      </c>
      <c r="C2407" s="48" t="s">
        <v>31</v>
      </c>
      <c r="D2407" s="48">
        <v>507729</v>
      </c>
      <c r="E2407" s="48">
        <v>86.88</v>
      </c>
      <c r="F2407" s="48">
        <v>6.12</v>
      </c>
      <c r="G2407" s="48">
        <v>1.21E-2</v>
      </c>
      <c r="H2407" s="48">
        <v>82.962299999999999</v>
      </c>
      <c r="I2407" s="48">
        <v>2036</v>
      </c>
      <c r="J2407" s="48" t="s">
        <v>32</v>
      </c>
      <c r="K2407" s="48" t="s">
        <v>33</v>
      </c>
    </row>
    <row r="2408" spans="1:11" x14ac:dyDescent="0.25">
      <c r="A2408" s="48" t="s">
        <v>3170</v>
      </c>
      <c r="B2408" s="48" t="s">
        <v>75</v>
      </c>
      <c r="C2408" s="48" t="s">
        <v>31</v>
      </c>
      <c r="D2408" s="48">
        <v>2761138</v>
      </c>
      <c r="E2408" s="48">
        <v>85.27</v>
      </c>
      <c r="F2408" s="48">
        <v>16.399999999999999</v>
      </c>
      <c r="G2408" s="48">
        <v>5.8999999999999999E-3</v>
      </c>
      <c r="H2408" s="48">
        <v>168.3621</v>
      </c>
      <c r="I2408" s="48">
        <v>2036</v>
      </c>
      <c r="J2408" s="48" t="s">
        <v>32</v>
      </c>
      <c r="K2408" s="48" t="s">
        <v>33</v>
      </c>
    </row>
    <row r="2409" spans="1:11" x14ac:dyDescent="0.25">
      <c r="A2409" s="48" t="s">
        <v>2019</v>
      </c>
      <c r="B2409" s="48" t="s">
        <v>79</v>
      </c>
      <c r="C2409" s="48" t="s">
        <v>31</v>
      </c>
      <c r="D2409" s="48">
        <v>617748</v>
      </c>
      <c r="E2409" s="48">
        <v>86.52</v>
      </c>
      <c r="F2409" s="48">
        <v>6.45</v>
      </c>
      <c r="G2409" s="48">
        <v>1.04E-2</v>
      </c>
      <c r="H2409" s="48">
        <v>95.774900000000002</v>
      </c>
      <c r="I2409" s="48">
        <v>2036</v>
      </c>
      <c r="J2409" s="48" t="s">
        <v>32</v>
      </c>
      <c r="K2409" s="48" t="s">
        <v>33</v>
      </c>
    </row>
    <row r="2410" spans="1:11" x14ac:dyDescent="0.25">
      <c r="A2410" s="48" t="s">
        <v>2485</v>
      </c>
      <c r="B2410" s="48" t="s">
        <v>75</v>
      </c>
      <c r="C2410" s="48" t="s">
        <v>31</v>
      </c>
      <c r="D2410" s="48">
        <v>332559</v>
      </c>
      <c r="E2410" s="48">
        <v>83.34</v>
      </c>
      <c r="F2410" s="48">
        <v>5.76</v>
      </c>
      <c r="G2410" s="48">
        <v>1.7299999999999999E-2</v>
      </c>
      <c r="H2410" s="48">
        <v>57.735999999999997</v>
      </c>
      <c r="I2410" s="48">
        <v>2036</v>
      </c>
      <c r="J2410" s="48" t="s">
        <v>32</v>
      </c>
      <c r="K2410" s="48" t="s">
        <v>33</v>
      </c>
    </row>
    <row r="2411" spans="1:11" x14ac:dyDescent="0.25">
      <c r="A2411" s="48" t="s">
        <v>2148</v>
      </c>
      <c r="B2411" s="48" t="s">
        <v>79</v>
      </c>
      <c r="C2411" s="48" t="s">
        <v>31</v>
      </c>
      <c r="D2411" s="48">
        <v>1223412</v>
      </c>
      <c r="E2411" s="48">
        <v>82.81</v>
      </c>
      <c r="F2411" s="48">
        <v>6.59</v>
      </c>
      <c r="G2411" s="48">
        <v>5.4000000000000003E-3</v>
      </c>
      <c r="H2411" s="48">
        <v>185.64680000000001</v>
      </c>
      <c r="I2411" s="48">
        <v>2036</v>
      </c>
      <c r="J2411" s="48" t="s">
        <v>32</v>
      </c>
      <c r="K2411" s="48" t="s">
        <v>33</v>
      </c>
    </row>
    <row r="2412" spans="1:11" x14ac:dyDescent="0.25">
      <c r="A2412" s="48" t="s">
        <v>2078</v>
      </c>
      <c r="B2412" s="48" t="s">
        <v>79</v>
      </c>
      <c r="C2412" s="48" t="s">
        <v>31</v>
      </c>
      <c r="D2412" s="48">
        <v>1298368</v>
      </c>
      <c r="E2412" s="48">
        <v>85.37</v>
      </c>
      <c r="F2412" s="48">
        <v>6.11</v>
      </c>
      <c r="G2412" s="48">
        <v>4.7000000000000002E-3</v>
      </c>
      <c r="H2412" s="48">
        <v>212.49889999999999</v>
      </c>
      <c r="I2412" s="48">
        <v>2036</v>
      </c>
      <c r="J2412" s="48" t="s">
        <v>32</v>
      </c>
      <c r="K2412" s="48" t="s">
        <v>33</v>
      </c>
    </row>
    <row r="2413" spans="1:11" x14ac:dyDescent="0.25">
      <c r="A2413" s="48" t="s">
        <v>2106</v>
      </c>
      <c r="B2413" s="48" t="s">
        <v>79</v>
      </c>
      <c r="C2413" s="48" t="s">
        <v>31</v>
      </c>
      <c r="D2413" s="48">
        <v>1064402</v>
      </c>
      <c r="E2413" s="48">
        <v>80</v>
      </c>
      <c r="F2413" s="48">
        <v>6.25</v>
      </c>
      <c r="G2413" s="48">
        <v>5.8999999999999999E-3</v>
      </c>
      <c r="H2413" s="48">
        <v>170.30430000000001</v>
      </c>
      <c r="I2413" s="48">
        <v>2036</v>
      </c>
      <c r="J2413" s="48" t="s">
        <v>32</v>
      </c>
      <c r="K2413" s="48" t="s">
        <v>33</v>
      </c>
    </row>
    <row r="2414" spans="1:11" x14ac:dyDescent="0.25">
      <c r="A2414" s="48" t="s">
        <v>2680</v>
      </c>
      <c r="B2414" s="48" t="s">
        <v>79</v>
      </c>
      <c r="C2414" s="48" t="s">
        <v>31</v>
      </c>
      <c r="D2414" s="48">
        <v>1478512</v>
      </c>
      <c r="E2414" s="48">
        <v>86.15</v>
      </c>
      <c r="F2414" s="48">
        <v>7.04</v>
      </c>
      <c r="G2414" s="48">
        <v>4.7999999999999996E-3</v>
      </c>
      <c r="H2414" s="48">
        <v>210.01599999999999</v>
      </c>
      <c r="I2414" s="48">
        <v>2036</v>
      </c>
      <c r="J2414" s="48" t="s">
        <v>32</v>
      </c>
      <c r="K2414" s="48" t="s">
        <v>33</v>
      </c>
    </row>
    <row r="2415" spans="1:11" x14ac:dyDescent="0.25">
      <c r="A2415" s="48" t="s">
        <v>2144</v>
      </c>
      <c r="B2415" s="48" t="s">
        <v>79</v>
      </c>
      <c r="C2415" s="48" t="s">
        <v>31</v>
      </c>
      <c r="D2415" s="48">
        <v>1275742</v>
      </c>
      <c r="E2415" s="48">
        <v>84.84</v>
      </c>
      <c r="F2415" s="48">
        <v>6.12</v>
      </c>
      <c r="G2415" s="48">
        <v>4.7999999999999996E-3</v>
      </c>
      <c r="H2415" s="48">
        <v>208.4545</v>
      </c>
      <c r="I2415" s="48">
        <v>2036</v>
      </c>
      <c r="J2415" s="48" t="s">
        <v>32</v>
      </c>
      <c r="K2415" s="48" t="s">
        <v>33</v>
      </c>
    </row>
    <row r="2416" spans="1:11" x14ac:dyDescent="0.25">
      <c r="A2416" s="48" t="s">
        <v>2140</v>
      </c>
      <c r="B2416" s="48" t="s">
        <v>79</v>
      </c>
      <c r="C2416" s="48" t="s">
        <v>31</v>
      </c>
      <c r="D2416" s="48">
        <v>1160732</v>
      </c>
      <c r="E2416" s="48">
        <v>87.01</v>
      </c>
      <c r="F2416" s="48">
        <v>6.64</v>
      </c>
      <c r="G2416" s="48">
        <v>5.7000000000000002E-3</v>
      </c>
      <c r="H2416" s="48">
        <v>174.8091</v>
      </c>
      <c r="I2416" s="48">
        <v>2036</v>
      </c>
      <c r="J2416" s="48" t="s">
        <v>32</v>
      </c>
      <c r="K2416" s="48" t="s">
        <v>33</v>
      </c>
    </row>
    <row r="2417" spans="1:11" x14ac:dyDescent="0.25">
      <c r="A2417" s="48" t="s">
        <v>2413</v>
      </c>
      <c r="B2417" s="48" t="s">
        <v>75</v>
      </c>
      <c r="C2417" s="48" t="s">
        <v>31</v>
      </c>
      <c r="D2417" s="48">
        <v>411960</v>
      </c>
      <c r="E2417" s="48">
        <v>79.63</v>
      </c>
      <c r="F2417" s="48">
        <v>5.74</v>
      </c>
      <c r="G2417" s="48">
        <v>1.3899999999999999E-2</v>
      </c>
      <c r="H2417" s="48">
        <v>71.770099999999999</v>
      </c>
      <c r="I2417" s="48">
        <v>2036</v>
      </c>
      <c r="J2417" s="48" t="s">
        <v>32</v>
      </c>
      <c r="K2417" s="48" t="s">
        <v>33</v>
      </c>
    </row>
    <row r="2418" spans="1:11" x14ac:dyDescent="0.25">
      <c r="A2418" s="48" t="s">
        <v>2472</v>
      </c>
      <c r="B2418" s="48" t="s">
        <v>75</v>
      </c>
      <c r="C2418" s="48" t="s">
        <v>31</v>
      </c>
      <c r="D2418" s="48">
        <v>566590</v>
      </c>
      <c r="E2418" s="48">
        <v>85.13</v>
      </c>
      <c r="F2418" s="48">
        <v>5.22</v>
      </c>
      <c r="G2418" s="48">
        <v>9.1999999999999998E-3</v>
      </c>
      <c r="H2418" s="48">
        <v>108.5421</v>
      </c>
      <c r="I2418" s="48">
        <v>2036</v>
      </c>
      <c r="J2418" s="48" t="s">
        <v>32</v>
      </c>
      <c r="K2418" s="48" t="s">
        <v>33</v>
      </c>
    </row>
    <row r="2419" spans="1:11" x14ac:dyDescent="0.25">
      <c r="A2419" s="48" t="s">
        <v>2519</v>
      </c>
      <c r="B2419" s="48" t="s">
        <v>75</v>
      </c>
      <c r="C2419" s="48" t="s">
        <v>31</v>
      </c>
      <c r="D2419" s="48">
        <v>200973</v>
      </c>
      <c r="E2419" s="48">
        <v>80.150000000000006</v>
      </c>
      <c r="F2419" s="48">
        <v>5.68</v>
      </c>
      <c r="G2419" s="48">
        <v>2.8299999999999999E-2</v>
      </c>
      <c r="H2419" s="48">
        <v>35.382599999999996</v>
      </c>
      <c r="I2419" s="48">
        <v>2036</v>
      </c>
      <c r="J2419" s="48" t="s">
        <v>32</v>
      </c>
      <c r="K2419" s="48" t="s">
        <v>33</v>
      </c>
    </row>
    <row r="2420" spans="1:11" x14ac:dyDescent="0.25">
      <c r="A2420" s="48" t="s">
        <v>2132</v>
      </c>
      <c r="B2420" s="48" t="s">
        <v>79</v>
      </c>
      <c r="C2420" s="48" t="s">
        <v>31</v>
      </c>
      <c r="D2420" s="48">
        <v>1664722</v>
      </c>
      <c r="E2420" s="48">
        <v>86.9</v>
      </c>
      <c r="F2420" s="48">
        <v>6.19</v>
      </c>
      <c r="G2420" s="48">
        <v>3.7000000000000002E-3</v>
      </c>
      <c r="H2420" s="48">
        <v>268.93740000000003</v>
      </c>
      <c r="I2420" s="48">
        <v>2036</v>
      </c>
      <c r="J2420" s="48" t="s">
        <v>32</v>
      </c>
      <c r="K2420" s="48" t="s">
        <v>33</v>
      </c>
    </row>
    <row r="2421" spans="1:11" x14ac:dyDescent="0.25">
      <c r="A2421" s="48" t="s">
        <v>2178</v>
      </c>
      <c r="B2421" s="48" t="s">
        <v>79</v>
      </c>
      <c r="C2421" s="48" t="s">
        <v>31</v>
      </c>
      <c r="D2421" s="48">
        <v>1223990</v>
      </c>
      <c r="E2421" s="48">
        <v>84.9</v>
      </c>
      <c r="F2421" s="48">
        <v>6.63</v>
      </c>
      <c r="G2421" s="48">
        <v>5.4000000000000003E-3</v>
      </c>
      <c r="H2421" s="48">
        <v>184.6139</v>
      </c>
      <c r="I2421" s="48">
        <v>2036</v>
      </c>
      <c r="J2421" s="48" t="s">
        <v>32</v>
      </c>
      <c r="K2421" s="48" t="s">
        <v>33</v>
      </c>
    </row>
    <row r="2422" spans="1:11" x14ac:dyDescent="0.25">
      <c r="A2422" s="48" t="s">
        <v>2009</v>
      </c>
      <c r="B2422" s="48" t="s">
        <v>75</v>
      </c>
      <c r="C2422" s="48" t="s">
        <v>31</v>
      </c>
      <c r="D2422" s="48">
        <v>2167798</v>
      </c>
      <c r="E2422" s="48">
        <v>74.540000000000006</v>
      </c>
      <c r="F2422" s="48">
        <v>11.55</v>
      </c>
      <c r="G2422" s="48">
        <v>5.3E-3</v>
      </c>
      <c r="H2422" s="48">
        <v>187.68809999999999</v>
      </c>
      <c r="I2422" s="48">
        <v>2036</v>
      </c>
      <c r="J2422" s="48" t="s">
        <v>32</v>
      </c>
      <c r="K2422" s="48" t="s">
        <v>33</v>
      </c>
    </row>
    <row r="2423" spans="1:11" x14ac:dyDescent="0.25">
      <c r="A2423" s="48" t="s">
        <v>2470</v>
      </c>
      <c r="B2423" s="48" t="s">
        <v>75</v>
      </c>
      <c r="C2423" s="48" t="s">
        <v>31</v>
      </c>
      <c r="D2423" s="48">
        <v>291222</v>
      </c>
      <c r="E2423" s="48">
        <v>75.33</v>
      </c>
      <c r="F2423" s="48">
        <v>5.81</v>
      </c>
      <c r="G2423" s="48">
        <v>0.02</v>
      </c>
      <c r="H2423" s="48">
        <v>50.124299999999998</v>
      </c>
      <c r="I2423" s="48">
        <v>2036</v>
      </c>
      <c r="J2423" s="48" t="s">
        <v>32</v>
      </c>
      <c r="K2423" s="48" t="s">
        <v>33</v>
      </c>
    </row>
    <row r="2424" spans="1:11" x14ac:dyDescent="0.25">
      <c r="A2424" s="48" t="s">
        <v>3199</v>
      </c>
      <c r="B2424" s="48" t="s">
        <v>75</v>
      </c>
      <c r="C2424" s="48" t="s">
        <v>31</v>
      </c>
      <c r="D2424" s="48">
        <v>2172853</v>
      </c>
      <c r="E2424" s="48">
        <v>85.31</v>
      </c>
      <c r="F2424" s="48">
        <v>10.55</v>
      </c>
      <c r="G2424" s="48">
        <v>4.8999999999999998E-3</v>
      </c>
      <c r="H2424" s="48">
        <v>205.95760000000001</v>
      </c>
      <c r="I2424" s="48">
        <v>2036</v>
      </c>
      <c r="J2424" s="48" t="s">
        <v>32</v>
      </c>
      <c r="K2424" s="48" t="s">
        <v>33</v>
      </c>
    </row>
    <row r="2425" spans="1:11" x14ac:dyDescent="0.25">
      <c r="A2425" s="48" t="s">
        <v>2480</v>
      </c>
      <c r="B2425" s="48" t="s">
        <v>75</v>
      </c>
      <c r="C2425" s="48" t="s">
        <v>31</v>
      </c>
      <c r="D2425" s="48">
        <v>488152</v>
      </c>
      <c r="E2425" s="48">
        <v>82.11</v>
      </c>
      <c r="F2425" s="48">
        <v>6.7</v>
      </c>
      <c r="G2425" s="48">
        <v>1.37E-2</v>
      </c>
      <c r="H2425" s="48">
        <v>72.858500000000006</v>
      </c>
      <c r="I2425" s="48">
        <v>2036</v>
      </c>
      <c r="J2425" s="48" t="s">
        <v>32</v>
      </c>
      <c r="K2425" s="48" t="s">
        <v>33</v>
      </c>
    </row>
    <row r="2426" spans="1:11" x14ac:dyDescent="0.25">
      <c r="A2426" s="48" t="s">
        <v>2853</v>
      </c>
      <c r="B2426" s="48" t="s">
        <v>75</v>
      </c>
      <c r="C2426" s="48" t="s">
        <v>31</v>
      </c>
      <c r="D2426" s="48">
        <v>1444091</v>
      </c>
      <c r="E2426" s="48">
        <v>72.8</v>
      </c>
      <c r="F2426" s="48">
        <v>9.66</v>
      </c>
      <c r="G2426" s="48">
        <v>6.7000000000000002E-3</v>
      </c>
      <c r="H2426" s="48">
        <v>149.49189999999999</v>
      </c>
      <c r="I2426" s="48">
        <v>2036</v>
      </c>
      <c r="J2426" s="48" t="s">
        <v>32</v>
      </c>
      <c r="K2426" s="48" t="s">
        <v>33</v>
      </c>
    </row>
    <row r="2427" spans="1:11" x14ac:dyDescent="0.25">
      <c r="A2427" s="48" t="s">
        <v>2488</v>
      </c>
      <c r="B2427" s="48" t="s">
        <v>75</v>
      </c>
      <c r="C2427" s="48" t="s">
        <v>31</v>
      </c>
      <c r="D2427" s="48">
        <v>61107</v>
      </c>
      <c r="E2427" s="48">
        <v>81.010000000000005</v>
      </c>
      <c r="F2427" s="48">
        <v>5.56</v>
      </c>
      <c r="G2427" s="48">
        <v>9.0999999999999998E-2</v>
      </c>
      <c r="H2427" s="48">
        <v>10.990500000000001</v>
      </c>
      <c r="I2427" s="48">
        <v>2036</v>
      </c>
      <c r="J2427" s="48" t="s">
        <v>32</v>
      </c>
      <c r="K2427" s="48" t="s">
        <v>33</v>
      </c>
    </row>
    <row r="2428" spans="1:11" x14ac:dyDescent="0.25">
      <c r="A2428" s="48" t="s">
        <v>2155</v>
      </c>
      <c r="B2428" s="48" t="s">
        <v>79</v>
      </c>
      <c r="C2428" s="48" t="s">
        <v>31</v>
      </c>
      <c r="D2428" s="48">
        <v>1311462</v>
      </c>
      <c r="E2428" s="48">
        <v>87.82</v>
      </c>
      <c r="F2428" s="48">
        <v>6.21</v>
      </c>
      <c r="G2428" s="48">
        <v>4.7000000000000002E-3</v>
      </c>
      <c r="H2428" s="48">
        <v>211.18559999999999</v>
      </c>
      <c r="I2428" s="48">
        <v>2036</v>
      </c>
      <c r="J2428" s="48" t="s">
        <v>32</v>
      </c>
      <c r="K2428" s="48" t="s">
        <v>33</v>
      </c>
    </row>
    <row r="2429" spans="1:11" x14ac:dyDescent="0.25">
      <c r="A2429" s="48" t="s">
        <v>3173</v>
      </c>
      <c r="B2429" s="48" t="s">
        <v>75</v>
      </c>
      <c r="C2429" s="48" t="s">
        <v>31</v>
      </c>
      <c r="D2429" s="48">
        <v>3017370</v>
      </c>
      <c r="E2429" s="48">
        <v>85.61</v>
      </c>
      <c r="F2429" s="48">
        <v>16.41</v>
      </c>
      <c r="G2429" s="48">
        <v>5.4000000000000003E-3</v>
      </c>
      <c r="H2429" s="48">
        <v>183.87379999999999</v>
      </c>
      <c r="I2429" s="48">
        <v>2036</v>
      </c>
      <c r="J2429" s="48" t="s">
        <v>32</v>
      </c>
      <c r="K2429" s="48" t="s">
        <v>33</v>
      </c>
    </row>
    <row r="2430" spans="1:11" x14ac:dyDescent="0.25">
      <c r="A2430" s="48" t="s">
        <v>2511</v>
      </c>
      <c r="B2430" s="48" t="s">
        <v>75</v>
      </c>
      <c r="C2430" s="48" t="s">
        <v>31</v>
      </c>
      <c r="D2430" s="48">
        <v>180497</v>
      </c>
      <c r="E2430" s="48">
        <v>81.88</v>
      </c>
      <c r="F2430" s="48">
        <v>6.15</v>
      </c>
      <c r="G2430" s="48">
        <v>3.4099999999999998E-2</v>
      </c>
      <c r="H2430" s="48">
        <v>29.3492</v>
      </c>
      <c r="I2430" s="48">
        <v>2036</v>
      </c>
      <c r="J2430" s="48" t="s">
        <v>32</v>
      </c>
      <c r="K2430" s="48" t="s">
        <v>33</v>
      </c>
    </row>
    <row r="2431" spans="1:11" x14ac:dyDescent="0.25">
      <c r="A2431" s="48" t="s">
        <v>2503</v>
      </c>
      <c r="B2431" s="48" t="s">
        <v>34</v>
      </c>
      <c r="C2431" s="48" t="s">
        <v>31</v>
      </c>
      <c r="D2431" s="48">
        <v>937149</v>
      </c>
      <c r="E2431" s="48">
        <v>86.34</v>
      </c>
      <c r="F2431" s="48">
        <v>8.9600000000000009</v>
      </c>
      <c r="G2431" s="48">
        <v>9.5999999999999992E-3</v>
      </c>
      <c r="H2431" s="48">
        <v>104.5925</v>
      </c>
      <c r="I2431" s="48">
        <v>2036</v>
      </c>
      <c r="J2431" s="48" t="s">
        <v>32</v>
      </c>
      <c r="K2431" s="48" t="s">
        <v>33</v>
      </c>
    </row>
    <row r="2432" spans="1:11" x14ac:dyDescent="0.25">
      <c r="A2432" s="48" t="s">
        <v>2157</v>
      </c>
      <c r="B2432" s="48" t="s">
        <v>34</v>
      </c>
      <c r="C2432" s="48" t="s">
        <v>31</v>
      </c>
      <c r="D2432" s="48">
        <v>2053511</v>
      </c>
      <c r="E2432" s="48">
        <v>68.72</v>
      </c>
      <c r="F2432" s="48">
        <v>9.5399999999999991</v>
      </c>
      <c r="G2432" s="48">
        <v>4.5999999999999999E-3</v>
      </c>
      <c r="H2432" s="48">
        <v>215.2527</v>
      </c>
      <c r="I2432" s="48">
        <v>2036</v>
      </c>
      <c r="J2432" s="48" t="s">
        <v>32</v>
      </c>
      <c r="K2432" s="48" t="s">
        <v>33</v>
      </c>
    </row>
    <row r="2433" spans="1:11" x14ac:dyDescent="0.25">
      <c r="A2433" s="48" t="s">
        <v>2118</v>
      </c>
      <c r="B2433" s="48" t="s">
        <v>79</v>
      </c>
      <c r="C2433" s="48" t="s">
        <v>31</v>
      </c>
      <c r="D2433" s="48">
        <v>909869</v>
      </c>
      <c r="E2433" s="48">
        <v>87.45</v>
      </c>
      <c r="F2433" s="48">
        <v>6.24</v>
      </c>
      <c r="G2433" s="48">
        <v>6.8999999999999999E-3</v>
      </c>
      <c r="H2433" s="48">
        <v>145.81229999999999</v>
      </c>
      <c r="I2433" s="48">
        <v>2036</v>
      </c>
      <c r="J2433" s="48" t="s">
        <v>32</v>
      </c>
      <c r="K2433" s="48" t="s">
        <v>33</v>
      </c>
    </row>
    <row r="2434" spans="1:11" x14ac:dyDescent="0.25">
      <c r="A2434" s="48" t="s">
        <v>1975</v>
      </c>
      <c r="B2434" s="48" t="s">
        <v>79</v>
      </c>
      <c r="C2434" s="48" t="s">
        <v>31</v>
      </c>
      <c r="D2434" s="48">
        <v>1266787</v>
      </c>
      <c r="E2434" s="48">
        <v>79.22</v>
      </c>
      <c r="F2434" s="48">
        <v>6.21</v>
      </c>
      <c r="G2434" s="48">
        <v>4.8999999999999998E-3</v>
      </c>
      <c r="H2434" s="48">
        <v>203.9915</v>
      </c>
      <c r="I2434" s="48">
        <v>2036</v>
      </c>
      <c r="J2434" s="48" t="s">
        <v>32</v>
      </c>
      <c r="K2434" s="48" t="s">
        <v>33</v>
      </c>
    </row>
    <row r="2435" spans="1:11" x14ac:dyDescent="0.25">
      <c r="A2435" s="48" t="s">
        <v>2025</v>
      </c>
      <c r="B2435" s="48" t="s">
        <v>79</v>
      </c>
      <c r="C2435" s="48" t="s">
        <v>31</v>
      </c>
      <c r="D2435" s="48">
        <v>2550328</v>
      </c>
      <c r="E2435" s="48">
        <v>86.16</v>
      </c>
      <c r="F2435" s="48">
        <v>10.220000000000001</v>
      </c>
      <c r="G2435" s="48">
        <v>4.0000000000000001E-3</v>
      </c>
      <c r="H2435" s="48">
        <v>249.5428</v>
      </c>
      <c r="I2435" s="48">
        <v>2036</v>
      </c>
      <c r="J2435" s="48" t="s">
        <v>32</v>
      </c>
      <c r="K2435" s="48" t="s">
        <v>33</v>
      </c>
    </row>
    <row r="2436" spans="1:11" x14ac:dyDescent="0.25">
      <c r="A2436" s="48" t="s">
        <v>2521</v>
      </c>
      <c r="B2436" s="48" t="s">
        <v>75</v>
      </c>
      <c r="C2436" s="48" t="s">
        <v>31</v>
      </c>
      <c r="D2436" s="48">
        <v>715250</v>
      </c>
      <c r="E2436" s="48">
        <v>81.900000000000006</v>
      </c>
      <c r="F2436" s="48">
        <v>5.2</v>
      </c>
      <c r="G2436" s="48">
        <v>7.3000000000000001E-3</v>
      </c>
      <c r="H2436" s="48">
        <v>137.548</v>
      </c>
      <c r="I2436" s="48">
        <v>2036</v>
      </c>
      <c r="J2436" s="48" t="s">
        <v>32</v>
      </c>
      <c r="K2436" s="48" t="s">
        <v>33</v>
      </c>
    </row>
    <row r="2437" spans="1:11" x14ac:dyDescent="0.25">
      <c r="A2437" s="48" t="s">
        <v>2473</v>
      </c>
      <c r="B2437" s="48" t="s">
        <v>75</v>
      </c>
      <c r="C2437" s="48" t="s">
        <v>31</v>
      </c>
      <c r="D2437" s="48">
        <v>642139</v>
      </c>
      <c r="E2437" s="48">
        <v>80.69</v>
      </c>
      <c r="F2437" s="48">
        <v>5.21</v>
      </c>
      <c r="G2437" s="48">
        <v>8.0999999999999996E-3</v>
      </c>
      <c r="H2437" s="48">
        <v>123.2513</v>
      </c>
      <c r="I2437" s="48">
        <v>2036</v>
      </c>
      <c r="J2437" s="48" t="s">
        <v>32</v>
      </c>
      <c r="K2437" s="48" t="s">
        <v>33</v>
      </c>
    </row>
    <row r="2438" spans="1:11" x14ac:dyDescent="0.25">
      <c r="A2438" s="48" t="s">
        <v>2254</v>
      </c>
      <c r="B2438" s="48" t="s">
        <v>75</v>
      </c>
      <c r="C2438" s="48" t="s">
        <v>31</v>
      </c>
      <c r="D2438" s="48">
        <v>288173</v>
      </c>
      <c r="E2438" s="48">
        <v>80.44</v>
      </c>
      <c r="F2438" s="48">
        <v>4.5999999999999996</v>
      </c>
      <c r="G2438" s="48">
        <v>1.6E-2</v>
      </c>
      <c r="H2438" s="48">
        <v>62.646299999999997</v>
      </c>
      <c r="I2438" s="48">
        <v>2036</v>
      </c>
      <c r="J2438" s="48" t="s">
        <v>32</v>
      </c>
      <c r="K2438" s="48" t="s">
        <v>33</v>
      </c>
    </row>
    <row r="2439" spans="1:11" x14ac:dyDescent="0.25">
      <c r="A2439" s="48" t="s">
        <v>3153</v>
      </c>
      <c r="B2439" s="48" t="s">
        <v>75</v>
      </c>
      <c r="C2439" s="48" t="s">
        <v>31</v>
      </c>
      <c r="D2439" s="48">
        <v>2530446</v>
      </c>
      <c r="E2439" s="48">
        <v>81.209999999999994</v>
      </c>
      <c r="F2439" s="48">
        <v>11.28</v>
      </c>
      <c r="G2439" s="48">
        <v>4.4999999999999997E-3</v>
      </c>
      <c r="H2439" s="48">
        <v>224.33029999999999</v>
      </c>
      <c r="I2439" s="48">
        <v>2036</v>
      </c>
      <c r="J2439" s="48" t="s">
        <v>32</v>
      </c>
      <c r="K2439" s="48" t="s">
        <v>33</v>
      </c>
    </row>
    <row r="2440" spans="1:11" x14ac:dyDescent="0.25">
      <c r="A2440" s="48" t="s">
        <v>2642</v>
      </c>
      <c r="B2440" s="48" t="s">
        <v>75</v>
      </c>
      <c r="C2440" s="48" t="s">
        <v>31</v>
      </c>
      <c r="D2440" s="48">
        <v>624808</v>
      </c>
      <c r="E2440" s="48">
        <v>85.12</v>
      </c>
      <c r="F2440" s="48">
        <v>5.21</v>
      </c>
      <c r="G2440" s="48">
        <v>8.3000000000000001E-3</v>
      </c>
      <c r="H2440" s="48">
        <v>119.92489999999999</v>
      </c>
      <c r="I2440" s="48">
        <v>2036</v>
      </c>
      <c r="J2440" s="48" t="s">
        <v>32</v>
      </c>
      <c r="K2440" s="48" t="s">
        <v>33</v>
      </c>
    </row>
    <row r="2441" spans="1:11" x14ac:dyDescent="0.25">
      <c r="A2441" s="48" t="s">
        <v>2476</v>
      </c>
      <c r="B2441" s="48" t="s">
        <v>75</v>
      </c>
      <c r="C2441" s="48" t="s">
        <v>31</v>
      </c>
      <c r="D2441" s="48">
        <v>308425</v>
      </c>
      <c r="E2441" s="48">
        <v>80.13</v>
      </c>
      <c r="F2441" s="48">
        <v>5.66</v>
      </c>
      <c r="G2441" s="48">
        <v>1.84E-2</v>
      </c>
      <c r="H2441" s="48">
        <v>54.491999999999997</v>
      </c>
      <c r="I2441" s="48">
        <v>2036</v>
      </c>
      <c r="J2441" s="48" t="s">
        <v>32</v>
      </c>
      <c r="K2441" s="48" t="s">
        <v>33</v>
      </c>
    </row>
    <row r="2442" spans="1:11" x14ac:dyDescent="0.25">
      <c r="A2442" s="48" t="s">
        <v>2481</v>
      </c>
      <c r="B2442" s="48" t="s">
        <v>75</v>
      </c>
      <c r="C2442" s="48" t="s">
        <v>31</v>
      </c>
      <c r="D2442" s="48">
        <v>556191</v>
      </c>
      <c r="E2442" s="48">
        <v>73.290000000000006</v>
      </c>
      <c r="F2442" s="48">
        <v>6.5</v>
      </c>
      <c r="G2442" s="48">
        <v>1.17E-2</v>
      </c>
      <c r="H2442" s="48">
        <v>85.567899999999995</v>
      </c>
      <c r="I2442" s="48">
        <v>2036</v>
      </c>
      <c r="J2442" s="48" t="s">
        <v>32</v>
      </c>
      <c r="K2442" s="48" t="s">
        <v>33</v>
      </c>
    </row>
    <row r="2443" spans="1:11" x14ac:dyDescent="0.25">
      <c r="A2443" s="48" t="s">
        <v>2187</v>
      </c>
      <c r="B2443" s="48" t="s">
        <v>79</v>
      </c>
      <c r="C2443" s="48" t="s">
        <v>31</v>
      </c>
      <c r="D2443" s="48">
        <v>1013661</v>
      </c>
      <c r="E2443" s="48">
        <v>87.18</v>
      </c>
      <c r="F2443" s="48">
        <v>7.07</v>
      </c>
      <c r="G2443" s="48">
        <v>7.0000000000000001E-3</v>
      </c>
      <c r="H2443" s="48">
        <v>143.375</v>
      </c>
      <c r="I2443" s="48">
        <v>2036</v>
      </c>
      <c r="J2443" s="48" t="s">
        <v>32</v>
      </c>
      <c r="K2443" s="48" t="s">
        <v>33</v>
      </c>
    </row>
    <row r="2444" spans="1:11" x14ac:dyDescent="0.25">
      <c r="A2444" s="48" t="s">
        <v>2066</v>
      </c>
      <c r="B2444" s="48" t="s">
        <v>79</v>
      </c>
      <c r="C2444" s="48" t="s">
        <v>31</v>
      </c>
      <c r="D2444" s="48">
        <v>1278293</v>
      </c>
      <c r="E2444" s="48">
        <v>82.63</v>
      </c>
      <c r="F2444" s="48">
        <v>6.55</v>
      </c>
      <c r="G2444" s="48">
        <v>5.1000000000000004E-3</v>
      </c>
      <c r="H2444" s="48">
        <v>195.1593</v>
      </c>
      <c r="I2444" s="48">
        <v>2036</v>
      </c>
      <c r="J2444" s="48" t="s">
        <v>32</v>
      </c>
      <c r="K2444" s="48" t="s">
        <v>33</v>
      </c>
    </row>
    <row r="2445" spans="1:11" x14ac:dyDescent="0.25">
      <c r="A2445" s="48" t="s">
        <v>2520</v>
      </c>
      <c r="B2445" s="48" t="s">
        <v>75</v>
      </c>
      <c r="C2445" s="48" t="s">
        <v>31</v>
      </c>
      <c r="D2445" s="48">
        <v>147312</v>
      </c>
      <c r="E2445" s="48">
        <v>76.56</v>
      </c>
      <c r="F2445" s="48">
        <v>6.16</v>
      </c>
      <c r="G2445" s="48">
        <v>4.1799999999999997E-2</v>
      </c>
      <c r="H2445" s="48">
        <v>23.914300000000001</v>
      </c>
      <c r="I2445" s="48">
        <v>2036</v>
      </c>
      <c r="J2445" s="48" t="s">
        <v>32</v>
      </c>
      <c r="K2445" s="48" t="s">
        <v>33</v>
      </c>
    </row>
    <row r="2446" spans="1:11" x14ac:dyDescent="0.25">
      <c r="A2446" s="48" t="s">
        <v>3075</v>
      </c>
      <c r="B2446" s="48" t="s">
        <v>75</v>
      </c>
      <c r="C2446" s="48" t="s">
        <v>31</v>
      </c>
      <c r="D2446" s="48">
        <v>3169857</v>
      </c>
      <c r="E2446" s="48">
        <v>85.7</v>
      </c>
      <c r="F2446" s="48">
        <v>15.56</v>
      </c>
      <c r="G2446" s="48">
        <v>4.8999999999999998E-3</v>
      </c>
      <c r="H2446" s="48">
        <v>203.7183</v>
      </c>
      <c r="I2446" s="48">
        <v>2036</v>
      </c>
      <c r="J2446" s="48" t="s">
        <v>32</v>
      </c>
      <c r="K2446" s="48" t="s">
        <v>33</v>
      </c>
    </row>
    <row r="2447" spans="1:11" x14ac:dyDescent="0.25">
      <c r="A2447" s="48" t="s">
        <v>3657</v>
      </c>
      <c r="B2447" s="48" t="s">
        <v>75</v>
      </c>
      <c r="C2447" s="48" t="s">
        <v>31</v>
      </c>
      <c r="D2447" s="48">
        <v>861679</v>
      </c>
      <c r="E2447" s="48">
        <v>85.34</v>
      </c>
      <c r="F2447" s="48">
        <v>4.49</v>
      </c>
      <c r="G2447" s="48">
        <v>5.1999999999999998E-3</v>
      </c>
      <c r="H2447" s="48">
        <v>191.91069999999999</v>
      </c>
      <c r="I2447" s="48">
        <v>2036</v>
      </c>
      <c r="J2447" s="48" t="s">
        <v>32</v>
      </c>
      <c r="K2447" s="48" t="s">
        <v>33</v>
      </c>
    </row>
    <row r="2448" spans="1:11" x14ac:dyDescent="0.25">
      <c r="A2448" s="48" t="s">
        <v>1560</v>
      </c>
      <c r="B2448" s="48" t="s">
        <v>75</v>
      </c>
      <c r="C2448" s="48" t="s">
        <v>31</v>
      </c>
      <c r="D2448" s="48">
        <v>380412</v>
      </c>
      <c r="E2448" s="48">
        <v>77.67</v>
      </c>
      <c r="F2448" s="48">
        <v>4.16</v>
      </c>
      <c r="G2448" s="48">
        <v>1.09E-2</v>
      </c>
      <c r="H2448" s="48">
        <v>91.445099999999996</v>
      </c>
      <c r="I2448" s="48">
        <v>2036</v>
      </c>
      <c r="J2448" s="48" t="s">
        <v>32</v>
      </c>
      <c r="K2448" s="48" t="s">
        <v>33</v>
      </c>
    </row>
    <row r="2449" spans="1:11" x14ac:dyDescent="0.25">
      <c r="A2449" s="48" t="s">
        <v>1914</v>
      </c>
      <c r="B2449" s="48" t="s">
        <v>75</v>
      </c>
      <c r="C2449" s="48" t="s">
        <v>31</v>
      </c>
      <c r="D2449" s="48">
        <v>1824431</v>
      </c>
      <c r="E2449" s="48">
        <v>67.569999999999993</v>
      </c>
      <c r="F2449" s="48">
        <v>10.8</v>
      </c>
      <c r="G2449" s="48">
        <v>5.8999999999999999E-3</v>
      </c>
      <c r="H2449" s="48">
        <v>168.9288</v>
      </c>
      <c r="I2449" s="48">
        <v>2036</v>
      </c>
      <c r="J2449" s="48" t="s">
        <v>32</v>
      </c>
      <c r="K2449" s="48" t="s">
        <v>33</v>
      </c>
    </row>
    <row r="2450" spans="1:11" x14ac:dyDescent="0.25">
      <c r="A2450" s="48" t="s">
        <v>2855</v>
      </c>
      <c r="B2450" s="48" t="s">
        <v>79</v>
      </c>
      <c r="C2450" s="48" t="s">
        <v>31</v>
      </c>
      <c r="D2450" s="48">
        <v>2238565</v>
      </c>
      <c r="E2450" s="48">
        <v>82.52</v>
      </c>
      <c r="F2450" s="48">
        <v>10.06</v>
      </c>
      <c r="G2450" s="48">
        <v>4.4999999999999997E-3</v>
      </c>
      <c r="H2450" s="48">
        <v>222.5214</v>
      </c>
      <c r="I2450" s="48">
        <v>2036</v>
      </c>
      <c r="J2450" s="48" t="s">
        <v>32</v>
      </c>
      <c r="K2450" s="48" t="s">
        <v>33</v>
      </c>
    </row>
    <row r="2451" spans="1:11" x14ac:dyDescent="0.25">
      <c r="A2451" s="48" t="s">
        <v>1988</v>
      </c>
      <c r="B2451" s="48" t="s">
        <v>75</v>
      </c>
      <c r="C2451" s="48" t="s">
        <v>31</v>
      </c>
      <c r="D2451" s="48">
        <v>2112917</v>
      </c>
      <c r="E2451" s="48">
        <v>80.5</v>
      </c>
      <c r="F2451" s="48">
        <v>10.26</v>
      </c>
      <c r="G2451" s="48">
        <v>4.8999999999999998E-3</v>
      </c>
      <c r="H2451" s="48">
        <v>205.93729999999999</v>
      </c>
      <c r="I2451" s="48">
        <v>2036</v>
      </c>
      <c r="J2451" s="48" t="s">
        <v>32</v>
      </c>
      <c r="K2451" s="48" t="s">
        <v>33</v>
      </c>
    </row>
    <row r="2452" spans="1:11" x14ac:dyDescent="0.25">
      <c r="A2452" s="48" t="s">
        <v>2861</v>
      </c>
      <c r="B2452" s="48" t="s">
        <v>75</v>
      </c>
      <c r="C2452" s="48" t="s">
        <v>31</v>
      </c>
      <c r="D2452" s="48">
        <v>2406097</v>
      </c>
      <c r="E2452" s="48">
        <v>83.53</v>
      </c>
      <c r="F2452" s="48">
        <v>10.16</v>
      </c>
      <c r="G2452" s="48">
        <v>4.1999999999999997E-3</v>
      </c>
      <c r="H2452" s="48">
        <v>236.82060000000001</v>
      </c>
      <c r="I2452" s="48">
        <v>2036</v>
      </c>
      <c r="J2452" s="48" t="s">
        <v>32</v>
      </c>
      <c r="K2452" s="48" t="s">
        <v>33</v>
      </c>
    </row>
    <row r="2453" spans="1:11" x14ac:dyDescent="0.25">
      <c r="A2453" s="48" t="s">
        <v>2492</v>
      </c>
      <c r="B2453" s="48" t="s">
        <v>75</v>
      </c>
      <c r="C2453" s="48" t="s">
        <v>31</v>
      </c>
      <c r="D2453" s="48">
        <v>418122</v>
      </c>
      <c r="E2453" s="48">
        <v>77.53</v>
      </c>
      <c r="F2453" s="48">
        <v>5.8</v>
      </c>
      <c r="G2453" s="48">
        <v>1.3899999999999999E-2</v>
      </c>
      <c r="H2453" s="48">
        <v>72.090100000000007</v>
      </c>
      <c r="I2453" s="48">
        <v>2036</v>
      </c>
      <c r="J2453" s="48" t="s">
        <v>32</v>
      </c>
      <c r="K2453" s="48" t="s">
        <v>33</v>
      </c>
    </row>
    <row r="2454" spans="1:11" x14ac:dyDescent="0.25">
      <c r="A2454" s="48" t="s">
        <v>2175</v>
      </c>
      <c r="B2454" s="48" t="s">
        <v>79</v>
      </c>
      <c r="C2454" s="48" t="s">
        <v>31</v>
      </c>
      <c r="D2454" s="48">
        <v>998256</v>
      </c>
      <c r="E2454" s="48">
        <v>85.25</v>
      </c>
      <c r="F2454" s="48">
        <v>6.24</v>
      </c>
      <c r="G2454" s="48">
        <v>6.3E-3</v>
      </c>
      <c r="H2454" s="48">
        <v>159.9769</v>
      </c>
      <c r="I2454" s="48">
        <v>2036</v>
      </c>
      <c r="J2454" s="48" t="s">
        <v>32</v>
      </c>
      <c r="K2454" s="48" t="s">
        <v>33</v>
      </c>
    </row>
    <row r="2455" spans="1:11" x14ac:dyDescent="0.25">
      <c r="A2455" s="48" t="s">
        <v>1525</v>
      </c>
      <c r="B2455" s="48" t="s">
        <v>75</v>
      </c>
      <c r="C2455" s="48" t="s">
        <v>31</v>
      </c>
      <c r="D2455" s="48">
        <v>504809</v>
      </c>
      <c r="E2455" s="48">
        <v>81.69</v>
      </c>
      <c r="F2455" s="48">
        <v>3.97</v>
      </c>
      <c r="G2455" s="48">
        <v>7.9000000000000008E-3</v>
      </c>
      <c r="H2455" s="48">
        <v>127.1558</v>
      </c>
      <c r="I2455" s="48">
        <v>2036</v>
      </c>
      <c r="J2455" s="48" t="s">
        <v>32</v>
      </c>
      <c r="K2455" s="48" t="s">
        <v>33</v>
      </c>
    </row>
    <row r="2456" spans="1:11" x14ac:dyDescent="0.25">
      <c r="A2456" s="48" t="s">
        <v>3201</v>
      </c>
      <c r="B2456" s="48" t="s">
        <v>79</v>
      </c>
      <c r="C2456" s="48" t="s">
        <v>31</v>
      </c>
      <c r="D2456" s="48">
        <v>2718196</v>
      </c>
      <c r="E2456" s="48">
        <v>77.95</v>
      </c>
      <c r="F2456" s="48">
        <v>10.039999999999999</v>
      </c>
      <c r="G2456" s="48">
        <v>3.7000000000000002E-3</v>
      </c>
      <c r="H2456" s="48">
        <v>270.73669999999998</v>
      </c>
      <c r="I2456" s="48">
        <v>2036</v>
      </c>
      <c r="J2456" s="48" t="s">
        <v>32</v>
      </c>
      <c r="K2456" s="48" t="s">
        <v>33</v>
      </c>
    </row>
    <row r="2457" spans="1:11" x14ac:dyDescent="0.25">
      <c r="A2457" s="48" t="s">
        <v>3158</v>
      </c>
      <c r="B2457" s="48" t="s">
        <v>79</v>
      </c>
      <c r="C2457" s="48" t="s">
        <v>31</v>
      </c>
      <c r="D2457" s="48">
        <v>2300619</v>
      </c>
      <c r="E2457" s="48">
        <v>84.33</v>
      </c>
      <c r="F2457" s="48">
        <v>10.87</v>
      </c>
      <c r="G2457" s="48">
        <v>4.7000000000000002E-3</v>
      </c>
      <c r="H2457" s="48">
        <v>211.64850000000001</v>
      </c>
      <c r="I2457" s="48">
        <v>2036</v>
      </c>
      <c r="J2457" s="48" t="s">
        <v>32</v>
      </c>
      <c r="K2457" s="48" t="s">
        <v>33</v>
      </c>
    </row>
    <row r="2458" spans="1:11" x14ac:dyDescent="0.25">
      <c r="A2458" s="48" t="s">
        <v>2081</v>
      </c>
      <c r="B2458" s="48" t="s">
        <v>79</v>
      </c>
      <c r="C2458" s="48" t="s">
        <v>31</v>
      </c>
      <c r="D2458" s="48">
        <v>739689</v>
      </c>
      <c r="E2458" s="48">
        <v>82.9</v>
      </c>
      <c r="F2458" s="48">
        <v>6.11</v>
      </c>
      <c r="G2458" s="48">
        <v>8.3000000000000001E-3</v>
      </c>
      <c r="H2458" s="48">
        <v>121.0621</v>
      </c>
      <c r="I2458" s="48">
        <v>2036</v>
      </c>
      <c r="J2458" s="48" t="s">
        <v>32</v>
      </c>
      <c r="K2458" s="48" t="s">
        <v>33</v>
      </c>
    </row>
    <row r="2459" spans="1:11" x14ac:dyDescent="0.25">
      <c r="A2459" s="48" t="s">
        <v>2564</v>
      </c>
      <c r="B2459" s="48" t="s">
        <v>75</v>
      </c>
      <c r="C2459" s="48" t="s">
        <v>31</v>
      </c>
      <c r="D2459" s="48">
        <v>793046</v>
      </c>
      <c r="E2459" s="48">
        <v>78.39</v>
      </c>
      <c r="F2459" s="48">
        <v>5.47</v>
      </c>
      <c r="G2459" s="48">
        <v>6.8999999999999999E-3</v>
      </c>
      <c r="H2459" s="48">
        <v>144.98099999999999</v>
      </c>
      <c r="I2459" s="48">
        <v>2036</v>
      </c>
      <c r="J2459" s="48" t="s">
        <v>32</v>
      </c>
      <c r="K2459" s="48" t="s">
        <v>33</v>
      </c>
    </row>
    <row r="2460" spans="1:11" x14ac:dyDescent="0.25">
      <c r="A2460" s="48" t="s">
        <v>2497</v>
      </c>
      <c r="B2460" s="48" t="s">
        <v>75</v>
      </c>
      <c r="C2460" s="48" t="s">
        <v>31</v>
      </c>
      <c r="D2460" s="48">
        <v>707932</v>
      </c>
      <c r="E2460" s="48">
        <v>85.29</v>
      </c>
      <c r="F2460" s="48">
        <v>5.51</v>
      </c>
      <c r="G2460" s="48">
        <v>7.7999999999999996E-3</v>
      </c>
      <c r="H2460" s="48">
        <v>128.48140000000001</v>
      </c>
      <c r="I2460" s="48">
        <v>2036</v>
      </c>
      <c r="J2460" s="48" t="s">
        <v>32</v>
      </c>
      <c r="K2460" s="48" t="s">
        <v>33</v>
      </c>
    </row>
    <row r="2461" spans="1:11" x14ac:dyDescent="0.25">
      <c r="A2461" s="48" t="s">
        <v>2690</v>
      </c>
      <c r="B2461" s="48" t="s">
        <v>79</v>
      </c>
      <c r="C2461" s="48" t="s">
        <v>31</v>
      </c>
      <c r="D2461" s="48">
        <v>1145231</v>
      </c>
      <c r="E2461" s="48">
        <v>83.72</v>
      </c>
      <c r="F2461" s="48">
        <v>6.97</v>
      </c>
      <c r="G2461" s="48">
        <v>6.1000000000000004E-3</v>
      </c>
      <c r="H2461" s="48">
        <v>164.30860000000001</v>
      </c>
      <c r="I2461" s="48">
        <v>2036</v>
      </c>
      <c r="J2461" s="48" t="s">
        <v>32</v>
      </c>
      <c r="K2461" s="48" t="s">
        <v>33</v>
      </c>
    </row>
    <row r="2462" spans="1:11" x14ac:dyDescent="0.25">
      <c r="A2462" s="48" t="s">
        <v>2468</v>
      </c>
      <c r="B2462" s="48" t="s">
        <v>75</v>
      </c>
      <c r="C2462" s="48" t="s">
        <v>31</v>
      </c>
      <c r="D2462" s="48">
        <v>290003</v>
      </c>
      <c r="E2462" s="48">
        <v>82.9</v>
      </c>
      <c r="F2462" s="48">
        <v>5.73</v>
      </c>
      <c r="G2462" s="48">
        <v>1.9800000000000002E-2</v>
      </c>
      <c r="H2462" s="48">
        <v>50.6113</v>
      </c>
      <c r="I2462" s="48">
        <v>2036</v>
      </c>
      <c r="J2462" s="48" t="s">
        <v>32</v>
      </c>
      <c r="K2462" s="48" t="s">
        <v>33</v>
      </c>
    </row>
    <row r="2463" spans="1:11" x14ac:dyDescent="0.25">
      <c r="A2463" s="48" t="s">
        <v>3155</v>
      </c>
      <c r="B2463" s="48" t="s">
        <v>75</v>
      </c>
      <c r="C2463" s="48" t="s">
        <v>31</v>
      </c>
      <c r="D2463" s="48">
        <v>1987702</v>
      </c>
      <c r="E2463" s="48">
        <v>82.58</v>
      </c>
      <c r="F2463" s="48">
        <v>11.1</v>
      </c>
      <c r="G2463" s="48">
        <v>5.5999999999999999E-3</v>
      </c>
      <c r="H2463" s="48">
        <v>179.07220000000001</v>
      </c>
      <c r="I2463" s="48">
        <v>2036</v>
      </c>
      <c r="J2463" s="48" t="s">
        <v>32</v>
      </c>
      <c r="K2463" s="48" t="s">
        <v>33</v>
      </c>
    </row>
    <row r="2464" spans="1:11" x14ac:dyDescent="0.25">
      <c r="A2464" s="48" t="s">
        <v>2172</v>
      </c>
      <c r="B2464" s="48" t="s">
        <v>79</v>
      </c>
      <c r="C2464" s="48" t="s">
        <v>31</v>
      </c>
      <c r="D2464" s="48">
        <v>1350168</v>
      </c>
      <c r="E2464" s="48">
        <v>86.95</v>
      </c>
      <c r="F2464" s="48">
        <v>6.84</v>
      </c>
      <c r="G2464" s="48">
        <v>5.1000000000000004E-3</v>
      </c>
      <c r="H2464" s="48">
        <v>197.393</v>
      </c>
      <c r="I2464" s="48">
        <v>2036</v>
      </c>
      <c r="J2464" s="48" t="s">
        <v>32</v>
      </c>
      <c r="K2464" s="48" t="s">
        <v>33</v>
      </c>
    </row>
    <row r="2465" spans="1:11" x14ac:dyDescent="0.25">
      <c r="A2465" s="48" t="s">
        <v>2145</v>
      </c>
      <c r="B2465" s="48" t="s">
        <v>79</v>
      </c>
      <c r="C2465" s="48" t="s">
        <v>31</v>
      </c>
      <c r="D2465" s="48">
        <v>1275742</v>
      </c>
      <c r="E2465" s="48">
        <v>84.51</v>
      </c>
      <c r="F2465" s="48">
        <v>6.53</v>
      </c>
      <c r="G2465" s="48">
        <v>5.1000000000000004E-3</v>
      </c>
      <c r="H2465" s="48">
        <v>195.3663</v>
      </c>
      <c r="I2465" s="48">
        <v>2036</v>
      </c>
      <c r="J2465" s="48" t="s">
        <v>32</v>
      </c>
      <c r="K2465" s="48" t="s">
        <v>33</v>
      </c>
    </row>
    <row r="2466" spans="1:11" x14ac:dyDescent="0.25">
      <c r="A2466" s="48" t="s">
        <v>3162</v>
      </c>
      <c r="B2466" s="48" t="s">
        <v>75</v>
      </c>
      <c r="C2466" s="48" t="s">
        <v>31</v>
      </c>
      <c r="D2466" s="48">
        <v>1234340</v>
      </c>
      <c r="E2466" s="48">
        <v>71.02</v>
      </c>
      <c r="F2466" s="48">
        <v>6.14</v>
      </c>
      <c r="G2466" s="48">
        <v>5.0000000000000001E-3</v>
      </c>
      <c r="H2466" s="48">
        <v>201.0326</v>
      </c>
      <c r="I2466" s="48">
        <v>2036</v>
      </c>
      <c r="J2466" s="48" t="s">
        <v>32</v>
      </c>
      <c r="K2466" s="48" t="s">
        <v>33</v>
      </c>
    </row>
    <row r="2467" spans="1:11" x14ac:dyDescent="0.25">
      <c r="A2467" s="48" t="s">
        <v>2188</v>
      </c>
      <c r="B2467" s="48" t="s">
        <v>79</v>
      </c>
      <c r="C2467" s="48" t="s">
        <v>31</v>
      </c>
      <c r="D2467" s="48">
        <v>1013661</v>
      </c>
      <c r="E2467" s="48">
        <v>88.03</v>
      </c>
      <c r="F2467" s="48">
        <v>7.06</v>
      </c>
      <c r="G2467" s="48">
        <v>7.0000000000000001E-3</v>
      </c>
      <c r="H2467" s="48">
        <v>143.578</v>
      </c>
      <c r="I2467" s="48">
        <v>2036</v>
      </c>
      <c r="J2467" s="48" t="s">
        <v>32</v>
      </c>
      <c r="K2467" s="48" t="s">
        <v>33</v>
      </c>
    </row>
    <row r="2468" spans="1:11" x14ac:dyDescent="0.25">
      <c r="A2468" s="48" t="s">
        <v>2174</v>
      </c>
      <c r="B2468" s="48" t="s">
        <v>79</v>
      </c>
      <c r="C2468" s="48" t="s">
        <v>31</v>
      </c>
      <c r="D2468" s="48">
        <v>959791</v>
      </c>
      <c r="E2468" s="48">
        <v>85.8</v>
      </c>
      <c r="F2468" s="48">
        <v>6.24</v>
      </c>
      <c r="G2468" s="48">
        <v>6.4999999999999997E-3</v>
      </c>
      <c r="H2468" s="48">
        <v>153.81270000000001</v>
      </c>
      <c r="I2468" s="48">
        <v>2036</v>
      </c>
      <c r="J2468" s="48" t="s">
        <v>32</v>
      </c>
      <c r="K2468" s="48" t="s">
        <v>33</v>
      </c>
    </row>
    <row r="2469" spans="1:11" x14ac:dyDescent="0.25">
      <c r="A2469" s="48" t="s">
        <v>2500</v>
      </c>
      <c r="B2469" s="48" t="s">
        <v>75</v>
      </c>
      <c r="C2469" s="48" t="s">
        <v>31</v>
      </c>
      <c r="D2469" s="48">
        <v>284418</v>
      </c>
      <c r="E2469" s="48">
        <v>80.09</v>
      </c>
      <c r="F2469" s="48">
        <v>6.22</v>
      </c>
      <c r="G2469" s="48">
        <v>2.1899999999999999E-2</v>
      </c>
      <c r="H2469" s="48">
        <v>45.726399999999998</v>
      </c>
      <c r="I2469" s="48">
        <v>2036</v>
      </c>
      <c r="J2469" s="48" t="s">
        <v>32</v>
      </c>
      <c r="K2469" s="48" t="s">
        <v>33</v>
      </c>
    </row>
    <row r="2470" spans="1:11" x14ac:dyDescent="0.25">
      <c r="A2470" s="48" t="s">
        <v>2670</v>
      </c>
      <c r="B2470" s="48" t="s">
        <v>79</v>
      </c>
      <c r="C2470" s="48" t="s">
        <v>31</v>
      </c>
      <c r="D2470" s="48">
        <v>1287488</v>
      </c>
      <c r="E2470" s="48">
        <v>85.37</v>
      </c>
      <c r="F2470" s="48">
        <v>6.99</v>
      </c>
      <c r="G2470" s="48">
        <v>5.4000000000000003E-3</v>
      </c>
      <c r="H2470" s="48">
        <v>184.19</v>
      </c>
      <c r="I2470" s="48">
        <v>2036</v>
      </c>
      <c r="J2470" s="48" t="s">
        <v>32</v>
      </c>
      <c r="K2470" s="48" t="s">
        <v>33</v>
      </c>
    </row>
    <row r="2471" spans="1:11" x14ac:dyDescent="0.25">
      <c r="A2471" s="48" t="s">
        <v>3148</v>
      </c>
      <c r="B2471" s="48" t="s">
        <v>34</v>
      </c>
      <c r="C2471" s="48" t="s">
        <v>31</v>
      </c>
      <c r="D2471" s="48">
        <v>1916019</v>
      </c>
      <c r="E2471" s="48">
        <v>71.7</v>
      </c>
      <c r="F2471" s="48">
        <v>7.36</v>
      </c>
      <c r="G2471" s="48">
        <v>3.8E-3</v>
      </c>
      <c r="H2471" s="48">
        <v>260.32870000000003</v>
      </c>
      <c r="I2471" s="48">
        <v>2036</v>
      </c>
      <c r="J2471" s="48" t="s">
        <v>32</v>
      </c>
      <c r="K2471" s="48" t="s">
        <v>33</v>
      </c>
    </row>
    <row r="2472" spans="1:11" x14ac:dyDescent="0.25">
      <c r="A2472" s="48" t="s">
        <v>2082</v>
      </c>
      <c r="B2472" s="48" t="s">
        <v>79</v>
      </c>
      <c r="C2472" s="48" t="s">
        <v>31</v>
      </c>
      <c r="D2472" s="48">
        <v>958106</v>
      </c>
      <c r="E2472" s="48">
        <v>83.5</v>
      </c>
      <c r="F2472" s="48">
        <v>6.37</v>
      </c>
      <c r="G2472" s="48">
        <v>6.6E-3</v>
      </c>
      <c r="H2472" s="48">
        <v>150.4091</v>
      </c>
      <c r="I2472" s="48">
        <v>2036</v>
      </c>
      <c r="J2472" s="48" t="s">
        <v>32</v>
      </c>
      <c r="K2472" s="48" t="s">
        <v>33</v>
      </c>
    </row>
    <row r="2473" spans="1:11" x14ac:dyDescent="0.25">
      <c r="A2473" s="48" t="s">
        <v>1548</v>
      </c>
      <c r="B2473" s="48" t="s">
        <v>75</v>
      </c>
      <c r="C2473" s="48" t="s">
        <v>31</v>
      </c>
      <c r="D2473" s="48">
        <v>433030</v>
      </c>
      <c r="E2473" s="48">
        <v>81.33</v>
      </c>
      <c r="F2473" s="48">
        <v>4.45</v>
      </c>
      <c r="G2473" s="48">
        <v>1.03E-2</v>
      </c>
      <c r="H2473" s="48">
        <v>97.310100000000006</v>
      </c>
      <c r="I2473" s="48">
        <v>2036</v>
      </c>
      <c r="J2473" s="48" t="s">
        <v>32</v>
      </c>
      <c r="K2473" s="48" t="s">
        <v>33</v>
      </c>
    </row>
    <row r="2474" spans="1:11" x14ac:dyDescent="0.25">
      <c r="A2474" s="48" t="s">
        <v>3192</v>
      </c>
      <c r="B2474" s="48" t="s">
        <v>34</v>
      </c>
      <c r="C2474" s="48" t="s">
        <v>31</v>
      </c>
      <c r="D2474" s="48">
        <v>1763572</v>
      </c>
      <c r="E2474" s="48">
        <v>73.28</v>
      </c>
      <c r="F2474" s="48">
        <v>8.5399999999999991</v>
      </c>
      <c r="G2474" s="48">
        <v>4.7999999999999996E-3</v>
      </c>
      <c r="H2474" s="48">
        <v>206.50729999999999</v>
      </c>
      <c r="I2474" s="48">
        <v>2036</v>
      </c>
      <c r="J2474" s="48" t="s">
        <v>32</v>
      </c>
      <c r="K2474" s="48" t="s">
        <v>33</v>
      </c>
    </row>
    <row r="2475" spans="1:11" x14ac:dyDescent="0.25">
      <c r="A2475" s="48" t="s">
        <v>3514</v>
      </c>
      <c r="B2475" s="48" t="s">
        <v>75</v>
      </c>
      <c r="C2475" s="48" t="s">
        <v>31</v>
      </c>
      <c r="D2475" s="48">
        <v>2018897</v>
      </c>
      <c r="E2475" s="48">
        <v>82.31</v>
      </c>
      <c r="F2475" s="48">
        <v>10.32</v>
      </c>
      <c r="G2475" s="48">
        <v>5.1000000000000004E-3</v>
      </c>
      <c r="H2475" s="48">
        <v>195.62960000000001</v>
      </c>
      <c r="I2475" s="48">
        <v>2036</v>
      </c>
      <c r="J2475" s="48" t="s">
        <v>32</v>
      </c>
      <c r="K2475" s="48" t="s">
        <v>33</v>
      </c>
    </row>
    <row r="2476" spans="1:11" x14ac:dyDescent="0.25">
      <c r="A2476" s="48" t="s">
        <v>2117</v>
      </c>
      <c r="B2476" s="48" t="s">
        <v>79</v>
      </c>
      <c r="C2476" s="48" t="s">
        <v>31</v>
      </c>
      <c r="D2476" s="48">
        <v>909869</v>
      </c>
      <c r="E2476" s="48">
        <v>88.21</v>
      </c>
      <c r="F2476" s="48">
        <v>6.24</v>
      </c>
      <c r="G2476" s="48">
        <v>6.8999999999999999E-3</v>
      </c>
      <c r="H2476" s="48">
        <v>145.81229999999999</v>
      </c>
      <c r="I2476" s="48">
        <v>2036</v>
      </c>
      <c r="J2476" s="48" t="s">
        <v>32</v>
      </c>
      <c r="K2476" s="48" t="s">
        <v>33</v>
      </c>
    </row>
    <row r="2477" spans="1:11" x14ac:dyDescent="0.25">
      <c r="A2477" s="48" t="s">
        <v>2490</v>
      </c>
      <c r="B2477" s="48" t="s">
        <v>75</v>
      </c>
      <c r="C2477" s="48" t="s">
        <v>31</v>
      </c>
      <c r="D2477" s="48">
        <v>793046</v>
      </c>
      <c r="E2477" s="48">
        <v>82.93</v>
      </c>
      <c r="F2477" s="48">
        <v>5.58</v>
      </c>
      <c r="G2477" s="48">
        <v>7.0000000000000001E-3</v>
      </c>
      <c r="H2477" s="48">
        <v>142.12289999999999</v>
      </c>
      <c r="I2477" s="48">
        <v>2036</v>
      </c>
      <c r="J2477" s="48" t="s">
        <v>32</v>
      </c>
      <c r="K2477" s="48" t="s">
        <v>33</v>
      </c>
    </row>
    <row r="2478" spans="1:11" x14ac:dyDescent="0.25">
      <c r="A2478" s="48" t="s">
        <v>3142</v>
      </c>
      <c r="B2478" s="48" t="s">
        <v>34</v>
      </c>
      <c r="C2478" s="48" t="s">
        <v>31</v>
      </c>
      <c r="D2478" s="48">
        <v>1969681</v>
      </c>
      <c r="E2478" s="48">
        <v>79.48</v>
      </c>
      <c r="F2478" s="48">
        <v>10.5</v>
      </c>
      <c r="G2478" s="48">
        <v>5.3E-3</v>
      </c>
      <c r="H2478" s="48">
        <v>187.58869999999999</v>
      </c>
      <c r="I2478" s="48">
        <v>2036</v>
      </c>
      <c r="J2478" s="48" t="s">
        <v>32</v>
      </c>
      <c r="K2478" s="48" t="s">
        <v>33</v>
      </c>
    </row>
    <row r="2479" spans="1:11" x14ac:dyDescent="0.25">
      <c r="A2479" s="48" t="s">
        <v>1572</v>
      </c>
      <c r="B2479" s="48" t="s">
        <v>75</v>
      </c>
      <c r="C2479" s="48" t="s">
        <v>31</v>
      </c>
      <c r="D2479" s="48">
        <v>423642</v>
      </c>
      <c r="E2479" s="48">
        <v>80.27</v>
      </c>
      <c r="F2479" s="48">
        <v>4.47</v>
      </c>
      <c r="G2479" s="48">
        <v>1.06E-2</v>
      </c>
      <c r="H2479" s="48">
        <v>94.774600000000007</v>
      </c>
      <c r="I2479" s="48">
        <v>2036</v>
      </c>
      <c r="J2479" s="48" t="s">
        <v>32</v>
      </c>
      <c r="K2479" s="48" t="s">
        <v>33</v>
      </c>
    </row>
    <row r="2480" spans="1:11" x14ac:dyDescent="0.25">
      <c r="A2480" s="48" t="s">
        <v>3161</v>
      </c>
      <c r="B2480" s="48" t="s">
        <v>34</v>
      </c>
      <c r="C2480" s="48" t="s">
        <v>31</v>
      </c>
      <c r="D2480" s="48">
        <v>2335939</v>
      </c>
      <c r="E2480" s="48">
        <v>77.489999999999995</v>
      </c>
      <c r="F2480" s="48">
        <v>10.51</v>
      </c>
      <c r="G2480" s="48">
        <v>4.4999999999999997E-3</v>
      </c>
      <c r="H2480" s="48">
        <v>222.2587</v>
      </c>
      <c r="I2480" s="48">
        <v>2036</v>
      </c>
      <c r="J2480" s="48" t="s">
        <v>32</v>
      </c>
      <c r="K2480" s="48" t="s">
        <v>33</v>
      </c>
    </row>
    <row r="2481" spans="1:11" x14ac:dyDescent="0.25">
      <c r="A2481" s="48" t="s">
        <v>2477</v>
      </c>
      <c r="B2481" s="48" t="s">
        <v>75</v>
      </c>
      <c r="C2481" s="48" t="s">
        <v>31</v>
      </c>
      <c r="D2481" s="48">
        <v>166376</v>
      </c>
      <c r="E2481" s="48">
        <v>82.59</v>
      </c>
      <c r="F2481" s="48">
        <v>6.47</v>
      </c>
      <c r="G2481" s="48">
        <v>3.8899999999999997E-2</v>
      </c>
      <c r="H2481" s="48">
        <v>25.715</v>
      </c>
      <c r="I2481" s="48">
        <v>2036</v>
      </c>
      <c r="J2481" s="48" t="s">
        <v>32</v>
      </c>
      <c r="K2481" s="48" t="s">
        <v>33</v>
      </c>
    </row>
    <row r="2482" spans="1:11" x14ac:dyDescent="0.25">
      <c r="A2482" s="48" t="s">
        <v>1864</v>
      </c>
      <c r="B2482" s="48" t="s">
        <v>79</v>
      </c>
      <c r="C2482" s="48" t="s">
        <v>31</v>
      </c>
      <c r="D2482" s="48">
        <v>1390173</v>
      </c>
      <c r="E2482" s="48">
        <v>86.67</v>
      </c>
      <c r="F2482" s="48">
        <v>6.2</v>
      </c>
      <c r="G2482" s="48">
        <v>4.4999999999999997E-3</v>
      </c>
      <c r="H2482" s="48">
        <v>224.22149999999999</v>
      </c>
      <c r="I2482" s="48">
        <v>2036</v>
      </c>
      <c r="J2482" s="48" t="s">
        <v>32</v>
      </c>
      <c r="K2482" s="48" t="s">
        <v>33</v>
      </c>
    </row>
    <row r="2483" spans="1:11" x14ac:dyDescent="0.25">
      <c r="A2483" s="48" t="s">
        <v>3076</v>
      </c>
      <c r="B2483" s="48" t="s">
        <v>1163</v>
      </c>
      <c r="C2483" s="48" t="s">
        <v>31</v>
      </c>
      <c r="D2483" s="48">
        <v>11591436</v>
      </c>
      <c r="E2483" s="48">
        <v>92</v>
      </c>
      <c r="F2483" s="48">
        <v>26.55</v>
      </c>
      <c r="G2483" s="48">
        <v>2.3E-3</v>
      </c>
      <c r="H2483" s="48">
        <v>436.58890000000002</v>
      </c>
      <c r="I2483" s="48">
        <v>2036</v>
      </c>
      <c r="J2483" s="48" t="s">
        <v>32</v>
      </c>
      <c r="K2483" s="48" t="s">
        <v>33</v>
      </c>
    </row>
    <row r="2484" spans="1:11" x14ac:dyDescent="0.25">
      <c r="A2484" s="48" t="s">
        <v>3067</v>
      </c>
      <c r="B2484" s="48" t="s">
        <v>75</v>
      </c>
      <c r="C2484" s="48" t="s">
        <v>31</v>
      </c>
      <c r="D2484" s="48">
        <v>1585988</v>
      </c>
      <c r="E2484" s="48">
        <v>83.32</v>
      </c>
      <c r="F2484" s="48">
        <v>10.65</v>
      </c>
      <c r="G2484" s="48">
        <v>6.7000000000000002E-3</v>
      </c>
      <c r="H2484" s="48">
        <v>148.91900000000001</v>
      </c>
      <c r="I2484" s="48">
        <v>2036</v>
      </c>
      <c r="J2484" s="48" t="s">
        <v>32</v>
      </c>
      <c r="K2484" s="48" t="s">
        <v>33</v>
      </c>
    </row>
    <row r="2485" spans="1:11" x14ac:dyDescent="0.25">
      <c r="A2485" s="48" t="s">
        <v>2563</v>
      </c>
      <c r="B2485" s="48" t="s">
        <v>75</v>
      </c>
      <c r="C2485" s="48" t="s">
        <v>31</v>
      </c>
      <c r="D2485" s="48">
        <v>635024</v>
      </c>
      <c r="E2485" s="48">
        <v>85.83</v>
      </c>
      <c r="F2485" s="48">
        <v>5.2</v>
      </c>
      <c r="G2485" s="48">
        <v>8.2000000000000007E-3</v>
      </c>
      <c r="H2485" s="48">
        <v>122.12</v>
      </c>
      <c r="I2485" s="48">
        <v>2037</v>
      </c>
      <c r="J2485" s="48" t="s">
        <v>32</v>
      </c>
      <c r="K2485" s="48" t="s">
        <v>33</v>
      </c>
    </row>
    <row r="2486" spans="1:11" x14ac:dyDescent="0.25">
      <c r="A2486" s="48" t="s">
        <v>2141</v>
      </c>
      <c r="B2486" s="48" t="s">
        <v>79</v>
      </c>
      <c r="C2486" s="48" t="s">
        <v>31</v>
      </c>
      <c r="D2486" s="48">
        <v>1407681</v>
      </c>
      <c r="E2486" s="48">
        <v>81.45</v>
      </c>
      <c r="F2486" s="48">
        <v>10.96</v>
      </c>
      <c r="G2486" s="48">
        <v>7.7999999999999996E-3</v>
      </c>
      <c r="H2486" s="48">
        <v>128.43799999999999</v>
      </c>
      <c r="I2486" s="48">
        <v>2037</v>
      </c>
      <c r="J2486" s="48" t="s">
        <v>32</v>
      </c>
      <c r="K2486" s="48" t="s">
        <v>33</v>
      </c>
    </row>
    <row r="2487" spans="1:11" x14ac:dyDescent="0.25">
      <c r="A2487" s="48" t="s">
        <v>2133</v>
      </c>
      <c r="B2487" s="48" t="s">
        <v>79</v>
      </c>
      <c r="C2487" s="48" t="s">
        <v>31</v>
      </c>
      <c r="D2487" s="48">
        <v>1561346</v>
      </c>
      <c r="E2487" s="48">
        <v>83.5</v>
      </c>
      <c r="F2487" s="48">
        <v>6.98</v>
      </c>
      <c r="G2487" s="48">
        <v>4.4999999999999997E-3</v>
      </c>
      <c r="H2487" s="48">
        <v>223.6885</v>
      </c>
      <c r="I2487" s="48">
        <v>2037</v>
      </c>
      <c r="J2487" s="48" t="s">
        <v>32</v>
      </c>
      <c r="K2487" s="48" t="s">
        <v>33</v>
      </c>
    </row>
    <row r="2488" spans="1:11" x14ac:dyDescent="0.25">
      <c r="A2488" s="48" t="s">
        <v>3113</v>
      </c>
      <c r="B2488" s="48" t="s">
        <v>75</v>
      </c>
      <c r="C2488" s="48" t="s">
        <v>31</v>
      </c>
      <c r="D2488" s="48">
        <v>388303</v>
      </c>
      <c r="E2488" s="48">
        <v>80.900000000000006</v>
      </c>
      <c r="F2488" s="48">
        <v>4.17</v>
      </c>
      <c r="G2488" s="48">
        <v>1.0699999999999999E-2</v>
      </c>
      <c r="H2488" s="48">
        <v>93.118300000000005</v>
      </c>
      <c r="I2488" s="48">
        <v>2037</v>
      </c>
      <c r="J2488" s="48" t="s">
        <v>32</v>
      </c>
      <c r="K2488" s="48" t="s">
        <v>33</v>
      </c>
    </row>
    <row r="2489" spans="1:11" x14ac:dyDescent="0.25">
      <c r="A2489" s="48" t="s">
        <v>3505</v>
      </c>
      <c r="B2489" s="48" t="s">
        <v>34</v>
      </c>
      <c r="C2489" s="48" t="s">
        <v>31</v>
      </c>
      <c r="D2489" s="48">
        <v>2701282</v>
      </c>
      <c r="E2489" s="48">
        <v>83.05</v>
      </c>
      <c r="F2489" s="48">
        <v>9.7799999999999994</v>
      </c>
      <c r="G2489" s="48">
        <v>3.5999999999999999E-3</v>
      </c>
      <c r="H2489" s="48">
        <v>276.2047</v>
      </c>
      <c r="I2489" s="48">
        <v>2037</v>
      </c>
      <c r="J2489" s="48" t="s">
        <v>32</v>
      </c>
      <c r="K2489" s="48" t="s">
        <v>33</v>
      </c>
    </row>
    <row r="2490" spans="1:11" x14ac:dyDescent="0.25">
      <c r="A2490" s="48" t="s">
        <v>2149</v>
      </c>
      <c r="B2490" s="48" t="s">
        <v>79</v>
      </c>
      <c r="C2490" s="48" t="s">
        <v>31</v>
      </c>
      <c r="D2490" s="48">
        <v>1373120</v>
      </c>
      <c r="E2490" s="48">
        <v>85.91</v>
      </c>
      <c r="F2490" s="48">
        <v>6.48</v>
      </c>
      <c r="G2490" s="48">
        <v>4.7000000000000002E-3</v>
      </c>
      <c r="H2490" s="48">
        <v>211.90119999999999</v>
      </c>
      <c r="I2490" s="48">
        <v>2037</v>
      </c>
      <c r="J2490" s="48" t="s">
        <v>32</v>
      </c>
      <c r="K2490" s="48" t="s">
        <v>33</v>
      </c>
    </row>
    <row r="2491" spans="1:11" x14ac:dyDescent="0.25">
      <c r="A2491" s="48" t="s">
        <v>2543</v>
      </c>
      <c r="B2491" s="48" t="s">
        <v>75</v>
      </c>
      <c r="C2491" s="48" t="s">
        <v>31</v>
      </c>
      <c r="D2491" s="48">
        <v>424319</v>
      </c>
      <c r="E2491" s="48">
        <v>75.92</v>
      </c>
      <c r="F2491" s="48">
        <v>5.55</v>
      </c>
      <c r="G2491" s="48">
        <v>1.3100000000000001E-2</v>
      </c>
      <c r="H2491" s="48">
        <v>76.453900000000004</v>
      </c>
      <c r="I2491" s="48">
        <v>2037</v>
      </c>
      <c r="J2491" s="48" t="s">
        <v>32</v>
      </c>
      <c r="K2491" s="48" t="s">
        <v>33</v>
      </c>
    </row>
    <row r="2492" spans="1:11" x14ac:dyDescent="0.25">
      <c r="A2492" s="48" t="s">
        <v>3554</v>
      </c>
      <c r="B2492" s="48" t="s">
        <v>75</v>
      </c>
      <c r="C2492" s="48" t="s">
        <v>31</v>
      </c>
      <c r="D2492" s="48">
        <v>1703557</v>
      </c>
      <c r="E2492" s="48">
        <v>83.3</v>
      </c>
      <c r="F2492" s="48">
        <v>9.44</v>
      </c>
      <c r="G2492" s="48">
        <v>5.4999999999999997E-3</v>
      </c>
      <c r="H2492" s="48">
        <v>180.4615</v>
      </c>
      <c r="I2492" s="48">
        <v>2037</v>
      </c>
      <c r="J2492" s="48" t="s">
        <v>32</v>
      </c>
      <c r="K2492" s="48" t="s">
        <v>33</v>
      </c>
    </row>
    <row r="2493" spans="1:11" x14ac:dyDescent="0.25">
      <c r="A2493" s="48" t="s">
        <v>2867</v>
      </c>
      <c r="B2493" s="48" t="s">
        <v>75</v>
      </c>
      <c r="C2493" s="48" t="s">
        <v>31</v>
      </c>
      <c r="D2493" s="48">
        <v>5077920</v>
      </c>
      <c r="E2493" s="48">
        <v>86.95</v>
      </c>
      <c r="F2493" s="48">
        <v>18.27</v>
      </c>
      <c r="G2493" s="48">
        <v>3.5999999999999999E-3</v>
      </c>
      <c r="H2493" s="48">
        <v>277.93759999999997</v>
      </c>
      <c r="I2493" s="48">
        <v>2037</v>
      </c>
      <c r="J2493" s="48" t="s">
        <v>32</v>
      </c>
      <c r="K2493" s="48" t="s">
        <v>33</v>
      </c>
    </row>
    <row r="2494" spans="1:11" x14ac:dyDescent="0.25">
      <c r="A2494" s="48" t="s">
        <v>2162</v>
      </c>
      <c r="B2494" s="48" t="s">
        <v>79</v>
      </c>
      <c r="C2494" s="48" t="s">
        <v>31</v>
      </c>
      <c r="D2494" s="48">
        <v>1265470</v>
      </c>
      <c r="E2494" s="48">
        <v>86.23</v>
      </c>
      <c r="F2494" s="48">
        <v>6.36</v>
      </c>
      <c r="G2494" s="48">
        <v>5.0000000000000001E-3</v>
      </c>
      <c r="H2494" s="48">
        <v>198.97319999999999</v>
      </c>
      <c r="I2494" s="48">
        <v>2037</v>
      </c>
      <c r="J2494" s="48" t="s">
        <v>32</v>
      </c>
      <c r="K2494" s="48" t="s">
        <v>33</v>
      </c>
    </row>
    <row r="2495" spans="1:11" x14ac:dyDescent="0.25">
      <c r="A2495" s="48" t="s">
        <v>2128</v>
      </c>
      <c r="B2495" s="48" t="s">
        <v>75</v>
      </c>
      <c r="C2495" s="48" t="s">
        <v>31</v>
      </c>
      <c r="D2495" s="48">
        <v>1455299</v>
      </c>
      <c r="E2495" s="48">
        <v>74.23</v>
      </c>
      <c r="F2495" s="48">
        <v>7.1</v>
      </c>
      <c r="G2495" s="48">
        <v>4.8999999999999998E-3</v>
      </c>
      <c r="H2495" s="48">
        <v>204.9717</v>
      </c>
      <c r="I2495" s="48">
        <v>2037</v>
      </c>
      <c r="J2495" s="48" t="s">
        <v>32</v>
      </c>
      <c r="K2495" s="48" t="s">
        <v>33</v>
      </c>
    </row>
    <row r="2496" spans="1:11" x14ac:dyDescent="0.25">
      <c r="A2496" s="48" t="s">
        <v>3489</v>
      </c>
      <c r="B2496" s="48" t="s">
        <v>75</v>
      </c>
      <c r="C2496" s="48" t="s">
        <v>31</v>
      </c>
      <c r="D2496" s="48">
        <v>1911518</v>
      </c>
      <c r="E2496" s="48">
        <v>82.12</v>
      </c>
      <c r="F2496" s="48">
        <v>10.24</v>
      </c>
      <c r="G2496" s="48">
        <v>5.4000000000000003E-3</v>
      </c>
      <c r="H2496" s="48">
        <v>186.67169999999999</v>
      </c>
      <c r="I2496" s="48">
        <v>2037</v>
      </c>
      <c r="J2496" s="48" t="s">
        <v>32</v>
      </c>
      <c r="K2496" s="48" t="s">
        <v>33</v>
      </c>
    </row>
    <row r="2497" spans="1:11" x14ac:dyDescent="0.25">
      <c r="A2497" s="48" t="s">
        <v>2303</v>
      </c>
      <c r="B2497" s="48" t="s">
        <v>75</v>
      </c>
      <c r="C2497" s="48" t="s">
        <v>31</v>
      </c>
      <c r="D2497" s="48">
        <v>419989</v>
      </c>
      <c r="E2497" s="48">
        <v>81.41</v>
      </c>
      <c r="F2497" s="48">
        <v>4.84</v>
      </c>
      <c r="G2497" s="48">
        <v>1.15E-2</v>
      </c>
      <c r="H2497" s="48">
        <v>86.774500000000003</v>
      </c>
      <c r="I2497" s="48">
        <v>2037</v>
      </c>
      <c r="J2497" s="48" t="s">
        <v>32</v>
      </c>
      <c r="K2497" s="48" t="s">
        <v>33</v>
      </c>
    </row>
    <row r="2498" spans="1:11" x14ac:dyDescent="0.25">
      <c r="A2498" s="48" t="s">
        <v>1837</v>
      </c>
      <c r="B2498" s="48" t="s">
        <v>79</v>
      </c>
      <c r="C2498" s="48" t="s">
        <v>31</v>
      </c>
      <c r="D2498" s="48">
        <v>1134366</v>
      </c>
      <c r="E2498" s="48">
        <v>84.99</v>
      </c>
      <c r="F2498" s="48">
        <v>6.09</v>
      </c>
      <c r="G2498" s="48">
        <v>5.4000000000000003E-3</v>
      </c>
      <c r="H2498" s="48">
        <v>186.267</v>
      </c>
      <c r="I2498" s="48">
        <v>2037</v>
      </c>
      <c r="J2498" s="48" t="s">
        <v>32</v>
      </c>
      <c r="K2498" s="48" t="s">
        <v>33</v>
      </c>
    </row>
    <row r="2499" spans="1:11" x14ac:dyDescent="0.25">
      <c r="A2499" s="48" t="s">
        <v>3198</v>
      </c>
      <c r="B2499" s="48" t="s">
        <v>75</v>
      </c>
      <c r="C2499" s="48" t="s">
        <v>31</v>
      </c>
      <c r="D2499" s="48">
        <v>1269850</v>
      </c>
      <c r="E2499" s="48">
        <v>84.17</v>
      </c>
      <c r="F2499" s="48">
        <v>6.69</v>
      </c>
      <c r="G2499" s="48">
        <v>5.3E-3</v>
      </c>
      <c r="H2499" s="48">
        <v>189.81309999999999</v>
      </c>
      <c r="I2499" s="48">
        <v>2037</v>
      </c>
      <c r="J2499" s="48" t="s">
        <v>32</v>
      </c>
      <c r="K2499" s="48" t="s">
        <v>33</v>
      </c>
    </row>
    <row r="2500" spans="1:11" x14ac:dyDescent="0.25">
      <c r="A2500" s="48" t="s">
        <v>3658</v>
      </c>
      <c r="B2500" s="48" t="s">
        <v>75</v>
      </c>
      <c r="C2500" s="48" t="s">
        <v>31</v>
      </c>
      <c r="D2500" s="48">
        <v>1227074</v>
      </c>
      <c r="E2500" s="48">
        <v>80.510000000000005</v>
      </c>
      <c r="F2500" s="48">
        <v>6.75</v>
      </c>
      <c r="G2500" s="48">
        <v>5.4999999999999997E-3</v>
      </c>
      <c r="H2500" s="48">
        <v>181.78880000000001</v>
      </c>
      <c r="I2500" s="48">
        <v>2037</v>
      </c>
      <c r="J2500" s="48" t="s">
        <v>32</v>
      </c>
      <c r="K2500" s="48" t="s">
        <v>33</v>
      </c>
    </row>
    <row r="2501" spans="1:11" x14ac:dyDescent="0.25">
      <c r="A2501" s="48" t="s">
        <v>2535</v>
      </c>
      <c r="B2501" s="48" t="s">
        <v>75</v>
      </c>
      <c r="C2501" s="48" t="s">
        <v>31</v>
      </c>
      <c r="D2501" s="48">
        <v>497507</v>
      </c>
      <c r="E2501" s="48">
        <v>78.849999999999994</v>
      </c>
      <c r="F2501" s="48">
        <v>5.74</v>
      </c>
      <c r="G2501" s="48">
        <v>1.15E-2</v>
      </c>
      <c r="H2501" s="48">
        <v>86.673699999999997</v>
      </c>
      <c r="I2501" s="48">
        <v>2037</v>
      </c>
      <c r="J2501" s="48" t="s">
        <v>32</v>
      </c>
      <c r="K2501" s="48" t="s">
        <v>33</v>
      </c>
    </row>
    <row r="2502" spans="1:11" x14ac:dyDescent="0.25">
      <c r="A2502" s="48" t="s">
        <v>3659</v>
      </c>
      <c r="B2502" s="48" t="s">
        <v>75</v>
      </c>
      <c r="C2502" s="48" t="s">
        <v>31</v>
      </c>
      <c r="D2502" s="48">
        <v>957990</v>
      </c>
      <c r="E2502" s="48">
        <v>87.97</v>
      </c>
      <c r="F2502" s="48">
        <v>6.97</v>
      </c>
      <c r="G2502" s="48">
        <v>7.3000000000000001E-3</v>
      </c>
      <c r="H2502" s="48">
        <v>137.44479999999999</v>
      </c>
      <c r="I2502" s="48">
        <v>2037</v>
      </c>
      <c r="J2502" s="48" t="s">
        <v>32</v>
      </c>
      <c r="K2502" s="48" t="s">
        <v>33</v>
      </c>
    </row>
    <row r="2503" spans="1:11" x14ac:dyDescent="0.25">
      <c r="A2503" s="48" t="s">
        <v>3660</v>
      </c>
      <c r="B2503" s="48" t="s">
        <v>79</v>
      </c>
      <c r="C2503" s="48" t="s">
        <v>31</v>
      </c>
      <c r="D2503" s="48">
        <v>1411697</v>
      </c>
      <c r="E2503" s="48">
        <v>79.86</v>
      </c>
      <c r="F2503" s="48">
        <v>6.9</v>
      </c>
      <c r="G2503" s="48">
        <v>4.8999999999999998E-3</v>
      </c>
      <c r="H2503" s="48">
        <v>204.59379999999999</v>
      </c>
      <c r="I2503" s="48">
        <v>2037</v>
      </c>
      <c r="J2503" s="48" t="s">
        <v>32</v>
      </c>
      <c r="K2503" s="48" t="s">
        <v>33</v>
      </c>
    </row>
    <row r="2504" spans="1:11" x14ac:dyDescent="0.25">
      <c r="A2504" s="48" t="s">
        <v>3337</v>
      </c>
      <c r="B2504" s="48" t="s">
        <v>75</v>
      </c>
      <c r="C2504" s="48" t="s">
        <v>31</v>
      </c>
      <c r="D2504" s="48">
        <v>612628</v>
      </c>
      <c r="E2504" s="48">
        <v>81.41</v>
      </c>
      <c r="F2504" s="48">
        <v>3.46</v>
      </c>
      <c r="G2504" s="48">
        <v>5.5999999999999999E-3</v>
      </c>
      <c r="H2504" s="48">
        <v>177.06010000000001</v>
      </c>
      <c r="I2504" s="48">
        <v>2037</v>
      </c>
      <c r="J2504" s="48" t="s">
        <v>32</v>
      </c>
      <c r="K2504" s="48" t="s">
        <v>33</v>
      </c>
    </row>
    <row r="2505" spans="1:11" x14ac:dyDescent="0.25">
      <c r="A2505" s="48" t="s">
        <v>2183</v>
      </c>
      <c r="B2505" s="48" t="s">
        <v>79</v>
      </c>
      <c r="C2505" s="48" t="s">
        <v>31</v>
      </c>
      <c r="D2505" s="48">
        <v>1414325</v>
      </c>
      <c r="E2505" s="48">
        <v>85.95</v>
      </c>
      <c r="F2505" s="48">
        <v>7.03</v>
      </c>
      <c r="G2505" s="48">
        <v>5.0000000000000001E-3</v>
      </c>
      <c r="H2505" s="48">
        <v>201.1842</v>
      </c>
      <c r="I2505" s="48">
        <v>2037</v>
      </c>
      <c r="J2505" s="48" t="s">
        <v>32</v>
      </c>
      <c r="K2505" s="48" t="s">
        <v>33</v>
      </c>
    </row>
    <row r="2506" spans="1:11" x14ac:dyDescent="0.25">
      <c r="A2506" s="48" t="s">
        <v>2131</v>
      </c>
      <c r="B2506" s="48" t="s">
        <v>75</v>
      </c>
      <c r="C2506" s="48" t="s">
        <v>31</v>
      </c>
      <c r="D2506" s="48">
        <v>1413119</v>
      </c>
      <c r="E2506" s="48">
        <v>80.489999999999995</v>
      </c>
      <c r="F2506" s="48">
        <v>7.1</v>
      </c>
      <c r="G2506" s="48">
        <v>5.0000000000000001E-3</v>
      </c>
      <c r="H2506" s="48">
        <v>199.0308</v>
      </c>
      <c r="I2506" s="48">
        <v>2037</v>
      </c>
      <c r="J2506" s="48" t="s">
        <v>32</v>
      </c>
      <c r="K2506" s="48" t="s">
        <v>33</v>
      </c>
    </row>
    <row r="2507" spans="1:11" x14ac:dyDescent="0.25">
      <c r="A2507" s="48" t="s">
        <v>2886</v>
      </c>
      <c r="B2507" s="48" t="s">
        <v>79</v>
      </c>
      <c r="C2507" s="48" t="s">
        <v>31</v>
      </c>
      <c r="D2507" s="48">
        <v>1288725</v>
      </c>
      <c r="E2507" s="48">
        <v>88.69</v>
      </c>
      <c r="F2507" s="48">
        <v>6.6</v>
      </c>
      <c r="G2507" s="48">
        <v>5.1000000000000004E-3</v>
      </c>
      <c r="H2507" s="48">
        <v>195.26140000000001</v>
      </c>
      <c r="I2507" s="48">
        <v>2037</v>
      </c>
      <c r="J2507" s="48" t="s">
        <v>32</v>
      </c>
      <c r="K2507" s="48" t="s">
        <v>33</v>
      </c>
    </row>
    <row r="2508" spans="1:11" x14ac:dyDescent="0.25">
      <c r="A2508" s="48" t="s">
        <v>2273</v>
      </c>
      <c r="B2508" s="48" t="s">
        <v>75</v>
      </c>
      <c r="C2508" s="48" t="s">
        <v>31</v>
      </c>
      <c r="D2508" s="48">
        <v>491887</v>
      </c>
      <c r="E2508" s="48">
        <v>84.02</v>
      </c>
      <c r="F2508" s="48">
        <v>4.72</v>
      </c>
      <c r="G2508" s="48">
        <v>9.5999999999999992E-3</v>
      </c>
      <c r="H2508" s="48">
        <v>104.21339999999999</v>
      </c>
      <c r="I2508" s="48">
        <v>2037</v>
      </c>
      <c r="J2508" s="48" t="s">
        <v>32</v>
      </c>
      <c r="K2508" s="48" t="s">
        <v>33</v>
      </c>
    </row>
    <row r="2509" spans="1:11" x14ac:dyDescent="0.25">
      <c r="A2509" s="48" t="s">
        <v>2154</v>
      </c>
      <c r="B2509" s="48" t="s">
        <v>79</v>
      </c>
      <c r="C2509" s="48" t="s">
        <v>31</v>
      </c>
      <c r="D2509" s="48">
        <v>1483100</v>
      </c>
      <c r="E2509" s="48">
        <v>80.78</v>
      </c>
      <c r="F2509" s="48">
        <v>6.73</v>
      </c>
      <c r="G2509" s="48">
        <v>4.4999999999999997E-3</v>
      </c>
      <c r="H2509" s="48">
        <v>220.3715</v>
      </c>
      <c r="I2509" s="48">
        <v>2037</v>
      </c>
      <c r="J2509" s="48" t="s">
        <v>32</v>
      </c>
      <c r="K2509" s="48" t="s">
        <v>33</v>
      </c>
    </row>
    <row r="2510" spans="1:11" x14ac:dyDescent="0.25">
      <c r="A2510" s="48" t="s">
        <v>2878</v>
      </c>
      <c r="B2510" s="48" t="s">
        <v>79</v>
      </c>
      <c r="C2510" s="48" t="s">
        <v>31</v>
      </c>
      <c r="D2510" s="48">
        <v>1137688</v>
      </c>
      <c r="E2510" s="48">
        <v>85.61</v>
      </c>
      <c r="F2510" s="48">
        <v>6.23</v>
      </c>
      <c r="G2510" s="48">
        <v>5.4999999999999997E-3</v>
      </c>
      <c r="H2510" s="48">
        <v>182.61449999999999</v>
      </c>
      <c r="I2510" s="48">
        <v>2037</v>
      </c>
      <c r="J2510" s="48" t="s">
        <v>32</v>
      </c>
      <c r="K2510" s="48" t="s">
        <v>33</v>
      </c>
    </row>
    <row r="2511" spans="1:11" x14ac:dyDescent="0.25">
      <c r="A2511" s="48" t="s">
        <v>3521</v>
      </c>
      <c r="B2511" s="48" t="s">
        <v>75</v>
      </c>
      <c r="C2511" s="48" t="s">
        <v>31</v>
      </c>
      <c r="D2511" s="48">
        <v>2843328</v>
      </c>
      <c r="E2511" s="48">
        <v>76.98</v>
      </c>
      <c r="F2511" s="48">
        <v>11.31</v>
      </c>
      <c r="G2511" s="48">
        <v>4.0000000000000001E-3</v>
      </c>
      <c r="H2511" s="48">
        <v>251.39940000000001</v>
      </c>
      <c r="I2511" s="48">
        <v>2037</v>
      </c>
      <c r="J2511" s="48" t="s">
        <v>32</v>
      </c>
      <c r="K2511" s="48" t="s">
        <v>33</v>
      </c>
    </row>
    <row r="2512" spans="1:11" x14ac:dyDescent="0.25">
      <c r="A2512" s="48" t="s">
        <v>2549</v>
      </c>
      <c r="B2512" s="48" t="s">
        <v>75</v>
      </c>
      <c r="C2512" s="48" t="s">
        <v>31</v>
      </c>
      <c r="D2512" s="48">
        <v>76692</v>
      </c>
      <c r="E2512" s="48">
        <v>85.48</v>
      </c>
      <c r="F2512" s="48">
        <v>5.59</v>
      </c>
      <c r="G2512" s="48">
        <v>7.2900000000000006E-2</v>
      </c>
      <c r="H2512" s="48">
        <v>13.7195</v>
      </c>
      <c r="I2512" s="48">
        <v>2037</v>
      </c>
      <c r="J2512" s="48" t="s">
        <v>32</v>
      </c>
      <c r="K2512" s="48" t="s">
        <v>33</v>
      </c>
    </row>
    <row r="2513" spans="1:11" x14ac:dyDescent="0.25">
      <c r="A2513" s="48" t="s">
        <v>2558</v>
      </c>
      <c r="B2513" s="48" t="s">
        <v>75</v>
      </c>
      <c r="C2513" s="48" t="s">
        <v>31</v>
      </c>
      <c r="D2513" s="48">
        <v>515688</v>
      </c>
      <c r="E2513" s="48">
        <v>79.2</v>
      </c>
      <c r="F2513" s="48">
        <v>5.22</v>
      </c>
      <c r="G2513" s="48">
        <v>1.01E-2</v>
      </c>
      <c r="H2513" s="48">
        <v>98.790899999999993</v>
      </c>
      <c r="I2513" s="48">
        <v>2037</v>
      </c>
      <c r="J2513" s="48" t="s">
        <v>32</v>
      </c>
      <c r="K2513" s="48" t="s">
        <v>33</v>
      </c>
    </row>
    <row r="2514" spans="1:11" x14ac:dyDescent="0.25">
      <c r="A2514" s="48" t="s">
        <v>3200</v>
      </c>
      <c r="B2514" s="48" t="s">
        <v>79</v>
      </c>
      <c r="C2514" s="48" t="s">
        <v>31</v>
      </c>
      <c r="D2514" s="48">
        <v>1819091</v>
      </c>
      <c r="E2514" s="48">
        <v>82.5</v>
      </c>
      <c r="F2514" s="48">
        <v>10.029999999999999</v>
      </c>
      <c r="G2514" s="48">
        <v>5.4999999999999997E-3</v>
      </c>
      <c r="H2514" s="48">
        <v>181.36500000000001</v>
      </c>
      <c r="I2514" s="48">
        <v>2037</v>
      </c>
      <c r="J2514" s="48" t="s">
        <v>32</v>
      </c>
      <c r="K2514" s="48" t="s">
        <v>33</v>
      </c>
    </row>
    <row r="2515" spans="1:11" x14ac:dyDescent="0.25">
      <c r="A2515" s="48" t="s">
        <v>2552</v>
      </c>
      <c r="B2515" s="48" t="s">
        <v>75</v>
      </c>
      <c r="C2515" s="48" t="s">
        <v>31</v>
      </c>
      <c r="D2515" s="48">
        <v>402700</v>
      </c>
      <c r="E2515" s="48">
        <v>84.92</v>
      </c>
      <c r="F2515" s="48">
        <v>5.72</v>
      </c>
      <c r="G2515" s="48">
        <v>1.4200000000000001E-2</v>
      </c>
      <c r="H2515" s="48">
        <v>70.402100000000004</v>
      </c>
      <c r="I2515" s="48">
        <v>2037</v>
      </c>
      <c r="J2515" s="48" t="s">
        <v>32</v>
      </c>
      <c r="K2515" s="48" t="s">
        <v>33</v>
      </c>
    </row>
    <row r="2516" spans="1:11" x14ac:dyDescent="0.25">
      <c r="A2516" s="48" t="s">
        <v>3202</v>
      </c>
      <c r="B2516" s="48" t="s">
        <v>75</v>
      </c>
      <c r="C2516" s="48" t="s">
        <v>31</v>
      </c>
      <c r="D2516" s="48">
        <v>1271370</v>
      </c>
      <c r="E2516" s="48">
        <v>85.02</v>
      </c>
      <c r="F2516" s="48">
        <v>6.78</v>
      </c>
      <c r="G2516" s="48">
        <v>5.3E-3</v>
      </c>
      <c r="H2516" s="48">
        <v>187.51779999999999</v>
      </c>
      <c r="I2516" s="48">
        <v>2037</v>
      </c>
      <c r="J2516" s="48" t="s">
        <v>32</v>
      </c>
      <c r="K2516" s="48" t="s">
        <v>33</v>
      </c>
    </row>
    <row r="2517" spans="1:11" x14ac:dyDescent="0.25">
      <c r="A2517" s="48" t="s">
        <v>2565</v>
      </c>
      <c r="B2517" s="48" t="s">
        <v>75</v>
      </c>
      <c r="C2517" s="48" t="s">
        <v>31</v>
      </c>
      <c r="D2517" s="48">
        <v>427559</v>
      </c>
      <c r="E2517" s="48">
        <v>82.31</v>
      </c>
      <c r="F2517" s="48">
        <v>5.59</v>
      </c>
      <c r="G2517" s="48">
        <v>1.3100000000000001E-2</v>
      </c>
      <c r="H2517" s="48">
        <v>76.4863</v>
      </c>
      <c r="I2517" s="48">
        <v>2037</v>
      </c>
      <c r="J2517" s="48" t="s">
        <v>32</v>
      </c>
      <c r="K2517" s="48" t="s">
        <v>33</v>
      </c>
    </row>
    <row r="2518" spans="1:11" x14ac:dyDescent="0.25">
      <c r="A2518" s="48" t="s">
        <v>2841</v>
      </c>
      <c r="B2518" s="48" t="s">
        <v>34</v>
      </c>
      <c r="C2518" s="48" t="s">
        <v>31</v>
      </c>
      <c r="D2518" s="48">
        <v>10797723</v>
      </c>
      <c r="E2518" s="48">
        <v>93.19</v>
      </c>
      <c r="F2518" s="48">
        <v>26.72</v>
      </c>
      <c r="G2518" s="48">
        <v>2.5000000000000001E-3</v>
      </c>
      <c r="H2518" s="48">
        <v>404.10640000000001</v>
      </c>
      <c r="I2518" s="48">
        <v>2037</v>
      </c>
      <c r="J2518" s="48" t="s">
        <v>32</v>
      </c>
      <c r="K2518" s="48" t="s">
        <v>33</v>
      </c>
    </row>
    <row r="2519" spans="1:11" x14ac:dyDescent="0.25">
      <c r="A2519" s="48" t="s">
        <v>2284</v>
      </c>
      <c r="B2519" s="48" t="s">
        <v>75</v>
      </c>
      <c r="C2519" s="48" t="s">
        <v>31</v>
      </c>
      <c r="D2519" s="48">
        <v>496053</v>
      </c>
      <c r="E2519" s="48">
        <v>82.4</v>
      </c>
      <c r="F2519" s="48">
        <v>4.3</v>
      </c>
      <c r="G2519" s="48">
        <v>8.6999999999999994E-3</v>
      </c>
      <c r="H2519" s="48">
        <v>115.36109999999999</v>
      </c>
      <c r="I2519" s="48">
        <v>2037</v>
      </c>
      <c r="J2519" s="48" t="s">
        <v>32</v>
      </c>
      <c r="K2519" s="48" t="s">
        <v>33</v>
      </c>
    </row>
    <row r="2520" spans="1:11" x14ac:dyDescent="0.25">
      <c r="A2520" s="48" t="s">
        <v>2858</v>
      </c>
      <c r="B2520" s="48" t="s">
        <v>75</v>
      </c>
      <c r="C2520" s="48" t="s">
        <v>31</v>
      </c>
      <c r="D2520" s="48">
        <v>345577</v>
      </c>
      <c r="E2520" s="48">
        <v>76.86</v>
      </c>
      <c r="F2520" s="48">
        <v>5.51</v>
      </c>
      <c r="G2520" s="48">
        <v>1.5900000000000001E-2</v>
      </c>
      <c r="H2520" s="48">
        <v>62.718200000000003</v>
      </c>
      <c r="I2520" s="48">
        <v>2037</v>
      </c>
      <c r="J2520" s="48" t="s">
        <v>32</v>
      </c>
      <c r="K2520" s="48" t="s">
        <v>33</v>
      </c>
    </row>
    <row r="2521" spans="1:11" x14ac:dyDescent="0.25">
      <c r="A2521" s="48" t="s">
        <v>2545</v>
      </c>
      <c r="B2521" s="48" t="s">
        <v>75</v>
      </c>
      <c r="C2521" s="48" t="s">
        <v>31</v>
      </c>
      <c r="D2521" s="48">
        <v>309545</v>
      </c>
      <c r="E2521" s="48">
        <v>85.5</v>
      </c>
      <c r="F2521" s="48">
        <v>6.01</v>
      </c>
      <c r="G2521" s="48">
        <v>1.9400000000000001E-2</v>
      </c>
      <c r="H2521" s="48">
        <v>51.505000000000003</v>
      </c>
      <c r="I2521" s="48">
        <v>2037</v>
      </c>
      <c r="J2521" s="48" t="s">
        <v>32</v>
      </c>
      <c r="K2521" s="48" t="s">
        <v>33</v>
      </c>
    </row>
    <row r="2522" spans="1:11" x14ac:dyDescent="0.25">
      <c r="A2522" s="48" t="s">
        <v>2859</v>
      </c>
      <c r="B2522" s="48" t="s">
        <v>75</v>
      </c>
      <c r="C2522" s="48" t="s">
        <v>31</v>
      </c>
      <c r="D2522" s="48">
        <v>1545082</v>
      </c>
      <c r="E2522" s="48">
        <v>81.64</v>
      </c>
      <c r="F2522" s="48">
        <v>5.38</v>
      </c>
      <c r="G2522" s="48">
        <v>3.5000000000000001E-3</v>
      </c>
      <c r="H2522" s="48">
        <v>287.19</v>
      </c>
      <c r="I2522" s="48">
        <v>2037</v>
      </c>
      <c r="J2522" s="48" t="s">
        <v>32</v>
      </c>
      <c r="K2522" s="48" t="s">
        <v>33</v>
      </c>
    </row>
    <row r="2523" spans="1:11" x14ac:dyDescent="0.25">
      <c r="A2523" s="48" t="s">
        <v>2547</v>
      </c>
      <c r="B2523" s="48" t="s">
        <v>75</v>
      </c>
      <c r="C2523" s="48" t="s">
        <v>31</v>
      </c>
      <c r="D2523" s="48">
        <v>76692</v>
      </c>
      <c r="E2523" s="48">
        <v>80.92</v>
      </c>
      <c r="F2523" s="48">
        <v>5.59</v>
      </c>
      <c r="G2523" s="48">
        <v>7.2900000000000006E-2</v>
      </c>
      <c r="H2523" s="48">
        <v>13.7195</v>
      </c>
      <c r="I2523" s="48">
        <v>2037</v>
      </c>
      <c r="J2523" s="48" t="s">
        <v>32</v>
      </c>
      <c r="K2523" s="48" t="s">
        <v>33</v>
      </c>
    </row>
    <row r="2524" spans="1:11" x14ac:dyDescent="0.25">
      <c r="A2524" s="48" t="s">
        <v>2463</v>
      </c>
      <c r="B2524" s="48" t="s">
        <v>75</v>
      </c>
      <c r="C2524" s="48" t="s">
        <v>31</v>
      </c>
      <c r="D2524" s="48">
        <v>467789</v>
      </c>
      <c r="E2524" s="48">
        <v>82.24</v>
      </c>
      <c r="F2524" s="48">
        <v>4.2300000000000004</v>
      </c>
      <c r="G2524" s="48">
        <v>8.9999999999999993E-3</v>
      </c>
      <c r="H2524" s="48">
        <v>110.58839999999999</v>
      </c>
      <c r="I2524" s="48">
        <v>2037</v>
      </c>
      <c r="J2524" s="48" t="s">
        <v>32</v>
      </c>
      <c r="K2524" s="48" t="s">
        <v>33</v>
      </c>
    </row>
    <row r="2525" spans="1:11" x14ac:dyDescent="0.25">
      <c r="A2525" s="48" t="s">
        <v>1590</v>
      </c>
      <c r="B2525" s="48" t="s">
        <v>75</v>
      </c>
      <c r="C2525" s="48" t="s">
        <v>31</v>
      </c>
      <c r="D2525" s="48">
        <v>279265</v>
      </c>
      <c r="E2525" s="48">
        <v>79.25</v>
      </c>
      <c r="F2525" s="48">
        <v>4.76</v>
      </c>
      <c r="G2525" s="48">
        <v>1.7000000000000001E-2</v>
      </c>
      <c r="H2525" s="48">
        <v>58.6691</v>
      </c>
      <c r="I2525" s="48">
        <v>2037</v>
      </c>
      <c r="J2525" s="48" t="s">
        <v>32</v>
      </c>
      <c r="K2525" s="48" t="s">
        <v>33</v>
      </c>
    </row>
    <row r="2526" spans="1:11" x14ac:dyDescent="0.25">
      <c r="A2526" s="48" t="s">
        <v>2526</v>
      </c>
      <c r="B2526" s="48" t="s">
        <v>75</v>
      </c>
      <c r="C2526" s="48" t="s">
        <v>31</v>
      </c>
      <c r="D2526" s="48">
        <v>154773</v>
      </c>
      <c r="E2526" s="48">
        <v>78.09</v>
      </c>
      <c r="F2526" s="48">
        <v>5.75</v>
      </c>
      <c r="G2526" s="48">
        <v>3.7199999999999997E-2</v>
      </c>
      <c r="H2526" s="48">
        <v>26.917000000000002</v>
      </c>
      <c r="I2526" s="48">
        <v>2037</v>
      </c>
      <c r="J2526" s="48" t="s">
        <v>32</v>
      </c>
      <c r="K2526" s="48" t="s">
        <v>33</v>
      </c>
    </row>
    <row r="2527" spans="1:11" x14ac:dyDescent="0.25">
      <c r="A2527" s="48" t="s">
        <v>2721</v>
      </c>
      <c r="B2527" s="48" t="s">
        <v>79</v>
      </c>
      <c r="C2527" s="48" t="s">
        <v>31</v>
      </c>
      <c r="D2527" s="48">
        <v>1617973</v>
      </c>
      <c r="E2527" s="48">
        <v>88.14</v>
      </c>
      <c r="F2527" s="48">
        <v>7.05</v>
      </c>
      <c r="G2527" s="48">
        <v>4.4000000000000003E-3</v>
      </c>
      <c r="H2527" s="48">
        <v>229.49969999999999</v>
      </c>
      <c r="I2527" s="48">
        <v>2037</v>
      </c>
      <c r="J2527" s="48" t="s">
        <v>32</v>
      </c>
      <c r="K2527" s="48" t="s">
        <v>33</v>
      </c>
    </row>
    <row r="2528" spans="1:11" x14ac:dyDescent="0.25">
      <c r="A2528" s="48" t="s">
        <v>2870</v>
      </c>
      <c r="B2528" s="48" t="s">
        <v>34</v>
      </c>
      <c r="C2528" s="48" t="s">
        <v>31</v>
      </c>
      <c r="D2528" s="48">
        <v>5395556</v>
      </c>
      <c r="E2528" s="48">
        <v>82.28</v>
      </c>
      <c r="F2528" s="48">
        <v>19.12</v>
      </c>
      <c r="G2528" s="48">
        <v>3.5000000000000001E-3</v>
      </c>
      <c r="H2528" s="48">
        <v>282.1943</v>
      </c>
      <c r="I2528" s="48">
        <v>2037</v>
      </c>
      <c r="J2528" s="48" t="s">
        <v>32</v>
      </c>
      <c r="K2528" s="48" t="s">
        <v>33</v>
      </c>
    </row>
    <row r="2529" spans="1:11" x14ac:dyDescent="0.25">
      <c r="A2529" s="48" t="s">
        <v>2857</v>
      </c>
      <c r="B2529" s="48" t="s">
        <v>75</v>
      </c>
      <c r="C2529" s="48" t="s">
        <v>31</v>
      </c>
      <c r="D2529" s="48">
        <v>2695588</v>
      </c>
      <c r="E2529" s="48">
        <v>80.599999999999994</v>
      </c>
      <c r="F2529" s="48">
        <v>15.72</v>
      </c>
      <c r="G2529" s="48">
        <v>5.7999999999999996E-3</v>
      </c>
      <c r="H2529" s="48">
        <v>171.4751</v>
      </c>
      <c r="I2529" s="48">
        <v>2037</v>
      </c>
      <c r="J2529" s="48" t="s">
        <v>32</v>
      </c>
      <c r="K2529" s="48" t="s">
        <v>33</v>
      </c>
    </row>
    <row r="2530" spans="1:11" x14ac:dyDescent="0.25">
      <c r="A2530" s="48" t="s">
        <v>2534</v>
      </c>
      <c r="B2530" s="48" t="s">
        <v>75</v>
      </c>
      <c r="C2530" s="48" t="s">
        <v>31</v>
      </c>
      <c r="D2530" s="48">
        <v>600645</v>
      </c>
      <c r="E2530" s="48">
        <v>84.78</v>
      </c>
      <c r="F2530" s="48">
        <v>6.12</v>
      </c>
      <c r="G2530" s="48">
        <v>1.0200000000000001E-2</v>
      </c>
      <c r="H2530" s="48">
        <v>98.144599999999997</v>
      </c>
      <c r="I2530" s="48">
        <v>2037</v>
      </c>
      <c r="J2530" s="48" t="s">
        <v>32</v>
      </c>
      <c r="K2530" s="48" t="s">
        <v>33</v>
      </c>
    </row>
    <row r="2531" spans="1:11" x14ac:dyDescent="0.25">
      <c r="A2531" s="48" t="s">
        <v>2185</v>
      </c>
      <c r="B2531" s="48" t="s">
        <v>79</v>
      </c>
      <c r="C2531" s="48" t="s">
        <v>31</v>
      </c>
      <c r="D2531" s="48">
        <v>979957</v>
      </c>
      <c r="E2531" s="48">
        <v>87.73</v>
      </c>
      <c r="F2531" s="48">
        <v>7.01</v>
      </c>
      <c r="G2531" s="48">
        <v>7.1999999999999998E-3</v>
      </c>
      <c r="H2531" s="48">
        <v>139.79409999999999</v>
      </c>
      <c r="I2531" s="48">
        <v>2037</v>
      </c>
      <c r="J2531" s="48" t="s">
        <v>32</v>
      </c>
      <c r="K2531" s="48" t="s">
        <v>33</v>
      </c>
    </row>
    <row r="2532" spans="1:11" x14ac:dyDescent="0.25">
      <c r="A2532" s="48" t="s">
        <v>2218</v>
      </c>
      <c r="B2532" s="48" t="s">
        <v>75</v>
      </c>
      <c r="C2532" s="48" t="s">
        <v>31</v>
      </c>
      <c r="D2532" s="48">
        <v>248820</v>
      </c>
      <c r="E2532" s="48">
        <v>80.95</v>
      </c>
      <c r="F2532" s="48">
        <v>4.21</v>
      </c>
      <c r="G2532" s="48">
        <v>1.6899999999999998E-2</v>
      </c>
      <c r="H2532" s="48">
        <v>59.1021</v>
      </c>
      <c r="I2532" s="48">
        <v>2037</v>
      </c>
      <c r="J2532" s="48" t="s">
        <v>32</v>
      </c>
      <c r="K2532" s="48" t="s">
        <v>33</v>
      </c>
    </row>
    <row r="2533" spans="1:11" x14ac:dyDescent="0.25">
      <c r="A2533" s="48" t="s">
        <v>2168</v>
      </c>
      <c r="B2533" s="48" t="s">
        <v>79</v>
      </c>
      <c r="C2533" s="48" t="s">
        <v>31</v>
      </c>
      <c r="D2533" s="48">
        <v>1542057</v>
      </c>
      <c r="E2533" s="48">
        <v>88.38</v>
      </c>
      <c r="F2533" s="48">
        <v>6.84</v>
      </c>
      <c r="G2533" s="48">
        <v>4.4000000000000003E-3</v>
      </c>
      <c r="H2533" s="48">
        <v>225.447</v>
      </c>
      <c r="I2533" s="48">
        <v>2037</v>
      </c>
      <c r="J2533" s="48" t="s">
        <v>32</v>
      </c>
      <c r="K2533" s="48" t="s">
        <v>33</v>
      </c>
    </row>
    <row r="2534" spans="1:11" x14ac:dyDescent="0.25">
      <c r="A2534" s="48" t="s">
        <v>3661</v>
      </c>
      <c r="B2534" s="48" t="s">
        <v>79</v>
      </c>
      <c r="C2534" s="48" t="s">
        <v>31</v>
      </c>
      <c r="D2534" s="48">
        <v>821383</v>
      </c>
      <c r="E2534" s="48">
        <v>82.34</v>
      </c>
      <c r="F2534" s="48">
        <v>6.68</v>
      </c>
      <c r="G2534" s="48">
        <v>8.0999999999999996E-3</v>
      </c>
      <c r="H2534" s="48">
        <v>122.9615</v>
      </c>
      <c r="I2534" s="48">
        <v>2037</v>
      </c>
      <c r="J2534" s="48" t="s">
        <v>32</v>
      </c>
      <c r="K2534" s="48" t="s">
        <v>33</v>
      </c>
    </row>
    <row r="2535" spans="1:11" x14ac:dyDescent="0.25">
      <c r="A2535" s="48" t="s">
        <v>2723</v>
      </c>
      <c r="B2535" s="48" t="s">
        <v>79</v>
      </c>
      <c r="C2535" s="48" t="s">
        <v>31</v>
      </c>
      <c r="D2535" s="48">
        <v>1076698</v>
      </c>
      <c r="E2535" s="48">
        <v>83.06</v>
      </c>
      <c r="F2535" s="48">
        <v>7.02</v>
      </c>
      <c r="G2535" s="48">
        <v>6.4999999999999997E-3</v>
      </c>
      <c r="H2535" s="48">
        <v>153.3758</v>
      </c>
      <c r="I2535" s="48">
        <v>2037</v>
      </c>
      <c r="J2535" s="48" t="s">
        <v>32</v>
      </c>
      <c r="K2535" s="48" t="s">
        <v>33</v>
      </c>
    </row>
    <row r="2536" spans="1:11" x14ac:dyDescent="0.25">
      <c r="A2536" s="48" t="s">
        <v>2862</v>
      </c>
      <c r="B2536" s="48" t="s">
        <v>75</v>
      </c>
      <c r="C2536" s="48" t="s">
        <v>31</v>
      </c>
      <c r="D2536" s="48">
        <v>1403516</v>
      </c>
      <c r="E2536" s="48">
        <v>86.86</v>
      </c>
      <c r="F2536" s="48">
        <v>9.58</v>
      </c>
      <c r="G2536" s="48">
        <v>6.7999999999999996E-3</v>
      </c>
      <c r="H2536" s="48">
        <v>146.50479999999999</v>
      </c>
      <c r="I2536" s="48">
        <v>2037</v>
      </c>
      <c r="J2536" s="48" t="s">
        <v>32</v>
      </c>
      <c r="K2536" s="48" t="s">
        <v>33</v>
      </c>
    </row>
    <row r="2537" spans="1:11" x14ac:dyDescent="0.25">
      <c r="A2537" s="48" t="s">
        <v>2882</v>
      </c>
      <c r="B2537" s="48" t="s">
        <v>79</v>
      </c>
      <c r="C2537" s="48" t="s">
        <v>31</v>
      </c>
      <c r="D2537" s="48">
        <v>2862468</v>
      </c>
      <c r="E2537" s="48">
        <v>87.26</v>
      </c>
      <c r="F2537" s="48">
        <v>10.28</v>
      </c>
      <c r="G2537" s="48">
        <v>3.5999999999999999E-3</v>
      </c>
      <c r="H2537" s="48">
        <v>278.4502</v>
      </c>
      <c r="I2537" s="48">
        <v>2037</v>
      </c>
      <c r="J2537" s="48" t="s">
        <v>32</v>
      </c>
      <c r="K2537" s="48" t="s">
        <v>33</v>
      </c>
    </row>
    <row r="2538" spans="1:11" x14ac:dyDescent="0.25">
      <c r="A2538" s="48" t="s">
        <v>2159</v>
      </c>
      <c r="B2538" s="48" t="s">
        <v>79</v>
      </c>
      <c r="C2538" s="48" t="s">
        <v>31</v>
      </c>
      <c r="D2538" s="48">
        <v>1345154</v>
      </c>
      <c r="E2538" s="48">
        <v>83.7</v>
      </c>
      <c r="F2538" s="48">
        <v>6.37</v>
      </c>
      <c r="G2538" s="48">
        <v>4.7000000000000002E-3</v>
      </c>
      <c r="H2538" s="48">
        <v>211.17009999999999</v>
      </c>
      <c r="I2538" s="48">
        <v>2037</v>
      </c>
      <c r="J2538" s="48" t="s">
        <v>32</v>
      </c>
      <c r="K2538" s="48" t="s">
        <v>33</v>
      </c>
    </row>
    <row r="2539" spans="1:11" x14ac:dyDescent="0.25">
      <c r="A2539" s="48" t="s">
        <v>2263</v>
      </c>
      <c r="B2539" s="48" t="s">
        <v>75</v>
      </c>
      <c r="C2539" s="48" t="s">
        <v>31</v>
      </c>
      <c r="D2539" s="48">
        <v>198044</v>
      </c>
      <c r="E2539" s="48">
        <v>79.34</v>
      </c>
      <c r="F2539" s="48">
        <v>4.09</v>
      </c>
      <c r="G2539" s="48">
        <v>2.07E-2</v>
      </c>
      <c r="H2539" s="48">
        <v>48.421599999999998</v>
      </c>
      <c r="I2539" s="48">
        <v>2037</v>
      </c>
      <c r="J2539" s="48" t="s">
        <v>32</v>
      </c>
      <c r="K2539" s="48" t="s">
        <v>33</v>
      </c>
    </row>
    <row r="2540" spans="1:11" x14ac:dyDescent="0.25">
      <c r="A2540" s="48" t="s">
        <v>2136</v>
      </c>
      <c r="B2540" s="48" t="s">
        <v>79</v>
      </c>
      <c r="C2540" s="48" t="s">
        <v>31</v>
      </c>
      <c r="D2540" s="48">
        <v>1204926</v>
      </c>
      <c r="E2540" s="48">
        <v>88.01</v>
      </c>
      <c r="F2540" s="48">
        <v>6.39</v>
      </c>
      <c r="G2540" s="48">
        <v>5.3E-3</v>
      </c>
      <c r="H2540" s="48">
        <v>188.5643</v>
      </c>
      <c r="I2540" s="48">
        <v>2037</v>
      </c>
      <c r="J2540" s="48" t="s">
        <v>32</v>
      </c>
      <c r="K2540" s="48" t="s">
        <v>33</v>
      </c>
    </row>
    <row r="2541" spans="1:11" x14ac:dyDescent="0.25">
      <c r="A2541" s="48" t="s">
        <v>2330</v>
      </c>
      <c r="B2541" s="48" t="s">
        <v>75</v>
      </c>
      <c r="C2541" s="48" t="s">
        <v>31</v>
      </c>
      <c r="D2541" s="48">
        <v>638164</v>
      </c>
      <c r="E2541" s="48">
        <v>85.99</v>
      </c>
      <c r="F2541" s="48">
        <v>4.75</v>
      </c>
      <c r="G2541" s="48">
        <v>7.4000000000000003E-3</v>
      </c>
      <c r="H2541" s="48">
        <v>134.35040000000001</v>
      </c>
      <c r="I2541" s="48">
        <v>2037</v>
      </c>
      <c r="J2541" s="48" t="s">
        <v>32</v>
      </c>
      <c r="K2541" s="48" t="s">
        <v>33</v>
      </c>
    </row>
    <row r="2542" spans="1:11" x14ac:dyDescent="0.25">
      <c r="A2542" s="48" t="s">
        <v>1838</v>
      </c>
      <c r="B2542" s="48" t="s">
        <v>79</v>
      </c>
      <c r="C2542" s="48" t="s">
        <v>31</v>
      </c>
      <c r="D2542" s="48">
        <v>1134366</v>
      </c>
      <c r="E2542" s="48">
        <v>85</v>
      </c>
      <c r="F2542" s="48">
        <v>6.1</v>
      </c>
      <c r="G2542" s="48">
        <v>5.4000000000000003E-3</v>
      </c>
      <c r="H2542" s="48">
        <v>185.9616</v>
      </c>
      <c r="I2542" s="48">
        <v>2037</v>
      </c>
      <c r="J2542" s="48" t="s">
        <v>32</v>
      </c>
      <c r="K2542" s="48" t="s">
        <v>33</v>
      </c>
    </row>
    <row r="2543" spans="1:11" x14ac:dyDescent="0.25">
      <c r="A2543" s="48" t="s">
        <v>2556</v>
      </c>
      <c r="B2543" s="48" t="s">
        <v>75</v>
      </c>
      <c r="C2543" s="48" t="s">
        <v>31</v>
      </c>
      <c r="D2543" s="48">
        <v>500548</v>
      </c>
      <c r="E2543" s="48">
        <v>84.13</v>
      </c>
      <c r="F2543" s="48">
        <v>5.69</v>
      </c>
      <c r="G2543" s="48">
        <v>1.14E-2</v>
      </c>
      <c r="H2543" s="48">
        <v>87.969800000000006</v>
      </c>
      <c r="I2543" s="48">
        <v>2037</v>
      </c>
      <c r="J2543" s="48" t="s">
        <v>32</v>
      </c>
      <c r="K2543" s="48" t="s">
        <v>33</v>
      </c>
    </row>
    <row r="2544" spans="1:11" x14ac:dyDescent="0.25">
      <c r="A2544" s="48" t="s">
        <v>2524</v>
      </c>
      <c r="B2544" s="48" t="s">
        <v>75</v>
      </c>
      <c r="C2544" s="48" t="s">
        <v>31</v>
      </c>
      <c r="D2544" s="48">
        <v>534928</v>
      </c>
      <c r="E2544" s="48">
        <v>84.65</v>
      </c>
      <c r="F2544" s="48">
        <v>5.21</v>
      </c>
      <c r="G2544" s="48">
        <v>9.7000000000000003E-3</v>
      </c>
      <c r="H2544" s="48">
        <v>102.67319999999999</v>
      </c>
      <c r="I2544" s="48">
        <v>2037</v>
      </c>
      <c r="J2544" s="48" t="s">
        <v>32</v>
      </c>
      <c r="K2544" s="48" t="s">
        <v>33</v>
      </c>
    </row>
    <row r="2545" spans="1:11" x14ac:dyDescent="0.25">
      <c r="A2545" s="48" t="s">
        <v>2541</v>
      </c>
      <c r="B2545" s="48" t="s">
        <v>75</v>
      </c>
      <c r="C2545" s="48" t="s">
        <v>31</v>
      </c>
      <c r="D2545" s="48">
        <v>280521</v>
      </c>
      <c r="E2545" s="48">
        <v>78.75</v>
      </c>
      <c r="F2545" s="48">
        <v>5.25</v>
      </c>
      <c r="G2545" s="48">
        <v>1.8700000000000001E-2</v>
      </c>
      <c r="H2545" s="48">
        <v>53.432600000000001</v>
      </c>
      <c r="I2545" s="48">
        <v>2037</v>
      </c>
      <c r="J2545" s="48" t="s">
        <v>32</v>
      </c>
      <c r="K2545" s="48" t="s">
        <v>33</v>
      </c>
    </row>
    <row r="2546" spans="1:11" x14ac:dyDescent="0.25">
      <c r="A2546" s="48" t="s">
        <v>2719</v>
      </c>
      <c r="B2546" s="48" t="s">
        <v>79</v>
      </c>
      <c r="C2546" s="48" t="s">
        <v>31</v>
      </c>
      <c r="D2546" s="48">
        <v>1132878</v>
      </c>
      <c r="E2546" s="48">
        <v>84.31</v>
      </c>
      <c r="F2546" s="48">
        <v>7.07</v>
      </c>
      <c r="G2546" s="48">
        <v>6.1999999999999998E-3</v>
      </c>
      <c r="H2546" s="48">
        <v>160.23740000000001</v>
      </c>
      <c r="I2546" s="48">
        <v>2037</v>
      </c>
      <c r="J2546" s="48" t="s">
        <v>32</v>
      </c>
      <c r="K2546" s="48" t="s">
        <v>33</v>
      </c>
    </row>
    <row r="2547" spans="1:11" x14ac:dyDescent="0.25">
      <c r="A2547" s="48" t="s">
        <v>3149</v>
      </c>
      <c r="B2547" s="48" t="s">
        <v>79</v>
      </c>
      <c r="C2547" s="48" t="s">
        <v>31</v>
      </c>
      <c r="D2547" s="48">
        <v>2192767</v>
      </c>
      <c r="E2547" s="48">
        <v>73.28</v>
      </c>
      <c r="F2547" s="48">
        <v>9.7799999999999994</v>
      </c>
      <c r="G2547" s="48">
        <v>4.4999999999999997E-3</v>
      </c>
      <c r="H2547" s="48">
        <v>224.20930000000001</v>
      </c>
      <c r="I2547" s="48">
        <v>2037</v>
      </c>
      <c r="J2547" s="48" t="s">
        <v>32</v>
      </c>
      <c r="K2547" s="48" t="s">
        <v>33</v>
      </c>
    </row>
    <row r="2548" spans="1:11" x14ac:dyDescent="0.25">
      <c r="A2548" s="48" t="s">
        <v>2177</v>
      </c>
      <c r="B2548" s="48" t="s">
        <v>79</v>
      </c>
      <c r="C2548" s="48" t="s">
        <v>31</v>
      </c>
      <c r="D2548" s="48">
        <v>1344162</v>
      </c>
      <c r="E2548" s="48">
        <v>81.8</v>
      </c>
      <c r="F2548" s="48">
        <v>6.95</v>
      </c>
      <c r="G2548" s="48">
        <v>5.1999999999999998E-3</v>
      </c>
      <c r="H2548" s="48">
        <v>193.40459999999999</v>
      </c>
      <c r="I2548" s="48">
        <v>2037</v>
      </c>
      <c r="J2548" s="48" t="s">
        <v>32</v>
      </c>
      <c r="K2548" s="48" t="s">
        <v>33</v>
      </c>
    </row>
    <row r="2549" spans="1:11" x14ac:dyDescent="0.25">
      <c r="A2549" s="48" t="s">
        <v>2561</v>
      </c>
      <c r="B2549" s="48" t="s">
        <v>75</v>
      </c>
      <c r="C2549" s="48" t="s">
        <v>31</v>
      </c>
      <c r="D2549" s="48">
        <v>319859</v>
      </c>
      <c r="E2549" s="48">
        <v>82.1</v>
      </c>
      <c r="F2549" s="48">
        <v>6.35</v>
      </c>
      <c r="G2549" s="48">
        <v>1.9900000000000001E-2</v>
      </c>
      <c r="H2549" s="48">
        <v>50.371499999999997</v>
      </c>
      <c r="I2549" s="48">
        <v>2037</v>
      </c>
      <c r="J2549" s="48" t="s">
        <v>32</v>
      </c>
      <c r="K2549" s="48" t="s">
        <v>33</v>
      </c>
    </row>
    <row r="2550" spans="1:11" x14ac:dyDescent="0.25">
      <c r="A2550" s="48" t="s">
        <v>3159</v>
      </c>
      <c r="B2550" s="48" t="s">
        <v>75</v>
      </c>
      <c r="C2550" s="48" t="s">
        <v>31</v>
      </c>
      <c r="D2550" s="48">
        <v>2220188</v>
      </c>
      <c r="E2550" s="48">
        <v>82.49</v>
      </c>
      <c r="F2550" s="48">
        <v>11.39</v>
      </c>
      <c r="G2550" s="48">
        <v>5.1000000000000004E-3</v>
      </c>
      <c r="H2550" s="48">
        <v>194.92429999999999</v>
      </c>
      <c r="I2550" s="48">
        <v>2037</v>
      </c>
      <c r="J2550" s="48" t="s">
        <v>32</v>
      </c>
      <c r="K2550" s="48" t="s">
        <v>33</v>
      </c>
    </row>
    <row r="2551" spans="1:11" x14ac:dyDescent="0.25">
      <c r="A2551" s="48" t="s">
        <v>2216</v>
      </c>
      <c r="B2551" s="48" t="s">
        <v>75</v>
      </c>
      <c r="C2551" s="48" t="s">
        <v>31</v>
      </c>
      <c r="D2551" s="48">
        <v>505226</v>
      </c>
      <c r="E2551" s="48">
        <v>80.5</v>
      </c>
      <c r="F2551" s="48">
        <v>4.71</v>
      </c>
      <c r="G2551" s="48">
        <v>9.2999999999999992E-3</v>
      </c>
      <c r="H2551" s="48">
        <v>107.2667</v>
      </c>
      <c r="I2551" s="48">
        <v>2037</v>
      </c>
      <c r="J2551" s="48" t="s">
        <v>32</v>
      </c>
      <c r="K2551" s="48" t="s">
        <v>33</v>
      </c>
    </row>
    <row r="2552" spans="1:11" x14ac:dyDescent="0.25">
      <c r="A2552" s="48" t="s">
        <v>2560</v>
      </c>
      <c r="B2552" s="48" t="s">
        <v>75</v>
      </c>
      <c r="C2552" s="48" t="s">
        <v>31</v>
      </c>
      <c r="D2552" s="48">
        <v>142145</v>
      </c>
      <c r="E2552" s="48">
        <v>84.17</v>
      </c>
      <c r="F2552" s="48">
        <v>8.81</v>
      </c>
      <c r="G2552" s="48">
        <v>6.2E-2</v>
      </c>
      <c r="H2552" s="48">
        <v>16.134499999999999</v>
      </c>
      <c r="I2552" s="48">
        <v>2037</v>
      </c>
      <c r="J2552" s="48" t="s">
        <v>32</v>
      </c>
      <c r="K2552" s="48" t="s">
        <v>33</v>
      </c>
    </row>
    <row r="2553" spans="1:11" x14ac:dyDescent="0.25">
      <c r="A2553" s="48" t="s">
        <v>2869</v>
      </c>
      <c r="B2553" s="48" t="s">
        <v>34</v>
      </c>
      <c r="C2553" s="48" t="s">
        <v>31</v>
      </c>
      <c r="D2553" s="48">
        <v>5395556</v>
      </c>
      <c r="E2553" s="48">
        <v>82.33</v>
      </c>
      <c r="F2553" s="48">
        <v>19.13</v>
      </c>
      <c r="G2553" s="48">
        <v>3.5000000000000001E-3</v>
      </c>
      <c r="H2553" s="48">
        <v>282.04680000000002</v>
      </c>
      <c r="I2553" s="48">
        <v>2037</v>
      </c>
      <c r="J2553" s="48" t="s">
        <v>32</v>
      </c>
      <c r="K2553" s="48" t="s">
        <v>33</v>
      </c>
    </row>
    <row r="2554" spans="1:11" x14ac:dyDescent="0.25">
      <c r="A2554" s="48" t="s">
        <v>2165</v>
      </c>
      <c r="B2554" s="48" t="s">
        <v>79</v>
      </c>
      <c r="C2554" s="48" t="s">
        <v>31</v>
      </c>
      <c r="D2554" s="48">
        <v>1433217</v>
      </c>
      <c r="E2554" s="48">
        <v>83.03</v>
      </c>
      <c r="F2554" s="48">
        <v>6.7</v>
      </c>
      <c r="G2554" s="48">
        <v>4.7000000000000002E-3</v>
      </c>
      <c r="H2554" s="48">
        <v>213.91300000000001</v>
      </c>
      <c r="I2554" s="48">
        <v>2037</v>
      </c>
      <c r="J2554" s="48" t="s">
        <v>32</v>
      </c>
      <c r="K2554" s="48" t="s">
        <v>33</v>
      </c>
    </row>
    <row r="2555" spans="1:11" x14ac:dyDescent="0.25">
      <c r="A2555" s="48" t="s">
        <v>2555</v>
      </c>
      <c r="B2555" s="48" t="s">
        <v>75</v>
      </c>
      <c r="C2555" s="48" t="s">
        <v>31</v>
      </c>
      <c r="D2555" s="48">
        <v>209449</v>
      </c>
      <c r="E2555" s="48">
        <v>75.12</v>
      </c>
      <c r="F2555" s="48">
        <v>7.03</v>
      </c>
      <c r="G2555" s="48">
        <v>3.3599999999999998E-2</v>
      </c>
      <c r="H2555" s="48">
        <v>29.793600000000001</v>
      </c>
      <c r="I2555" s="48">
        <v>2037</v>
      </c>
      <c r="J2555" s="48" t="s">
        <v>32</v>
      </c>
      <c r="K2555" s="48" t="s">
        <v>33</v>
      </c>
    </row>
    <row r="2556" spans="1:11" x14ac:dyDescent="0.25">
      <c r="A2556" s="48" t="s">
        <v>2722</v>
      </c>
      <c r="B2556" s="48" t="s">
        <v>79</v>
      </c>
      <c r="C2556" s="48" t="s">
        <v>31</v>
      </c>
      <c r="D2556" s="48">
        <v>1397268</v>
      </c>
      <c r="E2556" s="48">
        <v>84.59</v>
      </c>
      <c r="F2556" s="48">
        <v>7.02</v>
      </c>
      <c r="G2556" s="48">
        <v>5.0000000000000001E-3</v>
      </c>
      <c r="H2556" s="48">
        <v>199.041</v>
      </c>
      <c r="I2556" s="48">
        <v>2037</v>
      </c>
      <c r="J2556" s="48" t="s">
        <v>32</v>
      </c>
      <c r="K2556" s="48" t="s">
        <v>33</v>
      </c>
    </row>
    <row r="2557" spans="1:11" x14ac:dyDescent="0.25">
      <c r="A2557" s="48" t="s">
        <v>2881</v>
      </c>
      <c r="B2557" s="48" t="s">
        <v>79</v>
      </c>
      <c r="C2557" s="48" t="s">
        <v>31</v>
      </c>
      <c r="D2557" s="48">
        <v>1190943</v>
      </c>
      <c r="E2557" s="48">
        <v>86.72</v>
      </c>
      <c r="F2557" s="48">
        <v>6.37</v>
      </c>
      <c r="G2557" s="48">
        <v>5.3E-3</v>
      </c>
      <c r="H2557" s="48">
        <v>186.96119999999999</v>
      </c>
      <c r="I2557" s="48">
        <v>2037</v>
      </c>
      <c r="J2557" s="48" t="s">
        <v>32</v>
      </c>
      <c r="K2557" s="48" t="s">
        <v>33</v>
      </c>
    </row>
    <row r="2558" spans="1:11" x14ac:dyDescent="0.25">
      <c r="A2558" s="48" t="s">
        <v>2544</v>
      </c>
      <c r="B2558" s="48" t="s">
        <v>75</v>
      </c>
      <c r="C2558" s="48" t="s">
        <v>31</v>
      </c>
      <c r="D2558" s="48">
        <v>876803</v>
      </c>
      <c r="E2558" s="48">
        <v>71.599999999999994</v>
      </c>
      <c r="F2558" s="48">
        <v>5.35</v>
      </c>
      <c r="G2558" s="48">
        <v>6.1000000000000004E-3</v>
      </c>
      <c r="H2558" s="48">
        <v>163.88829999999999</v>
      </c>
      <c r="I2558" s="48">
        <v>2037</v>
      </c>
      <c r="J2558" s="48" t="s">
        <v>32</v>
      </c>
      <c r="K2558" s="48" t="s">
        <v>33</v>
      </c>
    </row>
    <row r="2559" spans="1:11" x14ac:dyDescent="0.25">
      <c r="A2559" s="48" t="s">
        <v>2864</v>
      </c>
      <c r="B2559" s="48" t="s">
        <v>79</v>
      </c>
      <c r="C2559" s="48" t="s">
        <v>31</v>
      </c>
      <c r="D2559" s="48">
        <v>2106587</v>
      </c>
      <c r="E2559" s="48">
        <v>88.44</v>
      </c>
      <c r="F2559" s="48">
        <v>9.77</v>
      </c>
      <c r="G2559" s="48">
        <v>4.5999999999999999E-3</v>
      </c>
      <c r="H2559" s="48">
        <v>215.61789999999999</v>
      </c>
      <c r="I2559" s="48">
        <v>2037</v>
      </c>
      <c r="J2559" s="48" t="s">
        <v>32</v>
      </c>
      <c r="K2559" s="48" t="s">
        <v>33</v>
      </c>
    </row>
    <row r="2560" spans="1:11" x14ac:dyDescent="0.25">
      <c r="A2560" s="48" t="s">
        <v>2531</v>
      </c>
      <c r="B2560" s="48" t="s">
        <v>34</v>
      </c>
      <c r="C2560" s="48" t="s">
        <v>31</v>
      </c>
      <c r="D2560" s="48">
        <v>939016</v>
      </c>
      <c r="E2560" s="48">
        <v>80.459999999999994</v>
      </c>
      <c r="F2560" s="48">
        <v>8.36</v>
      </c>
      <c r="G2560" s="48">
        <v>8.8999999999999999E-3</v>
      </c>
      <c r="H2560" s="48">
        <v>112.32250000000001</v>
      </c>
      <c r="I2560" s="48">
        <v>2037</v>
      </c>
      <c r="J2560" s="48" t="s">
        <v>32</v>
      </c>
      <c r="K2560" s="48" t="s">
        <v>33</v>
      </c>
    </row>
    <row r="2561" spans="1:11" x14ac:dyDescent="0.25">
      <c r="A2561" s="48" t="s">
        <v>3528</v>
      </c>
      <c r="B2561" s="48" t="s">
        <v>75</v>
      </c>
      <c r="C2561" s="48" t="s">
        <v>31</v>
      </c>
      <c r="D2561" s="48">
        <v>2379506</v>
      </c>
      <c r="E2561" s="48">
        <v>79.180000000000007</v>
      </c>
      <c r="F2561" s="48">
        <v>10.69</v>
      </c>
      <c r="G2561" s="48">
        <v>4.4999999999999997E-3</v>
      </c>
      <c r="H2561" s="48">
        <v>222.5917</v>
      </c>
      <c r="I2561" s="48">
        <v>2037</v>
      </c>
      <c r="J2561" s="48" t="s">
        <v>32</v>
      </c>
      <c r="K2561" s="48" t="s">
        <v>33</v>
      </c>
    </row>
    <row r="2562" spans="1:11" x14ac:dyDescent="0.25">
      <c r="A2562" s="48" t="s">
        <v>3662</v>
      </c>
      <c r="B2562" s="48" t="s">
        <v>79</v>
      </c>
      <c r="C2562" s="48" t="s">
        <v>31</v>
      </c>
      <c r="D2562" s="48">
        <v>854754</v>
      </c>
      <c r="E2562" s="48">
        <v>85.89</v>
      </c>
      <c r="F2562" s="48">
        <v>6.81</v>
      </c>
      <c r="G2562" s="48">
        <v>8.0000000000000002E-3</v>
      </c>
      <c r="H2562" s="48">
        <v>125.5145</v>
      </c>
      <c r="I2562" s="48">
        <v>2037</v>
      </c>
      <c r="J2562" s="48" t="s">
        <v>32</v>
      </c>
      <c r="K2562" s="48" t="s">
        <v>33</v>
      </c>
    </row>
    <row r="2563" spans="1:11" x14ac:dyDescent="0.25">
      <c r="A2563" s="48" t="s">
        <v>2528</v>
      </c>
      <c r="B2563" s="48" t="s">
        <v>75</v>
      </c>
      <c r="C2563" s="48" t="s">
        <v>31</v>
      </c>
      <c r="D2563" s="48">
        <v>474301</v>
      </c>
      <c r="E2563" s="48">
        <v>83.66</v>
      </c>
      <c r="F2563" s="48">
        <v>5.59</v>
      </c>
      <c r="G2563" s="48">
        <v>1.18E-2</v>
      </c>
      <c r="H2563" s="48">
        <v>84.848100000000002</v>
      </c>
      <c r="I2563" s="48">
        <v>2037</v>
      </c>
      <c r="J2563" s="48" t="s">
        <v>32</v>
      </c>
      <c r="K2563" s="48" t="s">
        <v>33</v>
      </c>
    </row>
    <row r="2564" spans="1:11" x14ac:dyDescent="0.25">
      <c r="A2564" s="48" t="s">
        <v>2671</v>
      </c>
      <c r="B2564" s="48" t="s">
        <v>79</v>
      </c>
      <c r="C2564" s="48" t="s">
        <v>31</v>
      </c>
      <c r="D2564" s="48">
        <v>1259966</v>
      </c>
      <c r="E2564" s="48">
        <v>86.4</v>
      </c>
      <c r="F2564" s="48">
        <v>7.16</v>
      </c>
      <c r="G2564" s="48">
        <v>5.7000000000000002E-3</v>
      </c>
      <c r="H2564" s="48">
        <v>175.97290000000001</v>
      </c>
      <c r="I2564" s="48">
        <v>2037</v>
      </c>
      <c r="J2564" s="48" t="s">
        <v>32</v>
      </c>
      <c r="K2564" s="48" t="s">
        <v>33</v>
      </c>
    </row>
    <row r="2565" spans="1:11" x14ac:dyDescent="0.25">
      <c r="A2565" s="48" t="s">
        <v>2553</v>
      </c>
      <c r="B2565" s="48" t="s">
        <v>75</v>
      </c>
      <c r="C2565" s="48" t="s">
        <v>31</v>
      </c>
      <c r="D2565" s="48">
        <v>440186</v>
      </c>
      <c r="E2565" s="48">
        <v>82.14</v>
      </c>
      <c r="F2565" s="48">
        <v>6.66</v>
      </c>
      <c r="G2565" s="48">
        <v>1.5100000000000001E-2</v>
      </c>
      <c r="H2565" s="48">
        <v>66.094099999999997</v>
      </c>
      <c r="I2565" s="48">
        <v>2037</v>
      </c>
      <c r="J2565" s="48" t="s">
        <v>32</v>
      </c>
      <c r="K2565" s="48" t="s">
        <v>33</v>
      </c>
    </row>
    <row r="2566" spans="1:11" x14ac:dyDescent="0.25">
      <c r="A2566" s="48" t="s">
        <v>3270</v>
      </c>
      <c r="B2566" s="48" t="s">
        <v>75</v>
      </c>
      <c r="C2566" s="48" t="s">
        <v>31</v>
      </c>
      <c r="D2566" s="48">
        <v>1344608</v>
      </c>
      <c r="E2566" s="48">
        <v>80.86</v>
      </c>
      <c r="F2566" s="48">
        <v>7.87</v>
      </c>
      <c r="G2566" s="48">
        <v>5.8999999999999999E-3</v>
      </c>
      <c r="H2566" s="48">
        <v>170.85239999999999</v>
      </c>
      <c r="I2566" s="48">
        <v>2037</v>
      </c>
      <c r="J2566" s="48" t="s">
        <v>32</v>
      </c>
      <c r="K2566" s="48" t="s">
        <v>33</v>
      </c>
    </row>
    <row r="2567" spans="1:11" x14ac:dyDescent="0.25">
      <c r="A2567" s="48" t="s">
        <v>3077</v>
      </c>
      <c r="B2567" s="48" t="s">
        <v>75</v>
      </c>
      <c r="C2567" s="48" t="s">
        <v>31</v>
      </c>
      <c r="D2567" s="48">
        <v>876670</v>
      </c>
      <c r="E2567" s="48">
        <v>79.09</v>
      </c>
      <c r="F2567" s="48">
        <v>5.38</v>
      </c>
      <c r="G2567" s="48">
        <v>6.1000000000000004E-3</v>
      </c>
      <c r="H2567" s="48">
        <v>162.94990000000001</v>
      </c>
      <c r="I2567" s="48">
        <v>2037</v>
      </c>
      <c r="J2567" s="48" t="s">
        <v>32</v>
      </c>
      <c r="K2567" s="48" t="s">
        <v>33</v>
      </c>
    </row>
    <row r="2568" spans="1:11" x14ac:dyDescent="0.25">
      <c r="A2568" s="48" t="s">
        <v>2220</v>
      </c>
      <c r="B2568" s="48" t="s">
        <v>75</v>
      </c>
      <c r="C2568" s="48" t="s">
        <v>31</v>
      </c>
      <c r="D2568" s="48">
        <v>560563</v>
      </c>
      <c r="E2568" s="48">
        <v>77.45</v>
      </c>
      <c r="F2568" s="48">
        <v>4.79</v>
      </c>
      <c r="G2568" s="48">
        <v>8.5000000000000006E-3</v>
      </c>
      <c r="H2568" s="48">
        <v>117.0278</v>
      </c>
      <c r="I2568" s="48">
        <v>2037</v>
      </c>
      <c r="J2568" s="48" t="s">
        <v>32</v>
      </c>
      <c r="K2568" s="48" t="s">
        <v>33</v>
      </c>
    </row>
    <row r="2569" spans="1:11" x14ac:dyDescent="0.25">
      <c r="A2569" s="48" t="s">
        <v>2546</v>
      </c>
      <c r="B2569" s="48" t="s">
        <v>75</v>
      </c>
      <c r="C2569" s="48" t="s">
        <v>31</v>
      </c>
      <c r="D2569" s="48">
        <v>297975</v>
      </c>
      <c r="E2569" s="48">
        <v>85.1</v>
      </c>
      <c r="F2569" s="48">
        <v>5.81</v>
      </c>
      <c r="G2569" s="48">
        <v>1.95E-2</v>
      </c>
      <c r="H2569" s="48">
        <v>51.2866</v>
      </c>
      <c r="I2569" s="48">
        <v>2037</v>
      </c>
      <c r="J2569" s="48" t="s">
        <v>32</v>
      </c>
      <c r="K2569" s="48" t="s">
        <v>33</v>
      </c>
    </row>
    <row r="2570" spans="1:11" x14ac:dyDescent="0.25">
      <c r="A2570" s="48" t="s">
        <v>3176</v>
      </c>
      <c r="B2570" s="48" t="s">
        <v>75</v>
      </c>
      <c r="C2570" s="48" t="s">
        <v>31</v>
      </c>
      <c r="D2570" s="48">
        <v>1378425</v>
      </c>
      <c r="E2570" s="48">
        <v>80.2</v>
      </c>
      <c r="F2570" s="48">
        <v>4.7</v>
      </c>
      <c r="G2570" s="48">
        <v>3.3999999999999998E-3</v>
      </c>
      <c r="H2570" s="48">
        <v>293.28199999999998</v>
      </c>
      <c r="I2570" s="48">
        <v>2037</v>
      </c>
      <c r="J2570" s="48" t="s">
        <v>32</v>
      </c>
      <c r="K2570" s="48" t="s">
        <v>33</v>
      </c>
    </row>
    <row r="2571" spans="1:11" x14ac:dyDescent="0.25">
      <c r="A2571" s="48" t="s">
        <v>2283</v>
      </c>
      <c r="B2571" s="48" t="s">
        <v>75</v>
      </c>
      <c r="C2571" s="48" t="s">
        <v>31</v>
      </c>
      <c r="D2571" s="48">
        <v>451723</v>
      </c>
      <c r="E2571" s="48">
        <v>77.739999999999995</v>
      </c>
      <c r="F2571" s="48">
        <v>4.7300000000000004</v>
      </c>
      <c r="G2571" s="48">
        <v>1.0500000000000001E-2</v>
      </c>
      <c r="H2571" s="48">
        <v>95.5017</v>
      </c>
      <c r="I2571" s="48">
        <v>2037</v>
      </c>
      <c r="J2571" s="48" t="s">
        <v>32</v>
      </c>
      <c r="K2571" s="48" t="s">
        <v>33</v>
      </c>
    </row>
    <row r="2572" spans="1:11" x14ac:dyDescent="0.25">
      <c r="A2572" s="48" t="s">
        <v>2570</v>
      </c>
      <c r="B2572" s="48" t="s">
        <v>75</v>
      </c>
      <c r="C2572" s="48" t="s">
        <v>31</v>
      </c>
      <c r="D2572" s="48">
        <v>402700</v>
      </c>
      <c r="E2572" s="48">
        <v>84.92</v>
      </c>
      <c r="F2572" s="48">
        <v>5.72</v>
      </c>
      <c r="G2572" s="48">
        <v>1.4200000000000001E-2</v>
      </c>
      <c r="H2572" s="48">
        <v>70.402100000000004</v>
      </c>
      <c r="I2572" s="48">
        <v>2037</v>
      </c>
      <c r="J2572" s="48" t="s">
        <v>32</v>
      </c>
      <c r="K2572" s="48" t="s">
        <v>33</v>
      </c>
    </row>
    <row r="2573" spans="1:11" x14ac:dyDescent="0.25">
      <c r="A2573" s="48" t="s">
        <v>2550</v>
      </c>
      <c r="B2573" s="48" t="s">
        <v>75</v>
      </c>
      <c r="C2573" s="48" t="s">
        <v>31</v>
      </c>
      <c r="D2573" s="48">
        <v>898554</v>
      </c>
      <c r="E2573" s="48">
        <v>83.89</v>
      </c>
      <c r="F2573" s="48">
        <v>5.38</v>
      </c>
      <c r="G2573" s="48">
        <v>6.0000000000000001E-3</v>
      </c>
      <c r="H2573" s="48">
        <v>167.01750000000001</v>
      </c>
      <c r="I2573" s="48">
        <v>2037</v>
      </c>
      <c r="J2573" s="48" t="s">
        <v>32</v>
      </c>
      <c r="K2573" s="48" t="s">
        <v>33</v>
      </c>
    </row>
    <row r="2574" spans="1:11" x14ac:dyDescent="0.25">
      <c r="A2574" s="48" t="s">
        <v>3663</v>
      </c>
      <c r="B2574" s="48" t="s">
        <v>75</v>
      </c>
      <c r="C2574" s="48" t="s">
        <v>31</v>
      </c>
      <c r="D2574" s="48">
        <v>1205984</v>
      </c>
      <c r="E2574" s="48">
        <v>85.9</v>
      </c>
      <c r="F2574" s="48">
        <v>6.33</v>
      </c>
      <c r="G2574" s="48">
        <v>5.1999999999999998E-3</v>
      </c>
      <c r="H2574" s="48">
        <v>190.5188</v>
      </c>
      <c r="I2574" s="48">
        <v>2037</v>
      </c>
      <c r="J2574" s="48" t="s">
        <v>32</v>
      </c>
      <c r="K2574" s="48" t="s">
        <v>33</v>
      </c>
    </row>
    <row r="2575" spans="1:11" x14ac:dyDescent="0.25">
      <c r="A2575" s="48" t="s">
        <v>2158</v>
      </c>
      <c r="B2575" s="48" t="s">
        <v>79</v>
      </c>
      <c r="C2575" s="48" t="s">
        <v>31</v>
      </c>
      <c r="D2575" s="48">
        <v>1441448</v>
      </c>
      <c r="E2575" s="48">
        <v>85.19</v>
      </c>
      <c r="F2575" s="48">
        <v>6.39</v>
      </c>
      <c r="G2575" s="48">
        <v>4.4000000000000003E-3</v>
      </c>
      <c r="H2575" s="48">
        <v>225.5788</v>
      </c>
      <c r="I2575" s="48">
        <v>2037</v>
      </c>
      <c r="J2575" s="48" t="s">
        <v>32</v>
      </c>
      <c r="K2575" s="48" t="s">
        <v>33</v>
      </c>
    </row>
    <row r="2576" spans="1:11" x14ac:dyDescent="0.25">
      <c r="A2576" s="48" t="s">
        <v>2863</v>
      </c>
      <c r="B2576" s="48" t="s">
        <v>75</v>
      </c>
      <c r="C2576" s="48" t="s">
        <v>31</v>
      </c>
      <c r="D2576" s="48">
        <v>1194149</v>
      </c>
      <c r="E2576" s="48">
        <v>79.08</v>
      </c>
      <c r="F2576" s="48">
        <v>5.89</v>
      </c>
      <c r="G2576" s="48">
        <v>4.8999999999999998E-3</v>
      </c>
      <c r="H2576" s="48">
        <v>202.74180000000001</v>
      </c>
      <c r="I2576" s="48">
        <v>2037</v>
      </c>
      <c r="J2576" s="48" t="s">
        <v>32</v>
      </c>
      <c r="K2576" s="48" t="s">
        <v>33</v>
      </c>
    </row>
    <row r="2577" spans="1:11" x14ac:dyDescent="0.25">
      <c r="A2577" s="48" t="s">
        <v>2527</v>
      </c>
      <c r="B2577" s="48" t="s">
        <v>75</v>
      </c>
      <c r="C2577" s="48" t="s">
        <v>31</v>
      </c>
      <c r="D2577" s="48">
        <v>272720</v>
      </c>
      <c r="E2577" s="48">
        <v>81.239999999999995</v>
      </c>
      <c r="F2577" s="48">
        <v>5.74</v>
      </c>
      <c r="G2577" s="48">
        <v>2.1000000000000001E-2</v>
      </c>
      <c r="H2577" s="48">
        <v>47.5122</v>
      </c>
      <c r="I2577" s="48">
        <v>2037</v>
      </c>
      <c r="J2577" s="48" t="s">
        <v>32</v>
      </c>
      <c r="K2577" s="48" t="s">
        <v>33</v>
      </c>
    </row>
    <row r="2578" spans="1:11" x14ac:dyDescent="0.25">
      <c r="A2578" s="48" t="s">
        <v>2866</v>
      </c>
      <c r="B2578" s="48" t="s">
        <v>75</v>
      </c>
      <c r="C2578" s="48" t="s">
        <v>31</v>
      </c>
      <c r="D2578" s="48">
        <v>1264759</v>
      </c>
      <c r="E2578" s="48">
        <v>86.24</v>
      </c>
      <c r="F2578" s="48">
        <v>5.26</v>
      </c>
      <c r="G2578" s="48">
        <v>4.1999999999999997E-3</v>
      </c>
      <c r="H2578" s="48">
        <v>240.4485</v>
      </c>
      <c r="I2578" s="48">
        <v>2037</v>
      </c>
      <c r="J2578" s="48" t="s">
        <v>32</v>
      </c>
      <c r="K2578" s="48" t="s">
        <v>33</v>
      </c>
    </row>
    <row r="2579" spans="1:11" x14ac:dyDescent="0.25">
      <c r="A2579" s="48" t="s">
        <v>2163</v>
      </c>
      <c r="B2579" s="48" t="s">
        <v>79</v>
      </c>
      <c r="C2579" s="48" t="s">
        <v>31</v>
      </c>
      <c r="D2579" s="48">
        <v>1285106</v>
      </c>
      <c r="E2579" s="48">
        <v>87.6</v>
      </c>
      <c r="F2579" s="48">
        <v>6.64</v>
      </c>
      <c r="G2579" s="48">
        <v>5.1999999999999998E-3</v>
      </c>
      <c r="H2579" s="48">
        <v>193.54</v>
      </c>
      <c r="I2579" s="48">
        <v>2037</v>
      </c>
      <c r="J2579" s="48" t="s">
        <v>32</v>
      </c>
      <c r="K2579" s="48" t="s">
        <v>33</v>
      </c>
    </row>
    <row r="2580" spans="1:11" x14ac:dyDescent="0.25">
      <c r="A2580" s="48" t="s">
        <v>2539</v>
      </c>
      <c r="B2580" s="48" t="s">
        <v>75</v>
      </c>
      <c r="C2580" s="48" t="s">
        <v>31</v>
      </c>
      <c r="D2580" s="48">
        <v>77684</v>
      </c>
      <c r="E2580" s="48">
        <v>77</v>
      </c>
      <c r="F2580" s="48">
        <v>5.58</v>
      </c>
      <c r="G2580" s="48">
        <v>7.1800000000000003E-2</v>
      </c>
      <c r="H2580" s="48">
        <v>13.921799999999999</v>
      </c>
      <c r="I2580" s="48">
        <v>2037</v>
      </c>
      <c r="J2580" s="48" t="s">
        <v>32</v>
      </c>
      <c r="K2580" s="48" t="s">
        <v>33</v>
      </c>
    </row>
    <row r="2581" spans="1:11" x14ac:dyDescent="0.25">
      <c r="A2581" s="48" t="s">
        <v>3664</v>
      </c>
      <c r="B2581" s="48" t="s">
        <v>79</v>
      </c>
      <c r="C2581" s="48" t="s">
        <v>31</v>
      </c>
      <c r="D2581" s="48">
        <v>2675679</v>
      </c>
      <c r="E2581" s="48">
        <v>88.27</v>
      </c>
      <c r="F2581" s="48">
        <v>10.06</v>
      </c>
      <c r="G2581" s="48">
        <v>3.8E-3</v>
      </c>
      <c r="H2581" s="48">
        <v>265.97210000000001</v>
      </c>
      <c r="I2581" s="48">
        <v>2037</v>
      </c>
      <c r="J2581" s="48" t="s">
        <v>32</v>
      </c>
      <c r="K2581" s="48" t="s">
        <v>33</v>
      </c>
    </row>
    <row r="2582" spans="1:11" x14ac:dyDescent="0.25">
      <c r="A2582" s="48" t="s">
        <v>2568</v>
      </c>
      <c r="B2582" s="48" t="s">
        <v>75</v>
      </c>
      <c r="C2582" s="48" t="s">
        <v>31</v>
      </c>
      <c r="D2582" s="48">
        <v>100691</v>
      </c>
      <c r="E2582" s="48">
        <v>80.069999999999993</v>
      </c>
      <c r="F2582" s="48">
        <v>6.05</v>
      </c>
      <c r="G2582" s="48">
        <v>6.0100000000000001E-2</v>
      </c>
      <c r="H2582" s="48">
        <v>16.6432</v>
      </c>
      <c r="I2582" s="48">
        <v>2037</v>
      </c>
      <c r="J2582" s="48" t="s">
        <v>32</v>
      </c>
      <c r="K2582" s="48" t="s">
        <v>33</v>
      </c>
    </row>
    <row r="2583" spans="1:11" x14ac:dyDescent="0.25">
      <c r="A2583" s="48" t="s">
        <v>2532</v>
      </c>
      <c r="B2583" s="48" t="s">
        <v>75</v>
      </c>
      <c r="C2583" s="48" t="s">
        <v>31</v>
      </c>
      <c r="D2583" s="48">
        <v>239200</v>
      </c>
      <c r="E2583" s="48">
        <v>82.75</v>
      </c>
      <c r="F2583" s="48">
        <v>5.95</v>
      </c>
      <c r="G2583" s="48">
        <v>2.4899999999999999E-2</v>
      </c>
      <c r="H2583" s="48">
        <v>40.201700000000002</v>
      </c>
      <c r="I2583" s="48">
        <v>2037</v>
      </c>
      <c r="J2583" s="48" t="s">
        <v>32</v>
      </c>
      <c r="K2583" s="48" t="s">
        <v>33</v>
      </c>
    </row>
    <row r="2584" spans="1:11" x14ac:dyDescent="0.25">
      <c r="A2584" s="48" t="s">
        <v>3492</v>
      </c>
      <c r="B2584" s="48" t="s">
        <v>34</v>
      </c>
      <c r="C2584" s="48" t="s">
        <v>31</v>
      </c>
      <c r="D2584" s="48">
        <v>3011400</v>
      </c>
      <c r="E2584" s="48">
        <v>83.06</v>
      </c>
      <c r="F2584" s="48">
        <v>10.42</v>
      </c>
      <c r="G2584" s="48">
        <v>3.5000000000000001E-3</v>
      </c>
      <c r="H2584" s="48">
        <v>289.00189999999998</v>
      </c>
      <c r="I2584" s="48">
        <v>2038</v>
      </c>
      <c r="J2584" s="48" t="s">
        <v>32</v>
      </c>
      <c r="K2584" s="48" t="s">
        <v>33</v>
      </c>
    </row>
    <row r="2585" spans="1:11" x14ac:dyDescent="0.25">
      <c r="A2585" s="48" t="s">
        <v>3545</v>
      </c>
      <c r="B2585" s="48" t="s">
        <v>34</v>
      </c>
      <c r="C2585" s="48" t="s">
        <v>31</v>
      </c>
      <c r="D2585" s="48">
        <v>2480649</v>
      </c>
      <c r="E2585" s="48">
        <v>80.55</v>
      </c>
      <c r="F2585" s="48">
        <v>8.31</v>
      </c>
      <c r="G2585" s="48">
        <v>3.3E-3</v>
      </c>
      <c r="H2585" s="48">
        <v>298.51369999999997</v>
      </c>
      <c r="I2585" s="48">
        <v>2038</v>
      </c>
      <c r="J2585" s="48" t="s">
        <v>32</v>
      </c>
      <c r="K2585" s="48" t="s">
        <v>33</v>
      </c>
    </row>
    <row r="2586" spans="1:11" x14ac:dyDescent="0.25">
      <c r="A2586" s="48" t="s">
        <v>2344</v>
      </c>
      <c r="B2586" s="48" t="s">
        <v>75</v>
      </c>
      <c r="C2586" s="48" t="s">
        <v>31</v>
      </c>
      <c r="D2586" s="48">
        <v>535756</v>
      </c>
      <c r="E2586" s="48">
        <v>80.61</v>
      </c>
      <c r="F2586" s="48">
        <v>4.6900000000000004</v>
      </c>
      <c r="G2586" s="48">
        <v>8.8000000000000005E-3</v>
      </c>
      <c r="H2586" s="48">
        <v>114.2336</v>
      </c>
      <c r="I2586" s="48">
        <v>2038</v>
      </c>
      <c r="J2586" s="48" t="s">
        <v>32</v>
      </c>
      <c r="K2586" s="48" t="s">
        <v>33</v>
      </c>
    </row>
    <row r="2587" spans="1:11" x14ac:dyDescent="0.25">
      <c r="A2587" s="48" t="s">
        <v>3665</v>
      </c>
      <c r="B2587" s="48" t="s">
        <v>79</v>
      </c>
      <c r="C2587" s="48" t="s">
        <v>31</v>
      </c>
      <c r="D2587" s="48">
        <v>2781844</v>
      </c>
      <c r="E2587" s="48">
        <v>88.34</v>
      </c>
      <c r="F2587" s="48">
        <v>10.02</v>
      </c>
      <c r="G2587" s="48">
        <v>3.5999999999999999E-3</v>
      </c>
      <c r="H2587" s="48">
        <v>277.62909999999999</v>
      </c>
      <c r="I2587" s="48">
        <v>2038</v>
      </c>
      <c r="J2587" s="48" t="s">
        <v>32</v>
      </c>
      <c r="K2587" s="48" t="s">
        <v>33</v>
      </c>
    </row>
    <row r="2588" spans="1:11" x14ac:dyDescent="0.25">
      <c r="A2588" s="48" t="s">
        <v>3666</v>
      </c>
      <c r="B2588" s="48" t="s">
        <v>79</v>
      </c>
      <c r="C2588" s="48" t="s">
        <v>31</v>
      </c>
      <c r="D2588" s="48">
        <v>1411657</v>
      </c>
      <c r="E2588" s="48">
        <v>88.36</v>
      </c>
      <c r="F2588" s="48">
        <v>6.94</v>
      </c>
      <c r="G2588" s="48">
        <v>4.8999999999999998E-3</v>
      </c>
      <c r="H2588" s="48">
        <v>203.40889999999999</v>
      </c>
      <c r="I2588" s="48">
        <v>2038</v>
      </c>
      <c r="J2588" s="48" t="s">
        <v>32</v>
      </c>
      <c r="K2588" s="48" t="s">
        <v>33</v>
      </c>
    </row>
    <row r="2589" spans="1:11" x14ac:dyDescent="0.25">
      <c r="A2589" s="48" t="s">
        <v>3667</v>
      </c>
      <c r="B2589" s="48" t="s">
        <v>75</v>
      </c>
      <c r="C2589" s="48" t="s">
        <v>31</v>
      </c>
      <c r="D2589" s="48">
        <v>866334</v>
      </c>
      <c r="E2589" s="48">
        <v>84.45</v>
      </c>
      <c r="F2589" s="48">
        <v>6.34</v>
      </c>
      <c r="G2589" s="48">
        <v>7.3000000000000001E-3</v>
      </c>
      <c r="H2589" s="48">
        <v>136.64580000000001</v>
      </c>
      <c r="I2589" s="48">
        <v>2038</v>
      </c>
      <c r="J2589" s="48" t="s">
        <v>32</v>
      </c>
      <c r="K2589" s="48" t="s">
        <v>33</v>
      </c>
    </row>
    <row r="2590" spans="1:11" x14ac:dyDescent="0.25">
      <c r="A2590" s="48" t="s">
        <v>2871</v>
      </c>
      <c r="B2590" s="48" t="s">
        <v>75</v>
      </c>
      <c r="C2590" s="48" t="s">
        <v>31</v>
      </c>
      <c r="D2590" s="48">
        <v>1005797</v>
      </c>
      <c r="E2590" s="48">
        <v>85.3</v>
      </c>
      <c r="F2590" s="48">
        <v>5.21</v>
      </c>
      <c r="G2590" s="48">
        <v>5.1999999999999998E-3</v>
      </c>
      <c r="H2590" s="48">
        <v>193.0513</v>
      </c>
      <c r="I2590" s="48">
        <v>2038</v>
      </c>
      <c r="J2590" s="48" t="s">
        <v>32</v>
      </c>
      <c r="K2590" s="48" t="s">
        <v>33</v>
      </c>
    </row>
    <row r="2591" spans="1:11" x14ac:dyDescent="0.25">
      <c r="A2591" s="48" t="s">
        <v>3107</v>
      </c>
      <c r="B2591" s="48" t="s">
        <v>75</v>
      </c>
      <c r="C2591" s="48" t="s">
        <v>31</v>
      </c>
      <c r="D2591" s="48">
        <v>359298</v>
      </c>
      <c r="E2591" s="48">
        <v>78.87</v>
      </c>
      <c r="F2591" s="48">
        <v>4.43</v>
      </c>
      <c r="G2591" s="48">
        <v>1.23E-2</v>
      </c>
      <c r="H2591" s="48">
        <v>81.105800000000002</v>
      </c>
      <c r="I2591" s="48">
        <v>2038</v>
      </c>
      <c r="J2591" s="48" t="s">
        <v>32</v>
      </c>
      <c r="K2591" s="48" t="s">
        <v>33</v>
      </c>
    </row>
    <row r="2592" spans="1:11" x14ac:dyDescent="0.25">
      <c r="A2592" s="48" t="s">
        <v>2351</v>
      </c>
      <c r="B2592" s="48" t="s">
        <v>75</v>
      </c>
      <c r="C2592" s="48" t="s">
        <v>31</v>
      </c>
      <c r="D2592" s="48">
        <v>434069</v>
      </c>
      <c r="E2592" s="48">
        <v>79.22</v>
      </c>
      <c r="F2592" s="48">
        <v>4.5</v>
      </c>
      <c r="G2592" s="48">
        <v>1.04E-2</v>
      </c>
      <c r="H2592" s="48">
        <v>96.459900000000005</v>
      </c>
      <c r="I2592" s="48">
        <v>2038</v>
      </c>
      <c r="J2592" s="48" t="s">
        <v>32</v>
      </c>
      <c r="K2592" s="48" t="s">
        <v>33</v>
      </c>
    </row>
    <row r="2593" spans="1:11" x14ac:dyDescent="0.25">
      <c r="A2593" s="48" t="s">
        <v>3491</v>
      </c>
      <c r="B2593" s="48" t="s">
        <v>75</v>
      </c>
      <c r="C2593" s="48" t="s">
        <v>31</v>
      </c>
      <c r="D2593" s="48">
        <v>2552858</v>
      </c>
      <c r="E2593" s="48">
        <v>67.97</v>
      </c>
      <c r="F2593" s="48">
        <v>10.46</v>
      </c>
      <c r="G2593" s="48">
        <v>4.1000000000000003E-3</v>
      </c>
      <c r="H2593" s="48">
        <v>244.0591</v>
      </c>
      <c r="I2593" s="48">
        <v>2038</v>
      </c>
      <c r="J2593" s="48" t="s">
        <v>32</v>
      </c>
      <c r="K2593" s="48" t="s">
        <v>33</v>
      </c>
    </row>
    <row r="2594" spans="1:11" x14ac:dyDescent="0.25">
      <c r="A2594" s="48" t="s">
        <v>2599</v>
      </c>
      <c r="B2594" s="48" t="s">
        <v>75</v>
      </c>
      <c r="C2594" s="48" t="s">
        <v>31</v>
      </c>
      <c r="D2594" s="48">
        <v>417709</v>
      </c>
      <c r="E2594" s="48">
        <v>81.680000000000007</v>
      </c>
      <c r="F2594" s="48">
        <v>5.74</v>
      </c>
      <c r="G2594" s="48">
        <v>1.37E-2</v>
      </c>
      <c r="H2594" s="48">
        <v>72.771600000000007</v>
      </c>
      <c r="I2594" s="48">
        <v>2038</v>
      </c>
      <c r="J2594" s="48" t="s">
        <v>32</v>
      </c>
      <c r="K2594" s="48" t="s">
        <v>33</v>
      </c>
    </row>
    <row r="2595" spans="1:11" x14ac:dyDescent="0.25">
      <c r="A2595" s="48" t="s">
        <v>2293</v>
      </c>
      <c r="B2595" s="48" t="s">
        <v>75</v>
      </c>
      <c r="C2595" s="48" t="s">
        <v>31</v>
      </c>
      <c r="D2595" s="48">
        <v>448676</v>
      </c>
      <c r="E2595" s="48">
        <v>78.3</v>
      </c>
      <c r="F2595" s="48">
        <v>3.94</v>
      </c>
      <c r="G2595" s="48">
        <v>8.8000000000000005E-3</v>
      </c>
      <c r="H2595" s="48">
        <v>113.8772</v>
      </c>
      <c r="I2595" s="48">
        <v>2038</v>
      </c>
      <c r="J2595" s="48" t="s">
        <v>32</v>
      </c>
      <c r="K2595" s="48" t="s">
        <v>33</v>
      </c>
    </row>
    <row r="2596" spans="1:11" x14ac:dyDescent="0.25">
      <c r="A2596" s="48" t="s">
        <v>2581</v>
      </c>
      <c r="B2596" s="48" t="s">
        <v>75</v>
      </c>
      <c r="C2596" s="48" t="s">
        <v>31</v>
      </c>
      <c r="D2596" s="48">
        <v>471250</v>
      </c>
      <c r="E2596" s="48">
        <v>82.74</v>
      </c>
      <c r="F2596" s="48">
        <v>4.83</v>
      </c>
      <c r="G2596" s="48">
        <v>1.0200000000000001E-2</v>
      </c>
      <c r="H2596" s="48">
        <v>97.567400000000006</v>
      </c>
      <c r="I2596" s="48">
        <v>2038</v>
      </c>
      <c r="J2596" s="48" t="s">
        <v>32</v>
      </c>
      <c r="K2596" s="48" t="s">
        <v>33</v>
      </c>
    </row>
    <row r="2597" spans="1:11" x14ac:dyDescent="0.25">
      <c r="A2597" s="48" t="s">
        <v>3523</v>
      </c>
      <c r="B2597" s="48" t="s">
        <v>75</v>
      </c>
      <c r="C2597" s="48" t="s">
        <v>31</v>
      </c>
      <c r="D2597" s="48">
        <v>2252855</v>
      </c>
      <c r="E2597" s="48">
        <v>79.64</v>
      </c>
      <c r="F2597" s="48">
        <v>11.21</v>
      </c>
      <c r="G2597" s="48">
        <v>5.0000000000000001E-3</v>
      </c>
      <c r="H2597" s="48">
        <v>200.9684</v>
      </c>
      <c r="I2597" s="48">
        <v>2038</v>
      </c>
      <c r="J2597" s="48" t="s">
        <v>32</v>
      </c>
      <c r="K2597" s="48" t="s">
        <v>33</v>
      </c>
    </row>
    <row r="2598" spans="1:11" x14ac:dyDescent="0.25">
      <c r="A2598" s="48" t="s">
        <v>3668</v>
      </c>
      <c r="B2598" s="48" t="s">
        <v>75</v>
      </c>
      <c r="C2598" s="48" t="s">
        <v>31</v>
      </c>
      <c r="D2598" s="48">
        <v>1588642</v>
      </c>
      <c r="E2598" s="48">
        <v>76.42</v>
      </c>
      <c r="F2598" s="48">
        <v>5.78</v>
      </c>
      <c r="G2598" s="48">
        <v>3.5999999999999999E-3</v>
      </c>
      <c r="H2598" s="48">
        <v>274.85160000000002</v>
      </c>
      <c r="I2598" s="48">
        <v>2038</v>
      </c>
      <c r="J2598" s="48" t="s">
        <v>32</v>
      </c>
      <c r="K2598" s="48" t="s">
        <v>33</v>
      </c>
    </row>
    <row r="2599" spans="1:11" x14ac:dyDescent="0.25">
      <c r="A2599" s="48" t="s">
        <v>2761</v>
      </c>
      <c r="B2599" s="48" t="s">
        <v>79</v>
      </c>
      <c r="C2599" s="48" t="s">
        <v>31</v>
      </c>
      <c r="D2599" s="48">
        <v>1339645</v>
      </c>
      <c r="E2599" s="48">
        <v>83.9</v>
      </c>
      <c r="F2599" s="48">
        <v>7.12</v>
      </c>
      <c r="G2599" s="48">
        <v>5.3E-3</v>
      </c>
      <c r="H2599" s="48">
        <v>188.1523</v>
      </c>
      <c r="I2599" s="48">
        <v>2038</v>
      </c>
      <c r="J2599" s="48" t="s">
        <v>32</v>
      </c>
      <c r="K2599" s="48" t="s">
        <v>33</v>
      </c>
    </row>
    <row r="2600" spans="1:11" x14ac:dyDescent="0.25">
      <c r="A2600" s="48" t="s">
        <v>2368</v>
      </c>
      <c r="B2600" s="48" t="s">
        <v>75</v>
      </c>
      <c r="C2600" s="48" t="s">
        <v>31</v>
      </c>
      <c r="D2600" s="48">
        <v>398471</v>
      </c>
      <c r="E2600" s="48">
        <v>85.92</v>
      </c>
      <c r="F2600" s="48">
        <v>4.79</v>
      </c>
      <c r="G2600" s="48">
        <v>1.2E-2</v>
      </c>
      <c r="H2600" s="48">
        <v>83.188199999999995</v>
      </c>
      <c r="I2600" s="48">
        <v>2038</v>
      </c>
      <c r="J2600" s="48" t="s">
        <v>32</v>
      </c>
      <c r="K2600" s="48" t="s">
        <v>33</v>
      </c>
    </row>
    <row r="2601" spans="1:11" x14ac:dyDescent="0.25">
      <c r="A2601" s="48" t="s">
        <v>3171</v>
      </c>
      <c r="B2601" s="48" t="s">
        <v>79</v>
      </c>
      <c r="C2601" s="48" t="s">
        <v>31</v>
      </c>
      <c r="D2601" s="48">
        <v>1797514</v>
      </c>
      <c r="E2601" s="48">
        <v>80.34</v>
      </c>
      <c r="F2601" s="48">
        <v>9.81</v>
      </c>
      <c r="G2601" s="48">
        <v>5.4999999999999997E-3</v>
      </c>
      <c r="H2601" s="48">
        <v>183.2328</v>
      </c>
      <c r="I2601" s="48">
        <v>2038</v>
      </c>
      <c r="J2601" s="48" t="s">
        <v>32</v>
      </c>
      <c r="K2601" s="48" t="s">
        <v>33</v>
      </c>
    </row>
    <row r="2602" spans="1:11" x14ac:dyDescent="0.25">
      <c r="A2602" s="48" t="s">
        <v>2593</v>
      </c>
      <c r="B2602" s="48" t="s">
        <v>75</v>
      </c>
      <c r="C2602" s="48" t="s">
        <v>31</v>
      </c>
      <c r="D2602" s="48">
        <v>82943</v>
      </c>
      <c r="E2602" s="48">
        <v>73.88</v>
      </c>
      <c r="F2602" s="48">
        <v>5.6</v>
      </c>
      <c r="G2602" s="48">
        <v>6.7500000000000004E-2</v>
      </c>
      <c r="H2602" s="48">
        <v>14.811199999999999</v>
      </c>
      <c r="I2602" s="48">
        <v>2038</v>
      </c>
      <c r="J2602" s="48" t="s">
        <v>32</v>
      </c>
      <c r="K2602" s="48" t="s">
        <v>33</v>
      </c>
    </row>
    <row r="2603" spans="1:11" x14ac:dyDescent="0.25">
      <c r="A2603" s="48" t="s">
        <v>3122</v>
      </c>
      <c r="B2603" s="48" t="s">
        <v>75</v>
      </c>
      <c r="C2603" s="48" t="s">
        <v>31</v>
      </c>
      <c r="D2603" s="48">
        <v>717065</v>
      </c>
      <c r="E2603" s="48">
        <v>82.68</v>
      </c>
      <c r="F2603" s="48">
        <v>4.22</v>
      </c>
      <c r="G2603" s="48">
        <v>5.8999999999999999E-3</v>
      </c>
      <c r="H2603" s="48">
        <v>169.92060000000001</v>
      </c>
      <c r="I2603" s="48">
        <v>2038</v>
      </c>
      <c r="J2603" s="48" t="s">
        <v>32</v>
      </c>
      <c r="K2603" s="48" t="s">
        <v>33</v>
      </c>
    </row>
    <row r="2604" spans="1:11" x14ac:dyDescent="0.25">
      <c r="A2604" s="48" t="s">
        <v>2887</v>
      </c>
      <c r="B2604" s="48" t="s">
        <v>79</v>
      </c>
      <c r="C2604" s="48" t="s">
        <v>31</v>
      </c>
      <c r="D2604" s="48">
        <v>2208549</v>
      </c>
      <c r="E2604" s="48">
        <v>84.28</v>
      </c>
      <c r="F2604" s="48">
        <v>10.55</v>
      </c>
      <c r="G2604" s="48">
        <v>4.7999999999999996E-3</v>
      </c>
      <c r="H2604" s="48">
        <v>209.34119999999999</v>
      </c>
      <c r="I2604" s="48">
        <v>2038</v>
      </c>
      <c r="J2604" s="48" t="s">
        <v>32</v>
      </c>
      <c r="K2604" s="48" t="s">
        <v>33</v>
      </c>
    </row>
    <row r="2605" spans="1:11" x14ac:dyDescent="0.25">
      <c r="A2605" s="48" t="s">
        <v>2592</v>
      </c>
      <c r="B2605" s="48" t="s">
        <v>34</v>
      </c>
      <c r="C2605" s="48" t="s">
        <v>31</v>
      </c>
      <c r="D2605" s="48">
        <v>560577</v>
      </c>
      <c r="E2605" s="48">
        <v>78.95</v>
      </c>
      <c r="F2605" s="48">
        <v>7.91</v>
      </c>
      <c r="G2605" s="48">
        <v>1.41E-2</v>
      </c>
      <c r="H2605" s="48">
        <v>70.869399999999999</v>
      </c>
      <c r="I2605" s="48">
        <v>2038</v>
      </c>
      <c r="J2605" s="48" t="s">
        <v>32</v>
      </c>
      <c r="K2605" s="48" t="s">
        <v>33</v>
      </c>
    </row>
    <row r="2606" spans="1:11" x14ac:dyDescent="0.25">
      <c r="A2606" s="48" t="s">
        <v>3669</v>
      </c>
      <c r="B2606" s="48" t="s">
        <v>79</v>
      </c>
      <c r="C2606" s="48" t="s">
        <v>31</v>
      </c>
      <c r="D2606" s="48">
        <v>1680148</v>
      </c>
      <c r="E2606" s="48">
        <v>88.68</v>
      </c>
      <c r="F2606" s="48">
        <v>6.83</v>
      </c>
      <c r="G2606" s="48">
        <v>4.1000000000000003E-3</v>
      </c>
      <c r="H2606" s="48">
        <v>245.99529999999999</v>
      </c>
      <c r="I2606" s="48">
        <v>2038</v>
      </c>
      <c r="J2606" s="48" t="s">
        <v>32</v>
      </c>
      <c r="K2606" s="48" t="s">
        <v>33</v>
      </c>
    </row>
    <row r="2607" spans="1:11" x14ac:dyDescent="0.25">
      <c r="A2607" s="48" t="s">
        <v>3670</v>
      </c>
      <c r="B2607" s="48" t="s">
        <v>79</v>
      </c>
      <c r="C2607" s="48" t="s">
        <v>31</v>
      </c>
      <c r="D2607" s="48">
        <v>1026976</v>
      </c>
      <c r="E2607" s="48">
        <v>81.99</v>
      </c>
      <c r="F2607" s="48">
        <v>6.49</v>
      </c>
      <c r="G2607" s="48">
        <v>6.3E-3</v>
      </c>
      <c r="H2607" s="48">
        <v>158.2397</v>
      </c>
      <c r="I2607" s="48">
        <v>2038</v>
      </c>
      <c r="J2607" s="48" t="s">
        <v>32</v>
      </c>
      <c r="K2607" s="48" t="s">
        <v>33</v>
      </c>
    </row>
    <row r="2608" spans="1:11" x14ac:dyDescent="0.25">
      <c r="A2608" s="48" t="s">
        <v>2600</v>
      </c>
      <c r="B2608" s="48" t="s">
        <v>75</v>
      </c>
      <c r="C2608" s="48" t="s">
        <v>31</v>
      </c>
      <c r="D2608" s="48">
        <v>297449</v>
      </c>
      <c r="E2608" s="48">
        <v>76.790000000000006</v>
      </c>
      <c r="F2608" s="48">
        <v>5.64</v>
      </c>
      <c r="G2608" s="48">
        <v>1.9E-2</v>
      </c>
      <c r="H2608" s="48">
        <v>52.739199999999997</v>
      </c>
      <c r="I2608" s="48">
        <v>2038</v>
      </c>
      <c r="J2608" s="48" t="s">
        <v>32</v>
      </c>
      <c r="K2608" s="48" t="s">
        <v>33</v>
      </c>
    </row>
    <row r="2609" spans="1:11" x14ac:dyDescent="0.25">
      <c r="A2609" s="48" t="s">
        <v>2335</v>
      </c>
      <c r="B2609" s="48" t="s">
        <v>75</v>
      </c>
      <c r="C2609" s="48" t="s">
        <v>31</v>
      </c>
      <c r="D2609" s="48">
        <v>460219</v>
      </c>
      <c r="E2609" s="48">
        <v>80.209999999999994</v>
      </c>
      <c r="F2609" s="48">
        <v>4.03</v>
      </c>
      <c r="G2609" s="48">
        <v>8.8000000000000005E-3</v>
      </c>
      <c r="H2609" s="48">
        <v>114.1982</v>
      </c>
      <c r="I2609" s="48">
        <v>2038</v>
      </c>
      <c r="J2609" s="48" t="s">
        <v>32</v>
      </c>
      <c r="K2609" s="48" t="s">
        <v>33</v>
      </c>
    </row>
    <row r="2610" spans="1:11" x14ac:dyDescent="0.25">
      <c r="A2610" s="48" t="s">
        <v>2594</v>
      </c>
      <c r="B2610" s="48" t="s">
        <v>34</v>
      </c>
      <c r="C2610" s="48" t="s">
        <v>31</v>
      </c>
      <c r="D2610" s="48">
        <v>191490</v>
      </c>
      <c r="E2610" s="48">
        <v>78.77</v>
      </c>
      <c r="F2610" s="48">
        <v>8.73</v>
      </c>
      <c r="G2610" s="48">
        <v>4.5600000000000002E-2</v>
      </c>
      <c r="H2610" s="48">
        <v>21.934699999999999</v>
      </c>
      <c r="I2610" s="48">
        <v>2038</v>
      </c>
      <c r="J2610" s="48" t="s">
        <v>32</v>
      </c>
      <c r="K2610" s="48" t="s">
        <v>33</v>
      </c>
    </row>
    <row r="2611" spans="1:11" x14ac:dyDescent="0.25">
      <c r="A2611" s="48" t="s">
        <v>2151</v>
      </c>
      <c r="B2611" s="48" t="s">
        <v>75</v>
      </c>
      <c r="C2611" s="48" t="s">
        <v>31</v>
      </c>
      <c r="D2611" s="48">
        <v>1268108</v>
      </c>
      <c r="E2611" s="48">
        <v>79.709999999999994</v>
      </c>
      <c r="F2611" s="48">
        <v>7.13</v>
      </c>
      <c r="G2611" s="48">
        <v>5.5999999999999999E-3</v>
      </c>
      <c r="H2611" s="48">
        <v>177.8553</v>
      </c>
      <c r="I2611" s="48">
        <v>2038</v>
      </c>
      <c r="J2611" s="48" t="s">
        <v>32</v>
      </c>
      <c r="K2611" s="48" t="s">
        <v>33</v>
      </c>
    </row>
    <row r="2612" spans="1:11" x14ac:dyDescent="0.25">
      <c r="A2612" s="48" t="s">
        <v>2588</v>
      </c>
      <c r="B2612" s="48" t="s">
        <v>75</v>
      </c>
      <c r="C2612" s="48" t="s">
        <v>31</v>
      </c>
      <c r="D2612" s="48">
        <v>486351</v>
      </c>
      <c r="E2612" s="48">
        <v>81.05</v>
      </c>
      <c r="F2612" s="48">
        <v>5.61</v>
      </c>
      <c r="G2612" s="48">
        <v>1.15E-2</v>
      </c>
      <c r="H2612" s="48">
        <v>86.693600000000004</v>
      </c>
      <c r="I2612" s="48">
        <v>2038</v>
      </c>
      <c r="J2612" s="48" t="s">
        <v>32</v>
      </c>
      <c r="K2612" s="48" t="s">
        <v>33</v>
      </c>
    </row>
    <row r="2613" spans="1:11" x14ac:dyDescent="0.25">
      <c r="A2613" s="48" t="s">
        <v>1834</v>
      </c>
      <c r="B2613" s="48" t="s">
        <v>79</v>
      </c>
      <c r="C2613" s="48" t="s">
        <v>31</v>
      </c>
      <c r="D2613" s="48">
        <v>812061</v>
      </c>
      <c r="E2613" s="48">
        <v>84.55</v>
      </c>
      <c r="F2613" s="48">
        <v>6.19</v>
      </c>
      <c r="G2613" s="48">
        <v>7.6E-3</v>
      </c>
      <c r="H2613" s="48">
        <v>131.1891</v>
      </c>
      <c r="I2613" s="48">
        <v>2038</v>
      </c>
      <c r="J2613" s="48" t="s">
        <v>32</v>
      </c>
      <c r="K2613" s="48" t="s">
        <v>33</v>
      </c>
    </row>
    <row r="2614" spans="1:11" x14ac:dyDescent="0.25">
      <c r="A2614" s="48" t="s">
        <v>2602</v>
      </c>
      <c r="B2614" s="48" t="s">
        <v>75</v>
      </c>
      <c r="C2614" s="48" t="s">
        <v>31</v>
      </c>
      <c r="D2614" s="48">
        <v>323667</v>
      </c>
      <c r="E2614" s="48">
        <v>79.47</v>
      </c>
      <c r="F2614" s="48">
        <v>5.41</v>
      </c>
      <c r="G2614" s="48">
        <v>1.67E-2</v>
      </c>
      <c r="H2614" s="48">
        <v>59.827500000000001</v>
      </c>
      <c r="I2614" s="48">
        <v>2038</v>
      </c>
      <c r="J2614" s="48" t="s">
        <v>32</v>
      </c>
      <c r="K2614" s="48" t="s">
        <v>33</v>
      </c>
    </row>
    <row r="2615" spans="1:11" x14ac:dyDescent="0.25">
      <c r="A2615" s="48" t="s">
        <v>2166</v>
      </c>
      <c r="B2615" s="48" t="s">
        <v>79</v>
      </c>
      <c r="C2615" s="48" t="s">
        <v>31</v>
      </c>
      <c r="D2615" s="48">
        <v>3282563</v>
      </c>
      <c r="E2615" s="48">
        <v>77.03</v>
      </c>
      <c r="F2615" s="48">
        <v>11.22</v>
      </c>
      <c r="G2615" s="48">
        <v>3.3999999999999998E-3</v>
      </c>
      <c r="H2615" s="48">
        <v>292.56360000000001</v>
      </c>
      <c r="I2615" s="48">
        <v>2038</v>
      </c>
      <c r="J2615" s="48" t="s">
        <v>32</v>
      </c>
      <c r="K2615" s="48" t="s">
        <v>33</v>
      </c>
    </row>
    <row r="2616" spans="1:11" x14ac:dyDescent="0.25">
      <c r="A2616" s="48" t="s">
        <v>2364</v>
      </c>
      <c r="B2616" s="48" t="s">
        <v>75</v>
      </c>
      <c r="C2616" s="48" t="s">
        <v>31</v>
      </c>
      <c r="D2616" s="48">
        <v>282434</v>
      </c>
      <c r="E2616" s="48">
        <v>78.78</v>
      </c>
      <c r="F2616" s="48">
        <v>4.4000000000000004</v>
      </c>
      <c r="G2616" s="48">
        <v>1.5599999999999999E-2</v>
      </c>
      <c r="H2616" s="48">
        <v>64.189499999999995</v>
      </c>
      <c r="I2616" s="48">
        <v>2038</v>
      </c>
      <c r="J2616" s="48" t="s">
        <v>32</v>
      </c>
      <c r="K2616" s="48" t="s">
        <v>33</v>
      </c>
    </row>
    <row r="2617" spans="1:11" x14ac:dyDescent="0.25">
      <c r="A2617" s="48" t="s">
        <v>3671</v>
      </c>
      <c r="B2617" s="48" t="s">
        <v>79</v>
      </c>
      <c r="C2617" s="48" t="s">
        <v>31</v>
      </c>
      <c r="D2617" s="48">
        <v>1360023</v>
      </c>
      <c r="E2617" s="48">
        <v>85.35</v>
      </c>
      <c r="F2617" s="48">
        <v>6.36</v>
      </c>
      <c r="G2617" s="48">
        <v>4.7000000000000002E-3</v>
      </c>
      <c r="H2617" s="48">
        <v>213.84</v>
      </c>
      <c r="I2617" s="48">
        <v>2038</v>
      </c>
      <c r="J2617" s="48" t="s">
        <v>32</v>
      </c>
      <c r="K2617" s="48" t="s">
        <v>33</v>
      </c>
    </row>
    <row r="2618" spans="1:11" x14ac:dyDescent="0.25">
      <c r="A2618" s="48" t="s">
        <v>2153</v>
      </c>
      <c r="B2618" s="48" t="s">
        <v>75</v>
      </c>
      <c r="C2618" s="48" t="s">
        <v>31</v>
      </c>
      <c r="D2618" s="48">
        <v>1422076</v>
      </c>
      <c r="E2618" s="48">
        <v>83.12</v>
      </c>
      <c r="F2618" s="48">
        <v>6.69</v>
      </c>
      <c r="G2618" s="48">
        <v>4.7000000000000002E-3</v>
      </c>
      <c r="H2618" s="48">
        <v>212.5675</v>
      </c>
      <c r="I2618" s="48">
        <v>2038</v>
      </c>
      <c r="J2618" s="48" t="s">
        <v>32</v>
      </c>
      <c r="K2618" s="48" t="s">
        <v>33</v>
      </c>
    </row>
    <row r="2619" spans="1:11" x14ac:dyDescent="0.25">
      <c r="A2619" s="48" t="s">
        <v>3672</v>
      </c>
      <c r="B2619" s="48" t="s">
        <v>75</v>
      </c>
      <c r="C2619" s="48" t="s">
        <v>31</v>
      </c>
      <c r="D2619" s="48">
        <v>1256668</v>
      </c>
      <c r="E2619" s="48">
        <v>80.459999999999994</v>
      </c>
      <c r="F2619" s="48">
        <v>5.84</v>
      </c>
      <c r="G2619" s="48">
        <v>4.5999999999999999E-3</v>
      </c>
      <c r="H2619" s="48">
        <v>215.18289999999999</v>
      </c>
      <c r="I2619" s="48">
        <v>2038</v>
      </c>
      <c r="J2619" s="48" t="s">
        <v>32</v>
      </c>
      <c r="K2619" s="48" t="s">
        <v>33</v>
      </c>
    </row>
    <row r="2620" spans="1:11" x14ac:dyDescent="0.25">
      <c r="A2620" s="48" t="s">
        <v>2912</v>
      </c>
      <c r="B2620" s="48" t="s">
        <v>75</v>
      </c>
      <c r="C2620" s="48" t="s">
        <v>31</v>
      </c>
      <c r="D2620" s="48">
        <v>1346965</v>
      </c>
      <c r="E2620" s="48">
        <v>83.75</v>
      </c>
      <c r="F2620" s="48">
        <v>6.24</v>
      </c>
      <c r="G2620" s="48">
        <v>4.5999999999999999E-3</v>
      </c>
      <c r="H2620" s="48">
        <v>215.85980000000001</v>
      </c>
      <c r="I2620" s="48">
        <v>2038</v>
      </c>
      <c r="J2620" s="48" t="s">
        <v>32</v>
      </c>
      <c r="K2620" s="48" t="s">
        <v>33</v>
      </c>
    </row>
    <row r="2621" spans="1:11" x14ac:dyDescent="0.25">
      <c r="A2621" s="48" t="s">
        <v>2586</v>
      </c>
      <c r="B2621" s="48" t="s">
        <v>75</v>
      </c>
      <c r="C2621" s="48" t="s">
        <v>31</v>
      </c>
      <c r="D2621" s="48">
        <v>226968</v>
      </c>
      <c r="E2621" s="48">
        <v>82.24</v>
      </c>
      <c r="F2621" s="48">
        <v>6.21</v>
      </c>
      <c r="G2621" s="48">
        <v>2.7400000000000001E-2</v>
      </c>
      <c r="H2621" s="48">
        <v>36.548900000000003</v>
      </c>
      <c r="I2621" s="48">
        <v>2038</v>
      </c>
      <c r="J2621" s="48" t="s">
        <v>32</v>
      </c>
      <c r="K2621" s="48" t="s">
        <v>33</v>
      </c>
    </row>
    <row r="2622" spans="1:11" x14ac:dyDescent="0.25">
      <c r="A2622" s="48" t="s">
        <v>2130</v>
      </c>
      <c r="B2622" s="48" t="s">
        <v>79</v>
      </c>
      <c r="C2622" s="48" t="s">
        <v>31</v>
      </c>
      <c r="D2622" s="48">
        <v>4494015</v>
      </c>
      <c r="E2622" s="48">
        <v>77.930000000000007</v>
      </c>
      <c r="F2622" s="48">
        <v>11.44</v>
      </c>
      <c r="G2622" s="48">
        <v>2.5000000000000001E-3</v>
      </c>
      <c r="H2622" s="48">
        <v>392.83350000000002</v>
      </c>
      <c r="I2622" s="48">
        <v>2038</v>
      </c>
      <c r="J2622" s="48" t="s">
        <v>32</v>
      </c>
      <c r="K2622" s="48" t="s">
        <v>33</v>
      </c>
    </row>
    <row r="2623" spans="1:11" x14ac:dyDescent="0.25">
      <c r="A2623" s="48" t="s">
        <v>3116</v>
      </c>
      <c r="B2623" s="48" t="s">
        <v>75</v>
      </c>
      <c r="C2623" s="48" t="s">
        <v>31</v>
      </c>
      <c r="D2623" s="48">
        <v>418799</v>
      </c>
      <c r="E2623" s="48">
        <v>80.53</v>
      </c>
      <c r="F2623" s="48">
        <v>3.65</v>
      </c>
      <c r="G2623" s="48">
        <v>8.6999999999999994E-3</v>
      </c>
      <c r="H2623" s="48">
        <v>114.7393</v>
      </c>
      <c r="I2623" s="48">
        <v>2038</v>
      </c>
      <c r="J2623" s="48" t="s">
        <v>32</v>
      </c>
      <c r="K2623" s="48" t="s">
        <v>33</v>
      </c>
    </row>
    <row r="2624" spans="1:11" x14ac:dyDescent="0.25">
      <c r="A2624" s="48" t="s">
        <v>2694</v>
      </c>
      <c r="B2624" s="48" t="s">
        <v>79</v>
      </c>
      <c r="C2624" s="48" t="s">
        <v>31</v>
      </c>
      <c r="D2624" s="48">
        <v>1379686</v>
      </c>
      <c r="E2624" s="48">
        <v>87.38</v>
      </c>
      <c r="F2624" s="48">
        <v>7.45</v>
      </c>
      <c r="G2624" s="48">
        <v>5.4000000000000003E-3</v>
      </c>
      <c r="H2624" s="48">
        <v>185.1927</v>
      </c>
      <c r="I2624" s="48">
        <v>2038</v>
      </c>
      <c r="J2624" s="48" t="s">
        <v>32</v>
      </c>
      <c r="K2624" s="48" t="s">
        <v>33</v>
      </c>
    </row>
    <row r="2625" spans="1:11" x14ac:dyDescent="0.25">
      <c r="A2625" s="48" t="s">
        <v>2591</v>
      </c>
      <c r="B2625" s="48" t="s">
        <v>75</v>
      </c>
      <c r="C2625" s="48" t="s">
        <v>31</v>
      </c>
      <c r="D2625" s="48">
        <v>441815</v>
      </c>
      <c r="E2625" s="48">
        <v>80.760000000000005</v>
      </c>
      <c r="F2625" s="48">
        <v>5.22</v>
      </c>
      <c r="G2625" s="48">
        <v>1.18E-2</v>
      </c>
      <c r="H2625" s="48">
        <v>84.638999999999996</v>
      </c>
      <c r="I2625" s="48">
        <v>2038</v>
      </c>
      <c r="J2625" s="48" t="s">
        <v>32</v>
      </c>
      <c r="K2625" s="48" t="s">
        <v>33</v>
      </c>
    </row>
    <row r="2626" spans="1:11" x14ac:dyDescent="0.25">
      <c r="A2626" s="48" t="s">
        <v>2845</v>
      </c>
      <c r="B2626" s="48" t="s">
        <v>75</v>
      </c>
      <c r="C2626" s="48" t="s">
        <v>31</v>
      </c>
      <c r="D2626" s="48">
        <v>904911</v>
      </c>
      <c r="E2626" s="48">
        <v>83.21</v>
      </c>
      <c r="F2626" s="48">
        <v>4.78</v>
      </c>
      <c r="G2626" s="48">
        <v>5.3E-3</v>
      </c>
      <c r="H2626" s="48">
        <v>189.31200000000001</v>
      </c>
      <c r="I2626" s="48">
        <v>2038</v>
      </c>
      <c r="J2626" s="48" t="s">
        <v>32</v>
      </c>
      <c r="K2626" s="48" t="s">
        <v>33</v>
      </c>
    </row>
    <row r="2627" spans="1:11" x14ac:dyDescent="0.25">
      <c r="A2627" s="48" t="s">
        <v>2135</v>
      </c>
      <c r="B2627" s="48" t="s">
        <v>79</v>
      </c>
      <c r="C2627" s="48" t="s">
        <v>31</v>
      </c>
      <c r="D2627" s="48">
        <v>1260941</v>
      </c>
      <c r="E2627" s="48">
        <v>84.05</v>
      </c>
      <c r="F2627" s="48">
        <v>6.22</v>
      </c>
      <c r="G2627" s="48">
        <v>4.8999999999999998E-3</v>
      </c>
      <c r="H2627" s="48">
        <v>202.7236</v>
      </c>
      <c r="I2627" s="48">
        <v>2038</v>
      </c>
      <c r="J2627" s="48" t="s">
        <v>32</v>
      </c>
      <c r="K2627" s="48" t="s">
        <v>33</v>
      </c>
    </row>
    <row r="2628" spans="1:11" x14ac:dyDescent="0.25">
      <c r="A2628" s="48" t="s">
        <v>2572</v>
      </c>
      <c r="B2628" s="48" t="s">
        <v>75</v>
      </c>
      <c r="C2628" s="48" t="s">
        <v>31</v>
      </c>
      <c r="D2628" s="48">
        <v>520400</v>
      </c>
      <c r="E2628" s="48">
        <v>77.34</v>
      </c>
      <c r="F2628" s="48">
        <v>5.62</v>
      </c>
      <c r="G2628" s="48">
        <v>1.0800000000000001E-2</v>
      </c>
      <c r="H2628" s="48">
        <v>92.597800000000007</v>
      </c>
      <c r="I2628" s="48">
        <v>2038</v>
      </c>
      <c r="J2628" s="48" t="s">
        <v>32</v>
      </c>
      <c r="K2628" s="48" t="s">
        <v>33</v>
      </c>
    </row>
    <row r="2629" spans="1:11" x14ac:dyDescent="0.25">
      <c r="A2629" s="48" t="s">
        <v>3673</v>
      </c>
      <c r="B2629" s="48" t="s">
        <v>79</v>
      </c>
      <c r="C2629" s="48" t="s">
        <v>31</v>
      </c>
      <c r="D2629" s="48">
        <v>1731170</v>
      </c>
      <c r="E2629" s="48">
        <v>83.09</v>
      </c>
      <c r="F2629" s="48">
        <v>6.54</v>
      </c>
      <c r="G2629" s="48">
        <v>3.8E-3</v>
      </c>
      <c r="H2629" s="48">
        <v>264.70490000000001</v>
      </c>
      <c r="I2629" s="48">
        <v>2038</v>
      </c>
      <c r="J2629" s="48" t="s">
        <v>32</v>
      </c>
      <c r="K2629" s="48" t="s">
        <v>33</v>
      </c>
    </row>
    <row r="2630" spans="1:11" x14ac:dyDescent="0.25">
      <c r="A2630" s="48" t="s">
        <v>3674</v>
      </c>
      <c r="B2630" s="48" t="s">
        <v>79</v>
      </c>
      <c r="C2630" s="48" t="s">
        <v>31</v>
      </c>
      <c r="D2630" s="48">
        <v>1229174</v>
      </c>
      <c r="E2630" s="48">
        <v>85.74</v>
      </c>
      <c r="F2630" s="48">
        <v>6.59</v>
      </c>
      <c r="G2630" s="48">
        <v>5.4000000000000003E-3</v>
      </c>
      <c r="H2630" s="48">
        <v>186.52099999999999</v>
      </c>
      <c r="I2630" s="48">
        <v>2038</v>
      </c>
      <c r="J2630" s="48" t="s">
        <v>32</v>
      </c>
      <c r="K2630" s="48" t="s">
        <v>33</v>
      </c>
    </row>
    <row r="2631" spans="1:11" x14ac:dyDescent="0.25">
      <c r="A2631" s="48" t="s">
        <v>2724</v>
      </c>
      <c r="B2631" s="48" t="s">
        <v>79</v>
      </c>
      <c r="C2631" s="48" t="s">
        <v>31</v>
      </c>
      <c r="D2631" s="48">
        <v>1310124</v>
      </c>
      <c r="E2631" s="48">
        <v>83.24</v>
      </c>
      <c r="F2631" s="48">
        <v>7.16</v>
      </c>
      <c r="G2631" s="48">
        <v>5.4999999999999997E-3</v>
      </c>
      <c r="H2631" s="48">
        <v>182.97829999999999</v>
      </c>
      <c r="I2631" s="48">
        <v>2038</v>
      </c>
      <c r="J2631" s="48" t="s">
        <v>32</v>
      </c>
      <c r="K2631" s="48" t="s">
        <v>33</v>
      </c>
    </row>
    <row r="2632" spans="1:11" x14ac:dyDescent="0.25">
      <c r="A2632" s="48" t="s">
        <v>3675</v>
      </c>
      <c r="B2632" s="48" t="s">
        <v>79</v>
      </c>
      <c r="C2632" s="48" t="s">
        <v>31</v>
      </c>
      <c r="D2632" s="48">
        <v>1513548</v>
      </c>
      <c r="E2632" s="48">
        <v>87.64</v>
      </c>
      <c r="F2632" s="48">
        <v>6.37</v>
      </c>
      <c r="G2632" s="48">
        <v>4.1999999999999997E-3</v>
      </c>
      <c r="H2632" s="48">
        <v>237.60570000000001</v>
      </c>
      <c r="I2632" s="48">
        <v>2038</v>
      </c>
      <c r="J2632" s="48" t="s">
        <v>32</v>
      </c>
      <c r="K2632" s="48" t="s">
        <v>33</v>
      </c>
    </row>
    <row r="2633" spans="1:11" x14ac:dyDescent="0.25">
      <c r="A2633" s="48" t="s">
        <v>3676</v>
      </c>
      <c r="B2633" s="48" t="s">
        <v>79</v>
      </c>
      <c r="C2633" s="48" t="s">
        <v>31</v>
      </c>
      <c r="D2633" s="48">
        <v>640557</v>
      </c>
      <c r="E2633" s="48">
        <v>82.97</v>
      </c>
      <c r="F2633" s="48">
        <v>6.68</v>
      </c>
      <c r="G2633" s="48">
        <v>1.04E-2</v>
      </c>
      <c r="H2633" s="48">
        <v>95.891800000000003</v>
      </c>
      <c r="I2633" s="48">
        <v>2038</v>
      </c>
      <c r="J2633" s="48" t="s">
        <v>32</v>
      </c>
      <c r="K2633" s="48" t="s">
        <v>33</v>
      </c>
    </row>
    <row r="2634" spans="1:11" x14ac:dyDescent="0.25">
      <c r="A2634" s="48" t="s">
        <v>2895</v>
      </c>
      <c r="B2634" s="48" t="s">
        <v>79</v>
      </c>
      <c r="C2634" s="48" t="s">
        <v>31</v>
      </c>
      <c r="D2634" s="48">
        <v>1186528</v>
      </c>
      <c r="E2634" s="48">
        <v>80.709999999999994</v>
      </c>
      <c r="F2634" s="48">
        <v>6.61</v>
      </c>
      <c r="G2634" s="48">
        <v>5.5999999999999999E-3</v>
      </c>
      <c r="H2634" s="48">
        <v>179.505</v>
      </c>
      <c r="I2634" s="48">
        <v>2038</v>
      </c>
      <c r="J2634" s="48" t="s">
        <v>32</v>
      </c>
      <c r="K2634" s="48" t="s">
        <v>33</v>
      </c>
    </row>
    <row r="2635" spans="1:11" x14ac:dyDescent="0.25">
      <c r="A2635" s="48" t="s">
        <v>2737</v>
      </c>
      <c r="B2635" s="48" t="s">
        <v>79</v>
      </c>
      <c r="C2635" s="48" t="s">
        <v>31</v>
      </c>
      <c r="D2635" s="48">
        <v>1640260</v>
      </c>
      <c r="E2635" s="48">
        <v>86.04</v>
      </c>
      <c r="F2635" s="48">
        <v>7.07</v>
      </c>
      <c r="G2635" s="48">
        <v>4.3E-3</v>
      </c>
      <c r="H2635" s="48">
        <v>232.00290000000001</v>
      </c>
      <c r="I2635" s="48">
        <v>2038</v>
      </c>
      <c r="J2635" s="48" t="s">
        <v>32</v>
      </c>
      <c r="K2635" s="48" t="s">
        <v>33</v>
      </c>
    </row>
    <row r="2636" spans="1:11" x14ac:dyDescent="0.25">
      <c r="A2636" s="48" t="s">
        <v>2354</v>
      </c>
      <c r="B2636" s="48" t="s">
        <v>75</v>
      </c>
      <c r="C2636" s="48" t="s">
        <v>31</v>
      </c>
      <c r="D2636" s="48">
        <v>515939</v>
      </c>
      <c r="E2636" s="48">
        <v>78.150000000000006</v>
      </c>
      <c r="F2636" s="48">
        <v>3.84</v>
      </c>
      <c r="G2636" s="48">
        <v>7.4000000000000003E-3</v>
      </c>
      <c r="H2636" s="48">
        <v>134.35919999999999</v>
      </c>
      <c r="I2636" s="48">
        <v>2038</v>
      </c>
      <c r="J2636" s="48" t="s">
        <v>32</v>
      </c>
      <c r="K2636" s="48" t="s">
        <v>33</v>
      </c>
    </row>
    <row r="2637" spans="1:11" x14ac:dyDescent="0.25">
      <c r="A2637" s="48" t="s">
        <v>2167</v>
      </c>
      <c r="B2637" s="48" t="s">
        <v>79</v>
      </c>
      <c r="C2637" s="48" t="s">
        <v>31</v>
      </c>
      <c r="D2637" s="48">
        <v>1533211</v>
      </c>
      <c r="E2637" s="48">
        <v>81.53</v>
      </c>
      <c r="F2637" s="48">
        <v>9.85</v>
      </c>
      <c r="G2637" s="48">
        <v>6.4000000000000003E-3</v>
      </c>
      <c r="H2637" s="48">
        <v>155.65600000000001</v>
      </c>
      <c r="I2637" s="48">
        <v>2038</v>
      </c>
      <c r="J2637" s="48" t="s">
        <v>32</v>
      </c>
      <c r="K2637" s="48" t="s">
        <v>33</v>
      </c>
    </row>
    <row r="2638" spans="1:11" x14ac:dyDescent="0.25">
      <c r="A2638" s="48" t="s">
        <v>3558</v>
      </c>
      <c r="B2638" s="48" t="s">
        <v>34</v>
      </c>
      <c r="C2638" s="48" t="s">
        <v>31</v>
      </c>
      <c r="D2638" s="48">
        <v>2422494</v>
      </c>
      <c r="E2638" s="48">
        <v>77.3</v>
      </c>
      <c r="F2638" s="48">
        <v>8.44</v>
      </c>
      <c r="G2638" s="48">
        <v>3.5000000000000001E-3</v>
      </c>
      <c r="H2638" s="48">
        <v>287.02539999999999</v>
      </c>
      <c r="I2638" s="48">
        <v>2038</v>
      </c>
      <c r="J2638" s="48" t="s">
        <v>32</v>
      </c>
      <c r="K2638" s="48" t="s">
        <v>33</v>
      </c>
    </row>
    <row r="2639" spans="1:11" x14ac:dyDescent="0.25">
      <c r="A2639" s="48" t="s">
        <v>2475</v>
      </c>
      <c r="B2639" s="48" t="s">
        <v>75</v>
      </c>
      <c r="C2639" s="48" t="s">
        <v>31</v>
      </c>
      <c r="D2639" s="48">
        <v>677228</v>
      </c>
      <c r="E2639" s="48">
        <v>81.680000000000007</v>
      </c>
      <c r="F2639" s="48">
        <v>4.45</v>
      </c>
      <c r="G2639" s="48">
        <v>6.6E-3</v>
      </c>
      <c r="H2639" s="48">
        <v>152.18600000000001</v>
      </c>
      <c r="I2639" s="48">
        <v>2038</v>
      </c>
      <c r="J2639" s="48" t="s">
        <v>32</v>
      </c>
      <c r="K2639" s="48" t="s">
        <v>33</v>
      </c>
    </row>
    <row r="2640" spans="1:11" x14ac:dyDescent="0.25">
      <c r="A2640" s="48" t="s">
        <v>3677</v>
      </c>
      <c r="B2640" s="48" t="s">
        <v>79</v>
      </c>
      <c r="C2640" s="48" t="s">
        <v>31</v>
      </c>
      <c r="D2640" s="48">
        <v>3191858</v>
      </c>
      <c r="E2640" s="48">
        <v>86.28</v>
      </c>
      <c r="F2640" s="48">
        <v>10.6</v>
      </c>
      <c r="G2640" s="48">
        <v>3.3E-3</v>
      </c>
      <c r="H2640" s="48">
        <v>301.11869999999999</v>
      </c>
      <c r="I2640" s="48">
        <v>2038</v>
      </c>
      <c r="J2640" s="48" t="s">
        <v>32</v>
      </c>
      <c r="K2640" s="48" t="s">
        <v>33</v>
      </c>
    </row>
    <row r="2641" spans="1:11" x14ac:dyDescent="0.25">
      <c r="A2641" s="48" t="s">
        <v>2047</v>
      </c>
      <c r="B2641" s="48" t="s">
        <v>75</v>
      </c>
      <c r="C2641" s="48" t="s">
        <v>31</v>
      </c>
      <c r="D2641" s="48">
        <v>673687</v>
      </c>
      <c r="E2641" s="48">
        <v>83.35</v>
      </c>
      <c r="F2641" s="48">
        <v>5.66</v>
      </c>
      <c r="G2641" s="48">
        <v>8.3999999999999995E-3</v>
      </c>
      <c r="H2641" s="48">
        <v>119.02589999999999</v>
      </c>
      <c r="I2641" s="48">
        <v>2038</v>
      </c>
      <c r="J2641" s="48" t="s">
        <v>32</v>
      </c>
      <c r="K2641" s="48" t="s">
        <v>33</v>
      </c>
    </row>
    <row r="2642" spans="1:11" x14ac:dyDescent="0.25">
      <c r="A2642" s="48" t="s">
        <v>2768</v>
      </c>
      <c r="B2642" s="48" t="s">
        <v>79</v>
      </c>
      <c r="C2642" s="48" t="s">
        <v>31</v>
      </c>
      <c r="D2642" s="48">
        <v>1325651</v>
      </c>
      <c r="E2642" s="48">
        <v>85.52</v>
      </c>
      <c r="F2642" s="48">
        <v>7.36</v>
      </c>
      <c r="G2642" s="48">
        <v>5.5999999999999999E-3</v>
      </c>
      <c r="H2642" s="48">
        <v>180.1156</v>
      </c>
      <c r="I2642" s="48">
        <v>2038</v>
      </c>
      <c r="J2642" s="48" t="s">
        <v>32</v>
      </c>
      <c r="K2642" s="48" t="s">
        <v>33</v>
      </c>
    </row>
    <row r="2643" spans="1:11" x14ac:dyDescent="0.25">
      <c r="A2643" s="48" t="s">
        <v>2587</v>
      </c>
      <c r="B2643" s="48" t="s">
        <v>75</v>
      </c>
      <c r="C2643" s="48" t="s">
        <v>31</v>
      </c>
      <c r="D2643" s="48">
        <v>747845</v>
      </c>
      <c r="E2643" s="48">
        <v>80.34</v>
      </c>
      <c r="F2643" s="48">
        <v>5.42</v>
      </c>
      <c r="G2643" s="48">
        <v>7.1999999999999998E-3</v>
      </c>
      <c r="H2643" s="48">
        <v>137.9787</v>
      </c>
      <c r="I2643" s="48">
        <v>2038</v>
      </c>
      <c r="J2643" s="48" t="s">
        <v>32</v>
      </c>
      <c r="K2643" s="48" t="s">
        <v>33</v>
      </c>
    </row>
    <row r="2644" spans="1:11" x14ac:dyDescent="0.25">
      <c r="A2644" s="48" t="s">
        <v>3039</v>
      </c>
      <c r="B2644" s="48" t="s">
        <v>79</v>
      </c>
      <c r="C2644" s="48" t="s">
        <v>31</v>
      </c>
      <c r="D2644" s="48">
        <v>841325</v>
      </c>
      <c r="E2644" s="48">
        <v>85.72</v>
      </c>
      <c r="F2644" s="48">
        <v>6.3</v>
      </c>
      <c r="G2644" s="48">
        <v>7.4999999999999997E-3</v>
      </c>
      <c r="H2644" s="48">
        <v>133.5437</v>
      </c>
      <c r="I2644" s="48">
        <v>2038</v>
      </c>
      <c r="J2644" s="48" t="s">
        <v>32</v>
      </c>
      <c r="K2644" s="48" t="s">
        <v>33</v>
      </c>
    </row>
    <row r="2645" spans="1:11" x14ac:dyDescent="0.25">
      <c r="A2645" s="48" t="s">
        <v>3678</v>
      </c>
      <c r="B2645" s="48" t="s">
        <v>75</v>
      </c>
      <c r="C2645" s="48" t="s">
        <v>31</v>
      </c>
      <c r="D2645" s="48">
        <v>1290785</v>
      </c>
      <c r="E2645" s="48">
        <v>83.87</v>
      </c>
      <c r="F2645" s="48">
        <v>6.28</v>
      </c>
      <c r="G2645" s="48">
        <v>4.8999999999999998E-3</v>
      </c>
      <c r="H2645" s="48">
        <v>205.53899999999999</v>
      </c>
      <c r="I2645" s="48">
        <v>2038</v>
      </c>
      <c r="J2645" s="48" t="s">
        <v>32</v>
      </c>
      <c r="K2645" s="48" t="s">
        <v>33</v>
      </c>
    </row>
    <row r="2646" spans="1:11" x14ac:dyDescent="0.25">
      <c r="A2646" s="48" t="s">
        <v>3679</v>
      </c>
      <c r="B2646" s="48" t="s">
        <v>79</v>
      </c>
      <c r="C2646" s="48" t="s">
        <v>31</v>
      </c>
      <c r="D2646" s="48">
        <v>1326059</v>
      </c>
      <c r="E2646" s="48">
        <v>80.55</v>
      </c>
      <c r="F2646" s="48">
        <v>6.79</v>
      </c>
      <c r="G2646" s="48">
        <v>5.1000000000000004E-3</v>
      </c>
      <c r="H2646" s="48">
        <v>195.29589999999999</v>
      </c>
      <c r="I2646" s="48">
        <v>2038</v>
      </c>
      <c r="J2646" s="48" t="s">
        <v>32</v>
      </c>
      <c r="K2646" s="48" t="s">
        <v>33</v>
      </c>
    </row>
    <row r="2647" spans="1:11" x14ac:dyDescent="0.25">
      <c r="A2647" s="48" t="s">
        <v>3680</v>
      </c>
      <c r="B2647" s="48" t="s">
        <v>79</v>
      </c>
      <c r="C2647" s="48" t="s">
        <v>31</v>
      </c>
      <c r="D2647" s="48">
        <v>1329430</v>
      </c>
      <c r="E2647" s="48">
        <v>86.95</v>
      </c>
      <c r="F2647" s="48">
        <v>6.82</v>
      </c>
      <c r="G2647" s="48">
        <v>5.1000000000000004E-3</v>
      </c>
      <c r="H2647" s="48">
        <v>194.93109999999999</v>
      </c>
      <c r="I2647" s="48">
        <v>2038</v>
      </c>
      <c r="J2647" s="48" t="s">
        <v>32</v>
      </c>
      <c r="K2647" s="48" t="s">
        <v>33</v>
      </c>
    </row>
    <row r="2648" spans="1:11" x14ac:dyDescent="0.25">
      <c r="A2648" s="48" t="s">
        <v>2176</v>
      </c>
      <c r="B2648" s="48" t="s">
        <v>79</v>
      </c>
      <c r="C2648" s="48" t="s">
        <v>31</v>
      </c>
      <c r="D2648" s="48">
        <v>1632242</v>
      </c>
      <c r="E2648" s="48">
        <v>82.82</v>
      </c>
      <c r="F2648" s="48">
        <v>7.11</v>
      </c>
      <c r="G2648" s="48">
        <v>4.4000000000000003E-3</v>
      </c>
      <c r="H2648" s="48">
        <v>229.56989999999999</v>
      </c>
      <c r="I2648" s="48">
        <v>2038</v>
      </c>
      <c r="J2648" s="48" t="s">
        <v>32</v>
      </c>
      <c r="K2648" s="48" t="s">
        <v>33</v>
      </c>
    </row>
    <row r="2649" spans="1:11" x14ac:dyDescent="0.25">
      <c r="A2649" s="48" t="s">
        <v>3681</v>
      </c>
      <c r="B2649" s="48" t="s">
        <v>79</v>
      </c>
      <c r="C2649" s="48" t="s">
        <v>31</v>
      </c>
      <c r="D2649" s="48">
        <v>1534590</v>
      </c>
      <c r="E2649" s="48">
        <v>85.44</v>
      </c>
      <c r="F2649" s="48">
        <v>6.48</v>
      </c>
      <c r="G2649" s="48">
        <v>4.1999999999999997E-3</v>
      </c>
      <c r="H2649" s="48">
        <v>236.81950000000001</v>
      </c>
      <c r="I2649" s="48">
        <v>2038</v>
      </c>
      <c r="J2649" s="48" t="s">
        <v>32</v>
      </c>
      <c r="K2649" s="48" t="s">
        <v>33</v>
      </c>
    </row>
    <row r="2650" spans="1:11" x14ac:dyDescent="0.25">
      <c r="A2650" s="48" t="s">
        <v>2868</v>
      </c>
      <c r="B2650" s="48" t="s">
        <v>79</v>
      </c>
      <c r="C2650" s="48" t="s">
        <v>31</v>
      </c>
      <c r="D2650" s="48">
        <v>1971111</v>
      </c>
      <c r="E2650" s="48">
        <v>87.25</v>
      </c>
      <c r="F2650" s="48">
        <v>9.8000000000000007</v>
      </c>
      <c r="G2650" s="48">
        <v>5.0000000000000001E-3</v>
      </c>
      <c r="H2650" s="48">
        <v>201.13380000000001</v>
      </c>
      <c r="I2650" s="48">
        <v>2038</v>
      </c>
      <c r="J2650" s="48" t="s">
        <v>32</v>
      </c>
      <c r="K2650" s="48" t="s">
        <v>33</v>
      </c>
    </row>
    <row r="2651" spans="1:11" x14ac:dyDescent="0.25">
      <c r="A2651" s="48" t="s">
        <v>2573</v>
      </c>
      <c r="B2651" s="48" t="s">
        <v>75</v>
      </c>
      <c r="C2651" s="48" t="s">
        <v>31</v>
      </c>
      <c r="D2651" s="48">
        <v>306915</v>
      </c>
      <c r="E2651" s="48">
        <v>84.54</v>
      </c>
      <c r="F2651" s="48">
        <v>5.83</v>
      </c>
      <c r="G2651" s="48">
        <v>1.9E-2</v>
      </c>
      <c r="H2651" s="48">
        <v>52.643999999999998</v>
      </c>
      <c r="I2651" s="48">
        <v>2038</v>
      </c>
      <c r="J2651" s="48" t="s">
        <v>32</v>
      </c>
      <c r="K2651" s="48" t="s">
        <v>33</v>
      </c>
    </row>
    <row r="2652" spans="1:11" x14ac:dyDescent="0.25">
      <c r="A2652" s="48" t="s">
        <v>2596</v>
      </c>
      <c r="B2652" s="48" t="s">
        <v>30</v>
      </c>
      <c r="C2652" s="48" t="s">
        <v>31</v>
      </c>
      <c r="D2652" s="48">
        <v>931095</v>
      </c>
      <c r="E2652" s="48">
        <v>90.24</v>
      </c>
      <c r="F2652" s="48">
        <v>12.64</v>
      </c>
      <c r="G2652" s="48">
        <v>1.3599999999999999E-2</v>
      </c>
      <c r="H2652" s="48">
        <v>73.662599999999998</v>
      </c>
      <c r="I2652" s="48">
        <v>2038</v>
      </c>
      <c r="J2652" s="48" t="s">
        <v>32</v>
      </c>
      <c r="K2652" s="48" t="s">
        <v>33</v>
      </c>
    </row>
    <row r="2653" spans="1:11" x14ac:dyDescent="0.25">
      <c r="A2653" s="48" t="s">
        <v>3156</v>
      </c>
      <c r="B2653" s="48" t="s">
        <v>75</v>
      </c>
      <c r="C2653" s="48" t="s">
        <v>31</v>
      </c>
      <c r="D2653" s="48">
        <v>1599683</v>
      </c>
      <c r="E2653" s="48">
        <v>79.91</v>
      </c>
      <c r="F2653" s="48">
        <v>9.83</v>
      </c>
      <c r="G2653" s="48">
        <v>6.1000000000000004E-3</v>
      </c>
      <c r="H2653" s="48">
        <v>162.73480000000001</v>
      </c>
      <c r="I2653" s="48">
        <v>2038</v>
      </c>
      <c r="J2653" s="48" t="s">
        <v>32</v>
      </c>
      <c r="K2653" s="48" t="s">
        <v>33</v>
      </c>
    </row>
    <row r="2654" spans="1:11" x14ac:dyDescent="0.25">
      <c r="A2654" s="48" t="s">
        <v>3169</v>
      </c>
      <c r="B2654" s="48" t="s">
        <v>79</v>
      </c>
      <c r="C2654" s="48" t="s">
        <v>31</v>
      </c>
      <c r="D2654" s="48">
        <v>1693376</v>
      </c>
      <c r="E2654" s="48">
        <v>80.17</v>
      </c>
      <c r="F2654" s="48">
        <v>10.029999999999999</v>
      </c>
      <c r="G2654" s="48">
        <v>5.8999999999999999E-3</v>
      </c>
      <c r="H2654" s="48">
        <v>168.83109999999999</v>
      </c>
      <c r="I2654" s="48">
        <v>2038</v>
      </c>
      <c r="J2654" s="48" t="s">
        <v>32</v>
      </c>
      <c r="K2654" s="48" t="s">
        <v>33</v>
      </c>
    </row>
    <row r="2655" spans="1:11" x14ac:dyDescent="0.25">
      <c r="A2655" s="48" t="s">
        <v>2865</v>
      </c>
      <c r="B2655" s="48" t="s">
        <v>75</v>
      </c>
      <c r="C2655" s="48" t="s">
        <v>31</v>
      </c>
      <c r="D2655" s="48">
        <v>1247747</v>
      </c>
      <c r="E2655" s="48">
        <v>84.2</v>
      </c>
      <c r="F2655" s="48">
        <v>5.18</v>
      </c>
      <c r="G2655" s="48">
        <v>4.1999999999999997E-3</v>
      </c>
      <c r="H2655" s="48">
        <v>240.87780000000001</v>
      </c>
      <c r="I2655" s="48">
        <v>2038</v>
      </c>
      <c r="J2655" s="48" t="s">
        <v>32</v>
      </c>
      <c r="K2655" s="48" t="s">
        <v>33</v>
      </c>
    </row>
    <row r="2656" spans="1:11" x14ac:dyDescent="0.25">
      <c r="A2656" s="48" t="s">
        <v>2883</v>
      </c>
      <c r="B2656" s="48" t="s">
        <v>79</v>
      </c>
      <c r="C2656" s="48" t="s">
        <v>31</v>
      </c>
      <c r="D2656" s="48">
        <v>1253944</v>
      </c>
      <c r="E2656" s="48">
        <v>85.17</v>
      </c>
      <c r="F2656" s="48">
        <v>6.47</v>
      </c>
      <c r="G2656" s="48">
        <v>5.1999999999999998E-3</v>
      </c>
      <c r="H2656" s="48">
        <v>193.809</v>
      </c>
      <c r="I2656" s="48">
        <v>2038</v>
      </c>
      <c r="J2656" s="48" t="s">
        <v>32</v>
      </c>
      <c r="K2656" s="48" t="s">
        <v>33</v>
      </c>
    </row>
    <row r="2657" spans="1:11" x14ac:dyDescent="0.25">
      <c r="A2657" s="48" t="s">
        <v>2184</v>
      </c>
      <c r="B2657" s="48" t="s">
        <v>79</v>
      </c>
      <c r="C2657" s="48" t="s">
        <v>31</v>
      </c>
      <c r="D2657" s="48">
        <v>1272535</v>
      </c>
      <c r="E2657" s="48">
        <v>83.18</v>
      </c>
      <c r="F2657" s="48">
        <v>7.43</v>
      </c>
      <c r="G2657" s="48">
        <v>5.7999999999999996E-3</v>
      </c>
      <c r="H2657" s="48">
        <v>171.2698</v>
      </c>
      <c r="I2657" s="48">
        <v>2038</v>
      </c>
      <c r="J2657" s="48" t="s">
        <v>32</v>
      </c>
      <c r="K2657" s="48" t="s">
        <v>33</v>
      </c>
    </row>
    <row r="2658" spans="1:11" x14ac:dyDescent="0.25">
      <c r="A2658" s="48" t="s">
        <v>2554</v>
      </c>
      <c r="B2658" s="48" t="s">
        <v>75</v>
      </c>
      <c r="C2658" s="48" t="s">
        <v>31</v>
      </c>
      <c r="D2658" s="48">
        <v>551282</v>
      </c>
      <c r="E2658" s="48">
        <v>81.430000000000007</v>
      </c>
      <c r="F2658" s="48">
        <v>4.79</v>
      </c>
      <c r="G2658" s="48">
        <v>8.6999999999999994E-3</v>
      </c>
      <c r="H2658" s="48">
        <v>115.0902</v>
      </c>
      <c r="I2658" s="48">
        <v>2038</v>
      </c>
      <c r="J2658" s="48" t="s">
        <v>32</v>
      </c>
      <c r="K2658" s="48" t="s">
        <v>33</v>
      </c>
    </row>
    <row r="2659" spans="1:11" x14ac:dyDescent="0.25">
      <c r="A2659" s="48" t="s">
        <v>3682</v>
      </c>
      <c r="B2659" s="48" t="s">
        <v>79</v>
      </c>
      <c r="C2659" s="48" t="s">
        <v>31</v>
      </c>
      <c r="D2659" s="48">
        <v>1485100</v>
      </c>
      <c r="E2659" s="48">
        <v>86.43</v>
      </c>
      <c r="F2659" s="48">
        <v>6.37</v>
      </c>
      <c r="G2659" s="48">
        <v>4.3E-3</v>
      </c>
      <c r="H2659" s="48">
        <v>233.13980000000001</v>
      </c>
      <c r="I2659" s="48">
        <v>2038</v>
      </c>
      <c r="J2659" s="48" t="s">
        <v>32</v>
      </c>
      <c r="K2659" s="48" t="s">
        <v>33</v>
      </c>
    </row>
    <row r="2660" spans="1:11" x14ac:dyDescent="0.25">
      <c r="A2660" s="48" t="s">
        <v>2584</v>
      </c>
      <c r="B2660" s="48" t="s">
        <v>75</v>
      </c>
      <c r="C2660" s="48" t="s">
        <v>31</v>
      </c>
      <c r="D2660" s="48">
        <v>337831</v>
      </c>
      <c r="E2660" s="48">
        <v>73.680000000000007</v>
      </c>
      <c r="F2660" s="48">
        <v>5.67</v>
      </c>
      <c r="G2660" s="48">
        <v>1.6799999999999999E-2</v>
      </c>
      <c r="H2660" s="48">
        <v>59.5822</v>
      </c>
      <c r="I2660" s="48">
        <v>2038</v>
      </c>
      <c r="J2660" s="48" t="s">
        <v>32</v>
      </c>
      <c r="K2660" s="48" t="s">
        <v>33</v>
      </c>
    </row>
    <row r="2661" spans="1:11" x14ac:dyDescent="0.25">
      <c r="A2661" s="48" t="s">
        <v>3683</v>
      </c>
      <c r="B2661" s="48" t="s">
        <v>79</v>
      </c>
      <c r="C2661" s="48" t="s">
        <v>31</v>
      </c>
      <c r="D2661" s="48">
        <v>1337551</v>
      </c>
      <c r="E2661" s="48">
        <v>83.16</v>
      </c>
      <c r="F2661" s="48">
        <v>7.09</v>
      </c>
      <c r="G2661" s="48">
        <v>5.3E-3</v>
      </c>
      <c r="H2661" s="48">
        <v>188.65309999999999</v>
      </c>
      <c r="I2661" s="48">
        <v>2038</v>
      </c>
      <c r="J2661" s="48" t="s">
        <v>32</v>
      </c>
      <c r="K2661" s="48" t="s">
        <v>33</v>
      </c>
    </row>
    <row r="2662" spans="1:11" x14ac:dyDescent="0.25">
      <c r="A2662" s="48" t="s">
        <v>3154</v>
      </c>
      <c r="B2662" s="48" t="s">
        <v>79</v>
      </c>
      <c r="C2662" s="48" t="s">
        <v>31</v>
      </c>
      <c r="D2662" s="48">
        <v>2301553</v>
      </c>
      <c r="E2662" s="48">
        <v>81.98</v>
      </c>
      <c r="F2662" s="48">
        <v>9.82</v>
      </c>
      <c r="G2662" s="48">
        <v>4.3E-3</v>
      </c>
      <c r="H2662" s="48">
        <v>234.3741</v>
      </c>
      <c r="I2662" s="48">
        <v>2038</v>
      </c>
      <c r="J2662" s="48" t="s">
        <v>32</v>
      </c>
      <c r="K2662" s="48" t="s">
        <v>33</v>
      </c>
    </row>
    <row r="2663" spans="1:11" x14ac:dyDescent="0.25">
      <c r="A2663" s="48" t="s">
        <v>2589</v>
      </c>
      <c r="B2663" s="48" t="s">
        <v>79</v>
      </c>
      <c r="C2663" s="48" t="s">
        <v>31</v>
      </c>
      <c r="D2663" s="48">
        <v>1448992</v>
      </c>
      <c r="E2663" s="48">
        <v>78.319999999999993</v>
      </c>
      <c r="F2663" s="48">
        <v>9.7799999999999994</v>
      </c>
      <c r="G2663" s="48">
        <v>6.7000000000000002E-3</v>
      </c>
      <c r="H2663" s="48">
        <v>148.15870000000001</v>
      </c>
      <c r="I2663" s="48">
        <v>2038</v>
      </c>
      <c r="J2663" s="48" t="s">
        <v>32</v>
      </c>
      <c r="K2663" s="48" t="s">
        <v>33</v>
      </c>
    </row>
    <row r="2664" spans="1:11" x14ac:dyDescent="0.25">
      <c r="A2664" s="48" t="s">
        <v>3684</v>
      </c>
      <c r="B2664" s="48" t="s">
        <v>75</v>
      </c>
      <c r="C2664" s="48" t="s">
        <v>31</v>
      </c>
      <c r="D2664" s="48">
        <v>1304064</v>
      </c>
      <c r="E2664" s="48">
        <v>79.75</v>
      </c>
      <c r="F2664" s="48">
        <v>5.6</v>
      </c>
      <c r="G2664" s="48">
        <v>4.3E-3</v>
      </c>
      <c r="H2664" s="48">
        <v>232.86850000000001</v>
      </c>
      <c r="I2664" s="48">
        <v>2038</v>
      </c>
      <c r="J2664" s="48" t="s">
        <v>32</v>
      </c>
      <c r="K2664" s="48" t="s">
        <v>33</v>
      </c>
    </row>
    <row r="2665" spans="1:11" x14ac:dyDescent="0.25">
      <c r="A2665" s="48" t="s">
        <v>2916</v>
      </c>
      <c r="B2665" s="48" t="s">
        <v>79</v>
      </c>
      <c r="C2665" s="48" t="s">
        <v>31</v>
      </c>
      <c r="D2665" s="48">
        <v>1506653</v>
      </c>
      <c r="E2665" s="48">
        <v>83.76</v>
      </c>
      <c r="F2665" s="48">
        <v>6.48</v>
      </c>
      <c r="G2665" s="48">
        <v>4.3E-3</v>
      </c>
      <c r="H2665" s="48">
        <v>232.50819999999999</v>
      </c>
      <c r="I2665" s="48">
        <v>2038</v>
      </c>
      <c r="J2665" s="48" t="s">
        <v>32</v>
      </c>
      <c r="K2665" s="48" t="s">
        <v>33</v>
      </c>
    </row>
    <row r="2666" spans="1:11" x14ac:dyDescent="0.25">
      <c r="A2666" s="48" t="s">
        <v>2255</v>
      </c>
      <c r="B2666" s="48" t="s">
        <v>75</v>
      </c>
      <c r="C2666" s="48" t="s">
        <v>31</v>
      </c>
      <c r="D2666" s="48">
        <v>598933</v>
      </c>
      <c r="E2666" s="48">
        <v>85.15</v>
      </c>
      <c r="F2666" s="48">
        <v>4.3499999999999996</v>
      </c>
      <c r="G2666" s="48">
        <v>7.3000000000000001E-3</v>
      </c>
      <c r="H2666" s="48">
        <v>137.6857</v>
      </c>
      <c r="I2666" s="48">
        <v>2038</v>
      </c>
      <c r="J2666" s="48" t="s">
        <v>32</v>
      </c>
      <c r="K2666" s="48" t="s">
        <v>33</v>
      </c>
    </row>
    <row r="2667" spans="1:11" x14ac:dyDescent="0.25">
      <c r="A2667" s="48" t="s">
        <v>2894</v>
      </c>
      <c r="B2667" s="48" t="s">
        <v>79</v>
      </c>
      <c r="C2667" s="48" t="s">
        <v>31</v>
      </c>
      <c r="D2667" s="48">
        <v>3631954</v>
      </c>
      <c r="E2667" s="48">
        <v>83.61</v>
      </c>
      <c r="F2667" s="48">
        <v>9.86</v>
      </c>
      <c r="G2667" s="48">
        <v>2.7000000000000001E-3</v>
      </c>
      <c r="H2667" s="48">
        <v>368.35230000000001</v>
      </c>
      <c r="I2667" s="48">
        <v>2038</v>
      </c>
      <c r="J2667" s="48" t="s">
        <v>32</v>
      </c>
      <c r="K2667" s="48" t="s">
        <v>33</v>
      </c>
    </row>
    <row r="2668" spans="1:11" x14ac:dyDescent="0.25">
      <c r="A2668" s="48" t="s">
        <v>2139</v>
      </c>
      <c r="B2668" s="48" t="s">
        <v>79</v>
      </c>
      <c r="C2668" s="48" t="s">
        <v>31</v>
      </c>
      <c r="D2668" s="48">
        <v>2092103</v>
      </c>
      <c r="E2668" s="48">
        <v>80.930000000000007</v>
      </c>
      <c r="F2668" s="48">
        <v>8.06</v>
      </c>
      <c r="G2668" s="48">
        <v>3.8999999999999998E-3</v>
      </c>
      <c r="H2668" s="48">
        <v>259.56610000000001</v>
      </c>
      <c r="I2668" s="48">
        <v>2038</v>
      </c>
      <c r="J2668" s="48" t="s">
        <v>32</v>
      </c>
      <c r="K2668" s="48" t="s">
        <v>33</v>
      </c>
    </row>
    <row r="2669" spans="1:11" x14ac:dyDescent="0.25">
      <c r="A2669" s="48" t="s">
        <v>3561</v>
      </c>
      <c r="B2669" s="48" t="s">
        <v>30</v>
      </c>
      <c r="C2669" s="48" t="s">
        <v>31</v>
      </c>
      <c r="D2669" s="48">
        <v>2699718</v>
      </c>
      <c r="E2669" s="48">
        <v>74.290000000000006</v>
      </c>
      <c r="F2669" s="48">
        <v>7.72</v>
      </c>
      <c r="G2669" s="48">
        <v>2.8999999999999998E-3</v>
      </c>
      <c r="H2669" s="48">
        <v>349.70440000000002</v>
      </c>
      <c r="I2669" s="48">
        <v>2038</v>
      </c>
      <c r="J2669" s="48" t="s">
        <v>32</v>
      </c>
      <c r="K2669" s="48" t="s">
        <v>33</v>
      </c>
    </row>
    <row r="2670" spans="1:11" x14ac:dyDescent="0.25">
      <c r="A2670" s="48" t="s">
        <v>2147</v>
      </c>
      <c r="B2670" s="48" t="s">
        <v>79</v>
      </c>
      <c r="C2670" s="48" t="s">
        <v>31</v>
      </c>
      <c r="D2670" s="48">
        <v>1539391</v>
      </c>
      <c r="E2670" s="48">
        <v>74.930000000000007</v>
      </c>
      <c r="F2670" s="48">
        <v>6.86</v>
      </c>
      <c r="G2670" s="48">
        <v>4.4999999999999997E-3</v>
      </c>
      <c r="H2670" s="48">
        <v>224.40100000000001</v>
      </c>
      <c r="I2670" s="48">
        <v>2038</v>
      </c>
      <c r="J2670" s="48" t="s">
        <v>32</v>
      </c>
      <c r="K2670" s="48" t="s">
        <v>33</v>
      </c>
    </row>
    <row r="2671" spans="1:11" x14ac:dyDescent="0.25">
      <c r="A2671" s="48" t="s">
        <v>2173</v>
      </c>
      <c r="B2671" s="48" t="s">
        <v>79</v>
      </c>
      <c r="C2671" s="48" t="s">
        <v>31</v>
      </c>
      <c r="D2671" s="48">
        <v>1621670</v>
      </c>
      <c r="E2671" s="48">
        <v>84.42</v>
      </c>
      <c r="F2671" s="48">
        <v>9.83</v>
      </c>
      <c r="G2671" s="48">
        <v>6.1000000000000004E-3</v>
      </c>
      <c r="H2671" s="48">
        <v>164.97149999999999</v>
      </c>
      <c r="I2671" s="48">
        <v>2038</v>
      </c>
      <c r="J2671" s="48" t="s">
        <v>32</v>
      </c>
      <c r="K2671" s="48" t="s">
        <v>33</v>
      </c>
    </row>
    <row r="2672" spans="1:11" x14ac:dyDescent="0.25">
      <c r="A2672" s="48" t="s">
        <v>2156</v>
      </c>
      <c r="B2672" s="48" t="s">
        <v>75</v>
      </c>
      <c r="C2672" s="48" t="s">
        <v>31</v>
      </c>
      <c r="D2672" s="48">
        <v>1679689</v>
      </c>
      <c r="E2672" s="48">
        <v>84.41</v>
      </c>
      <c r="F2672" s="48">
        <v>7.16</v>
      </c>
      <c r="G2672" s="48">
        <v>4.3E-3</v>
      </c>
      <c r="H2672" s="48">
        <v>234.5934</v>
      </c>
      <c r="I2672" s="48">
        <v>2038</v>
      </c>
      <c r="J2672" s="48" t="s">
        <v>32</v>
      </c>
      <c r="K2672" s="48" t="s">
        <v>33</v>
      </c>
    </row>
    <row r="2673" spans="1:11" x14ac:dyDescent="0.25">
      <c r="A2673" s="48" t="s">
        <v>3685</v>
      </c>
      <c r="B2673" s="48" t="s">
        <v>79</v>
      </c>
      <c r="C2673" s="48" t="s">
        <v>31</v>
      </c>
      <c r="D2673" s="48">
        <v>1653028</v>
      </c>
      <c r="E2673" s="48">
        <v>80.66</v>
      </c>
      <c r="F2673" s="48">
        <v>6.5</v>
      </c>
      <c r="G2673" s="48">
        <v>3.8999999999999998E-3</v>
      </c>
      <c r="H2673" s="48">
        <v>254.31209999999999</v>
      </c>
      <c r="I2673" s="48">
        <v>2038</v>
      </c>
      <c r="J2673" s="48" t="s">
        <v>32</v>
      </c>
      <c r="K2673" s="48" t="s">
        <v>33</v>
      </c>
    </row>
    <row r="2674" spans="1:11" x14ac:dyDescent="0.25">
      <c r="A2674" s="48" t="s">
        <v>3084</v>
      </c>
      <c r="B2674" s="48" t="s">
        <v>79</v>
      </c>
      <c r="C2674" s="48" t="s">
        <v>31</v>
      </c>
      <c r="D2674" s="48">
        <v>1099550</v>
      </c>
      <c r="E2674" s="48">
        <v>87.35</v>
      </c>
      <c r="F2674" s="48">
        <v>6.3</v>
      </c>
      <c r="G2674" s="48">
        <v>5.7000000000000002E-3</v>
      </c>
      <c r="H2674" s="48">
        <v>174.5318</v>
      </c>
      <c r="I2674" s="48">
        <v>2038</v>
      </c>
      <c r="J2674" s="48" t="s">
        <v>32</v>
      </c>
      <c r="K2674" s="48" t="s">
        <v>33</v>
      </c>
    </row>
    <row r="2675" spans="1:11" x14ac:dyDescent="0.25">
      <c r="A2675" s="48" t="s">
        <v>1829</v>
      </c>
      <c r="B2675" s="48" t="s">
        <v>79</v>
      </c>
      <c r="C2675" s="48" t="s">
        <v>31</v>
      </c>
      <c r="D2675" s="48">
        <v>1009509</v>
      </c>
      <c r="E2675" s="48">
        <v>77.239999999999995</v>
      </c>
      <c r="F2675" s="48">
        <v>6.29</v>
      </c>
      <c r="G2675" s="48">
        <v>6.1999999999999998E-3</v>
      </c>
      <c r="H2675" s="48">
        <v>160.49420000000001</v>
      </c>
      <c r="I2675" s="48">
        <v>2038</v>
      </c>
      <c r="J2675" s="48" t="s">
        <v>32</v>
      </c>
      <c r="K2675" s="48" t="s">
        <v>33</v>
      </c>
    </row>
    <row r="2676" spans="1:11" x14ac:dyDescent="0.25">
      <c r="A2676" s="48" t="s">
        <v>3509</v>
      </c>
      <c r="B2676" s="48" t="s">
        <v>34</v>
      </c>
      <c r="C2676" s="48" t="s">
        <v>31</v>
      </c>
      <c r="D2676" s="48">
        <v>3147526</v>
      </c>
      <c r="E2676" s="48">
        <v>78.86</v>
      </c>
      <c r="F2676" s="48">
        <v>9.83</v>
      </c>
      <c r="G2676" s="48">
        <v>3.0999999999999999E-3</v>
      </c>
      <c r="H2676" s="48">
        <v>320.19600000000003</v>
      </c>
      <c r="I2676" s="48">
        <v>2038</v>
      </c>
      <c r="J2676" s="48" t="s">
        <v>32</v>
      </c>
      <c r="K2676" s="48" t="s">
        <v>33</v>
      </c>
    </row>
    <row r="2677" spans="1:11" x14ac:dyDescent="0.25">
      <c r="A2677" s="48" t="s">
        <v>2822</v>
      </c>
      <c r="B2677" s="48" t="s">
        <v>79</v>
      </c>
      <c r="C2677" s="48" t="s">
        <v>31</v>
      </c>
      <c r="D2677" s="48">
        <v>1409461</v>
      </c>
      <c r="E2677" s="48">
        <v>82.29</v>
      </c>
      <c r="F2677" s="48">
        <v>7.3</v>
      </c>
      <c r="G2677" s="48">
        <v>5.1999999999999998E-3</v>
      </c>
      <c r="H2677" s="48">
        <v>193.07689999999999</v>
      </c>
      <c r="I2677" s="48">
        <v>2038</v>
      </c>
      <c r="J2677" s="48" t="s">
        <v>32</v>
      </c>
      <c r="K2677" s="48" t="s">
        <v>33</v>
      </c>
    </row>
    <row r="2678" spans="1:11" x14ac:dyDescent="0.25">
      <c r="A2678" s="48" t="s">
        <v>3165</v>
      </c>
      <c r="B2678" s="48" t="s">
        <v>79</v>
      </c>
      <c r="C2678" s="48" t="s">
        <v>31</v>
      </c>
      <c r="D2678" s="48">
        <v>1977639</v>
      </c>
      <c r="E2678" s="48">
        <v>79.66</v>
      </c>
      <c r="F2678" s="48">
        <v>10.029999999999999</v>
      </c>
      <c r="G2678" s="48">
        <v>5.1000000000000004E-3</v>
      </c>
      <c r="H2678" s="48">
        <v>197.17240000000001</v>
      </c>
      <c r="I2678" s="48">
        <v>2039</v>
      </c>
      <c r="J2678" s="48" t="s">
        <v>32</v>
      </c>
      <c r="K2678" s="48" t="s">
        <v>33</v>
      </c>
    </row>
    <row r="2679" spans="1:11" x14ac:dyDescent="0.25">
      <c r="A2679" s="48" t="s">
        <v>3686</v>
      </c>
      <c r="B2679" s="48" t="s">
        <v>79</v>
      </c>
      <c r="C2679" s="48" t="s">
        <v>31</v>
      </c>
      <c r="D2679" s="48">
        <v>1870167</v>
      </c>
      <c r="E2679" s="48">
        <v>88.3</v>
      </c>
      <c r="F2679" s="48">
        <v>6.93</v>
      </c>
      <c r="G2679" s="48">
        <v>3.7000000000000002E-3</v>
      </c>
      <c r="H2679" s="48">
        <v>269.86529999999999</v>
      </c>
      <c r="I2679" s="48">
        <v>2039</v>
      </c>
      <c r="J2679" s="48" t="s">
        <v>32</v>
      </c>
      <c r="K2679" s="48" t="s">
        <v>33</v>
      </c>
    </row>
    <row r="2680" spans="1:11" x14ac:dyDescent="0.25">
      <c r="A2680" s="48" t="s">
        <v>2404</v>
      </c>
      <c r="B2680" s="48" t="s">
        <v>75</v>
      </c>
      <c r="C2680" s="48" t="s">
        <v>31</v>
      </c>
      <c r="D2680" s="48">
        <v>512901</v>
      </c>
      <c r="E2680" s="48">
        <v>77.14</v>
      </c>
      <c r="F2680" s="48">
        <v>4.32</v>
      </c>
      <c r="G2680" s="48">
        <v>8.3999999999999995E-3</v>
      </c>
      <c r="H2680" s="48">
        <v>118.727</v>
      </c>
      <c r="I2680" s="48">
        <v>2039</v>
      </c>
      <c r="J2680" s="48" t="s">
        <v>32</v>
      </c>
      <c r="K2680" s="48" t="s">
        <v>33</v>
      </c>
    </row>
    <row r="2681" spans="1:11" x14ac:dyDescent="0.25">
      <c r="A2681" s="48" t="s">
        <v>3687</v>
      </c>
      <c r="B2681" s="48" t="s">
        <v>79</v>
      </c>
      <c r="C2681" s="48" t="s">
        <v>31</v>
      </c>
      <c r="D2681" s="48">
        <v>1756066</v>
      </c>
      <c r="E2681" s="48">
        <v>84.97</v>
      </c>
      <c r="F2681" s="48">
        <v>6.53</v>
      </c>
      <c r="G2681" s="48">
        <v>3.7000000000000002E-3</v>
      </c>
      <c r="H2681" s="48">
        <v>268.9228</v>
      </c>
      <c r="I2681" s="48">
        <v>2039</v>
      </c>
      <c r="J2681" s="48" t="s">
        <v>32</v>
      </c>
      <c r="K2681" s="48" t="s">
        <v>33</v>
      </c>
    </row>
    <row r="2682" spans="1:11" x14ac:dyDescent="0.25">
      <c r="A2682" s="48" t="s">
        <v>3522</v>
      </c>
      <c r="B2682" s="48" t="s">
        <v>75</v>
      </c>
      <c r="C2682" s="48" t="s">
        <v>31</v>
      </c>
      <c r="D2682" s="48">
        <v>2575313</v>
      </c>
      <c r="E2682" s="48">
        <v>74.31</v>
      </c>
      <c r="F2682" s="48">
        <v>10.9</v>
      </c>
      <c r="G2682" s="48">
        <v>4.1999999999999997E-3</v>
      </c>
      <c r="H2682" s="48">
        <v>236.2672</v>
      </c>
      <c r="I2682" s="48">
        <v>2039</v>
      </c>
      <c r="J2682" s="48" t="s">
        <v>32</v>
      </c>
      <c r="K2682" s="48" t="s">
        <v>33</v>
      </c>
    </row>
    <row r="2683" spans="1:11" x14ac:dyDescent="0.25">
      <c r="A2683" s="48" t="s">
        <v>2644</v>
      </c>
      <c r="B2683" s="48" t="s">
        <v>75</v>
      </c>
      <c r="C2683" s="48" t="s">
        <v>31</v>
      </c>
      <c r="D2683" s="48">
        <v>413056</v>
      </c>
      <c r="E2683" s="48">
        <v>86.21</v>
      </c>
      <c r="F2683" s="48">
        <v>5.25</v>
      </c>
      <c r="G2683" s="48">
        <v>1.2699999999999999E-2</v>
      </c>
      <c r="H2683" s="48">
        <v>78.677300000000002</v>
      </c>
      <c r="I2683" s="48">
        <v>2039</v>
      </c>
      <c r="J2683" s="48" t="s">
        <v>32</v>
      </c>
      <c r="K2683" s="48" t="s">
        <v>33</v>
      </c>
    </row>
    <row r="2684" spans="1:11" x14ac:dyDescent="0.25">
      <c r="A2684" s="48" t="s">
        <v>2889</v>
      </c>
      <c r="B2684" s="48" t="s">
        <v>79</v>
      </c>
      <c r="C2684" s="48" t="s">
        <v>31</v>
      </c>
      <c r="D2684" s="48">
        <v>1039636</v>
      </c>
      <c r="E2684" s="48">
        <v>87.56</v>
      </c>
      <c r="F2684" s="48">
        <v>6.33</v>
      </c>
      <c r="G2684" s="48">
        <v>6.1000000000000004E-3</v>
      </c>
      <c r="H2684" s="48">
        <v>164.23949999999999</v>
      </c>
      <c r="I2684" s="48">
        <v>2039</v>
      </c>
      <c r="J2684" s="48" t="s">
        <v>32</v>
      </c>
      <c r="K2684" s="48" t="s">
        <v>33</v>
      </c>
    </row>
    <row r="2685" spans="1:11" x14ac:dyDescent="0.25">
      <c r="A2685" s="48" t="s">
        <v>2629</v>
      </c>
      <c r="B2685" s="48" t="s">
        <v>75</v>
      </c>
      <c r="C2685" s="48" t="s">
        <v>31</v>
      </c>
      <c r="D2685" s="48">
        <v>255661</v>
      </c>
      <c r="E2685" s="48">
        <v>73.92</v>
      </c>
      <c r="F2685" s="48">
        <v>5.71</v>
      </c>
      <c r="G2685" s="48">
        <v>2.23E-2</v>
      </c>
      <c r="H2685" s="48">
        <v>44.774299999999997</v>
      </c>
      <c r="I2685" s="48">
        <v>2039</v>
      </c>
      <c r="J2685" s="48" t="s">
        <v>32</v>
      </c>
      <c r="K2685" s="48" t="s">
        <v>33</v>
      </c>
    </row>
    <row r="2686" spans="1:11" x14ac:dyDescent="0.25">
      <c r="A2686" s="48" t="s">
        <v>2609</v>
      </c>
      <c r="B2686" s="48" t="s">
        <v>75</v>
      </c>
      <c r="C2686" s="48" t="s">
        <v>31</v>
      </c>
      <c r="D2686" s="48">
        <v>153958</v>
      </c>
      <c r="E2686" s="48">
        <v>77.34</v>
      </c>
      <c r="F2686" s="48">
        <v>5.57</v>
      </c>
      <c r="G2686" s="48">
        <v>3.6200000000000003E-2</v>
      </c>
      <c r="H2686" s="48">
        <v>27.640499999999999</v>
      </c>
      <c r="I2686" s="48">
        <v>2039</v>
      </c>
      <c r="J2686" s="48" t="s">
        <v>32</v>
      </c>
      <c r="K2686" s="48" t="s">
        <v>33</v>
      </c>
    </row>
    <row r="2687" spans="1:11" x14ac:dyDescent="0.25">
      <c r="A2687" s="48" t="s">
        <v>2646</v>
      </c>
      <c r="B2687" s="48" t="s">
        <v>75</v>
      </c>
      <c r="C2687" s="48" t="s">
        <v>31</v>
      </c>
      <c r="D2687" s="48">
        <v>296272</v>
      </c>
      <c r="E2687" s="48">
        <v>84.18</v>
      </c>
      <c r="F2687" s="48">
        <v>5.24</v>
      </c>
      <c r="G2687" s="48">
        <v>1.77E-2</v>
      </c>
      <c r="H2687" s="48">
        <v>56.540500000000002</v>
      </c>
      <c r="I2687" s="48">
        <v>2039</v>
      </c>
      <c r="J2687" s="48" t="s">
        <v>32</v>
      </c>
      <c r="K2687" s="48" t="s">
        <v>33</v>
      </c>
    </row>
    <row r="2688" spans="1:11" x14ac:dyDescent="0.25">
      <c r="A2688" s="48" t="s">
        <v>2876</v>
      </c>
      <c r="B2688" s="48" t="s">
        <v>79</v>
      </c>
      <c r="C2688" s="48" t="s">
        <v>31</v>
      </c>
      <c r="D2688" s="48">
        <v>1324125</v>
      </c>
      <c r="E2688" s="48">
        <v>79.98</v>
      </c>
      <c r="F2688" s="48">
        <v>9.7799999999999994</v>
      </c>
      <c r="G2688" s="48">
        <v>7.4000000000000003E-3</v>
      </c>
      <c r="H2688" s="48">
        <v>135.39109999999999</v>
      </c>
      <c r="I2688" s="48">
        <v>2039</v>
      </c>
      <c r="J2688" s="48" t="s">
        <v>32</v>
      </c>
      <c r="K2688" s="48" t="s">
        <v>33</v>
      </c>
    </row>
    <row r="2689" spans="1:11" x14ac:dyDescent="0.25">
      <c r="A2689" s="48" t="s">
        <v>3688</v>
      </c>
      <c r="B2689" s="48" t="s">
        <v>79</v>
      </c>
      <c r="C2689" s="48" t="s">
        <v>31</v>
      </c>
      <c r="D2689" s="48">
        <v>1163521</v>
      </c>
      <c r="E2689" s="48">
        <v>87.49</v>
      </c>
      <c r="F2689" s="48">
        <v>6.33</v>
      </c>
      <c r="G2689" s="48">
        <v>5.4000000000000003E-3</v>
      </c>
      <c r="H2689" s="48">
        <v>183.81059999999999</v>
      </c>
      <c r="I2689" s="48">
        <v>2039</v>
      </c>
      <c r="J2689" s="48" t="s">
        <v>32</v>
      </c>
      <c r="K2689" s="48" t="s">
        <v>33</v>
      </c>
    </row>
    <row r="2690" spans="1:11" x14ac:dyDescent="0.25">
      <c r="A2690" s="48" t="s">
        <v>2402</v>
      </c>
      <c r="B2690" s="48" t="s">
        <v>75</v>
      </c>
      <c r="C2690" s="48" t="s">
        <v>31</v>
      </c>
      <c r="D2690" s="48">
        <v>507377</v>
      </c>
      <c r="E2690" s="48">
        <v>82.3</v>
      </c>
      <c r="F2690" s="48">
        <v>3.9</v>
      </c>
      <c r="G2690" s="48">
        <v>7.7000000000000002E-3</v>
      </c>
      <c r="H2690" s="48">
        <v>130.0967</v>
      </c>
      <c r="I2690" s="48">
        <v>2039</v>
      </c>
      <c r="J2690" s="48" t="s">
        <v>32</v>
      </c>
      <c r="K2690" s="48" t="s">
        <v>33</v>
      </c>
    </row>
    <row r="2691" spans="1:11" x14ac:dyDescent="0.25">
      <c r="A2691" s="48" t="s">
        <v>2621</v>
      </c>
      <c r="B2691" s="48" t="s">
        <v>75</v>
      </c>
      <c r="C2691" s="48" t="s">
        <v>31</v>
      </c>
      <c r="D2691" s="48">
        <v>132425</v>
      </c>
      <c r="E2691" s="48">
        <v>76.84</v>
      </c>
      <c r="F2691" s="48">
        <v>6.18</v>
      </c>
      <c r="G2691" s="48">
        <v>4.6699999999999998E-2</v>
      </c>
      <c r="H2691" s="48">
        <v>21.428000000000001</v>
      </c>
      <c r="I2691" s="48">
        <v>2039</v>
      </c>
      <c r="J2691" s="48" t="s">
        <v>32</v>
      </c>
      <c r="K2691" s="48" t="s">
        <v>33</v>
      </c>
    </row>
    <row r="2692" spans="1:11" x14ac:dyDescent="0.25">
      <c r="A2692" s="48" t="s">
        <v>3126</v>
      </c>
      <c r="B2692" s="48" t="s">
        <v>79</v>
      </c>
      <c r="C2692" s="48" t="s">
        <v>31</v>
      </c>
      <c r="D2692" s="48">
        <v>889396</v>
      </c>
      <c r="E2692" s="48">
        <v>87.09</v>
      </c>
      <c r="F2692" s="48">
        <v>6.34</v>
      </c>
      <c r="G2692" s="48">
        <v>7.1000000000000004E-3</v>
      </c>
      <c r="H2692" s="48">
        <v>140.2833</v>
      </c>
      <c r="I2692" s="48">
        <v>2039</v>
      </c>
      <c r="J2692" s="48" t="s">
        <v>32</v>
      </c>
      <c r="K2692" s="48" t="s">
        <v>33</v>
      </c>
    </row>
    <row r="2693" spans="1:11" x14ac:dyDescent="0.25">
      <c r="A2693" s="48" t="s">
        <v>2389</v>
      </c>
      <c r="B2693" s="48" t="s">
        <v>75</v>
      </c>
      <c r="C2693" s="48" t="s">
        <v>31</v>
      </c>
      <c r="D2693" s="48">
        <v>508797</v>
      </c>
      <c r="E2693" s="48">
        <v>78.680000000000007</v>
      </c>
      <c r="F2693" s="48">
        <v>4.4400000000000004</v>
      </c>
      <c r="G2693" s="48">
        <v>8.6999999999999994E-3</v>
      </c>
      <c r="H2693" s="48">
        <v>114.59399999999999</v>
      </c>
      <c r="I2693" s="48">
        <v>2039</v>
      </c>
      <c r="J2693" s="48" t="s">
        <v>32</v>
      </c>
      <c r="K2693" s="48" t="s">
        <v>33</v>
      </c>
    </row>
    <row r="2694" spans="1:11" x14ac:dyDescent="0.25">
      <c r="A2694" s="48" t="s">
        <v>3689</v>
      </c>
      <c r="B2694" s="48" t="s">
        <v>79</v>
      </c>
      <c r="C2694" s="48" t="s">
        <v>31</v>
      </c>
      <c r="D2694" s="48">
        <v>1526024</v>
      </c>
      <c r="E2694" s="48">
        <v>88.33</v>
      </c>
      <c r="F2694" s="48">
        <v>6.31</v>
      </c>
      <c r="G2694" s="48">
        <v>4.1000000000000003E-3</v>
      </c>
      <c r="H2694" s="48">
        <v>241.84209999999999</v>
      </c>
      <c r="I2694" s="48">
        <v>2039</v>
      </c>
      <c r="J2694" s="48" t="s">
        <v>32</v>
      </c>
      <c r="K2694" s="48" t="s">
        <v>33</v>
      </c>
    </row>
    <row r="2695" spans="1:11" x14ac:dyDescent="0.25">
      <c r="A2695" s="48" t="s">
        <v>2874</v>
      </c>
      <c r="B2695" s="48" t="s">
        <v>34</v>
      </c>
      <c r="C2695" s="48" t="s">
        <v>31</v>
      </c>
      <c r="D2695" s="48">
        <v>1406312</v>
      </c>
      <c r="E2695" s="48">
        <v>82.68</v>
      </c>
      <c r="F2695" s="48">
        <v>8.74</v>
      </c>
      <c r="G2695" s="48">
        <v>6.1999999999999998E-3</v>
      </c>
      <c r="H2695" s="48">
        <v>160.90520000000001</v>
      </c>
      <c r="I2695" s="48">
        <v>2039</v>
      </c>
      <c r="J2695" s="48" t="s">
        <v>32</v>
      </c>
      <c r="K2695" s="48" t="s">
        <v>33</v>
      </c>
    </row>
    <row r="2696" spans="1:11" x14ac:dyDescent="0.25">
      <c r="A2696" s="48" t="s">
        <v>2879</v>
      </c>
      <c r="B2696" s="48" t="s">
        <v>79</v>
      </c>
      <c r="C2696" s="48" t="s">
        <v>31</v>
      </c>
      <c r="D2696" s="48">
        <v>1021487</v>
      </c>
      <c r="E2696" s="48">
        <v>87.55</v>
      </c>
      <c r="F2696" s="48">
        <v>6.32</v>
      </c>
      <c r="G2696" s="48">
        <v>6.1999999999999998E-3</v>
      </c>
      <c r="H2696" s="48">
        <v>161.62780000000001</v>
      </c>
      <c r="I2696" s="48">
        <v>2039</v>
      </c>
      <c r="J2696" s="48" t="s">
        <v>32</v>
      </c>
      <c r="K2696" s="48" t="s">
        <v>33</v>
      </c>
    </row>
    <row r="2697" spans="1:11" x14ac:dyDescent="0.25">
      <c r="A2697" s="48" t="s">
        <v>3690</v>
      </c>
      <c r="B2697" s="48" t="s">
        <v>79</v>
      </c>
      <c r="C2697" s="48" t="s">
        <v>31</v>
      </c>
      <c r="D2697" s="48">
        <v>1504666</v>
      </c>
      <c r="E2697" s="48">
        <v>86.84</v>
      </c>
      <c r="F2697" s="48">
        <v>6.34</v>
      </c>
      <c r="G2697" s="48">
        <v>4.1999999999999997E-3</v>
      </c>
      <c r="H2697" s="48">
        <v>237.32900000000001</v>
      </c>
      <c r="I2697" s="48">
        <v>2039</v>
      </c>
      <c r="J2697" s="48" t="s">
        <v>32</v>
      </c>
      <c r="K2697" s="48" t="s">
        <v>33</v>
      </c>
    </row>
    <row r="2698" spans="1:11" x14ac:dyDescent="0.25">
      <c r="A2698" s="48" t="s">
        <v>2640</v>
      </c>
      <c r="B2698" s="48" t="s">
        <v>75</v>
      </c>
      <c r="C2698" s="48" t="s">
        <v>31</v>
      </c>
      <c r="D2698" s="48">
        <v>239880</v>
      </c>
      <c r="E2698" s="48">
        <v>82.24</v>
      </c>
      <c r="F2698" s="48">
        <v>5.64</v>
      </c>
      <c r="G2698" s="48">
        <v>2.35E-2</v>
      </c>
      <c r="H2698" s="48">
        <v>42.531799999999997</v>
      </c>
      <c r="I2698" s="48">
        <v>2039</v>
      </c>
      <c r="J2698" s="48" t="s">
        <v>32</v>
      </c>
      <c r="K2698" s="48" t="s">
        <v>33</v>
      </c>
    </row>
    <row r="2699" spans="1:11" x14ac:dyDescent="0.25">
      <c r="A2699" s="48" t="s">
        <v>2610</v>
      </c>
      <c r="B2699" s="48" t="s">
        <v>75</v>
      </c>
      <c r="C2699" s="48" t="s">
        <v>31</v>
      </c>
      <c r="D2699" s="48">
        <v>259379</v>
      </c>
      <c r="E2699" s="48">
        <v>82.3</v>
      </c>
      <c r="F2699" s="48">
        <v>5.84</v>
      </c>
      <c r="G2699" s="48">
        <v>2.2499999999999999E-2</v>
      </c>
      <c r="H2699" s="48">
        <v>44.414099999999998</v>
      </c>
      <c r="I2699" s="48">
        <v>2039</v>
      </c>
      <c r="J2699" s="48" t="s">
        <v>32</v>
      </c>
      <c r="K2699" s="48" t="s">
        <v>33</v>
      </c>
    </row>
    <row r="2700" spans="1:11" x14ac:dyDescent="0.25">
      <c r="A2700" s="48" t="s">
        <v>3041</v>
      </c>
      <c r="B2700" s="48" t="s">
        <v>30</v>
      </c>
      <c r="C2700" s="48" t="s">
        <v>31</v>
      </c>
      <c r="D2700" s="48">
        <v>1944288</v>
      </c>
      <c r="E2700" s="48">
        <v>76.08</v>
      </c>
      <c r="F2700" s="48">
        <v>7.68</v>
      </c>
      <c r="G2700" s="48">
        <v>4.0000000000000001E-3</v>
      </c>
      <c r="H2700" s="48">
        <v>253.16239999999999</v>
      </c>
      <c r="I2700" s="48">
        <v>2039</v>
      </c>
      <c r="J2700" s="48" t="s">
        <v>32</v>
      </c>
      <c r="K2700" s="48" t="s">
        <v>33</v>
      </c>
    </row>
    <row r="2701" spans="1:11" x14ac:dyDescent="0.25">
      <c r="A2701" s="48" t="s">
        <v>2650</v>
      </c>
      <c r="B2701" s="48" t="s">
        <v>34</v>
      </c>
      <c r="C2701" s="48" t="s">
        <v>31</v>
      </c>
      <c r="D2701" s="48">
        <v>171282</v>
      </c>
      <c r="E2701" s="48">
        <v>88.46</v>
      </c>
      <c r="F2701" s="48">
        <v>13.41</v>
      </c>
      <c r="G2701" s="48">
        <v>7.8299999999999995E-2</v>
      </c>
      <c r="H2701" s="48">
        <v>12.7727</v>
      </c>
      <c r="I2701" s="48">
        <v>2039</v>
      </c>
      <c r="J2701" s="48" t="s">
        <v>32</v>
      </c>
      <c r="K2701" s="48" t="s">
        <v>33</v>
      </c>
    </row>
    <row r="2702" spans="1:11" x14ac:dyDescent="0.25">
      <c r="A2702" s="48" t="s">
        <v>2880</v>
      </c>
      <c r="B2702" s="48" t="s">
        <v>79</v>
      </c>
      <c r="C2702" s="48" t="s">
        <v>31</v>
      </c>
      <c r="D2702" s="48">
        <v>2120883</v>
      </c>
      <c r="E2702" s="48">
        <v>66.72</v>
      </c>
      <c r="F2702" s="48">
        <v>9.7799999999999994</v>
      </c>
      <c r="G2702" s="48">
        <v>4.5999999999999999E-3</v>
      </c>
      <c r="H2702" s="48">
        <v>216.85919999999999</v>
      </c>
      <c r="I2702" s="48">
        <v>2039</v>
      </c>
      <c r="J2702" s="48" t="s">
        <v>32</v>
      </c>
      <c r="K2702" s="48" t="s">
        <v>33</v>
      </c>
    </row>
    <row r="2703" spans="1:11" x14ac:dyDescent="0.25">
      <c r="A2703" s="48" t="s">
        <v>3691</v>
      </c>
      <c r="B2703" s="48" t="s">
        <v>79</v>
      </c>
      <c r="C2703" s="48" t="s">
        <v>31</v>
      </c>
      <c r="D2703" s="48">
        <v>2396166</v>
      </c>
      <c r="E2703" s="48">
        <v>81.53</v>
      </c>
      <c r="F2703" s="48">
        <v>9.8000000000000007</v>
      </c>
      <c r="G2703" s="48">
        <v>4.1000000000000003E-3</v>
      </c>
      <c r="H2703" s="48">
        <v>244.5067</v>
      </c>
      <c r="I2703" s="48">
        <v>2039</v>
      </c>
      <c r="J2703" s="48" t="s">
        <v>32</v>
      </c>
      <c r="K2703" s="48" t="s">
        <v>33</v>
      </c>
    </row>
    <row r="2704" spans="1:11" x14ac:dyDescent="0.25">
      <c r="A2704" s="48" t="s">
        <v>2902</v>
      </c>
      <c r="B2704" s="48" t="s">
        <v>79</v>
      </c>
      <c r="C2704" s="48" t="s">
        <v>31</v>
      </c>
      <c r="D2704" s="48">
        <v>2235668</v>
      </c>
      <c r="E2704" s="48">
        <v>84.17</v>
      </c>
      <c r="F2704" s="48">
        <v>7.11</v>
      </c>
      <c r="G2704" s="48">
        <v>3.2000000000000002E-3</v>
      </c>
      <c r="H2704" s="48">
        <v>314.43990000000002</v>
      </c>
      <c r="I2704" s="48">
        <v>2039</v>
      </c>
      <c r="J2704" s="48" t="s">
        <v>32</v>
      </c>
      <c r="K2704" s="48" t="s">
        <v>33</v>
      </c>
    </row>
    <row r="2705" spans="1:11" x14ac:dyDescent="0.25">
      <c r="A2705" s="48" t="s">
        <v>3692</v>
      </c>
      <c r="B2705" s="48" t="s">
        <v>79</v>
      </c>
      <c r="C2705" s="48" t="s">
        <v>31</v>
      </c>
      <c r="D2705" s="48">
        <v>1796099</v>
      </c>
      <c r="E2705" s="48">
        <v>87.9</v>
      </c>
      <c r="F2705" s="48">
        <v>6.3</v>
      </c>
      <c r="G2705" s="48">
        <v>3.5000000000000001E-3</v>
      </c>
      <c r="H2705" s="48">
        <v>285.09500000000003</v>
      </c>
      <c r="I2705" s="48">
        <v>2039</v>
      </c>
      <c r="J2705" s="48" t="s">
        <v>32</v>
      </c>
      <c r="K2705" s="48" t="s">
        <v>33</v>
      </c>
    </row>
    <row r="2706" spans="1:11" x14ac:dyDescent="0.25">
      <c r="A2706" s="48" t="s">
        <v>3166</v>
      </c>
      <c r="B2706" s="48" t="s">
        <v>79</v>
      </c>
      <c r="C2706" s="48" t="s">
        <v>31</v>
      </c>
      <c r="D2706" s="48">
        <v>1886054</v>
      </c>
      <c r="E2706" s="48">
        <v>84.47</v>
      </c>
      <c r="F2706" s="48">
        <v>9.8000000000000007</v>
      </c>
      <c r="G2706" s="48">
        <v>5.1999999999999998E-3</v>
      </c>
      <c r="H2706" s="48">
        <v>192.45439999999999</v>
      </c>
      <c r="I2706" s="48">
        <v>2039</v>
      </c>
      <c r="J2706" s="48" t="s">
        <v>32</v>
      </c>
      <c r="K2706" s="48" t="s">
        <v>33</v>
      </c>
    </row>
    <row r="2707" spans="1:11" x14ac:dyDescent="0.25">
      <c r="A2707" s="48" t="s">
        <v>2636</v>
      </c>
      <c r="B2707" s="48" t="s">
        <v>75</v>
      </c>
      <c r="C2707" s="48" t="s">
        <v>31</v>
      </c>
      <c r="D2707" s="48">
        <v>153958</v>
      </c>
      <c r="E2707" s="48">
        <v>81.77</v>
      </c>
      <c r="F2707" s="48">
        <v>5.57</v>
      </c>
      <c r="G2707" s="48">
        <v>3.6200000000000003E-2</v>
      </c>
      <c r="H2707" s="48">
        <v>27.640499999999999</v>
      </c>
      <c r="I2707" s="48">
        <v>2039</v>
      </c>
      <c r="J2707" s="48" t="s">
        <v>32</v>
      </c>
      <c r="K2707" s="48" t="s">
        <v>33</v>
      </c>
    </row>
    <row r="2708" spans="1:11" x14ac:dyDescent="0.25">
      <c r="A2708" s="48" t="s">
        <v>2614</v>
      </c>
      <c r="B2708" s="48" t="s">
        <v>75</v>
      </c>
      <c r="C2708" s="48" t="s">
        <v>31</v>
      </c>
      <c r="D2708" s="48">
        <v>523176</v>
      </c>
      <c r="E2708" s="48">
        <v>78.66</v>
      </c>
      <c r="F2708" s="48">
        <v>5.27</v>
      </c>
      <c r="G2708" s="48">
        <v>1.01E-2</v>
      </c>
      <c r="H2708" s="48">
        <v>99.2744</v>
      </c>
      <c r="I2708" s="48">
        <v>2039</v>
      </c>
      <c r="J2708" s="48" t="s">
        <v>32</v>
      </c>
      <c r="K2708" s="48" t="s">
        <v>33</v>
      </c>
    </row>
    <row r="2709" spans="1:11" x14ac:dyDescent="0.25">
      <c r="A2709" s="48" t="s">
        <v>2653</v>
      </c>
      <c r="B2709" s="48" t="s">
        <v>75</v>
      </c>
      <c r="C2709" s="48" t="s">
        <v>31</v>
      </c>
      <c r="D2709" s="48">
        <v>293537</v>
      </c>
      <c r="E2709" s="48">
        <v>81.97</v>
      </c>
      <c r="F2709" s="48">
        <v>5.8</v>
      </c>
      <c r="G2709" s="48">
        <v>1.9800000000000002E-2</v>
      </c>
      <c r="H2709" s="48">
        <v>50.6098</v>
      </c>
      <c r="I2709" s="48">
        <v>2039</v>
      </c>
      <c r="J2709" s="48" t="s">
        <v>32</v>
      </c>
      <c r="K2709" s="48" t="s">
        <v>33</v>
      </c>
    </row>
    <row r="2710" spans="1:11" x14ac:dyDescent="0.25">
      <c r="A2710" s="48" t="s">
        <v>2788</v>
      </c>
      <c r="B2710" s="48" t="s">
        <v>79</v>
      </c>
      <c r="C2710" s="48" t="s">
        <v>31</v>
      </c>
      <c r="D2710" s="48">
        <v>1469263</v>
      </c>
      <c r="E2710" s="48">
        <v>76.010000000000005</v>
      </c>
      <c r="F2710" s="48">
        <v>7.32</v>
      </c>
      <c r="G2710" s="48">
        <v>5.0000000000000001E-3</v>
      </c>
      <c r="H2710" s="48">
        <v>200.71899999999999</v>
      </c>
      <c r="I2710" s="48">
        <v>2039</v>
      </c>
      <c r="J2710" s="48" t="s">
        <v>32</v>
      </c>
      <c r="K2710" s="48" t="s">
        <v>33</v>
      </c>
    </row>
    <row r="2711" spans="1:11" x14ac:dyDescent="0.25">
      <c r="A2711" s="48" t="s">
        <v>3487</v>
      </c>
      <c r="B2711" s="48" t="s">
        <v>75</v>
      </c>
      <c r="C2711" s="48" t="s">
        <v>31</v>
      </c>
      <c r="D2711" s="48">
        <v>2948626</v>
      </c>
      <c r="E2711" s="48">
        <v>84.12</v>
      </c>
      <c r="F2711" s="48">
        <v>10.6</v>
      </c>
      <c r="G2711" s="48">
        <v>3.5999999999999999E-3</v>
      </c>
      <c r="H2711" s="48">
        <v>278.17219999999998</v>
      </c>
      <c r="I2711" s="48">
        <v>2039</v>
      </c>
      <c r="J2711" s="48" t="s">
        <v>32</v>
      </c>
      <c r="K2711" s="48" t="s">
        <v>33</v>
      </c>
    </row>
    <row r="2712" spans="1:11" x14ac:dyDescent="0.25">
      <c r="A2712" s="48" t="s">
        <v>3693</v>
      </c>
      <c r="B2712" s="48" t="s">
        <v>79</v>
      </c>
      <c r="C2712" s="48" t="s">
        <v>31</v>
      </c>
      <c r="D2712" s="48">
        <v>2326306</v>
      </c>
      <c r="E2712" s="48">
        <v>79.53</v>
      </c>
      <c r="F2712" s="48">
        <v>9.7899999999999991</v>
      </c>
      <c r="G2712" s="48">
        <v>4.1999999999999997E-3</v>
      </c>
      <c r="H2712" s="48">
        <v>237.6207</v>
      </c>
      <c r="I2712" s="48">
        <v>2039</v>
      </c>
      <c r="J2712" s="48" t="s">
        <v>32</v>
      </c>
      <c r="K2712" s="48" t="s">
        <v>33</v>
      </c>
    </row>
    <row r="2713" spans="1:11" x14ac:dyDescent="0.25">
      <c r="A2713" s="48" t="s">
        <v>3694</v>
      </c>
      <c r="B2713" s="48" t="s">
        <v>79</v>
      </c>
      <c r="C2713" s="48" t="s">
        <v>31</v>
      </c>
      <c r="D2713" s="48">
        <v>1388040</v>
      </c>
      <c r="E2713" s="48">
        <v>80.61</v>
      </c>
      <c r="F2713" s="48">
        <v>6.68</v>
      </c>
      <c r="G2713" s="48">
        <v>4.7999999999999996E-3</v>
      </c>
      <c r="H2713" s="48">
        <v>207.79050000000001</v>
      </c>
      <c r="I2713" s="48">
        <v>2039</v>
      </c>
      <c r="J2713" s="48" t="s">
        <v>32</v>
      </c>
      <c r="K2713" s="48" t="s">
        <v>33</v>
      </c>
    </row>
    <row r="2714" spans="1:11" x14ac:dyDescent="0.25">
      <c r="A2714" s="48" t="s">
        <v>2390</v>
      </c>
      <c r="B2714" s="48" t="s">
        <v>75</v>
      </c>
      <c r="C2714" s="48" t="s">
        <v>31</v>
      </c>
      <c r="D2714" s="48">
        <v>410320</v>
      </c>
      <c r="E2714" s="48">
        <v>80.900000000000006</v>
      </c>
      <c r="F2714" s="48">
        <v>3.94</v>
      </c>
      <c r="G2714" s="48">
        <v>9.5999999999999992E-3</v>
      </c>
      <c r="H2714" s="48">
        <v>104.1422</v>
      </c>
      <c r="I2714" s="48">
        <v>2039</v>
      </c>
      <c r="J2714" s="48" t="s">
        <v>32</v>
      </c>
      <c r="K2714" s="48" t="s">
        <v>33</v>
      </c>
    </row>
    <row r="2715" spans="1:11" x14ac:dyDescent="0.25">
      <c r="A2715" s="48" t="s">
        <v>3695</v>
      </c>
      <c r="B2715" s="48" t="s">
        <v>79</v>
      </c>
      <c r="C2715" s="48" t="s">
        <v>31</v>
      </c>
      <c r="D2715" s="48">
        <v>1134483</v>
      </c>
      <c r="E2715" s="48">
        <v>81.5</v>
      </c>
      <c r="F2715" s="48">
        <v>7.27</v>
      </c>
      <c r="G2715" s="48">
        <v>6.4000000000000003E-3</v>
      </c>
      <c r="H2715" s="48">
        <v>156.05000000000001</v>
      </c>
      <c r="I2715" s="48">
        <v>2039</v>
      </c>
      <c r="J2715" s="48" t="s">
        <v>32</v>
      </c>
      <c r="K2715" s="48" t="s">
        <v>33</v>
      </c>
    </row>
    <row r="2716" spans="1:11" x14ac:dyDescent="0.25">
      <c r="A2716" s="48" t="s">
        <v>2764</v>
      </c>
      <c r="B2716" s="48" t="s">
        <v>75</v>
      </c>
      <c r="C2716" s="48" t="s">
        <v>31</v>
      </c>
      <c r="D2716" s="48">
        <v>549672</v>
      </c>
      <c r="E2716" s="48">
        <v>81.7</v>
      </c>
      <c r="F2716" s="48">
        <v>4.46</v>
      </c>
      <c r="G2716" s="48">
        <v>8.0999999999999996E-3</v>
      </c>
      <c r="H2716" s="48">
        <v>123.24469999999999</v>
      </c>
      <c r="I2716" s="48">
        <v>2039</v>
      </c>
      <c r="J2716" s="48" t="s">
        <v>32</v>
      </c>
      <c r="K2716" s="48" t="s">
        <v>33</v>
      </c>
    </row>
    <row r="2717" spans="1:11" x14ac:dyDescent="0.25">
      <c r="A2717" s="48" t="s">
        <v>3052</v>
      </c>
      <c r="B2717" s="48" t="s">
        <v>79</v>
      </c>
      <c r="C2717" s="48" t="s">
        <v>31</v>
      </c>
      <c r="D2717" s="48">
        <v>1568055</v>
      </c>
      <c r="E2717" s="48">
        <v>83.57</v>
      </c>
      <c r="F2717" s="48">
        <v>7.3</v>
      </c>
      <c r="G2717" s="48">
        <v>4.7000000000000002E-3</v>
      </c>
      <c r="H2717" s="48">
        <v>214.8021</v>
      </c>
      <c r="I2717" s="48">
        <v>2039</v>
      </c>
      <c r="J2717" s="48" t="s">
        <v>32</v>
      </c>
      <c r="K2717" s="48" t="s">
        <v>33</v>
      </c>
    </row>
    <row r="2718" spans="1:11" x14ac:dyDescent="0.25">
      <c r="A2718" s="48" t="s">
        <v>3054</v>
      </c>
      <c r="B2718" s="48" t="s">
        <v>79</v>
      </c>
      <c r="C2718" s="48" t="s">
        <v>31</v>
      </c>
      <c r="D2718" s="48">
        <v>1588782</v>
      </c>
      <c r="E2718" s="48">
        <v>73.59</v>
      </c>
      <c r="F2718" s="48">
        <v>7.32</v>
      </c>
      <c r="G2718" s="48">
        <v>4.5999999999999999E-3</v>
      </c>
      <c r="H2718" s="48">
        <v>217.04669999999999</v>
      </c>
      <c r="I2718" s="48">
        <v>2039</v>
      </c>
      <c r="J2718" s="48" t="s">
        <v>32</v>
      </c>
      <c r="K2718" s="48" t="s">
        <v>33</v>
      </c>
    </row>
    <row r="2719" spans="1:11" x14ac:dyDescent="0.25">
      <c r="A2719" s="48" t="s">
        <v>2635</v>
      </c>
      <c r="B2719" s="48" t="s">
        <v>75</v>
      </c>
      <c r="C2719" s="48" t="s">
        <v>31</v>
      </c>
      <c r="D2719" s="48">
        <v>556212</v>
      </c>
      <c r="E2719" s="48">
        <v>83.18</v>
      </c>
      <c r="F2719" s="48">
        <v>5.67</v>
      </c>
      <c r="G2719" s="48">
        <v>1.0200000000000001E-2</v>
      </c>
      <c r="H2719" s="48">
        <v>98.097399999999993</v>
      </c>
      <c r="I2719" s="48">
        <v>2039</v>
      </c>
      <c r="J2719" s="48" t="s">
        <v>32</v>
      </c>
      <c r="K2719" s="48" t="s">
        <v>33</v>
      </c>
    </row>
    <row r="2720" spans="1:11" x14ac:dyDescent="0.25">
      <c r="A2720" s="48" t="s">
        <v>2171</v>
      </c>
      <c r="B2720" s="48" t="s">
        <v>79</v>
      </c>
      <c r="C2720" s="48" t="s">
        <v>31</v>
      </c>
      <c r="D2720" s="48">
        <v>1413133</v>
      </c>
      <c r="E2720" s="48">
        <v>86.42</v>
      </c>
      <c r="F2720" s="48">
        <v>7.41</v>
      </c>
      <c r="G2720" s="48">
        <v>5.1999999999999998E-3</v>
      </c>
      <c r="H2720" s="48">
        <v>190.7062</v>
      </c>
      <c r="I2720" s="48">
        <v>2039</v>
      </c>
      <c r="J2720" s="48" t="s">
        <v>32</v>
      </c>
      <c r="K2720" s="48" t="s">
        <v>33</v>
      </c>
    </row>
    <row r="2721" spans="1:11" x14ac:dyDescent="0.25">
      <c r="A2721" s="48" t="s">
        <v>2436</v>
      </c>
      <c r="B2721" s="48" t="s">
        <v>75</v>
      </c>
      <c r="C2721" s="48" t="s">
        <v>31</v>
      </c>
      <c r="D2721" s="48">
        <v>521843</v>
      </c>
      <c r="E2721" s="48">
        <v>82.91</v>
      </c>
      <c r="F2721" s="48">
        <v>4.7</v>
      </c>
      <c r="G2721" s="48">
        <v>8.9999999999999993E-3</v>
      </c>
      <c r="H2721" s="48">
        <v>111.0305</v>
      </c>
      <c r="I2721" s="48">
        <v>2039</v>
      </c>
      <c r="J2721" s="48" t="s">
        <v>32</v>
      </c>
      <c r="K2721" s="48" t="s">
        <v>33</v>
      </c>
    </row>
    <row r="2722" spans="1:11" x14ac:dyDescent="0.25">
      <c r="A2722" s="48" t="s">
        <v>2740</v>
      </c>
      <c r="B2722" s="48" t="s">
        <v>79</v>
      </c>
      <c r="C2722" s="48" t="s">
        <v>31</v>
      </c>
      <c r="D2722" s="48">
        <v>1824558</v>
      </c>
      <c r="E2722" s="48">
        <v>82.99</v>
      </c>
      <c r="F2722" s="48">
        <v>7.21</v>
      </c>
      <c r="G2722" s="48">
        <v>4.0000000000000001E-3</v>
      </c>
      <c r="H2722" s="48">
        <v>253.05940000000001</v>
      </c>
      <c r="I2722" s="48">
        <v>2039</v>
      </c>
      <c r="J2722" s="48" t="s">
        <v>32</v>
      </c>
      <c r="K2722" s="48" t="s">
        <v>33</v>
      </c>
    </row>
    <row r="2723" spans="1:11" x14ac:dyDescent="0.25">
      <c r="A2723" s="48" t="s">
        <v>3696</v>
      </c>
      <c r="B2723" s="48" t="s">
        <v>79</v>
      </c>
      <c r="C2723" s="48" t="s">
        <v>31</v>
      </c>
      <c r="D2723" s="48">
        <v>1506297</v>
      </c>
      <c r="E2723" s="48">
        <v>88.14</v>
      </c>
      <c r="F2723" s="48">
        <v>7.12</v>
      </c>
      <c r="G2723" s="48">
        <v>4.7000000000000002E-3</v>
      </c>
      <c r="H2723" s="48">
        <v>211.55850000000001</v>
      </c>
      <c r="I2723" s="48">
        <v>2039</v>
      </c>
      <c r="J2723" s="48" t="s">
        <v>32</v>
      </c>
      <c r="K2723" s="48" t="s">
        <v>33</v>
      </c>
    </row>
    <row r="2724" spans="1:11" x14ac:dyDescent="0.25">
      <c r="A2724" s="48" t="s">
        <v>3040</v>
      </c>
      <c r="B2724" s="48" t="s">
        <v>79</v>
      </c>
      <c r="C2724" s="48" t="s">
        <v>31</v>
      </c>
      <c r="D2724" s="48">
        <v>1597619</v>
      </c>
      <c r="E2724" s="48">
        <v>84.99</v>
      </c>
      <c r="F2724" s="48">
        <v>9.82</v>
      </c>
      <c r="G2724" s="48">
        <v>6.1000000000000004E-3</v>
      </c>
      <c r="H2724" s="48">
        <v>162.69040000000001</v>
      </c>
      <c r="I2724" s="48">
        <v>2039</v>
      </c>
      <c r="J2724" s="48" t="s">
        <v>32</v>
      </c>
      <c r="K2724" s="48" t="s">
        <v>33</v>
      </c>
    </row>
    <row r="2725" spans="1:11" x14ac:dyDescent="0.25">
      <c r="A2725" s="48" t="s">
        <v>2615</v>
      </c>
      <c r="B2725" s="48" t="s">
        <v>75</v>
      </c>
      <c r="C2725" s="48" t="s">
        <v>31</v>
      </c>
      <c r="D2725" s="48">
        <v>355541</v>
      </c>
      <c r="E2725" s="48">
        <v>71.37</v>
      </c>
      <c r="F2725" s="48">
        <v>5.24</v>
      </c>
      <c r="G2725" s="48">
        <v>1.47E-2</v>
      </c>
      <c r="H2725" s="48">
        <v>67.851299999999995</v>
      </c>
      <c r="I2725" s="48">
        <v>2039</v>
      </c>
      <c r="J2725" s="48" t="s">
        <v>32</v>
      </c>
      <c r="K2725" s="48" t="s">
        <v>33</v>
      </c>
    </row>
    <row r="2726" spans="1:11" x14ac:dyDescent="0.25">
      <c r="A2726" s="48" t="s">
        <v>2627</v>
      </c>
      <c r="B2726" s="48" t="s">
        <v>75</v>
      </c>
      <c r="C2726" s="48" t="s">
        <v>31</v>
      </c>
      <c r="D2726" s="48">
        <v>612254</v>
      </c>
      <c r="E2726" s="48">
        <v>83.86</v>
      </c>
      <c r="F2726" s="48">
        <v>6.3</v>
      </c>
      <c r="G2726" s="48">
        <v>1.03E-2</v>
      </c>
      <c r="H2726" s="48">
        <v>97.183199999999999</v>
      </c>
      <c r="I2726" s="48">
        <v>2039</v>
      </c>
      <c r="J2726" s="48" t="s">
        <v>32</v>
      </c>
      <c r="K2726" s="48" t="s">
        <v>33</v>
      </c>
    </row>
    <row r="2727" spans="1:11" x14ac:dyDescent="0.25">
      <c r="A2727" s="48" t="s">
        <v>2624</v>
      </c>
      <c r="B2727" s="48" t="s">
        <v>75</v>
      </c>
      <c r="C2727" s="48" t="s">
        <v>31</v>
      </c>
      <c r="D2727" s="48">
        <v>389629</v>
      </c>
      <c r="E2727" s="48">
        <v>78.25</v>
      </c>
      <c r="F2727" s="48">
        <v>5.83</v>
      </c>
      <c r="G2727" s="48">
        <v>1.4999999999999999E-2</v>
      </c>
      <c r="H2727" s="48">
        <v>66.831699999999998</v>
      </c>
      <c r="I2727" s="48">
        <v>2039</v>
      </c>
      <c r="J2727" s="48" t="s">
        <v>32</v>
      </c>
      <c r="K2727" s="48" t="s">
        <v>33</v>
      </c>
    </row>
    <row r="2728" spans="1:11" x14ac:dyDescent="0.25">
      <c r="A2728" s="48" t="s">
        <v>2143</v>
      </c>
      <c r="B2728" s="48" t="s">
        <v>79</v>
      </c>
      <c r="C2728" s="48" t="s">
        <v>31</v>
      </c>
      <c r="D2728" s="48">
        <v>1162417</v>
      </c>
      <c r="E2728" s="48">
        <v>84.42</v>
      </c>
      <c r="F2728" s="48">
        <v>6.95</v>
      </c>
      <c r="G2728" s="48">
        <v>6.0000000000000001E-3</v>
      </c>
      <c r="H2728" s="48">
        <v>167.2542</v>
      </c>
      <c r="I2728" s="48">
        <v>2039</v>
      </c>
      <c r="J2728" s="48" t="s">
        <v>32</v>
      </c>
      <c r="K2728" s="48" t="s">
        <v>33</v>
      </c>
    </row>
    <row r="2729" spans="1:11" x14ac:dyDescent="0.25">
      <c r="A2729" s="48" t="s">
        <v>2638</v>
      </c>
      <c r="B2729" s="48" t="s">
        <v>75</v>
      </c>
      <c r="C2729" s="48" t="s">
        <v>31</v>
      </c>
      <c r="D2729" s="48">
        <v>336813</v>
      </c>
      <c r="E2729" s="48">
        <v>81.31</v>
      </c>
      <c r="F2729" s="48">
        <v>5.26</v>
      </c>
      <c r="G2729" s="48">
        <v>1.5599999999999999E-2</v>
      </c>
      <c r="H2729" s="48">
        <v>64.033000000000001</v>
      </c>
      <c r="I2729" s="48">
        <v>2039</v>
      </c>
      <c r="J2729" s="48" t="s">
        <v>32</v>
      </c>
      <c r="K2729" s="48" t="s">
        <v>33</v>
      </c>
    </row>
    <row r="2730" spans="1:11" x14ac:dyDescent="0.25">
      <c r="A2730" s="48" t="s">
        <v>2409</v>
      </c>
      <c r="B2730" s="48" t="s">
        <v>75</v>
      </c>
      <c r="C2730" s="48" t="s">
        <v>31</v>
      </c>
      <c r="D2730" s="48">
        <v>210105</v>
      </c>
      <c r="E2730" s="48">
        <v>76.540000000000006</v>
      </c>
      <c r="F2730" s="48">
        <v>4</v>
      </c>
      <c r="G2730" s="48">
        <v>1.9E-2</v>
      </c>
      <c r="H2730" s="48">
        <v>52.526299999999999</v>
      </c>
      <c r="I2730" s="48">
        <v>2039</v>
      </c>
      <c r="J2730" s="48" t="s">
        <v>32</v>
      </c>
      <c r="K2730" s="48" t="s">
        <v>33</v>
      </c>
    </row>
    <row r="2731" spans="1:11" x14ac:dyDescent="0.25">
      <c r="A2731" s="48" t="s">
        <v>3697</v>
      </c>
      <c r="B2731" s="48" t="s">
        <v>79</v>
      </c>
      <c r="C2731" s="48" t="s">
        <v>31</v>
      </c>
      <c r="D2731" s="48">
        <v>1407294</v>
      </c>
      <c r="E2731" s="48">
        <v>78.41</v>
      </c>
      <c r="F2731" s="48">
        <v>6.47</v>
      </c>
      <c r="G2731" s="48">
        <v>4.5999999999999999E-3</v>
      </c>
      <c r="H2731" s="48">
        <v>217.51060000000001</v>
      </c>
      <c r="I2731" s="48">
        <v>2039</v>
      </c>
      <c r="J2731" s="48" t="s">
        <v>32</v>
      </c>
      <c r="K2731" s="48" t="s">
        <v>33</v>
      </c>
    </row>
    <row r="2732" spans="1:11" x14ac:dyDescent="0.25">
      <c r="A2732" s="48" t="s">
        <v>3698</v>
      </c>
      <c r="B2732" s="48" t="s">
        <v>79</v>
      </c>
      <c r="C2732" s="48" t="s">
        <v>31</v>
      </c>
      <c r="D2732" s="48">
        <v>1505034</v>
      </c>
      <c r="E2732" s="48">
        <v>86.36</v>
      </c>
      <c r="F2732" s="48">
        <v>7.01</v>
      </c>
      <c r="G2732" s="48">
        <v>4.7000000000000002E-3</v>
      </c>
      <c r="H2732" s="48">
        <v>214.69820000000001</v>
      </c>
      <c r="I2732" s="48">
        <v>2039</v>
      </c>
      <c r="J2732" s="48" t="s">
        <v>32</v>
      </c>
      <c r="K2732" s="48" t="s">
        <v>33</v>
      </c>
    </row>
    <row r="2733" spans="1:11" x14ac:dyDescent="0.25">
      <c r="A2733" s="48" t="s">
        <v>3699</v>
      </c>
      <c r="B2733" s="48" t="s">
        <v>79</v>
      </c>
      <c r="C2733" s="48" t="s">
        <v>31</v>
      </c>
      <c r="D2733" s="48">
        <v>1508874</v>
      </c>
      <c r="E2733" s="48">
        <v>82.34</v>
      </c>
      <c r="F2733" s="48">
        <v>6.71</v>
      </c>
      <c r="G2733" s="48">
        <v>4.4000000000000003E-3</v>
      </c>
      <c r="H2733" s="48">
        <v>224.86949999999999</v>
      </c>
      <c r="I2733" s="48">
        <v>2039</v>
      </c>
      <c r="J2733" s="48" t="s">
        <v>32</v>
      </c>
      <c r="K2733" s="48" t="s">
        <v>33</v>
      </c>
    </row>
    <row r="2734" spans="1:11" x14ac:dyDescent="0.25">
      <c r="A2734" s="48" t="s">
        <v>2618</v>
      </c>
      <c r="B2734" s="48" t="s">
        <v>75</v>
      </c>
      <c r="C2734" s="48" t="s">
        <v>31</v>
      </c>
      <c r="D2734" s="48">
        <v>413056</v>
      </c>
      <c r="E2734" s="48">
        <v>86.21</v>
      </c>
      <c r="F2734" s="48">
        <v>5.22</v>
      </c>
      <c r="G2734" s="48">
        <v>1.26E-2</v>
      </c>
      <c r="H2734" s="48">
        <v>79.129499999999993</v>
      </c>
      <c r="I2734" s="48">
        <v>2039</v>
      </c>
      <c r="J2734" s="48" t="s">
        <v>32</v>
      </c>
      <c r="K2734" s="48" t="s">
        <v>33</v>
      </c>
    </row>
    <row r="2735" spans="1:11" x14ac:dyDescent="0.25">
      <c r="A2735" s="48" t="s">
        <v>3060</v>
      </c>
      <c r="B2735" s="48" t="s">
        <v>79</v>
      </c>
      <c r="C2735" s="48" t="s">
        <v>31</v>
      </c>
      <c r="D2735" s="48">
        <v>1502299</v>
      </c>
      <c r="E2735" s="48">
        <v>85.14</v>
      </c>
      <c r="F2735" s="48">
        <v>7.24</v>
      </c>
      <c r="G2735" s="48">
        <v>4.7999999999999996E-3</v>
      </c>
      <c r="H2735" s="48">
        <v>207.49979999999999</v>
      </c>
      <c r="I2735" s="48">
        <v>2039</v>
      </c>
      <c r="J2735" s="48" t="s">
        <v>32</v>
      </c>
      <c r="K2735" s="48" t="s">
        <v>33</v>
      </c>
    </row>
    <row r="2736" spans="1:11" x14ac:dyDescent="0.25">
      <c r="A2736" s="48" t="s">
        <v>2877</v>
      </c>
      <c r="B2736" s="48" t="s">
        <v>79</v>
      </c>
      <c r="C2736" s="48" t="s">
        <v>31</v>
      </c>
      <c r="D2736" s="48">
        <v>1863854</v>
      </c>
      <c r="E2736" s="48">
        <v>81.900000000000006</v>
      </c>
      <c r="F2736" s="48">
        <v>9.7899999999999991</v>
      </c>
      <c r="G2736" s="48">
        <v>5.3E-3</v>
      </c>
      <c r="H2736" s="48">
        <v>190.3835</v>
      </c>
      <c r="I2736" s="48">
        <v>2039</v>
      </c>
      <c r="J2736" s="48" t="s">
        <v>32</v>
      </c>
      <c r="K2736" s="48" t="s">
        <v>33</v>
      </c>
    </row>
    <row r="2737" spans="1:11" x14ac:dyDescent="0.25">
      <c r="A2737" s="48" t="s">
        <v>3164</v>
      </c>
      <c r="B2737" s="48" t="s">
        <v>79</v>
      </c>
      <c r="C2737" s="48" t="s">
        <v>31</v>
      </c>
      <c r="D2737" s="48">
        <v>1616399</v>
      </c>
      <c r="E2737" s="48">
        <v>76.88</v>
      </c>
      <c r="F2737" s="48">
        <v>9.7799999999999994</v>
      </c>
      <c r="G2737" s="48">
        <v>6.1000000000000004E-3</v>
      </c>
      <c r="H2737" s="48">
        <v>165.27600000000001</v>
      </c>
      <c r="I2737" s="48">
        <v>2039</v>
      </c>
      <c r="J2737" s="48" t="s">
        <v>32</v>
      </c>
      <c r="K2737" s="48" t="s">
        <v>33</v>
      </c>
    </row>
    <row r="2738" spans="1:11" x14ac:dyDescent="0.25">
      <c r="A2738" s="48" t="s">
        <v>3700</v>
      </c>
      <c r="B2738" s="48" t="s">
        <v>79</v>
      </c>
      <c r="C2738" s="48" t="s">
        <v>31</v>
      </c>
      <c r="D2738" s="48">
        <v>1796099</v>
      </c>
      <c r="E2738" s="48">
        <v>87.89</v>
      </c>
      <c r="F2738" s="48">
        <v>6.31</v>
      </c>
      <c r="G2738" s="48">
        <v>3.5000000000000001E-3</v>
      </c>
      <c r="H2738" s="48">
        <v>284.64319999999998</v>
      </c>
      <c r="I2738" s="48">
        <v>2039</v>
      </c>
      <c r="J2738" s="48" t="s">
        <v>32</v>
      </c>
      <c r="K2738" s="48" t="s">
        <v>33</v>
      </c>
    </row>
    <row r="2739" spans="1:11" x14ac:dyDescent="0.25">
      <c r="A2739" s="48" t="s">
        <v>3701</v>
      </c>
      <c r="B2739" s="48" t="s">
        <v>75</v>
      </c>
      <c r="C2739" s="48" t="s">
        <v>31</v>
      </c>
      <c r="D2739" s="48">
        <v>1395931</v>
      </c>
      <c r="E2739" s="48">
        <v>85.73</v>
      </c>
      <c r="F2739" s="48">
        <v>5.24</v>
      </c>
      <c r="G2739" s="48">
        <v>3.8E-3</v>
      </c>
      <c r="H2739" s="48">
        <v>266.39909999999998</v>
      </c>
      <c r="I2739" s="48">
        <v>2039</v>
      </c>
      <c r="J2739" s="48" t="s">
        <v>32</v>
      </c>
      <c r="K2739" s="48" t="s">
        <v>33</v>
      </c>
    </row>
    <row r="2740" spans="1:11" x14ac:dyDescent="0.25">
      <c r="A2740" s="48" t="s">
        <v>2612</v>
      </c>
      <c r="B2740" s="48" t="s">
        <v>75</v>
      </c>
      <c r="C2740" s="48" t="s">
        <v>31</v>
      </c>
      <c r="D2740" s="48">
        <v>690811</v>
      </c>
      <c r="E2740" s="48">
        <v>82.92</v>
      </c>
      <c r="F2740" s="48">
        <v>5.57</v>
      </c>
      <c r="G2740" s="48">
        <v>8.0999999999999996E-3</v>
      </c>
      <c r="H2740" s="48">
        <v>124.0236</v>
      </c>
      <c r="I2740" s="48">
        <v>2039</v>
      </c>
      <c r="J2740" s="48" t="s">
        <v>32</v>
      </c>
      <c r="K2740" s="48" t="s">
        <v>33</v>
      </c>
    </row>
    <row r="2741" spans="1:11" x14ac:dyDescent="0.25">
      <c r="A2741" s="48" t="s">
        <v>3702</v>
      </c>
      <c r="B2741" s="48" t="s">
        <v>79</v>
      </c>
      <c r="C2741" s="48" t="s">
        <v>31</v>
      </c>
      <c r="D2741" s="48">
        <v>2108731</v>
      </c>
      <c r="E2741" s="48">
        <v>85.68</v>
      </c>
      <c r="F2741" s="48">
        <v>6.24</v>
      </c>
      <c r="G2741" s="48">
        <v>3.0000000000000001E-3</v>
      </c>
      <c r="H2741" s="48">
        <v>337.93770000000001</v>
      </c>
      <c r="I2741" s="48">
        <v>2039</v>
      </c>
      <c r="J2741" s="48" t="s">
        <v>32</v>
      </c>
      <c r="K2741" s="48" t="s">
        <v>33</v>
      </c>
    </row>
    <row r="2742" spans="1:11" x14ac:dyDescent="0.25">
      <c r="A2742" s="48" t="s">
        <v>2893</v>
      </c>
      <c r="B2742" s="48" t="s">
        <v>79</v>
      </c>
      <c r="C2742" s="48" t="s">
        <v>31</v>
      </c>
      <c r="D2742" s="48">
        <v>1549906</v>
      </c>
      <c r="E2742" s="48">
        <v>88.04</v>
      </c>
      <c r="F2742" s="48">
        <v>6.31</v>
      </c>
      <c r="G2742" s="48">
        <v>4.1000000000000003E-3</v>
      </c>
      <c r="H2742" s="48">
        <v>245.62700000000001</v>
      </c>
      <c r="I2742" s="48">
        <v>2039</v>
      </c>
      <c r="J2742" s="48" t="s">
        <v>32</v>
      </c>
      <c r="K2742" s="48" t="s">
        <v>33</v>
      </c>
    </row>
    <row r="2743" spans="1:11" x14ac:dyDescent="0.25">
      <c r="A2743" s="48" t="s">
        <v>2613</v>
      </c>
      <c r="B2743" s="48" t="s">
        <v>75</v>
      </c>
      <c r="C2743" s="48" t="s">
        <v>31</v>
      </c>
      <c r="D2743" s="48">
        <v>613727</v>
      </c>
      <c r="E2743" s="48">
        <v>82.7</v>
      </c>
      <c r="F2743" s="48">
        <v>5.74</v>
      </c>
      <c r="G2743" s="48">
        <v>9.4000000000000004E-3</v>
      </c>
      <c r="H2743" s="48">
        <v>106.9211</v>
      </c>
      <c r="I2743" s="48">
        <v>2039</v>
      </c>
      <c r="J2743" s="48" t="s">
        <v>32</v>
      </c>
      <c r="K2743" s="48" t="s">
        <v>33</v>
      </c>
    </row>
    <row r="2744" spans="1:11" x14ac:dyDescent="0.25">
      <c r="A2744" s="48" t="s">
        <v>3703</v>
      </c>
      <c r="B2744" s="48" t="s">
        <v>75</v>
      </c>
      <c r="C2744" s="48" t="s">
        <v>31</v>
      </c>
      <c r="D2744" s="48">
        <v>1795380</v>
      </c>
      <c r="E2744" s="48">
        <v>84.43</v>
      </c>
      <c r="F2744" s="48">
        <v>6.29</v>
      </c>
      <c r="G2744" s="48">
        <v>3.5000000000000001E-3</v>
      </c>
      <c r="H2744" s="48">
        <v>285.43400000000003</v>
      </c>
      <c r="I2744" s="48">
        <v>2039</v>
      </c>
      <c r="J2744" s="48" t="s">
        <v>32</v>
      </c>
      <c r="K2744" s="48" t="s">
        <v>33</v>
      </c>
    </row>
    <row r="2745" spans="1:11" x14ac:dyDescent="0.25">
      <c r="A2745" s="48" t="s">
        <v>3704</v>
      </c>
      <c r="B2745" s="48" t="s">
        <v>75</v>
      </c>
      <c r="C2745" s="48" t="s">
        <v>31</v>
      </c>
      <c r="D2745" s="48">
        <v>1858155</v>
      </c>
      <c r="E2745" s="48">
        <v>86.77</v>
      </c>
      <c r="F2745" s="48">
        <v>6.09</v>
      </c>
      <c r="G2745" s="48">
        <v>3.3E-3</v>
      </c>
      <c r="H2745" s="48">
        <v>305.11579999999998</v>
      </c>
      <c r="I2745" s="48">
        <v>2039</v>
      </c>
      <c r="J2745" s="48" t="s">
        <v>32</v>
      </c>
      <c r="K2745" s="48" t="s">
        <v>33</v>
      </c>
    </row>
    <row r="2746" spans="1:11" x14ac:dyDescent="0.25">
      <c r="A2746" s="48" t="s">
        <v>2623</v>
      </c>
      <c r="B2746" s="48" t="s">
        <v>75</v>
      </c>
      <c r="C2746" s="48" t="s">
        <v>31</v>
      </c>
      <c r="D2746" s="48">
        <v>96513</v>
      </c>
      <c r="E2746" s="48">
        <v>80.56</v>
      </c>
      <c r="F2746" s="48">
        <v>5.99</v>
      </c>
      <c r="G2746" s="48">
        <v>6.2100000000000002E-2</v>
      </c>
      <c r="H2746" s="48">
        <v>16.112300000000001</v>
      </c>
      <c r="I2746" s="48">
        <v>2039</v>
      </c>
      <c r="J2746" s="48" t="s">
        <v>32</v>
      </c>
      <c r="K2746" s="48" t="s">
        <v>33</v>
      </c>
    </row>
    <row r="2747" spans="1:11" x14ac:dyDescent="0.25">
      <c r="A2747" s="48" t="s">
        <v>2637</v>
      </c>
      <c r="B2747" s="48" t="s">
        <v>75</v>
      </c>
      <c r="C2747" s="48" t="s">
        <v>31</v>
      </c>
      <c r="D2747" s="48">
        <v>281964</v>
      </c>
      <c r="E2747" s="48">
        <v>81.7</v>
      </c>
      <c r="F2747" s="48">
        <v>6.26</v>
      </c>
      <c r="G2747" s="48">
        <v>2.2200000000000001E-2</v>
      </c>
      <c r="H2747" s="48">
        <v>45.042099999999998</v>
      </c>
      <c r="I2747" s="48">
        <v>2039</v>
      </c>
      <c r="J2747" s="48" t="s">
        <v>32</v>
      </c>
      <c r="K2747" s="48" t="s">
        <v>33</v>
      </c>
    </row>
    <row r="2748" spans="1:11" x14ac:dyDescent="0.25">
      <c r="A2748" s="48" t="s">
        <v>2875</v>
      </c>
      <c r="B2748" s="48" t="s">
        <v>34</v>
      </c>
      <c r="C2748" s="48" t="s">
        <v>31</v>
      </c>
      <c r="D2748" s="48">
        <v>6554606</v>
      </c>
      <c r="E2748" s="48">
        <v>80.25</v>
      </c>
      <c r="F2748" s="48">
        <v>13.54</v>
      </c>
      <c r="G2748" s="48">
        <v>2.0999999999999999E-3</v>
      </c>
      <c r="H2748" s="48">
        <v>484.09199999999998</v>
      </c>
      <c r="I2748" s="48">
        <v>2039</v>
      </c>
      <c r="J2748" s="48" t="s">
        <v>32</v>
      </c>
      <c r="K2748" s="48" t="s">
        <v>33</v>
      </c>
    </row>
    <row r="2749" spans="1:11" x14ac:dyDescent="0.25">
      <c r="A2749" s="48" t="s">
        <v>2394</v>
      </c>
      <c r="B2749" s="48" t="s">
        <v>75</v>
      </c>
      <c r="C2749" s="48" t="s">
        <v>31</v>
      </c>
      <c r="D2749" s="48">
        <v>210105</v>
      </c>
      <c r="E2749" s="48">
        <v>78.73</v>
      </c>
      <c r="F2749" s="48">
        <v>3.97</v>
      </c>
      <c r="G2749" s="48">
        <v>1.89E-2</v>
      </c>
      <c r="H2749" s="48">
        <v>52.923200000000001</v>
      </c>
      <c r="I2749" s="48">
        <v>2039</v>
      </c>
      <c r="J2749" s="48" t="s">
        <v>32</v>
      </c>
      <c r="K2749" s="48" t="s">
        <v>33</v>
      </c>
    </row>
    <row r="2750" spans="1:11" x14ac:dyDescent="0.25">
      <c r="A2750" s="48" t="s">
        <v>2654</v>
      </c>
      <c r="B2750" s="48" t="s">
        <v>75</v>
      </c>
      <c r="C2750" s="48" t="s">
        <v>31</v>
      </c>
      <c r="D2750" s="48">
        <v>292555</v>
      </c>
      <c r="E2750" s="48">
        <v>74.91</v>
      </c>
      <c r="F2750" s="48">
        <v>5.59</v>
      </c>
      <c r="G2750" s="48">
        <v>1.9099999999999999E-2</v>
      </c>
      <c r="H2750" s="48">
        <v>52.3354</v>
      </c>
      <c r="I2750" s="48">
        <v>2039</v>
      </c>
      <c r="J2750" s="48" t="s">
        <v>32</v>
      </c>
      <c r="K2750" s="48" t="s">
        <v>33</v>
      </c>
    </row>
    <row r="2751" spans="1:11" x14ac:dyDescent="0.25">
      <c r="A2751" s="48" t="s">
        <v>3705</v>
      </c>
      <c r="B2751" s="48" t="s">
        <v>79</v>
      </c>
      <c r="C2751" s="48" t="s">
        <v>31</v>
      </c>
      <c r="D2751" s="48">
        <v>1383621</v>
      </c>
      <c r="E2751" s="48">
        <v>81.78</v>
      </c>
      <c r="F2751" s="48">
        <v>6.7</v>
      </c>
      <c r="G2751" s="48">
        <v>4.7999999999999996E-3</v>
      </c>
      <c r="H2751" s="48">
        <v>206.51070000000001</v>
      </c>
      <c r="I2751" s="48">
        <v>2039</v>
      </c>
      <c r="J2751" s="48" t="s">
        <v>32</v>
      </c>
      <c r="K2751" s="48" t="s">
        <v>33</v>
      </c>
    </row>
    <row r="2752" spans="1:11" x14ac:dyDescent="0.25">
      <c r="A2752" s="48" t="s">
        <v>2186</v>
      </c>
      <c r="B2752" s="48" t="s">
        <v>79</v>
      </c>
      <c r="C2752" s="48" t="s">
        <v>31</v>
      </c>
      <c r="D2752" s="48">
        <v>1184195</v>
      </c>
      <c r="E2752" s="48">
        <v>87.49</v>
      </c>
      <c r="F2752" s="48">
        <v>7.14</v>
      </c>
      <c r="G2752" s="48">
        <v>6.0000000000000001E-3</v>
      </c>
      <c r="H2752" s="48">
        <v>165.8537</v>
      </c>
      <c r="I2752" s="48">
        <v>2039</v>
      </c>
      <c r="J2752" s="48" t="s">
        <v>32</v>
      </c>
      <c r="K2752" s="48" t="s">
        <v>33</v>
      </c>
    </row>
    <row r="2753" spans="1:11" x14ac:dyDescent="0.25">
      <c r="A2753" s="48" t="s">
        <v>2290</v>
      </c>
      <c r="B2753" s="48" t="s">
        <v>75</v>
      </c>
      <c r="C2753" s="48" t="s">
        <v>31</v>
      </c>
      <c r="D2753" s="48">
        <v>480443</v>
      </c>
      <c r="E2753" s="48">
        <v>75.459999999999994</v>
      </c>
      <c r="F2753" s="48">
        <v>4.66</v>
      </c>
      <c r="G2753" s="48">
        <v>9.7000000000000003E-3</v>
      </c>
      <c r="H2753" s="48">
        <v>103.0994</v>
      </c>
      <c r="I2753" s="48">
        <v>2039</v>
      </c>
      <c r="J2753" s="48" t="s">
        <v>32</v>
      </c>
      <c r="K2753" s="48" t="s">
        <v>33</v>
      </c>
    </row>
    <row r="2754" spans="1:11" x14ac:dyDescent="0.25">
      <c r="A2754" s="48" t="s">
        <v>3057</v>
      </c>
      <c r="B2754" s="48" t="s">
        <v>79</v>
      </c>
      <c r="C2754" s="48" t="s">
        <v>31</v>
      </c>
      <c r="D2754" s="48">
        <v>1508296</v>
      </c>
      <c r="E2754" s="48">
        <v>83.63</v>
      </c>
      <c r="F2754" s="48">
        <v>7.22</v>
      </c>
      <c r="G2754" s="48">
        <v>4.7999999999999996E-3</v>
      </c>
      <c r="H2754" s="48">
        <v>208.90520000000001</v>
      </c>
      <c r="I2754" s="48">
        <v>2039</v>
      </c>
      <c r="J2754" s="48" t="s">
        <v>32</v>
      </c>
      <c r="K2754" s="48" t="s">
        <v>33</v>
      </c>
    </row>
    <row r="2755" spans="1:11" x14ac:dyDescent="0.25">
      <c r="A2755" s="48" t="s">
        <v>3706</v>
      </c>
      <c r="B2755" s="48" t="s">
        <v>79</v>
      </c>
      <c r="C2755" s="48" t="s">
        <v>31</v>
      </c>
      <c r="D2755" s="48">
        <v>2979557</v>
      </c>
      <c r="E2755" s="48">
        <v>86.33</v>
      </c>
      <c r="F2755" s="48">
        <v>10.45</v>
      </c>
      <c r="G2755" s="48">
        <v>3.5000000000000001E-3</v>
      </c>
      <c r="H2755" s="48">
        <v>285.12509999999997</v>
      </c>
      <c r="I2755" s="48">
        <v>2039</v>
      </c>
      <c r="J2755" s="48" t="s">
        <v>32</v>
      </c>
      <c r="K2755" s="48" t="s">
        <v>33</v>
      </c>
    </row>
    <row r="2756" spans="1:11" x14ac:dyDescent="0.25">
      <c r="A2756" s="48" t="s">
        <v>2407</v>
      </c>
      <c r="B2756" s="48" t="s">
        <v>75</v>
      </c>
      <c r="C2756" s="48" t="s">
        <v>31</v>
      </c>
      <c r="D2756" s="48">
        <v>520739</v>
      </c>
      <c r="E2756" s="48">
        <v>78.790000000000006</v>
      </c>
      <c r="F2756" s="48">
        <v>4.8099999999999996</v>
      </c>
      <c r="G2756" s="48">
        <v>9.1999999999999998E-3</v>
      </c>
      <c r="H2756" s="48">
        <v>108.2617</v>
      </c>
      <c r="I2756" s="48">
        <v>2039</v>
      </c>
      <c r="J2756" s="48" t="s">
        <v>32</v>
      </c>
      <c r="K2756" s="48" t="s">
        <v>33</v>
      </c>
    </row>
    <row r="2757" spans="1:11" x14ac:dyDescent="0.25">
      <c r="A2757" s="48" t="s">
        <v>2648</v>
      </c>
      <c r="B2757" s="48" t="s">
        <v>75</v>
      </c>
      <c r="C2757" s="48" t="s">
        <v>31</v>
      </c>
      <c r="D2757" s="48">
        <v>97074</v>
      </c>
      <c r="E2757" s="48">
        <v>77.22</v>
      </c>
      <c r="F2757" s="48">
        <v>5.6</v>
      </c>
      <c r="G2757" s="48">
        <v>5.7700000000000001E-2</v>
      </c>
      <c r="H2757" s="48">
        <v>17.334700000000002</v>
      </c>
      <c r="I2757" s="48">
        <v>2039</v>
      </c>
      <c r="J2757" s="48" t="s">
        <v>32</v>
      </c>
      <c r="K2757" s="48" t="s">
        <v>33</v>
      </c>
    </row>
    <row r="2758" spans="1:11" x14ac:dyDescent="0.25">
      <c r="A2758" s="48" t="s">
        <v>2872</v>
      </c>
      <c r="B2758" s="48" t="s">
        <v>75</v>
      </c>
      <c r="C2758" s="48" t="s">
        <v>31</v>
      </c>
      <c r="D2758" s="48">
        <v>871843</v>
      </c>
      <c r="E2758" s="48">
        <v>84.69</v>
      </c>
      <c r="F2758" s="48">
        <v>5.27</v>
      </c>
      <c r="G2758" s="48">
        <v>6.0000000000000001E-3</v>
      </c>
      <c r="H2758" s="48">
        <v>165.43510000000001</v>
      </c>
      <c r="I2758" s="48">
        <v>2039</v>
      </c>
      <c r="J2758" s="48" t="s">
        <v>32</v>
      </c>
      <c r="K2758" s="48" t="s">
        <v>33</v>
      </c>
    </row>
    <row r="2759" spans="1:11" x14ac:dyDescent="0.25">
      <c r="A2759" s="48" t="s">
        <v>2395</v>
      </c>
      <c r="B2759" s="48" t="s">
        <v>75</v>
      </c>
      <c r="C2759" s="48" t="s">
        <v>31</v>
      </c>
      <c r="D2759" s="48">
        <v>439306</v>
      </c>
      <c r="E2759" s="48">
        <v>79.41</v>
      </c>
      <c r="F2759" s="48">
        <v>4.72</v>
      </c>
      <c r="G2759" s="48">
        <v>1.0699999999999999E-2</v>
      </c>
      <c r="H2759" s="48">
        <v>93.073300000000003</v>
      </c>
      <c r="I2759" s="48">
        <v>2039</v>
      </c>
      <c r="J2759" s="48" t="s">
        <v>32</v>
      </c>
      <c r="K2759" s="48" t="s">
        <v>33</v>
      </c>
    </row>
    <row r="2760" spans="1:11" x14ac:dyDescent="0.25">
      <c r="A2760" s="48" t="s">
        <v>2240</v>
      </c>
      <c r="B2760" s="48" t="s">
        <v>79</v>
      </c>
      <c r="C2760" s="48" t="s">
        <v>31</v>
      </c>
      <c r="D2760" s="48">
        <v>69597</v>
      </c>
      <c r="E2760" s="48">
        <v>84.07</v>
      </c>
      <c r="F2760" s="48">
        <v>7.34</v>
      </c>
      <c r="G2760" s="48">
        <v>0.1055</v>
      </c>
      <c r="H2760" s="48">
        <v>9.4817999999999998</v>
      </c>
      <c r="I2760" s="48">
        <v>2039</v>
      </c>
      <c r="J2760" s="48" t="s">
        <v>32</v>
      </c>
      <c r="K2760" s="48" t="s">
        <v>33</v>
      </c>
    </row>
    <row r="2761" spans="1:11" x14ac:dyDescent="0.25">
      <c r="A2761" s="48" t="s">
        <v>3082</v>
      </c>
      <c r="B2761" s="48" t="s">
        <v>79</v>
      </c>
      <c r="C2761" s="48" t="s">
        <v>31</v>
      </c>
      <c r="D2761" s="48">
        <v>1229383</v>
      </c>
      <c r="E2761" s="48">
        <v>85.84</v>
      </c>
      <c r="F2761" s="48">
        <v>6.27</v>
      </c>
      <c r="G2761" s="48">
        <v>5.1000000000000004E-3</v>
      </c>
      <c r="H2761" s="48">
        <v>196.07390000000001</v>
      </c>
      <c r="I2761" s="48">
        <v>2039</v>
      </c>
      <c r="J2761" s="48" t="s">
        <v>32</v>
      </c>
      <c r="K2761" s="48" t="s">
        <v>33</v>
      </c>
    </row>
    <row r="2762" spans="1:11" x14ac:dyDescent="0.25">
      <c r="A2762" s="48" t="s">
        <v>1931</v>
      </c>
      <c r="B2762" s="48" t="s">
        <v>79</v>
      </c>
      <c r="C2762" s="48" t="s">
        <v>31</v>
      </c>
      <c r="D2762" s="48">
        <v>1352164</v>
      </c>
      <c r="E2762" s="48">
        <v>86.49</v>
      </c>
      <c r="F2762" s="48">
        <v>6.29</v>
      </c>
      <c r="G2762" s="48">
        <v>4.7000000000000002E-3</v>
      </c>
      <c r="H2762" s="48">
        <v>214.97040000000001</v>
      </c>
      <c r="I2762" s="48">
        <v>2039</v>
      </c>
      <c r="J2762" s="48" t="s">
        <v>32</v>
      </c>
      <c r="K2762" s="48" t="s">
        <v>33</v>
      </c>
    </row>
    <row r="2763" spans="1:11" x14ac:dyDescent="0.25">
      <c r="A2763" s="48" t="s">
        <v>3707</v>
      </c>
      <c r="B2763" s="48" t="s">
        <v>79</v>
      </c>
      <c r="C2763" s="48" t="s">
        <v>31</v>
      </c>
      <c r="D2763" s="48">
        <v>2326306</v>
      </c>
      <c r="E2763" s="48">
        <v>84.05</v>
      </c>
      <c r="F2763" s="48">
        <v>9.7899999999999991</v>
      </c>
      <c r="G2763" s="48">
        <v>4.1999999999999997E-3</v>
      </c>
      <c r="H2763" s="48">
        <v>237.6207</v>
      </c>
      <c r="I2763" s="48">
        <v>2039</v>
      </c>
      <c r="J2763" s="48" t="s">
        <v>32</v>
      </c>
      <c r="K2763" s="48" t="s">
        <v>33</v>
      </c>
    </row>
    <row r="2764" spans="1:11" x14ac:dyDescent="0.25">
      <c r="A2764" s="48" t="s">
        <v>3043</v>
      </c>
      <c r="B2764" s="48" t="s">
        <v>79</v>
      </c>
      <c r="C2764" s="48" t="s">
        <v>31</v>
      </c>
      <c r="D2764" s="48">
        <v>1914408</v>
      </c>
      <c r="E2764" s="48">
        <v>83.99</v>
      </c>
      <c r="F2764" s="48">
        <v>9.7799999999999994</v>
      </c>
      <c r="G2764" s="48">
        <v>5.1000000000000004E-3</v>
      </c>
      <c r="H2764" s="48">
        <v>195.74719999999999</v>
      </c>
      <c r="I2764" s="48">
        <v>2039</v>
      </c>
      <c r="J2764" s="48" t="s">
        <v>32</v>
      </c>
      <c r="K2764" s="48" t="s">
        <v>33</v>
      </c>
    </row>
    <row r="2765" spans="1:11" x14ac:dyDescent="0.25">
      <c r="A2765" s="48" t="s">
        <v>3708</v>
      </c>
      <c r="B2765" s="48" t="s">
        <v>79</v>
      </c>
      <c r="C2765" s="48" t="s">
        <v>31</v>
      </c>
      <c r="D2765" s="48">
        <v>1557850</v>
      </c>
      <c r="E2765" s="48">
        <v>84.26</v>
      </c>
      <c r="F2765" s="48">
        <v>6.64</v>
      </c>
      <c r="G2765" s="48">
        <v>4.3E-3</v>
      </c>
      <c r="H2765" s="48">
        <v>234.61590000000001</v>
      </c>
      <c r="I2765" s="48">
        <v>2039</v>
      </c>
      <c r="J2765" s="48" t="s">
        <v>32</v>
      </c>
      <c r="K2765" s="48" t="s">
        <v>33</v>
      </c>
    </row>
    <row r="2766" spans="1:11" x14ac:dyDescent="0.25">
      <c r="A2766" s="48" t="s">
        <v>3072</v>
      </c>
      <c r="B2766" s="48" t="s">
        <v>79</v>
      </c>
      <c r="C2766" s="48" t="s">
        <v>31</v>
      </c>
      <c r="D2766" s="48">
        <v>1776424</v>
      </c>
      <c r="E2766" s="48">
        <v>81.58</v>
      </c>
      <c r="F2766" s="48">
        <v>9.77</v>
      </c>
      <c r="G2766" s="48">
        <v>5.4999999999999997E-3</v>
      </c>
      <c r="H2766" s="48">
        <v>181.8244</v>
      </c>
      <c r="I2766" s="48">
        <v>2039</v>
      </c>
      <c r="J2766" s="48" t="s">
        <v>32</v>
      </c>
      <c r="K2766" s="48" t="s">
        <v>33</v>
      </c>
    </row>
    <row r="2767" spans="1:11" x14ac:dyDescent="0.25">
      <c r="A2767" s="48" t="s">
        <v>3709</v>
      </c>
      <c r="B2767" s="48" t="s">
        <v>79</v>
      </c>
      <c r="C2767" s="48" t="s">
        <v>31</v>
      </c>
      <c r="D2767" s="48">
        <v>1539228</v>
      </c>
      <c r="E2767" s="48">
        <v>86.24</v>
      </c>
      <c r="F2767" s="48">
        <v>6.48</v>
      </c>
      <c r="G2767" s="48">
        <v>4.1999999999999997E-3</v>
      </c>
      <c r="H2767" s="48">
        <v>237.5351</v>
      </c>
      <c r="I2767" s="48">
        <v>2039</v>
      </c>
      <c r="J2767" s="48" t="s">
        <v>32</v>
      </c>
      <c r="K2767" s="48" t="s">
        <v>33</v>
      </c>
    </row>
    <row r="2768" spans="1:11" x14ac:dyDescent="0.25">
      <c r="A2768" s="48" t="s">
        <v>2647</v>
      </c>
      <c r="B2768" s="48" t="s">
        <v>75</v>
      </c>
      <c r="C2768" s="48" t="s">
        <v>31</v>
      </c>
      <c r="D2768" s="48">
        <v>253627</v>
      </c>
      <c r="E2768" s="48">
        <v>81.91</v>
      </c>
      <c r="F2768" s="48">
        <v>6.07</v>
      </c>
      <c r="G2768" s="48">
        <v>2.3900000000000001E-2</v>
      </c>
      <c r="H2768" s="48">
        <v>41.783700000000003</v>
      </c>
      <c r="I2768" s="48">
        <v>2039</v>
      </c>
      <c r="J2768" s="48" t="s">
        <v>32</v>
      </c>
      <c r="K2768" s="48" t="s">
        <v>33</v>
      </c>
    </row>
    <row r="2769" spans="1:11" x14ac:dyDescent="0.25">
      <c r="A2769" s="48" t="s">
        <v>3710</v>
      </c>
      <c r="B2769" s="48" t="s">
        <v>79</v>
      </c>
      <c r="C2769" s="48" t="s">
        <v>31</v>
      </c>
      <c r="D2769" s="48">
        <v>1204869</v>
      </c>
      <c r="E2769" s="48">
        <v>81.91</v>
      </c>
      <c r="F2769" s="48">
        <v>6.44</v>
      </c>
      <c r="G2769" s="48">
        <v>5.3E-3</v>
      </c>
      <c r="H2769" s="48">
        <v>187.0915</v>
      </c>
      <c r="I2769" s="48">
        <v>2039</v>
      </c>
      <c r="J2769" s="48" t="s">
        <v>32</v>
      </c>
      <c r="K2769" s="48" t="s">
        <v>33</v>
      </c>
    </row>
    <row r="2770" spans="1:11" x14ac:dyDescent="0.25">
      <c r="A2770" s="48" t="s">
        <v>2665</v>
      </c>
      <c r="B2770" s="48" t="s">
        <v>75</v>
      </c>
      <c r="C2770" s="48" t="s">
        <v>31</v>
      </c>
      <c r="D2770" s="48">
        <v>327976</v>
      </c>
      <c r="E2770" s="48">
        <v>75</v>
      </c>
      <c r="F2770" s="48">
        <v>6.16</v>
      </c>
      <c r="G2770" s="48">
        <v>1.8800000000000001E-2</v>
      </c>
      <c r="H2770" s="48">
        <v>53.242800000000003</v>
      </c>
      <c r="I2770" s="48">
        <v>2039</v>
      </c>
      <c r="J2770" s="48" t="s">
        <v>32</v>
      </c>
      <c r="K2770" s="48" t="s">
        <v>33</v>
      </c>
    </row>
    <row r="2771" spans="1:11" x14ac:dyDescent="0.25">
      <c r="A2771" s="48" t="s">
        <v>3711</v>
      </c>
      <c r="B2771" s="48" t="s">
        <v>79</v>
      </c>
      <c r="C2771" s="48" t="s">
        <v>31</v>
      </c>
      <c r="D2771" s="48">
        <v>1756066</v>
      </c>
      <c r="E2771" s="48">
        <v>83.05</v>
      </c>
      <c r="F2771" s="48">
        <v>6.5</v>
      </c>
      <c r="G2771" s="48">
        <v>3.7000000000000002E-3</v>
      </c>
      <c r="H2771" s="48">
        <v>270.16399999999999</v>
      </c>
      <c r="I2771" s="48">
        <v>2039</v>
      </c>
      <c r="J2771" s="48" t="s">
        <v>32</v>
      </c>
      <c r="K2771" s="48" t="s">
        <v>33</v>
      </c>
    </row>
    <row r="2772" spans="1:11" x14ac:dyDescent="0.25">
      <c r="A2772" s="48" t="s">
        <v>2410</v>
      </c>
      <c r="B2772" s="48" t="s">
        <v>75</v>
      </c>
      <c r="C2772" s="48" t="s">
        <v>31</v>
      </c>
      <c r="D2772" s="48">
        <v>488860</v>
      </c>
      <c r="E2772" s="48">
        <v>81.400000000000006</v>
      </c>
      <c r="F2772" s="48">
        <v>4.8099999999999996</v>
      </c>
      <c r="G2772" s="48">
        <v>9.7999999999999997E-3</v>
      </c>
      <c r="H2772" s="48">
        <v>101.6341</v>
      </c>
      <c r="I2772" s="48">
        <v>2039</v>
      </c>
      <c r="J2772" s="48" t="s">
        <v>32</v>
      </c>
      <c r="K2772" s="48" t="s">
        <v>33</v>
      </c>
    </row>
    <row r="2773" spans="1:11" x14ac:dyDescent="0.25">
      <c r="A2773" s="48" t="s">
        <v>2604</v>
      </c>
      <c r="B2773" s="48" t="s">
        <v>79</v>
      </c>
      <c r="C2773" s="48" t="s">
        <v>31</v>
      </c>
      <c r="D2773" s="48">
        <v>50238</v>
      </c>
      <c r="E2773" s="48">
        <v>86.82</v>
      </c>
      <c r="F2773" s="48">
        <v>6.94</v>
      </c>
      <c r="G2773" s="48">
        <v>0.1381</v>
      </c>
      <c r="H2773" s="48">
        <v>7.2389000000000001</v>
      </c>
      <c r="I2773" s="48">
        <v>2039</v>
      </c>
      <c r="J2773" s="48" t="s">
        <v>32</v>
      </c>
      <c r="K2773" s="48" t="s">
        <v>33</v>
      </c>
    </row>
    <row r="2774" spans="1:11" x14ac:dyDescent="0.25">
      <c r="A2774" s="48" t="s">
        <v>2846</v>
      </c>
      <c r="B2774" s="48" t="s">
        <v>75</v>
      </c>
      <c r="C2774" s="48" t="s">
        <v>31</v>
      </c>
      <c r="D2774" s="48">
        <v>1152053</v>
      </c>
      <c r="E2774" s="48">
        <v>79.680000000000007</v>
      </c>
      <c r="F2774" s="48">
        <v>4.59</v>
      </c>
      <c r="G2774" s="48">
        <v>4.0000000000000001E-3</v>
      </c>
      <c r="H2774" s="48">
        <v>250.99199999999999</v>
      </c>
      <c r="I2774" s="48">
        <v>2039</v>
      </c>
      <c r="J2774" s="48" t="s">
        <v>32</v>
      </c>
      <c r="K2774" s="48" t="s">
        <v>33</v>
      </c>
    </row>
    <row r="2775" spans="1:11" x14ac:dyDescent="0.25">
      <c r="A2775" s="48" t="s">
        <v>2620</v>
      </c>
      <c r="B2775" s="48" t="s">
        <v>75</v>
      </c>
      <c r="C2775" s="48" t="s">
        <v>31</v>
      </c>
      <c r="D2775" s="48">
        <v>469869</v>
      </c>
      <c r="E2775" s="48">
        <v>82.78</v>
      </c>
      <c r="F2775" s="48">
        <v>5.6</v>
      </c>
      <c r="G2775" s="48">
        <v>1.1900000000000001E-2</v>
      </c>
      <c r="H2775" s="48">
        <v>83.905299999999997</v>
      </c>
      <c r="I2775" s="48">
        <v>2039</v>
      </c>
      <c r="J2775" s="48" t="s">
        <v>32</v>
      </c>
      <c r="K2775" s="48" t="s">
        <v>33</v>
      </c>
    </row>
    <row r="2776" spans="1:11" x14ac:dyDescent="0.25">
      <c r="A2776" s="48" t="s">
        <v>2607</v>
      </c>
      <c r="B2776" s="48" t="s">
        <v>75</v>
      </c>
      <c r="C2776" s="48" t="s">
        <v>31</v>
      </c>
      <c r="D2776" s="48">
        <v>97074</v>
      </c>
      <c r="E2776" s="48">
        <v>77.930000000000007</v>
      </c>
      <c r="F2776" s="48">
        <v>5.6</v>
      </c>
      <c r="G2776" s="48">
        <v>5.7700000000000001E-2</v>
      </c>
      <c r="H2776" s="48">
        <v>17.334700000000002</v>
      </c>
      <c r="I2776" s="48">
        <v>2039</v>
      </c>
      <c r="J2776" s="48" t="s">
        <v>32</v>
      </c>
      <c r="K2776" s="48" t="s">
        <v>33</v>
      </c>
    </row>
    <row r="2777" spans="1:11" x14ac:dyDescent="0.25">
      <c r="A2777" s="48" t="s">
        <v>2904</v>
      </c>
      <c r="B2777" s="48" t="s">
        <v>79</v>
      </c>
      <c r="C2777" s="48" t="s">
        <v>31</v>
      </c>
      <c r="D2777" s="48">
        <v>1324125</v>
      </c>
      <c r="E2777" s="48">
        <v>85.63</v>
      </c>
      <c r="F2777" s="48">
        <v>7.14</v>
      </c>
      <c r="G2777" s="48">
        <v>5.4000000000000003E-3</v>
      </c>
      <c r="H2777" s="48">
        <v>185.45169999999999</v>
      </c>
      <c r="I2777" s="48">
        <v>2039</v>
      </c>
      <c r="J2777" s="48" t="s">
        <v>32</v>
      </c>
      <c r="K2777" s="48" t="s">
        <v>33</v>
      </c>
    </row>
    <row r="2778" spans="1:11" x14ac:dyDescent="0.25">
      <c r="A2778" s="48" t="s">
        <v>2134</v>
      </c>
      <c r="B2778" s="48" t="s">
        <v>79</v>
      </c>
      <c r="C2778" s="48" t="s">
        <v>31</v>
      </c>
      <c r="D2778" s="48">
        <v>1677947</v>
      </c>
      <c r="E2778" s="48">
        <v>87.84</v>
      </c>
      <c r="F2778" s="48">
        <v>6.88</v>
      </c>
      <c r="G2778" s="48">
        <v>4.1000000000000003E-3</v>
      </c>
      <c r="H2778" s="48">
        <v>243.8877</v>
      </c>
      <c r="I2778" s="48">
        <v>2039</v>
      </c>
      <c r="J2778" s="48" t="s">
        <v>32</v>
      </c>
      <c r="K2778" s="48" t="s">
        <v>33</v>
      </c>
    </row>
    <row r="2779" spans="1:11" x14ac:dyDescent="0.25">
      <c r="A2779" s="48" t="s">
        <v>2626</v>
      </c>
      <c r="B2779" s="48" t="s">
        <v>75</v>
      </c>
      <c r="C2779" s="48" t="s">
        <v>31</v>
      </c>
      <c r="D2779" s="48">
        <v>1010440</v>
      </c>
      <c r="E2779" s="48">
        <v>84.6</v>
      </c>
      <c r="F2779" s="48">
        <v>5.48</v>
      </c>
      <c r="G2779" s="48">
        <v>5.4000000000000003E-3</v>
      </c>
      <c r="H2779" s="48">
        <v>184.3869</v>
      </c>
      <c r="I2779" s="48">
        <v>2039</v>
      </c>
      <c r="J2779" s="48" t="s">
        <v>32</v>
      </c>
      <c r="K2779" s="48" t="s">
        <v>33</v>
      </c>
    </row>
    <row r="2780" spans="1:11" x14ac:dyDescent="0.25">
      <c r="A2780" s="48" t="s">
        <v>3712</v>
      </c>
      <c r="B2780" s="48" t="s">
        <v>75</v>
      </c>
      <c r="C2780" s="48" t="s">
        <v>31</v>
      </c>
      <c r="D2780" s="48">
        <v>1845670</v>
      </c>
      <c r="E2780" s="48">
        <v>84.67</v>
      </c>
      <c r="F2780" s="48">
        <v>6.96</v>
      </c>
      <c r="G2780" s="48">
        <v>3.8E-3</v>
      </c>
      <c r="H2780" s="48">
        <v>265.1825</v>
      </c>
      <c r="I2780" s="48">
        <v>2039</v>
      </c>
      <c r="J2780" s="48" t="s">
        <v>32</v>
      </c>
      <c r="K2780" s="48" t="s">
        <v>33</v>
      </c>
    </row>
    <row r="2781" spans="1:11" x14ac:dyDescent="0.25">
      <c r="A2781" s="48" t="s">
        <v>3713</v>
      </c>
      <c r="B2781" s="48" t="s">
        <v>79</v>
      </c>
      <c r="C2781" s="48" t="s">
        <v>31</v>
      </c>
      <c r="D2781" s="48">
        <v>1329070</v>
      </c>
      <c r="E2781" s="48">
        <v>73.77</v>
      </c>
      <c r="F2781" s="48">
        <v>6.85</v>
      </c>
      <c r="G2781" s="48">
        <v>5.1999999999999998E-3</v>
      </c>
      <c r="H2781" s="48">
        <v>194.0248</v>
      </c>
      <c r="I2781" s="48">
        <v>2039</v>
      </c>
      <c r="J2781" s="48" t="s">
        <v>32</v>
      </c>
      <c r="K2781" s="48" t="s">
        <v>33</v>
      </c>
    </row>
    <row r="2782" spans="1:11" x14ac:dyDescent="0.25">
      <c r="A2782" s="48" t="s">
        <v>2622</v>
      </c>
      <c r="B2782" s="48" t="s">
        <v>34</v>
      </c>
      <c r="C2782" s="48" t="s">
        <v>31</v>
      </c>
      <c r="D2782" s="48">
        <v>883767</v>
      </c>
      <c r="E2782" s="48">
        <v>77.22</v>
      </c>
      <c r="F2782" s="48">
        <v>12.45</v>
      </c>
      <c r="G2782" s="48">
        <v>1.41E-2</v>
      </c>
      <c r="H2782" s="48">
        <v>70.985299999999995</v>
      </c>
      <c r="I2782" s="48">
        <v>2039</v>
      </c>
      <c r="J2782" s="48" t="s">
        <v>32</v>
      </c>
      <c r="K2782" s="48" t="s">
        <v>33</v>
      </c>
    </row>
    <row r="2783" spans="1:11" x14ac:dyDescent="0.25">
      <c r="A2783" s="48" t="s">
        <v>2617</v>
      </c>
      <c r="B2783" s="48" t="s">
        <v>34</v>
      </c>
      <c r="C2783" s="48" t="s">
        <v>31</v>
      </c>
      <c r="D2783" s="48">
        <v>879559</v>
      </c>
      <c r="E2783" s="48">
        <v>80.95</v>
      </c>
      <c r="F2783" s="48">
        <v>14.07</v>
      </c>
      <c r="G2783" s="48">
        <v>1.6E-2</v>
      </c>
      <c r="H2783" s="48">
        <v>62.513100000000001</v>
      </c>
      <c r="I2783" s="48">
        <v>2039</v>
      </c>
      <c r="J2783" s="48" t="s">
        <v>32</v>
      </c>
      <c r="K2783" s="48" t="s">
        <v>33</v>
      </c>
    </row>
    <row r="2784" spans="1:11" x14ac:dyDescent="0.25">
      <c r="A2784" s="48" t="s">
        <v>3167</v>
      </c>
      <c r="B2784" s="48" t="s">
        <v>75</v>
      </c>
      <c r="C2784" s="48" t="s">
        <v>31</v>
      </c>
      <c r="D2784" s="48">
        <v>886152</v>
      </c>
      <c r="E2784" s="48">
        <v>81.42</v>
      </c>
      <c r="F2784" s="48">
        <v>5.31</v>
      </c>
      <c r="G2784" s="48">
        <v>6.0000000000000001E-3</v>
      </c>
      <c r="H2784" s="48">
        <v>166.8836</v>
      </c>
      <c r="I2784" s="48">
        <v>2039</v>
      </c>
      <c r="J2784" s="48" t="s">
        <v>32</v>
      </c>
      <c r="K2784" s="48" t="s">
        <v>33</v>
      </c>
    </row>
    <row r="2785" spans="1:11" x14ac:dyDescent="0.25">
      <c r="A2785" s="48" t="s">
        <v>2632</v>
      </c>
      <c r="B2785" s="48" t="s">
        <v>75</v>
      </c>
      <c r="C2785" s="48" t="s">
        <v>31</v>
      </c>
      <c r="D2785" s="48">
        <v>90551</v>
      </c>
      <c r="E2785" s="48">
        <v>74</v>
      </c>
      <c r="F2785" s="48">
        <v>5.62</v>
      </c>
      <c r="G2785" s="48">
        <v>6.2100000000000002E-2</v>
      </c>
      <c r="H2785" s="48">
        <v>16.112300000000001</v>
      </c>
      <c r="I2785" s="48">
        <v>2039</v>
      </c>
      <c r="J2785" s="48" t="s">
        <v>32</v>
      </c>
      <c r="K2785" s="48" t="s">
        <v>33</v>
      </c>
    </row>
    <row r="2786" spans="1:11" x14ac:dyDescent="0.25">
      <c r="A2786" s="48" t="s">
        <v>2903</v>
      </c>
      <c r="B2786" s="48" t="s">
        <v>75</v>
      </c>
      <c r="C2786" s="48" t="s">
        <v>31</v>
      </c>
      <c r="D2786" s="48">
        <v>1932900</v>
      </c>
      <c r="E2786" s="48">
        <v>83.79</v>
      </c>
      <c r="F2786" s="48">
        <v>5.58</v>
      </c>
      <c r="G2786" s="48">
        <v>2.8999999999999998E-3</v>
      </c>
      <c r="H2786" s="48">
        <v>346.39789999999999</v>
      </c>
      <c r="I2786" s="48">
        <v>2040</v>
      </c>
      <c r="J2786" s="48" t="s">
        <v>32</v>
      </c>
      <c r="K2786" s="48" t="s">
        <v>33</v>
      </c>
    </row>
    <row r="2787" spans="1:11" x14ac:dyDescent="0.25">
      <c r="A2787" s="48" t="s">
        <v>2996</v>
      </c>
      <c r="B2787" s="48" t="s">
        <v>75</v>
      </c>
      <c r="C2787" s="48" t="s">
        <v>31</v>
      </c>
      <c r="D2787" s="48">
        <v>460504</v>
      </c>
      <c r="E2787" s="48">
        <v>80.489999999999995</v>
      </c>
      <c r="F2787" s="48">
        <v>4.3099999999999996</v>
      </c>
      <c r="G2787" s="48">
        <v>9.4000000000000004E-3</v>
      </c>
      <c r="H2787" s="48">
        <v>106.8455</v>
      </c>
      <c r="I2787" s="48">
        <v>2040</v>
      </c>
      <c r="J2787" s="48" t="s">
        <v>32</v>
      </c>
      <c r="K2787" s="48" t="s">
        <v>33</v>
      </c>
    </row>
    <row r="2788" spans="1:11" x14ac:dyDescent="0.25">
      <c r="A2788" s="48" t="s">
        <v>3059</v>
      </c>
      <c r="B2788" s="48" t="s">
        <v>79</v>
      </c>
      <c r="C2788" s="48" t="s">
        <v>31</v>
      </c>
      <c r="D2788" s="48">
        <v>1564815</v>
      </c>
      <c r="E2788" s="48">
        <v>82.13</v>
      </c>
      <c r="F2788" s="48">
        <v>7.32</v>
      </c>
      <c r="G2788" s="48">
        <v>4.7000000000000002E-3</v>
      </c>
      <c r="H2788" s="48">
        <v>213.77250000000001</v>
      </c>
      <c r="I2788" s="48">
        <v>2040</v>
      </c>
      <c r="J2788" s="48" t="s">
        <v>32</v>
      </c>
      <c r="K2788" s="48" t="s">
        <v>33</v>
      </c>
    </row>
    <row r="2789" spans="1:11" x14ac:dyDescent="0.25">
      <c r="A2789" s="48" t="s">
        <v>3520</v>
      </c>
      <c r="B2789" s="48" t="s">
        <v>34</v>
      </c>
      <c r="C2789" s="48" t="s">
        <v>31</v>
      </c>
      <c r="D2789" s="48">
        <v>2912679</v>
      </c>
      <c r="E2789" s="48">
        <v>74.95</v>
      </c>
      <c r="F2789" s="48">
        <v>8.81</v>
      </c>
      <c r="G2789" s="48">
        <v>3.0000000000000001E-3</v>
      </c>
      <c r="H2789" s="48">
        <v>330.61059999999998</v>
      </c>
      <c r="I2789" s="48">
        <v>2040</v>
      </c>
      <c r="J2789" s="48" t="s">
        <v>32</v>
      </c>
      <c r="K2789" s="48" t="s">
        <v>33</v>
      </c>
    </row>
    <row r="2790" spans="1:11" x14ac:dyDescent="0.25">
      <c r="A2790" s="48" t="s">
        <v>3578</v>
      </c>
      <c r="B2790" s="48" t="s">
        <v>75</v>
      </c>
      <c r="C2790" s="48" t="s">
        <v>31</v>
      </c>
      <c r="D2790" s="48">
        <v>2272287</v>
      </c>
      <c r="E2790" s="48">
        <v>82.11</v>
      </c>
      <c r="F2790" s="48">
        <v>9.59</v>
      </c>
      <c r="G2790" s="48">
        <v>4.1999999999999997E-3</v>
      </c>
      <c r="H2790" s="48">
        <v>236.94329999999999</v>
      </c>
      <c r="I2790" s="48">
        <v>2040</v>
      </c>
      <c r="J2790" s="48" t="s">
        <v>32</v>
      </c>
      <c r="K2790" s="48" t="s">
        <v>33</v>
      </c>
    </row>
    <row r="2791" spans="1:11" x14ac:dyDescent="0.25">
      <c r="A2791" s="48" t="s">
        <v>3714</v>
      </c>
      <c r="B2791" s="48" t="s">
        <v>34</v>
      </c>
      <c r="C2791" s="48" t="s">
        <v>31</v>
      </c>
      <c r="D2791" s="48">
        <v>3856499</v>
      </c>
      <c r="E2791" s="48">
        <v>87.91</v>
      </c>
      <c r="F2791" s="48">
        <v>14</v>
      </c>
      <c r="G2791" s="48">
        <v>3.5999999999999999E-3</v>
      </c>
      <c r="H2791" s="48">
        <v>275.46420000000001</v>
      </c>
      <c r="I2791" s="48">
        <v>2040</v>
      </c>
      <c r="J2791" s="48" t="s">
        <v>32</v>
      </c>
      <c r="K2791" s="48" t="s">
        <v>33</v>
      </c>
    </row>
    <row r="2792" spans="1:11" x14ac:dyDescent="0.25">
      <c r="A2792" s="48" t="s">
        <v>2885</v>
      </c>
      <c r="B2792" s="48" t="s">
        <v>79</v>
      </c>
      <c r="C2792" s="48" t="s">
        <v>31</v>
      </c>
      <c r="D2792" s="48">
        <v>1503046</v>
      </c>
      <c r="E2792" s="48">
        <v>89.85</v>
      </c>
      <c r="F2792" s="48">
        <v>9.81</v>
      </c>
      <c r="G2792" s="48">
        <v>6.4999999999999997E-3</v>
      </c>
      <c r="H2792" s="48">
        <v>153.2157</v>
      </c>
      <c r="I2792" s="48">
        <v>2040</v>
      </c>
      <c r="J2792" s="48" t="s">
        <v>32</v>
      </c>
      <c r="K2792" s="48" t="s">
        <v>33</v>
      </c>
    </row>
    <row r="2793" spans="1:11" x14ac:dyDescent="0.25">
      <c r="A2793" s="48" t="s">
        <v>2152</v>
      </c>
      <c r="B2793" s="48" t="s">
        <v>79</v>
      </c>
      <c r="C2793" s="48" t="s">
        <v>31</v>
      </c>
      <c r="D2793" s="48">
        <v>1982677</v>
      </c>
      <c r="E2793" s="48">
        <v>83.84</v>
      </c>
      <c r="F2793" s="48">
        <v>7.45</v>
      </c>
      <c r="G2793" s="48">
        <v>3.8E-3</v>
      </c>
      <c r="H2793" s="48">
        <v>266.1311</v>
      </c>
      <c r="I2793" s="48">
        <v>2040</v>
      </c>
      <c r="J2793" s="48" t="s">
        <v>32</v>
      </c>
      <c r="K2793" s="48" t="s">
        <v>33</v>
      </c>
    </row>
    <row r="2794" spans="1:11" x14ac:dyDescent="0.25">
      <c r="A2794" s="48" t="s">
        <v>3123</v>
      </c>
      <c r="B2794" s="48" t="s">
        <v>75</v>
      </c>
      <c r="C2794" s="48" t="s">
        <v>31</v>
      </c>
      <c r="D2794" s="48">
        <v>720151</v>
      </c>
      <c r="E2794" s="48">
        <v>79.2</v>
      </c>
      <c r="F2794" s="48">
        <v>4.34</v>
      </c>
      <c r="G2794" s="48">
        <v>6.0000000000000001E-3</v>
      </c>
      <c r="H2794" s="48">
        <v>165.9333</v>
      </c>
      <c r="I2794" s="48">
        <v>2040</v>
      </c>
      <c r="J2794" s="48" t="s">
        <v>32</v>
      </c>
      <c r="K2794" s="48" t="s">
        <v>33</v>
      </c>
    </row>
    <row r="2795" spans="1:11" x14ac:dyDescent="0.25">
      <c r="A2795" s="48" t="s">
        <v>2073</v>
      </c>
      <c r="B2795" s="48" t="s">
        <v>79</v>
      </c>
      <c r="C2795" s="48" t="s">
        <v>31</v>
      </c>
      <c r="D2795" s="48">
        <v>822666</v>
      </c>
      <c r="E2795" s="48">
        <v>86.29</v>
      </c>
      <c r="F2795" s="48">
        <v>6.31</v>
      </c>
      <c r="G2795" s="48">
        <v>7.7000000000000002E-3</v>
      </c>
      <c r="H2795" s="48">
        <v>130.3749</v>
      </c>
      <c r="I2795" s="48">
        <v>2040</v>
      </c>
      <c r="J2795" s="48" t="s">
        <v>32</v>
      </c>
      <c r="K2795" s="48" t="s">
        <v>33</v>
      </c>
    </row>
    <row r="2796" spans="1:11" x14ac:dyDescent="0.25">
      <c r="A2796" s="48" t="s">
        <v>2663</v>
      </c>
      <c r="B2796" s="48" t="s">
        <v>75</v>
      </c>
      <c r="C2796" s="48" t="s">
        <v>31</v>
      </c>
      <c r="D2796" s="48">
        <v>498270</v>
      </c>
      <c r="E2796" s="48">
        <v>81.900000000000006</v>
      </c>
      <c r="F2796" s="48">
        <v>5.61</v>
      </c>
      <c r="G2796" s="48">
        <v>1.1299999999999999E-2</v>
      </c>
      <c r="H2796" s="48">
        <v>88.818200000000004</v>
      </c>
      <c r="I2796" s="48">
        <v>2040</v>
      </c>
      <c r="J2796" s="48" t="s">
        <v>32</v>
      </c>
      <c r="K2796" s="48" t="s">
        <v>33</v>
      </c>
    </row>
    <row r="2797" spans="1:11" x14ac:dyDescent="0.25">
      <c r="A2797" s="48" t="s">
        <v>3715</v>
      </c>
      <c r="B2797" s="48" t="s">
        <v>75</v>
      </c>
      <c r="C2797" s="48" t="s">
        <v>31</v>
      </c>
      <c r="D2797" s="48">
        <v>1685391</v>
      </c>
      <c r="E2797" s="48">
        <v>79.510000000000005</v>
      </c>
      <c r="F2797" s="48">
        <v>6.2</v>
      </c>
      <c r="G2797" s="48">
        <v>3.7000000000000002E-3</v>
      </c>
      <c r="H2797" s="48">
        <v>271.8372</v>
      </c>
      <c r="I2797" s="48">
        <v>2040</v>
      </c>
      <c r="J2797" s="48" t="s">
        <v>32</v>
      </c>
      <c r="K2797" s="48" t="s">
        <v>33</v>
      </c>
    </row>
    <row r="2798" spans="1:11" x14ac:dyDescent="0.25">
      <c r="A2798" s="48" t="s">
        <v>3174</v>
      </c>
      <c r="B2798" s="48" t="s">
        <v>79</v>
      </c>
      <c r="C2798" s="48" t="s">
        <v>31</v>
      </c>
      <c r="D2798" s="48">
        <v>2140513</v>
      </c>
      <c r="E2798" s="48">
        <v>87</v>
      </c>
      <c r="F2798" s="48">
        <v>9.82</v>
      </c>
      <c r="G2798" s="48">
        <v>4.5999999999999999E-3</v>
      </c>
      <c r="H2798" s="48">
        <v>217.97479999999999</v>
      </c>
      <c r="I2798" s="48">
        <v>2040</v>
      </c>
      <c r="J2798" s="48" t="s">
        <v>32</v>
      </c>
      <c r="K2798" s="48" t="s">
        <v>33</v>
      </c>
    </row>
    <row r="2799" spans="1:11" x14ac:dyDescent="0.25">
      <c r="A2799" s="48" t="s">
        <v>2460</v>
      </c>
      <c r="B2799" s="48" t="s">
        <v>75</v>
      </c>
      <c r="C2799" s="48" t="s">
        <v>31</v>
      </c>
      <c r="D2799" s="48">
        <v>545464</v>
      </c>
      <c r="E2799" s="48">
        <v>78.22</v>
      </c>
      <c r="F2799" s="48">
        <v>4.8099999999999996</v>
      </c>
      <c r="G2799" s="48">
        <v>8.8000000000000005E-3</v>
      </c>
      <c r="H2799" s="48">
        <v>113.402</v>
      </c>
      <c r="I2799" s="48">
        <v>2040</v>
      </c>
      <c r="J2799" s="48" t="s">
        <v>32</v>
      </c>
      <c r="K2799" s="48" t="s">
        <v>33</v>
      </c>
    </row>
    <row r="2800" spans="1:11" x14ac:dyDescent="0.25">
      <c r="A2800" s="48" t="s">
        <v>2678</v>
      </c>
      <c r="B2800" s="48" t="s">
        <v>1163</v>
      </c>
      <c r="C2800" s="48" t="s">
        <v>31</v>
      </c>
      <c r="D2800" s="48">
        <v>5676246</v>
      </c>
      <c r="E2800" s="48">
        <v>91.05</v>
      </c>
      <c r="F2800" s="48">
        <v>25.3</v>
      </c>
      <c r="G2800" s="48">
        <v>4.4999999999999997E-3</v>
      </c>
      <c r="H2800" s="48">
        <v>224.35759999999999</v>
      </c>
      <c r="I2800" s="48">
        <v>2040</v>
      </c>
      <c r="J2800" s="48" t="s">
        <v>32</v>
      </c>
      <c r="K2800" s="48" t="s">
        <v>33</v>
      </c>
    </row>
    <row r="2801" spans="1:11" x14ac:dyDescent="0.25">
      <c r="A2801" s="48" t="s">
        <v>2684</v>
      </c>
      <c r="B2801" s="48" t="s">
        <v>75</v>
      </c>
      <c r="C2801" s="48" t="s">
        <v>31</v>
      </c>
      <c r="D2801" s="48">
        <v>651934</v>
      </c>
      <c r="E2801" s="48">
        <v>80.48</v>
      </c>
      <c r="F2801" s="48">
        <v>5.8</v>
      </c>
      <c r="G2801" s="48">
        <v>8.8999999999999999E-3</v>
      </c>
      <c r="H2801" s="48">
        <v>112.4024</v>
      </c>
      <c r="I2801" s="48">
        <v>2040</v>
      </c>
      <c r="J2801" s="48" t="s">
        <v>32</v>
      </c>
      <c r="K2801" s="48" t="s">
        <v>33</v>
      </c>
    </row>
    <row r="2802" spans="1:11" x14ac:dyDescent="0.25">
      <c r="A2802" s="48" t="s">
        <v>2014</v>
      </c>
      <c r="B2802" s="48" t="s">
        <v>79</v>
      </c>
      <c r="C2802" s="48" t="s">
        <v>31</v>
      </c>
      <c r="D2802" s="48">
        <v>1099163</v>
      </c>
      <c r="E2802" s="48">
        <v>87.36</v>
      </c>
      <c r="F2802" s="48">
        <v>6.35</v>
      </c>
      <c r="G2802" s="48">
        <v>5.7999999999999996E-3</v>
      </c>
      <c r="H2802" s="48">
        <v>173.0966</v>
      </c>
      <c r="I2802" s="48">
        <v>2040</v>
      </c>
      <c r="J2802" s="48" t="s">
        <v>32</v>
      </c>
      <c r="K2802" s="48" t="s">
        <v>33</v>
      </c>
    </row>
    <row r="2803" spans="1:11" x14ac:dyDescent="0.25">
      <c r="A2803" s="48" t="s">
        <v>2873</v>
      </c>
      <c r="B2803" s="48" t="s">
        <v>79</v>
      </c>
      <c r="C2803" s="48" t="s">
        <v>31</v>
      </c>
      <c r="D2803" s="48">
        <v>1214899</v>
      </c>
      <c r="E2803" s="48">
        <v>82.83</v>
      </c>
      <c r="F2803" s="48">
        <v>6.31</v>
      </c>
      <c r="G2803" s="48">
        <v>5.1999999999999998E-3</v>
      </c>
      <c r="H2803" s="48">
        <v>192.53550000000001</v>
      </c>
      <c r="I2803" s="48">
        <v>2040</v>
      </c>
      <c r="J2803" s="48" t="s">
        <v>32</v>
      </c>
      <c r="K2803" s="48" t="s">
        <v>33</v>
      </c>
    </row>
    <row r="2804" spans="1:11" x14ac:dyDescent="0.25">
      <c r="A2804" s="48" t="s">
        <v>3716</v>
      </c>
      <c r="B2804" s="48" t="s">
        <v>79</v>
      </c>
      <c r="C2804" s="48" t="s">
        <v>31</v>
      </c>
      <c r="D2804" s="48">
        <v>1566332</v>
      </c>
      <c r="E2804" s="48">
        <v>82.55</v>
      </c>
      <c r="F2804" s="48">
        <v>6.33</v>
      </c>
      <c r="G2804" s="48">
        <v>4.0000000000000001E-3</v>
      </c>
      <c r="H2804" s="48">
        <v>247.44579999999999</v>
      </c>
      <c r="I2804" s="48">
        <v>2040</v>
      </c>
      <c r="J2804" s="48" t="s">
        <v>32</v>
      </c>
      <c r="K2804" s="48" t="s">
        <v>33</v>
      </c>
    </row>
    <row r="2805" spans="1:11" x14ac:dyDescent="0.25">
      <c r="A2805" s="48" t="s">
        <v>3175</v>
      </c>
      <c r="B2805" s="48" t="s">
        <v>75</v>
      </c>
      <c r="C2805" s="48" t="s">
        <v>31</v>
      </c>
      <c r="D2805" s="48">
        <v>1063438</v>
      </c>
      <c r="E2805" s="48">
        <v>81.63</v>
      </c>
      <c r="F2805" s="48">
        <v>5.44</v>
      </c>
      <c r="G2805" s="48">
        <v>5.1000000000000004E-3</v>
      </c>
      <c r="H2805" s="48">
        <v>195.48500000000001</v>
      </c>
      <c r="I2805" s="48">
        <v>2040</v>
      </c>
      <c r="J2805" s="48" t="s">
        <v>32</v>
      </c>
      <c r="K2805" s="48" t="s">
        <v>33</v>
      </c>
    </row>
    <row r="2806" spans="1:11" x14ac:dyDescent="0.25">
      <c r="A2806" s="48" t="s">
        <v>2061</v>
      </c>
      <c r="B2806" s="48" t="s">
        <v>79</v>
      </c>
      <c r="C2806" s="48" t="s">
        <v>31</v>
      </c>
      <c r="D2806" s="48">
        <v>1044221</v>
      </c>
      <c r="E2806" s="48">
        <v>87.91</v>
      </c>
      <c r="F2806" s="48">
        <v>6.31</v>
      </c>
      <c r="G2806" s="48">
        <v>6.0000000000000001E-3</v>
      </c>
      <c r="H2806" s="48">
        <v>165.48670000000001</v>
      </c>
      <c r="I2806" s="48">
        <v>2040</v>
      </c>
      <c r="J2806" s="48" t="s">
        <v>32</v>
      </c>
      <c r="K2806" s="48" t="s">
        <v>33</v>
      </c>
    </row>
    <row r="2807" spans="1:11" x14ac:dyDescent="0.25">
      <c r="A2807" s="48" t="s">
        <v>2357</v>
      </c>
      <c r="B2807" s="48" t="s">
        <v>75</v>
      </c>
      <c r="C2807" s="48" t="s">
        <v>31</v>
      </c>
      <c r="D2807" s="48">
        <v>666997</v>
      </c>
      <c r="E2807" s="48">
        <v>80.349999999999994</v>
      </c>
      <c r="F2807" s="48">
        <v>4.34</v>
      </c>
      <c r="G2807" s="48">
        <v>6.4999999999999997E-3</v>
      </c>
      <c r="H2807" s="48">
        <v>153.6859</v>
      </c>
      <c r="I2807" s="48">
        <v>2040</v>
      </c>
      <c r="J2807" s="48" t="s">
        <v>32</v>
      </c>
      <c r="K2807" s="48" t="s">
        <v>33</v>
      </c>
    </row>
    <row r="2808" spans="1:11" x14ac:dyDescent="0.25">
      <c r="A2808" s="48" t="s">
        <v>1840</v>
      </c>
      <c r="B2808" s="48" t="s">
        <v>79</v>
      </c>
      <c r="C2808" s="48" t="s">
        <v>31</v>
      </c>
      <c r="D2808" s="48">
        <v>1102468</v>
      </c>
      <c r="E2808" s="48">
        <v>84.19</v>
      </c>
      <c r="F2808" s="48">
        <v>6.35</v>
      </c>
      <c r="G2808" s="48">
        <v>5.7999999999999996E-3</v>
      </c>
      <c r="H2808" s="48">
        <v>173.61709999999999</v>
      </c>
      <c r="I2808" s="48">
        <v>2040</v>
      </c>
      <c r="J2808" s="48" t="s">
        <v>32</v>
      </c>
      <c r="K2808" s="48" t="s">
        <v>33</v>
      </c>
    </row>
    <row r="2809" spans="1:11" x14ac:dyDescent="0.25">
      <c r="A2809" s="48" t="s">
        <v>2088</v>
      </c>
      <c r="B2809" s="48" t="s">
        <v>79</v>
      </c>
      <c r="C2809" s="48" t="s">
        <v>31</v>
      </c>
      <c r="D2809" s="48">
        <v>747351</v>
      </c>
      <c r="E2809" s="48">
        <v>88.48</v>
      </c>
      <c r="F2809" s="48">
        <v>6.31</v>
      </c>
      <c r="G2809" s="48">
        <v>8.3999999999999995E-3</v>
      </c>
      <c r="H2809" s="48">
        <v>118.4391</v>
      </c>
      <c r="I2809" s="48">
        <v>2040</v>
      </c>
      <c r="J2809" s="48" t="s">
        <v>32</v>
      </c>
      <c r="K2809" s="48" t="s">
        <v>33</v>
      </c>
    </row>
    <row r="2810" spans="1:11" x14ac:dyDescent="0.25">
      <c r="A2810" s="48" t="s">
        <v>3071</v>
      </c>
      <c r="B2810" s="48" t="s">
        <v>79</v>
      </c>
      <c r="C2810" s="48" t="s">
        <v>31</v>
      </c>
      <c r="D2810" s="48">
        <v>1488687</v>
      </c>
      <c r="E2810" s="48">
        <v>79.48</v>
      </c>
      <c r="F2810" s="48">
        <v>9.86</v>
      </c>
      <c r="G2810" s="48">
        <v>6.6E-3</v>
      </c>
      <c r="H2810" s="48">
        <v>150.98249999999999</v>
      </c>
      <c r="I2810" s="48">
        <v>2040</v>
      </c>
      <c r="J2810" s="48" t="s">
        <v>32</v>
      </c>
      <c r="K2810" s="48" t="s">
        <v>33</v>
      </c>
    </row>
    <row r="2811" spans="1:11" x14ac:dyDescent="0.25">
      <c r="A2811" s="48" t="s">
        <v>2679</v>
      </c>
      <c r="B2811" s="48" t="s">
        <v>75</v>
      </c>
      <c r="C2811" s="48" t="s">
        <v>31</v>
      </c>
      <c r="D2811" s="48">
        <v>360789</v>
      </c>
      <c r="E2811" s="48">
        <v>80.59</v>
      </c>
      <c r="F2811" s="48">
        <v>5.91</v>
      </c>
      <c r="G2811" s="48">
        <v>1.6400000000000001E-2</v>
      </c>
      <c r="H2811" s="48">
        <v>61.047199999999997</v>
      </c>
      <c r="I2811" s="48">
        <v>2040</v>
      </c>
      <c r="J2811" s="48" t="s">
        <v>32</v>
      </c>
      <c r="K2811" s="48" t="s">
        <v>33</v>
      </c>
    </row>
    <row r="2812" spans="1:11" x14ac:dyDescent="0.25">
      <c r="A2812" s="48" t="s">
        <v>3717</v>
      </c>
      <c r="B2812" s="48" t="s">
        <v>79</v>
      </c>
      <c r="C2812" s="48" t="s">
        <v>31</v>
      </c>
      <c r="D2812" s="48">
        <v>1579986</v>
      </c>
      <c r="E2812" s="48">
        <v>87.5</v>
      </c>
      <c r="F2812" s="48">
        <v>6.57</v>
      </c>
      <c r="G2812" s="48">
        <v>4.1999999999999997E-3</v>
      </c>
      <c r="H2812" s="48">
        <v>240.48490000000001</v>
      </c>
      <c r="I2812" s="48">
        <v>2040</v>
      </c>
      <c r="J2812" s="48" t="s">
        <v>32</v>
      </c>
      <c r="K2812" s="48" t="s">
        <v>33</v>
      </c>
    </row>
    <row r="2813" spans="1:11" x14ac:dyDescent="0.25">
      <c r="A2813" s="48" t="s">
        <v>2688</v>
      </c>
      <c r="B2813" s="48" t="s">
        <v>75</v>
      </c>
      <c r="C2813" s="48" t="s">
        <v>31</v>
      </c>
      <c r="D2813" s="48">
        <v>742745</v>
      </c>
      <c r="E2813" s="48">
        <v>81.400000000000006</v>
      </c>
      <c r="F2813" s="48">
        <v>5.86</v>
      </c>
      <c r="G2813" s="48">
        <v>7.9000000000000008E-3</v>
      </c>
      <c r="H2813" s="48">
        <v>126.7483</v>
      </c>
      <c r="I2813" s="48">
        <v>2040</v>
      </c>
      <c r="J2813" s="48" t="s">
        <v>32</v>
      </c>
      <c r="K2813" s="48" t="s">
        <v>33</v>
      </c>
    </row>
    <row r="2814" spans="1:11" x14ac:dyDescent="0.25">
      <c r="A2814" s="48" t="s">
        <v>3172</v>
      </c>
      <c r="B2814" s="48" t="s">
        <v>79</v>
      </c>
      <c r="C2814" s="48" t="s">
        <v>31</v>
      </c>
      <c r="D2814" s="48">
        <v>2363911</v>
      </c>
      <c r="E2814" s="48">
        <v>80.819999999999993</v>
      </c>
      <c r="F2814" s="48">
        <v>9.8000000000000007</v>
      </c>
      <c r="G2814" s="48">
        <v>4.1000000000000003E-3</v>
      </c>
      <c r="H2814" s="48">
        <v>241.21539999999999</v>
      </c>
      <c r="I2814" s="48">
        <v>2040</v>
      </c>
      <c r="J2814" s="48" t="s">
        <v>32</v>
      </c>
      <c r="K2814" s="48" t="s">
        <v>33</v>
      </c>
    </row>
    <row r="2815" spans="1:11" x14ac:dyDescent="0.25">
      <c r="A2815" s="48" t="s">
        <v>2682</v>
      </c>
      <c r="B2815" s="48" t="s">
        <v>75</v>
      </c>
      <c r="C2815" s="48" t="s">
        <v>31</v>
      </c>
      <c r="D2815" s="48">
        <v>282404</v>
      </c>
      <c r="E2815" s="48">
        <v>82.99</v>
      </c>
      <c r="F2815" s="48">
        <v>5.27</v>
      </c>
      <c r="G2815" s="48">
        <v>1.8700000000000001E-2</v>
      </c>
      <c r="H2815" s="48">
        <v>53.587000000000003</v>
      </c>
      <c r="I2815" s="48">
        <v>2040</v>
      </c>
      <c r="J2815" s="48" t="s">
        <v>32</v>
      </c>
      <c r="K2815" s="48" t="s">
        <v>33</v>
      </c>
    </row>
    <row r="2816" spans="1:11" x14ac:dyDescent="0.25">
      <c r="A2816" s="48" t="s">
        <v>2659</v>
      </c>
      <c r="B2816" s="48" t="s">
        <v>75</v>
      </c>
      <c r="C2816" s="48" t="s">
        <v>31</v>
      </c>
      <c r="D2816" s="48">
        <v>317587</v>
      </c>
      <c r="E2816" s="48">
        <v>77.66</v>
      </c>
      <c r="F2816" s="48">
        <v>5.61</v>
      </c>
      <c r="G2816" s="48">
        <v>1.77E-2</v>
      </c>
      <c r="H2816" s="48">
        <v>56.610799999999998</v>
      </c>
      <c r="I2816" s="48">
        <v>2040</v>
      </c>
      <c r="J2816" s="48" t="s">
        <v>32</v>
      </c>
      <c r="K2816" s="48" t="s">
        <v>33</v>
      </c>
    </row>
    <row r="2817" spans="1:11" x14ac:dyDescent="0.25">
      <c r="A2817" s="48" t="s">
        <v>2687</v>
      </c>
      <c r="B2817" s="48" t="s">
        <v>75</v>
      </c>
      <c r="C2817" s="48" t="s">
        <v>31</v>
      </c>
      <c r="D2817" s="48">
        <v>212977</v>
      </c>
      <c r="E2817" s="48">
        <v>83.93</v>
      </c>
      <c r="F2817" s="48">
        <v>5.79</v>
      </c>
      <c r="G2817" s="48">
        <v>2.7199999999999998E-2</v>
      </c>
      <c r="H2817" s="48">
        <v>36.783499999999997</v>
      </c>
      <c r="I2817" s="48">
        <v>2040</v>
      </c>
      <c r="J2817" s="48" t="s">
        <v>32</v>
      </c>
      <c r="K2817" s="48" t="s">
        <v>33</v>
      </c>
    </row>
    <row r="2818" spans="1:11" x14ac:dyDescent="0.25">
      <c r="A2818" s="48" t="s">
        <v>2660</v>
      </c>
      <c r="B2818" s="48" t="s">
        <v>75</v>
      </c>
      <c r="C2818" s="48" t="s">
        <v>31</v>
      </c>
      <c r="D2818" s="48">
        <v>317803</v>
      </c>
      <c r="E2818" s="48">
        <v>81.59</v>
      </c>
      <c r="F2818" s="48">
        <v>5.72</v>
      </c>
      <c r="G2818" s="48">
        <v>1.7999999999999999E-2</v>
      </c>
      <c r="H2818" s="48">
        <v>55.56</v>
      </c>
      <c r="I2818" s="48">
        <v>2040</v>
      </c>
      <c r="J2818" s="48" t="s">
        <v>32</v>
      </c>
      <c r="K2818" s="48" t="s">
        <v>33</v>
      </c>
    </row>
    <row r="2819" spans="1:11" x14ac:dyDescent="0.25">
      <c r="A2819" s="48" t="s">
        <v>2686</v>
      </c>
      <c r="B2819" s="48" t="s">
        <v>75</v>
      </c>
      <c r="C2819" s="48" t="s">
        <v>31</v>
      </c>
      <c r="D2819" s="48">
        <v>395538</v>
      </c>
      <c r="E2819" s="48">
        <v>80.62</v>
      </c>
      <c r="F2819" s="48">
        <v>5.27</v>
      </c>
      <c r="G2819" s="48">
        <v>1.3299999999999999E-2</v>
      </c>
      <c r="H2819" s="48">
        <v>75.054699999999997</v>
      </c>
      <c r="I2819" s="48">
        <v>2040</v>
      </c>
      <c r="J2819" s="48" t="s">
        <v>32</v>
      </c>
      <c r="K2819" s="48" t="s">
        <v>33</v>
      </c>
    </row>
    <row r="2820" spans="1:11" x14ac:dyDescent="0.25">
      <c r="A2820" s="48" t="s">
        <v>2906</v>
      </c>
      <c r="B2820" s="48" t="s">
        <v>79</v>
      </c>
      <c r="C2820" s="48" t="s">
        <v>31</v>
      </c>
      <c r="D2820" s="48">
        <v>1363849</v>
      </c>
      <c r="E2820" s="48">
        <v>83.49</v>
      </c>
      <c r="F2820" s="48">
        <v>7.23</v>
      </c>
      <c r="G2820" s="48">
        <v>5.3E-3</v>
      </c>
      <c r="H2820" s="48">
        <v>188.63749999999999</v>
      </c>
      <c r="I2820" s="48">
        <v>2040</v>
      </c>
      <c r="J2820" s="48" t="s">
        <v>32</v>
      </c>
      <c r="K2820" s="48" t="s">
        <v>33</v>
      </c>
    </row>
    <row r="2821" spans="1:11" x14ac:dyDescent="0.25">
      <c r="A2821" s="48" t="s">
        <v>2662</v>
      </c>
      <c r="B2821" s="48" t="s">
        <v>34</v>
      </c>
      <c r="C2821" s="48" t="s">
        <v>31</v>
      </c>
      <c r="D2821" s="48">
        <v>1312682</v>
      </c>
      <c r="E2821" s="48">
        <v>84.9</v>
      </c>
      <c r="F2821" s="48">
        <v>8.1199999999999992</v>
      </c>
      <c r="G2821" s="48">
        <v>6.1999999999999998E-3</v>
      </c>
      <c r="H2821" s="48">
        <v>161.66030000000001</v>
      </c>
      <c r="I2821" s="48">
        <v>2040</v>
      </c>
      <c r="J2821" s="48" t="s">
        <v>32</v>
      </c>
      <c r="K2821" s="48" t="s">
        <v>33</v>
      </c>
    </row>
    <row r="2822" spans="1:11" x14ac:dyDescent="0.25">
      <c r="A2822" s="48" t="s">
        <v>2036</v>
      </c>
      <c r="B2822" s="48" t="s">
        <v>79</v>
      </c>
      <c r="C2822" s="48" t="s">
        <v>31</v>
      </c>
      <c r="D2822" s="48">
        <v>1449079</v>
      </c>
      <c r="E2822" s="48">
        <v>87.09</v>
      </c>
      <c r="F2822" s="48">
        <v>6.31</v>
      </c>
      <c r="G2822" s="48">
        <v>4.4000000000000003E-3</v>
      </c>
      <c r="H2822" s="48">
        <v>229.648</v>
      </c>
      <c r="I2822" s="48">
        <v>2040</v>
      </c>
      <c r="J2822" s="48" t="s">
        <v>32</v>
      </c>
      <c r="K2822" s="48" t="s">
        <v>33</v>
      </c>
    </row>
    <row r="2823" spans="1:11" x14ac:dyDescent="0.25">
      <c r="A2823" s="48" t="s">
        <v>2669</v>
      </c>
      <c r="B2823" s="48" t="s">
        <v>75</v>
      </c>
      <c r="C2823" s="48" t="s">
        <v>31</v>
      </c>
      <c r="D2823" s="48">
        <v>369819</v>
      </c>
      <c r="E2823" s="48">
        <v>81.12</v>
      </c>
      <c r="F2823" s="48">
        <v>5.28</v>
      </c>
      <c r="G2823" s="48">
        <v>1.43E-2</v>
      </c>
      <c r="H2823" s="48">
        <v>70.041499999999999</v>
      </c>
      <c r="I2823" s="48">
        <v>2040</v>
      </c>
      <c r="J2823" s="48" t="s">
        <v>32</v>
      </c>
      <c r="K2823" s="48" t="s">
        <v>33</v>
      </c>
    </row>
    <row r="2824" spans="1:11" x14ac:dyDescent="0.25">
      <c r="A2824" s="48" t="s">
        <v>2441</v>
      </c>
      <c r="B2824" s="48" t="s">
        <v>75</v>
      </c>
      <c r="C2824" s="48" t="s">
        <v>31</v>
      </c>
      <c r="D2824" s="48">
        <v>171599</v>
      </c>
      <c r="E2824" s="48">
        <v>81.510000000000005</v>
      </c>
      <c r="F2824" s="48">
        <v>4.8099999999999996</v>
      </c>
      <c r="G2824" s="48">
        <v>2.8000000000000001E-2</v>
      </c>
      <c r="H2824" s="48">
        <v>35.675400000000003</v>
      </c>
      <c r="I2824" s="48">
        <v>2040</v>
      </c>
      <c r="J2824" s="48" t="s">
        <v>32</v>
      </c>
      <c r="K2824" s="48" t="s">
        <v>33</v>
      </c>
    </row>
    <row r="2825" spans="1:11" x14ac:dyDescent="0.25">
      <c r="A2825" s="48" t="s">
        <v>3718</v>
      </c>
      <c r="B2825" s="48" t="s">
        <v>75</v>
      </c>
      <c r="C2825" s="48" t="s">
        <v>31</v>
      </c>
      <c r="D2825" s="48">
        <v>1190155</v>
      </c>
      <c r="E2825" s="48">
        <v>84.68</v>
      </c>
      <c r="F2825" s="48">
        <v>5.7</v>
      </c>
      <c r="G2825" s="48">
        <v>4.7999999999999996E-3</v>
      </c>
      <c r="H2825" s="48">
        <v>208.79910000000001</v>
      </c>
      <c r="I2825" s="48">
        <v>2040</v>
      </c>
      <c r="J2825" s="48" t="s">
        <v>32</v>
      </c>
      <c r="K2825" s="48" t="s">
        <v>33</v>
      </c>
    </row>
    <row r="2826" spans="1:11" x14ac:dyDescent="0.25">
      <c r="A2826" s="48" t="s">
        <v>2371</v>
      </c>
      <c r="B2826" s="48" t="s">
        <v>75</v>
      </c>
      <c r="C2826" s="48" t="s">
        <v>31</v>
      </c>
      <c r="D2826" s="48">
        <v>185524</v>
      </c>
      <c r="E2826" s="48">
        <v>78.75</v>
      </c>
      <c r="F2826" s="48">
        <v>4.3099999999999996</v>
      </c>
      <c r="G2826" s="48">
        <v>2.3199999999999998E-2</v>
      </c>
      <c r="H2826" s="48">
        <v>43.045000000000002</v>
      </c>
      <c r="I2826" s="48">
        <v>2040</v>
      </c>
      <c r="J2826" s="48" t="s">
        <v>32</v>
      </c>
      <c r="K2826" s="48" t="s">
        <v>33</v>
      </c>
    </row>
    <row r="2827" spans="1:11" x14ac:dyDescent="0.25">
      <c r="A2827" s="48" t="s">
        <v>2672</v>
      </c>
      <c r="B2827" s="48" t="s">
        <v>75</v>
      </c>
      <c r="C2827" s="48" t="s">
        <v>31</v>
      </c>
      <c r="D2827" s="48">
        <v>504700</v>
      </c>
      <c r="E2827" s="48">
        <v>84.41</v>
      </c>
      <c r="F2827" s="48">
        <v>5.84</v>
      </c>
      <c r="G2827" s="48">
        <v>1.1599999999999999E-2</v>
      </c>
      <c r="H2827" s="48">
        <v>86.421199999999999</v>
      </c>
      <c r="I2827" s="48">
        <v>2040</v>
      </c>
      <c r="J2827" s="48" t="s">
        <v>32</v>
      </c>
      <c r="K2827" s="48" t="s">
        <v>33</v>
      </c>
    </row>
    <row r="2828" spans="1:11" x14ac:dyDescent="0.25">
      <c r="A2828" s="48" t="s">
        <v>2027</v>
      </c>
      <c r="B2828" s="48" t="s">
        <v>79</v>
      </c>
      <c r="C2828" s="48" t="s">
        <v>31</v>
      </c>
      <c r="D2828" s="48">
        <v>1215874</v>
      </c>
      <c r="E2828" s="48">
        <v>88.23</v>
      </c>
      <c r="F2828" s="48">
        <v>6.31</v>
      </c>
      <c r="G2828" s="48">
        <v>5.1999999999999998E-3</v>
      </c>
      <c r="H2828" s="48">
        <v>192.69</v>
      </c>
      <c r="I2828" s="48">
        <v>2040</v>
      </c>
      <c r="J2828" s="48" t="s">
        <v>32</v>
      </c>
      <c r="K2828" s="48" t="s">
        <v>33</v>
      </c>
    </row>
    <row r="2829" spans="1:11" x14ac:dyDescent="0.25">
      <c r="A2829" s="48" t="s">
        <v>2367</v>
      </c>
      <c r="B2829" s="48" t="s">
        <v>75</v>
      </c>
      <c r="C2829" s="48" t="s">
        <v>31</v>
      </c>
      <c r="D2829" s="48">
        <v>564536</v>
      </c>
      <c r="E2829" s="48">
        <v>77.349999999999994</v>
      </c>
      <c r="F2829" s="48">
        <v>4.68</v>
      </c>
      <c r="G2829" s="48">
        <v>8.3000000000000001E-3</v>
      </c>
      <c r="H2829" s="48">
        <v>120.62739999999999</v>
      </c>
      <c r="I2829" s="48">
        <v>2040</v>
      </c>
      <c r="J2829" s="48" t="s">
        <v>32</v>
      </c>
      <c r="K2829" s="48" t="s">
        <v>33</v>
      </c>
    </row>
    <row r="2830" spans="1:11" x14ac:dyDescent="0.25">
      <c r="A2830" s="48" t="s">
        <v>3488</v>
      </c>
      <c r="B2830" s="48" t="s">
        <v>75</v>
      </c>
      <c r="C2830" s="48" t="s">
        <v>31</v>
      </c>
      <c r="D2830" s="48">
        <v>3534813</v>
      </c>
      <c r="E2830" s="48">
        <v>73.13</v>
      </c>
      <c r="F2830" s="48">
        <v>11.49</v>
      </c>
      <c r="G2830" s="48">
        <v>3.3E-3</v>
      </c>
      <c r="H2830" s="48">
        <v>307.64249999999998</v>
      </c>
      <c r="I2830" s="48">
        <v>2040</v>
      </c>
      <c r="J2830" s="48" t="s">
        <v>32</v>
      </c>
      <c r="K2830" s="48" t="s">
        <v>33</v>
      </c>
    </row>
    <row r="2831" spans="1:11" x14ac:dyDescent="0.25">
      <c r="A2831" s="48" t="s">
        <v>2426</v>
      </c>
      <c r="B2831" s="48" t="s">
        <v>75</v>
      </c>
      <c r="C2831" s="48" t="s">
        <v>31</v>
      </c>
      <c r="D2831" s="48">
        <v>460504</v>
      </c>
      <c r="E2831" s="48">
        <v>81.59</v>
      </c>
      <c r="F2831" s="48">
        <v>4.34</v>
      </c>
      <c r="G2831" s="48">
        <v>9.4000000000000004E-3</v>
      </c>
      <c r="H2831" s="48">
        <v>106.107</v>
      </c>
      <c r="I2831" s="48">
        <v>2040</v>
      </c>
      <c r="J2831" s="48" t="s">
        <v>32</v>
      </c>
      <c r="K2831" s="48" t="s">
        <v>33</v>
      </c>
    </row>
    <row r="2832" spans="1:11" x14ac:dyDescent="0.25">
      <c r="A2832" s="48" t="s">
        <v>2062</v>
      </c>
      <c r="B2832" s="48" t="s">
        <v>79</v>
      </c>
      <c r="C2832" s="48" t="s">
        <v>31</v>
      </c>
      <c r="D2832" s="48">
        <v>935150</v>
      </c>
      <c r="E2832" s="48">
        <v>87.02</v>
      </c>
      <c r="F2832" s="48">
        <v>6.31</v>
      </c>
      <c r="G2832" s="48">
        <v>6.7000000000000002E-3</v>
      </c>
      <c r="H2832" s="48">
        <v>148.2013</v>
      </c>
      <c r="I2832" s="48">
        <v>2040</v>
      </c>
      <c r="J2832" s="48" t="s">
        <v>32</v>
      </c>
      <c r="K2832" s="48" t="s">
        <v>33</v>
      </c>
    </row>
    <row r="2833" spans="1:11" x14ac:dyDescent="0.25">
      <c r="A2833" s="48" t="s">
        <v>2438</v>
      </c>
      <c r="B2833" s="48" t="s">
        <v>75</v>
      </c>
      <c r="C2833" s="48" t="s">
        <v>31</v>
      </c>
      <c r="D2833" s="48">
        <v>422630</v>
      </c>
      <c r="E2833" s="48">
        <v>78.69</v>
      </c>
      <c r="F2833" s="48">
        <v>4.34</v>
      </c>
      <c r="G2833" s="48">
        <v>1.03E-2</v>
      </c>
      <c r="H2833" s="48">
        <v>97.380200000000002</v>
      </c>
      <c r="I2833" s="48">
        <v>2040</v>
      </c>
      <c r="J2833" s="48" t="s">
        <v>32</v>
      </c>
      <c r="K2833" s="48" t="s">
        <v>33</v>
      </c>
    </row>
    <row r="2834" spans="1:11" x14ac:dyDescent="0.25">
      <c r="A2834" s="48" t="s">
        <v>2044</v>
      </c>
      <c r="B2834" s="48" t="s">
        <v>79</v>
      </c>
      <c r="C2834" s="48" t="s">
        <v>31</v>
      </c>
      <c r="D2834" s="48">
        <v>785767</v>
      </c>
      <c r="E2834" s="48">
        <v>86.09</v>
      </c>
      <c r="F2834" s="48">
        <v>6.36</v>
      </c>
      <c r="G2834" s="48">
        <v>8.0999999999999996E-3</v>
      </c>
      <c r="H2834" s="48">
        <v>123.54819999999999</v>
      </c>
      <c r="I2834" s="48">
        <v>2040</v>
      </c>
      <c r="J2834" s="48" t="s">
        <v>32</v>
      </c>
      <c r="K2834" s="48" t="s">
        <v>33</v>
      </c>
    </row>
    <row r="2835" spans="1:11" x14ac:dyDescent="0.25">
      <c r="A2835" s="48" t="s">
        <v>2422</v>
      </c>
      <c r="B2835" s="48" t="s">
        <v>75</v>
      </c>
      <c r="C2835" s="48" t="s">
        <v>31</v>
      </c>
      <c r="D2835" s="48">
        <v>698369</v>
      </c>
      <c r="E2835" s="48">
        <v>80.87</v>
      </c>
      <c r="F2835" s="48">
        <v>4.41</v>
      </c>
      <c r="G2835" s="48">
        <v>6.3E-3</v>
      </c>
      <c r="H2835" s="48">
        <v>158.3603</v>
      </c>
      <c r="I2835" s="48">
        <v>2040</v>
      </c>
      <c r="J2835" s="48" t="s">
        <v>32</v>
      </c>
      <c r="K2835" s="48" t="s">
        <v>33</v>
      </c>
    </row>
    <row r="2836" spans="1:11" x14ac:dyDescent="0.25">
      <c r="A2836" s="48" t="s">
        <v>2683</v>
      </c>
      <c r="B2836" s="48" t="s">
        <v>34</v>
      </c>
      <c r="C2836" s="48" t="s">
        <v>31</v>
      </c>
      <c r="D2836" s="48">
        <v>6512115</v>
      </c>
      <c r="E2836" s="48">
        <v>93.19</v>
      </c>
      <c r="F2836" s="48">
        <v>30.8</v>
      </c>
      <c r="G2836" s="48">
        <v>4.7000000000000002E-3</v>
      </c>
      <c r="H2836" s="48">
        <v>211.4323</v>
      </c>
      <c r="I2836" s="48">
        <v>2040</v>
      </c>
      <c r="J2836" s="48" t="s">
        <v>32</v>
      </c>
      <c r="K2836" s="48" t="s">
        <v>33</v>
      </c>
    </row>
    <row r="2837" spans="1:11" x14ac:dyDescent="0.25">
      <c r="A2837" s="48" t="s">
        <v>2666</v>
      </c>
      <c r="B2837" s="48" t="s">
        <v>75</v>
      </c>
      <c r="C2837" s="48" t="s">
        <v>31</v>
      </c>
      <c r="D2837" s="48">
        <v>307039</v>
      </c>
      <c r="E2837" s="48">
        <v>84.15</v>
      </c>
      <c r="F2837" s="48">
        <v>5.25</v>
      </c>
      <c r="G2837" s="48">
        <v>1.7100000000000001E-2</v>
      </c>
      <c r="H2837" s="48">
        <v>58.483600000000003</v>
      </c>
      <c r="I2837" s="48">
        <v>2040</v>
      </c>
      <c r="J2837" s="48" t="s">
        <v>32</v>
      </c>
      <c r="K2837" s="48" t="s">
        <v>33</v>
      </c>
    </row>
    <row r="2838" spans="1:11" x14ac:dyDescent="0.25">
      <c r="A2838" s="48" t="s">
        <v>3502</v>
      </c>
      <c r="B2838" s="48" t="s">
        <v>75</v>
      </c>
      <c r="C2838" s="48" t="s">
        <v>31</v>
      </c>
      <c r="D2838" s="48">
        <v>2984418</v>
      </c>
      <c r="E2838" s="48">
        <v>76.349999999999994</v>
      </c>
      <c r="F2838" s="48">
        <v>10.15</v>
      </c>
      <c r="G2838" s="48">
        <v>3.3999999999999998E-3</v>
      </c>
      <c r="H2838" s="48">
        <v>294.03140000000002</v>
      </c>
      <c r="I2838" s="48">
        <v>2040</v>
      </c>
      <c r="J2838" s="48" t="s">
        <v>32</v>
      </c>
      <c r="K2838" s="48" t="s">
        <v>33</v>
      </c>
    </row>
    <row r="2839" spans="1:11" x14ac:dyDescent="0.25">
      <c r="A2839" s="48" t="s">
        <v>3719</v>
      </c>
      <c r="B2839" s="48" t="s">
        <v>79</v>
      </c>
      <c r="C2839" s="48" t="s">
        <v>31</v>
      </c>
      <c r="D2839" s="48">
        <v>1850957</v>
      </c>
      <c r="E2839" s="48">
        <v>67.66</v>
      </c>
      <c r="F2839" s="48">
        <v>6.3</v>
      </c>
      <c r="G2839" s="48">
        <v>3.3999999999999998E-3</v>
      </c>
      <c r="H2839" s="48">
        <v>293.80270000000002</v>
      </c>
      <c r="I2839" s="48">
        <v>2040</v>
      </c>
      <c r="J2839" s="48" t="s">
        <v>32</v>
      </c>
      <c r="K2839" s="48" t="s">
        <v>33</v>
      </c>
    </row>
    <row r="2840" spans="1:11" x14ac:dyDescent="0.25">
      <c r="A2840" s="48" t="s">
        <v>3720</v>
      </c>
      <c r="B2840" s="48" t="s">
        <v>75</v>
      </c>
      <c r="C2840" s="48" t="s">
        <v>31</v>
      </c>
      <c r="D2840" s="48">
        <v>1269046</v>
      </c>
      <c r="E2840" s="48">
        <v>83.89</v>
      </c>
      <c r="F2840" s="48">
        <v>5.31</v>
      </c>
      <c r="G2840" s="48">
        <v>4.1999999999999997E-3</v>
      </c>
      <c r="H2840" s="48">
        <v>238.99170000000001</v>
      </c>
      <c r="I2840" s="48">
        <v>2040</v>
      </c>
      <c r="J2840" s="48" t="s">
        <v>32</v>
      </c>
      <c r="K2840" s="48" t="s">
        <v>33</v>
      </c>
    </row>
    <row r="2841" spans="1:11" x14ac:dyDescent="0.25">
      <c r="A2841" s="48" t="s">
        <v>2907</v>
      </c>
      <c r="B2841" s="48" t="s">
        <v>79</v>
      </c>
      <c r="C2841" s="48" t="s">
        <v>31</v>
      </c>
      <c r="D2841" s="48">
        <v>1363849</v>
      </c>
      <c r="E2841" s="48">
        <v>85.56</v>
      </c>
      <c r="F2841" s="48">
        <v>7.23</v>
      </c>
      <c r="G2841" s="48">
        <v>5.3E-3</v>
      </c>
      <c r="H2841" s="48">
        <v>188.63749999999999</v>
      </c>
      <c r="I2841" s="48">
        <v>2040</v>
      </c>
      <c r="J2841" s="48" t="s">
        <v>32</v>
      </c>
      <c r="K2841" s="48" t="s">
        <v>33</v>
      </c>
    </row>
    <row r="2842" spans="1:11" x14ac:dyDescent="0.25">
      <c r="A2842" s="48" t="s">
        <v>2462</v>
      </c>
      <c r="B2842" s="48" t="s">
        <v>75</v>
      </c>
      <c r="C2842" s="48" t="s">
        <v>31</v>
      </c>
      <c r="D2842" s="48">
        <v>460504</v>
      </c>
      <c r="E2842" s="48">
        <v>81.17</v>
      </c>
      <c r="F2842" s="48">
        <v>4.34</v>
      </c>
      <c r="G2842" s="48">
        <v>9.4000000000000004E-3</v>
      </c>
      <c r="H2842" s="48">
        <v>106.107</v>
      </c>
      <c r="I2842" s="48">
        <v>2040</v>
      </c>
      <c r="J2842" s="48" t="s">
        <v>32</v>
      </c>
      <c r="K2842" s="48" t="s">
        <v>33</v>
      </c>
    </row>
    <row r="2843" spans="1:11" x14ac:dyDescent="0.25">
      <c r="A2843" s="48" t="s">
        <v>2333</v>
      </c>
      <c r="B2843" s="48" t="s">
        <v>75</v>
      </c>
      <c r="C2843" s="48" t="s">
        <v>31</v>
      </c>
      <c r="D2843" s="48">
        <v>563236</v>
      </c>
      <c r="E2843" s="48">
        <v>79.39</v>
      </c>
      <c r="F2843" s="48">
        <v>4.43</v>
      </c>
      <c r="G2843" s="48">
        <v>7.9000000000000008E-3</v>
      </c>
      <c r="H2843" s="48">
        <v>127.1413</v>
      </c>
      <c r="I2843" s="48">
        <v>2040</v>
      </c>
      <c r="J2843" s="48" t="s">
        <v>32</v>
      </c>
      <c r="K2843" s="48" t="s">
        <v>33</v>
      </c>
    </row>
    <row r="2844" spans="1:11" x14ac:dyDescent="0.25">
      <c r="A2844" s="48" t="s">
        <v>3721</v>
      </c>
      <c r="B2844" s="48" t="s">
        <v>79</v>
      </c>
      <c r="C2844" s="48" t="s">
        <v>31</v>
      </c>
      <c r="D2844" s="48">
        <v>1992755</v>
      </c>
      <c r="E2844" s="48">
        <v>83.18</v>
      </c>
      <c r="F2844" s="48">
        <v>9.84</v>
      </c>
      <c r="G2844" s="48">
        <v>4.8999999999999998E-3</v>
      </c>
      <c r="H2844" s="48">
        <v>202.51570000000001</v>
      </c>
      <c r="I2844" s="48">
        <v>2040</v>
      </c>
      <c r="J2844" s="48" t="s">
        <v>32</v>
      </c>
      <c r="K2844" s="48" t="s">
        <v>33</v>
      </c>
    </row>
    <row r="2845" spans="1:11" x14ac:dyDescent="0.25">
      <c r="A2845" s="48" t="s">
        <v>3722</v>
      </c>
      <c r="B2845" s="48" t="s">
        <v>79</v>
      </c>
      <c r="C2845" s="48" t="s">
        <v>31</v>
      </c>
      <c r="D2845" s="48">
        <v>2050297</v>
      </c>
      <c r="E2845" s="48">
        <v>86.24</v>
      </c>
      <c r="F2845" s="48">
        <v>7.11</v>
      </c>
      <c r="G2845" s="48">
        <v>3.5000000000000001E-3</v>
      </c>
      <c r="H2845" s="48">
        <v>288.36810000000003</v>
      </c>
      <c r="I2845" s="48">
        <v>2040</v>
      </c>
      <c r="J2845" s="48" t="s">
        <v>32</v>
      </c>
      <c r="K2845" s="48" t="s">
        <v>33</v>
      </c>
    </row>
    <row r="2846" spans="1:11" x14ac:dyDescent="0.25">
      <c r="A2846" s="48" t="s">
        <v>2674</v>
      </c>
      <c r="B2846" s="48" t="s">
        <v>75</v>
      </c>
      <c r="C2846" s="48" t="s">
        <v>31</v>
      </c>
      <c r="D2846" s="48">
        <v>268460</v>
      </c>
      <c r="E2846" s="48">
        <v>80.459999999999994</v>
      </c>
      <c r="F2846" s="48">
        <v>5.59</v>
      </c>
      <c r="G2846" s="48">
        <v>2.0799999999999999E-2</v>
      </c>
      <c r="H2846" s="48">
        <v>48.025100000000002</v>
      </c>
      <c r="I2846" s="48">
        <v>2040</v>
      </c>
      <c r="J2846" s="48" t="s">
        <v>32</v>
      </c>
      <c r="K2846" s="48" t="s">
        <v>33</v>
      </c>
    </row>
    <row r="2847" spans="1:11" x14ac:dyDescent="0.25">
      <c r="A2847" s="48" t="s">
        <v>2457</v>
      </c>
      <c r="B2847" s="48" t="s">
        <v>75</v>
      </c>
      <c r="C2847" s="48" t="s">
        <v>31</v>
      </c>
      <c r="D2847" s="48">
        <v>290260</v>
      </c>
      <c r="E2847" s="48">
        <v>76.42</v>
      </c>
      <c r="F2847" s="48">
        <v>4.45</v>
      </c>
      <c r="G2847" s="48">
        <v>1.5299999999999999E-2</v>
      </c>
      <c r="H2847" s="48">
        <v>65.227000000000004</v>
      </c>
      <c r="I2847" s="48">
        <v>2040</v>
      </c>
      <c r="J2847" s="48" t="s">
        <v>32</v>
      </c>
      <c r="K2847" s="48" t="s">
        <v>33</v>
      </c>
    </row>
    <row r="2848" spans="1:11" x14ac:dyDescent="0.25">
      <c r="A2848" s="48" t="s">
        <v>2667</v>
      </c>
      <c r="B2848" s="48" t="s">
        <v>34</v>
      </c>
      <c r="C2848" s="48" t="s">
        <v>31</v>
      </c>
      <c r="D2848" s="48">
        <v>598112</v>
      </c>
      <c r="E2848" s="48">
        <v>77.34</v>
      </c>
      <c r="F2848" s="48">
        <v>7.88</v>
      </c>
      <c r="G2848" s="48">
        <v>1.32E-2</v>
      </c>
      <c r="H2848" s="48">
        <v>75.902500000000003</v>
      </c>
      <c r="I2848" s="48">
        <v>2040</v>
      </c>
      <c r="J2848" s="48" t="s">
        <v>32</v>
      </c>
      <c r="K2848" s="48" t="s">
        <v>33</v>
      </c>
    </row>
    <row r="2849" spans="1:11" x14ac:dyDescent="0.25">
      <c r="A2849" s="48" t="s">
        <v>2435</v>
      </c>
      <c r="B2849" s="48" t="s">
        <v>75</v>
      </c>
      <c r="C2849" s="48" t="s">
        <v>31</v>
      </c>
      <c r="D2849" s="48">
        <v>537499</v>
      </c>
      <c r="E2849" s="48">
        <v>80.11</v>
      </c>
      <c r="F2849" s="48">
        <v>4.66</v>
      </c>
      <c r="G2849" s="48">
        <v>8.6999999999999994E-3</v>
      </c>
      <c r="H2849" s="48">
        <v>115.34310000000001</v>
      </c>
      <c r="I2849" s="48">
        <v>2040</v>
      </c>
      <c r="J2849" s="48" t="s">
        <v>32</v>
      </c>
      <c r="K2849" s="48" t="s">
        <v>33</v>
      </c>
    </row>
    <row r="2850" spans="1:11" x14ac:dyDescent="0.25">
      <c r="A2850" s="48" t="s">
        <v>3723</v>
      </c>
      <c r="B2850" s="48" t="s">
        <v>79</v>
      </c>
      <c r="C2850" s="48" t="s">
        <v>31</v>
      </c>
      <c r="D2850" s="48">
        <v>1191329</v>
      </c>
      <c r="E2850" s="48">
        <v>85.07</v>
      </c>
      <c r="F2850" s="48">
        <v>7.44</v>
      </c>
      <c r="G2850" s="48">
        <v>6.1999999999999998E-3</v>
      </c>
      <c r="H2850" s="48">
        <v>160.1249</v>
      </c>
      <c r="I2850" s="48">
        <v>2040</v>
      </c>
      <c r="J2850" s="48" t="s">
        <v>32</v>
      </c>
      <c r="K2850" s="48" t="s">
        <v>33</v>
      </c>
    </row>
    <row r="2851" spans="1:11" x14ac:dyDescent="0.25">
      <c r="A2851" s="48" t="s">
        <v>2656</v>
      </c>
      <c r="B2851" s="48" t="s">
        <v>75</v>
      </c>
      <c r="C2851" s="48" t="s">
        <v>31</v>
      </c>
      <c r="D2851" s="48">
        <v>466338</v>
      </c>
      <c r="E2851" s="48">
        <v>81.16</v>
      </c>
      <c r="F2851" s="48">
        <v>5.3</v>
      </c>
      <c r="G2851" s="48">
        <v>1.14E-2</v>
      </c>
      <c r="H2851" s="48">
        <v>87.988299999999995</v>
      </c>
      <c r="I2851" s="48">
        <v>2040</v>
      </c>
      <c r="J2851" s="48" t="s">
        <v>32</v>
      </c>
      <c r="K2851" s="48" t="s">
        <v>33</v>
      </c>
    </row>
    <row r="2852" spans="1:11" x14ac:dyDescent="0.25">
      <c r="A2852" s="48" t="s">
        <v>3128</v>
      </c>
      <c r="B2852" s="48" t="s">
        <v>75</v>
      </c>
      <c r="C2852" s="48" t="s">
        <v>31</v>
      </c>
      <c r="D2852" s="48">
        <v>794544</v>
      </c>
      <c r="E2852" s="48">
        <v>79.42</v>
      </c>
      <c r="F2852" s="48">
        <v>4.26</v>
      </c>
      <c r="G2852" s="48">
        <v>5.4000000000000003E-3</v>
      </c>
      <c r="H2852" s="48">
        <v>186.5128</v>
      </c>
      <c r="I2852" s="48">
        <v>2040</v>
      </c>
      <c r="J2852" s="48" t="s">
        <v>32</v>
      </c>
      <c r="K2852" s="48" t="s">
        <v>33</v>
      </c>
    </row>
    <row r="2853" spans="1:11" x14ac:dyDescent="0.25">
      <c r="A2853" s="48" t="s">
        <v>1929</v>
      </c>
      <c r="B2853" s="48" t="s">
        <v>79</v>
      </c>
      <c r="C2853" s="48" t="s">
        <v>31</v>
      </c>
      <c r="D2853" s="48">
        <v>785767</v>
      </c>
      <c r="E2853" s="48">
        <v>86.5</v>
      </c>
      <c r="F2853" s="48">
        <v>6.33</v>
      </c>
      <c r="G2853" s="48">
        <v>8.0999999999999996E-3</v>
      </c>
      <c r="H2853" s="48">
        <v>124.13379999999999</v>
      </c>
      <c r="I2853" s="48">
        <v>2040</v>
      </c>
      <c r="J2853" s="48" t="s">
        <v>32</v>
      </c>
      <c r="K2853" s="48" t="s">
        <v>33</v>
      </c>
    </row>
    <row r="2854" spans="1:11" x14ac:dyDescent="0.25">
      <c r="A2854" s="48" t="s">
        <v>2310</v>
      </c>
      <c r="B2854" s="48" t="s">
        <v>75</v>
      </c>
      <c r="C2854" s="48" t="s">
        <v>31</v>
      </c>
      <c r="D2854" s="48">
        <v>533923</v>
      </c>
      <c r="E2854" s="48">
        <v>82.61</v>
      </c>
      <c r="F2854" s="48">
        <v>3.94</v>
      </c>
      <c r="G2854" s="48">
        <v>7.4000000000000003E-3</v>
      </c>
      <c r="H2854" s="48">
        <v>135.51339999999999</v>
      </c>
      <c r="I2854" s="48">
        <v>2040</v>
      </c>
      <c r="J2854" s="48" t="s">
        <v>32</v>
      </c>
      <c r="K2854" s="48" t="s">
        <v>33</v>
      </c>
    </row>
    <row r="2855" spans="1:11" x14ac:dyDescent="0.25">
      <c r="A2855" s="48" t="s">
        <v>3724</v>
      </c>
      <c r="B2855" s="48" t="s">
        <v>75</v>
      </c>
      <c r="C2855" s="48" t="s">
        <v>31</v>
      </c>
      <c r="D2855" s="48">
        <v>4040722</v>
      </c>
      <c r="E2855" s="48">
        <v>88.69</v>
      </c>
      <c r="F2855" s="48">
        <v>16.739999999999998</v>
      </c>
      <c r="G2855" s="48">
        <v>4.1000000000000003E-3</v>
      </c>
      <c r="H2855" s="48">
        <v>241.38130000000001</v>
      </c>
      <c r="I2855" s="48">
        <v>2040</v>
      </c>
      <c r="J2855" s="48" t="s">
        <v>32</v>
      </c>
      <c r="K2855" s="48" t="s">
        <v>33</v>
      </c>
    </row>
    <row r="2856" spans="1:11" x14ac:dyDescent="0.25">
      <c r="A2856" s="48" t="s">
        <v>1987</v>
      </c>
      <c r="B2856" s="48" t="s">
        <v>79</v>
      </c>
      <c r="C2856" s="48" t="s">
        <v>31</v>
      </c>
      <c r="D2856" s="48">
        <v>1247626</v>
      </c>
      <c r="E2856" s="48">
        <v>87.7</v>
      </c>
      <c r="F2856" s="48">
        <v>6.3</v>
      </c>
      <c r="G2856" s="48">
        <v>5.0000000000000001E-3</v>
      </c>
      <c r="H2856" s="48">
        <v>198.03579999999999</v>
      </c>
      <c r="I2856" s="48">
        <v>2040</v>
      </c>
      <c r="J2856" s="48" t="s">
        <v>32</v>
      </c>
      <c r="K2856" s="48" t="s">
        <v>33</v>
      </c>
    </row>
    <row r="2857" spans="1:11" x14ac:dyDescent="0.25">
      <c r="A2857" s="48" t="s">
        <v>2890</v>
      </c>
      <c r="B2857" s="48" t="s">
        <v>75</v>
      </c>
      <c r="C2857" s="48" t="s">
        <v>31</v>
      </c>
      <c r="D2857" s="48">
        <v>893736</v>
      </c>
      <c r="E2857" s="48">
        <v>82.14</v>
      </c>
      <c r="F2857" s="48">
        <v>5.28</v>
      </c>
      <c r="G2857" s="48">
        <v>5.8999999999999999E-3</v>
      </c>
      <c r="H2857" s="48">
        <v>169.26820000000001</v>
      </c>
      <c r="I2857" s="48">
        <v>2040</v>
      </c>
      <c r="J2857" s="48" t="s">
        <v>32</v>
      </c>
      <c r="K2857" s="48" t="s">
        <v>33</v>
      </c>
    </row>
    <row r="2858" spans="1:11" x14ac:dyDescent="0.25">
      <c r="A2858" s="48" t="s">
        <v>3725</v>
      </c>
      <c r="B2858" s="48" t="s">
        <v>75</v>
      </c>
      <c r="C2858" s="48" t="s">
        <v>31</v>
      </c>
      <c r="D2858" s="48">
        <v>4445066</v>
      </c>
      <c r="E2858" s="48">
        <v>78.56</v>
      </c>
      <c r="F2858" s="48">
        <v>17.73</v>
      </c>
      <c r="G2858" s="48">
        <v>4.0000000000000001E-3</v>
      </c>
      <c r="H2858" s="48">
        <v>250.70869999999999</v>
      </c>
      <c r="I2858" s="48">
        <v>2040</v>
      </c>
      <c r="J2858" s="48" t="s">
        <v>32</v>
      </c>
      <c r="K2858" s="48" t="s">
        <v>33</v>
      </c>
    </row>
    <row r="2859" spans="1:11" x14ac:dyDescent="0.25">
      <c r="A2859" s="48" t="s">
        <v>2673</v>
      </c>
      <c r="B2859" s="48" t="s">
        <v>34</v>
      </c>
      <c r="C2859" s="48" t="s">
        <v>31</v>
      </c>
      <c r="D2859" s="48">
        <v>1685391</v>
      </c>
      <c r="E2859" s="48">
        <v>80.790000000000006</v>
      </c>
      <c r="F2859" s="48">
        <v>7.5</v>
      </c>
      <c r="G2859" s="48">
        <v>4.4999999999999997E-3</v>
      </c>
      <c r="H2859" s="48">
        <v>224.71879999999999</v>
      </c>
      <c r="I2859" s="48">
        <v>2040</v>
      </c>
      <c r="J2859" s="48" t="s">
        <v>32</v>
      </c>
      <c r="K2859" s="48" t="s">
        <v>33</v>
      </c>
    </row>
    <row r="2860" spans="1:11" x14ac:dyDescent="0.25">
      <c r="A2860" s="48" t="s">
        <v>3726</v>
      </c>
      <c r="B2860" s="48" t="s">
        <v>75</v>
      </c>
      <c r="C2860" s="48" t="s">
        <v>31</v>
      </c>
      <c r="D2860" s="48">
        <v>2294050</v>
      </c>
      <c r="E2860" s="48">
        <v>82.09</v>
      </c>
      <c r="F2860" s="48">
        <v>6.14</v>
      </c>
      <c r="G2860" s="48">
        <v>2.7000000000000001E-3</v>
      </c>
      <c r="H2860" s="48">
        <v>373.62380000000002</v>
      </c>
      <c r="I2860" s="48">
        <v>2040</v>
      </c>
      <c r="J2860" s="48" t="s">
        <v>32</v>
      </c>
      <c r="K2860" s="48" t="s">
        <v>33</v>
      </c>
    </row>
    <row r="2861" spans="1:11" x14ac:dyDescent="0.25">
      <c r="A2861" s="48" t="s">
        <v>2430</v>
      </c>
      <c r="B2861" s="48" t="s">
        <v>75</v>
      </c>
      <c r="C2861" s="48" t="s">
        <v>31</v>
      </c>
      <c r="D2861" s="48">
        <v>563182</v>
      </c>
      <c r="E2861" s="48">
        <v>83.42</v>
      </c>
      <c r="F2861" s="48">
        <v>4.9400000000000004</v>
      </c>
      <c r="G2861" s="48">
        <v>8.8000000000000005E-3</v>
      </c>
      <c r="H2861" s="48">
        <v>114.0044</v>
      </c>
      <c r="I2861" s="48">
        <v>2040</v>
      </c>
      <c r="J2861" s="48" t="s">
        <v>32</v>
      </c>
      <c r="K2861" s="48" t="s">
        <v>33</v>
      </c>
    </row>
    <row r="2862" spans="1:11" x14ac:dyDescent="0.25">
      <c r="A2862" s="48" t="s">
        <v>2028</v>
      </c>
      <c r="B2862" s="48" t="s">
        <v>79</v>
      </c>
      <c r="C2862" s="48" t="s">
        <v>31</v>
      </c>
      <c r="D2862" s="48">
        <v>1215874</v>
      </c>
      <c r="E2862" s="48">
        <v>88.23</v>
      </c>
      <c r="F2862" s="48">
        <v>6.31</v>
      </c>
      <c r="G2862" s="48">
        <v>5.1999999999999998E-3</v>
      </c>
      <c r="H2862" s="48">
        <v>192.69</v>
      </c>
      <c r="I2862" s="48">
        <v>2040</v>
      </c>
      <c r="J2862" s="48" t="s">
        <v>32</v>
      </c>
      <c r="K2862" s="48" t="s">
        <v>33</v>
      </c>
    </row>
    <row r="2863" spans="1:11" x14ac:dyDescent="0.25">
      <c r="A2863" s="48" t="s">
        <v>2004</v>
      </c>
      <c r="B2863" s="48" t="s">
        <v>79</v>
      </c>
      <c r="C2863" s="48" t="s">
        <v>31</v>
      </c>
      <c r="D2863" s="48">
        <v>723077</v>
      </c>
      <c r="E2863" s="48">
        <v>86.25</v>
      </c>
      <c r="F2863" s="48">
        <v>6.3</v>
      </c>
      <c r="G2863" s="48">
        <v>8.6999999999999994E-3</v>
      </c>
      <c r="H2863" s="48">
        <v>114.7741</v>
      </c>
      <c r="I2863" s="48">
        <v>2040</v>
      </c>
      <c r="J2863" s="48" t="s">
        <v>32</v>
      </c>
      <c r="K2863" s="48" t="s">
        <v>33</v>
      </c>
    </row>
    <row r="2864" spans="1:11" x14ac:dyDescent="0.25">
      <c r="A2864" s="48" t="s">
        <v>2884</v>
      </c>
      <c r="B2864" s="48" t="s">
        <v>79</v>
      </c>
      <c r="C2864" s="48" t="s">
        <v>31</v>
      </c>
      <c r="D2864" s="48">
        <v>2650866</v>
      </c>
      <c r="E2864" s="48">
        <v>84.74</v>
      </c>
      <c r="F2864" s="48">
        <v>14.89</v>
      </c>
      <c r="G2864" s="48">
        <v>5.5999999999999999E-3</v>
      </c>
      <c r="H2864" s="48">
        <v>178.0299</v>
      </c>
      <c r="I2864" s="48">
        <v>2040</v>
      </c>
      <c r="J2864" s="48" t="s">
        <v>32</v>
      </c>
      <c r="K2864" s="48" t="s">
        <v>33</v>
      </c>
    </row>
    <row r="2865" spans="1:11" x14ac:dyDescent="0.25">
      <c r="A2865" s="48" t="s">
        <v>3727</v>
      </c>
      <c r="B2865" s="48" t="s">
        <v>79</v>
      </c>
      <c r="C2865" s="48" t="s">
        <v>31</v>
      </c>
      <c r="D2865" s="48">
        <v>3906348</v>
      </c>
      <c r="E2865" s="48">
        <v>84.69</v>
      </c>
      <c r="F2865" s="48">
        <v>10.47</v>
      </c>
      <c r="G2865" s="48">
        <v>2.7000000000000001E-3</v>
      </c>
      <c r="H2865" s="48">
        <v>373.09910000000002</v>
      </c>
      <c r="I2865" s="48">
        <v>2040</v>
      </c>
      <c r="J2865" s="48" t="s">
        <v>32</v>
      </c>
      <c r="K2865" s="48" t="s">
        <v>33</v>
      </c>
    </row>
    <row r="2866" spans="1:11" x14ac:dyDescent="0.25">
      <c r="A2866" s="48" t="s">
        <v>2668</v>
      </c>
      <c r="B2866" s="48" t="s">
        <v>75</v>
      </c>
      <c r="C2866" s="48" t="s">
        <v>31</v>
      </c>
      <c r="D2866" s="48">
        <v>686178</v>
      </c>
      <c r="E2866" s="48">
        <v>81.93</v>
      </c>
      <c r="F2866" s="48">
        <v>6.32</v>
      </c>
      <c r="G2866" s="48">
        <v>9.1999999999999998E-3</v>
      </c>
      <c r="H2866" s="48">
        <v>108.5724</v>
      </c>
      <c r="I2866" s="48">
        <v>2040</v>
      </c>
      <c r="J2866" s="48" t="s">
        <v>32</v>
      </c>
      <c r="K2866" s="48" t="s">
        <v>33</v>
      </c>
    </row>
    <row r="2867" spans="1:11" x14ac:dyDescent="0.25">
      <c r="A2867" s="48" t="s">
        <v>2327</v>
      </c>
      <c r="B2867" s="48" t="s">
        <v>75</v>
      </c>
      <c r="C2867" s="48" t="s">
        <v>31</v>
      </c>
      <c r="D2867" s="48">
        <v>427940</v>
      </c>
      <c r="E2867" s="48">
        <v>82.98</v>
      </c>
      <c r="F2867" s="48">
        <v>4.67</v>
      </c>
      <c r="G2867" s="48">
        <v>1.09E-2</v>
      </c>
      <c r="H2867" s="48">
        <v>91.635999999999996</v>
      </c>
      <c r="I2867" s="48">
        <v>2040</v>
      </c>
      <c r="J2867" s="48" t="s">
        <v>32</v>
      </c>
      <c r="K2867" s="48" t="s">
        <v>33</v>
      </c>
    </row>
    <row r="2868" spans="1:11" x14ac:dyDescent="0.25">
      <c r="A2868" s="48" t="s">
        <v>2689</v>
      </c>
      <c r="B2868" s="48" t="s">
        <v>75</v>
      </c>
      <c r="C2868" s="48" t="s">
        <v>31</v>
      </c>
      <c r="D2868" s="48">
        <v>509107</v>
      </c>
      <c r="E2868" s="48">
        <v>81.45</v>
      </c>
      <c r="F2868" s="48">
        <v>5.59</v>
      </c>
      <c r="G2868" s="48">
        <v>1.0999999999999999E-2</v>
      </c>
      <c r="H2868" s="48">
        <v>91.0745</v>
      </c>
      <c r="I2868" s="48">
        <v>2040</v>
      </c>
      <c r="J2868" s="48" t="s">
        <v>32</v>
      </c>
      <c r="K2868" s="48" t="s">
        <v>33</v>
      </c>
    </row>
    <row r="2869" spans="1:11" x14ac:dyDescent="0.25">
      <c r="A2869" s="48" t="s">
        <v>3138</v>
      </c>
      <c r="B2869" s="48" t="s">
        <v>75</v>
      </c>
      <c r="C2869" s="48" t="s">
        <v>31</v>
      </c>
      <c r="D2869" s="48">
        <v>1090385</v>
      </c>
      <c r="E2869" s="48">
        <v>79.28</v>
      </c>
      <c r="F2869" s="48">
        <v>4.59</v>
      </c>
      <c r="G2869" s="48">
        <v>4.1999999999999997E-3</v>
      </c>
      <c r="H2869" s="48">
        <v>237.55670000000001</v>
      </c>
      <c r="I2869" s="48">
        <v>2040</v>
      </c>
      <c r="J2869" s="48" t="s">
        <v>32</v>
      </c>
      <c r="K2869" s="48" t="s">
        <v>33</v>
      </c>
    </row>
    <row r="2870" spans="1:11" x14ac:dyDescent="0.25">
      <c r="A2870" s="48" t="s">
        <v>2146</v>
      </c>
      <c r="B2870" s="48" t="s">
        <v>75</v>
      </c>
      <c r="C2870" s="48" t="s">
        <v>31</v>
      </c>
      <c r="D2870" s="48">
        <v>2269632</v>
      </c>
      <c r="E2870" s="48">
        <v>77.459999999999994</v>
      </c>
      <c r="F2870" s="48">
        <v>7.3</v>
      </c>
      <c r="G2870" s="48">
        <v>3.2000000000000002E-3</v>
      </c>
      <c r="H2870" s="48">
        <v>310.90839999999997</v>
      </c>
      <c r="I2870" s="48">
        <v>2040</v>
      </c>
      <c r="J2870" s="48" t="s">
        <v>32</v>
      </c>
      <c r="K2870" s="48" t="s">
        <v>33</v>
      </c>
    </row>
    <row r="2871" spans="1:11" x14ac:dyDescent="0.25">
      <c r="A2871" s="48" t="s">
        <v>1839</v>
      </c>
      <c r="B2871" s="48" t="s">
        <v>79</v>
      </c>
      <c r="C2871" s="48" t="s">
        <v>31</v>
      </c>
      <c r="D2871" s="48">
        <v>1061668</v>
      </c>
      <c r="E2871" s="48">
        <v>84.66</v>
      </c>
      <c r="F2871" s="48">
        <v>6.36</v>
      </c>
      <c r="G2871" s="48">
        <v>6.0000000000000001E-3</v>
      </c>
      <c r="H2871" s="48">
        <v>166.929</v>
      </c>
      <c r="I2871" s="48">
        <v>2040</v>
      </c>
      <c r="J2871" s="48" t="s">
        <v>32</v>
      </c>
      <c r="K2871" s="48" t="s">
        <v>33</v>
      </c>
    </row>
    <row r="2872" spans="1:11" x14ac:dyDescent="0.25">
      <c r="A2872" s="48" t="s">
        <v>2483</v>
      </c>
      <c r="B2872" s="48" t="s">
        <v>75</v>
      </c>
      <c r="C2872" s="48" t="s">
        <v>31</v>
      </c>
      <c r="D2872" s="48">
        <v>537499</v>
      </c>
      <c r="E2872" s="48">
        <v>80.3</v>
      </c>
      <c r="F2872" s="48">
        <v>4.6900000000000004</v>
      </c>
      <c r="G2872" s="48">
        <v>8.6999999999999994E-3</v>
      </c>
      <c r="H2872" s="48">
        <v>114.6053</v>
      </c>
      <c r="I2872" s="48">
        <v>2040</v>
      </c>
      <c r="J2872" s="48" t="s">
        <v>32</v>
      </c>
      <c r="K2872" s="48" t="s">
        <v>33</v>
      </c>
    </row>
    <row r="2873" spans="1:11" x14ac:dyDescent="0.25">
      <c r="A2873" s="48" t="s">
        <v>2658</v>
      </c>
      <c r="B2873" s="48" t="s">
        <v>75</v>
      </c>
      <c r="C2873" s="48" t="s">
        <v>31</v>
      </c>
      <c r="D2873" s="48">
        <v>391131</v>
      </c>
      <c r="E2873" s="48">
        <v>80.400000000000006</v>
      </c>
      <c r="F2873" s="48">
        <v>5.27</v>
      </c>
      <c r="G2873" s="48">
        <v>1.35E-2</v>
      </c>
      <c r="H2873" s="48">
        <v>74.218500000000006</v>
      </c>
      <c r="I2873" s="48">
        <v>2040</v>
      </c>
      <c r="J2873" s="48" t="s">
        <v>32</v>
      </c>
      <c r="K2873" s="48" t="s">
        <v>33</v>
      </c>
    </row>
    <row r="2874" spans="1:11" x14ac:dyDescent="0.25">
      <c r="A2874" s="48" t="s">
        <v>3728</v>
      </c>
      <c r="B2874" s="48" t="s">
        <v>79</v>
      </c>
      <c r="C2874" s="48" t="s">
        <v>31</v>
      </c>
      <c r="D2874" s="48">
        <v>1566332</v>
      </c>
      <c r="E2874" s="48">
        <v>82.96</v>
      </c>
      <c r="F2874" s="48">
        <v>6.33</v>
      </c>
      <c r="G2874" s="48">
        <v>4.0000000000000001E-3</v>
      </c>
      <c r="H2874" s="48">
        <v>247.44579999999999</v>
      </c>
      <c r="I2874" s="48">
        <v>2040</v>
      </c>
      <c r="J2874" s="48" t="s">
        <v>32</v>
      </c>
      <c r="K2874" s="48" t="s">
        <v>33</v>
      </c>
    </row>
    <row r="2875" spans="1:11" x14ac:dyDescent="0.25">
      <c r="A2875" s="48" t="s">
        <v>2677</v>
      </c>
      <c r="B2875" s="48" t="s">
        <v>75</v>
      </c>
      <c r="C2875" s="48" t="s">
        <v>31</v>
      </c>
      <c r="D2875" s="48">
        <v>535909</v>
      </c>
      <c r="E2875" s="48">
        <v>84.66</v>
      </c>
      <c r="F2875" s="48">
        <v>5.34</v>
      </c>
      <c r="G2875" s="48">
        <v>0.01</v>
      </c>
      <c r="H2875" s="48">
        <v>100.35760000000001</v>
      </c>
      <c r="I2875" s="48">
        <v>2040</v>
      </c>
      <c r="J2875" s="48" t="s">
        <v>32</v>
      </c>
      <c r="K2875" s="48" t="s">
        <v>33</v>
      </c>
    </row>
    <row r="2876" spans="1:11" x14ac:dyDescent="0.25">
      <c r="A2876" s="48" t="s">
        <v>3729</v>
      </c>
      <c r="B2876" s="48" t="s">
        <v>79</v>
      </c>
      <c r="C2876" s="48" t="s">
        <v>31</v>
      </c>
      <c r="D2876" s="48">
        <v>1867429</v>
      </c>
      <c r="E2876" s="48">
        <v>86.88</v>
      </c>
      <c r="F2876" s="48">
        <v>6.3</v>
      </c>
      <c r="G2876" s="48">
        <v>3.3999999999999998E-3</v>
      </c>
      <c r="H2876" s="48">
        <v>296.41730000000001</v>
      </c>
      <c r="I2876" s="48">
        <v>2040</v>
      </c>
      <c r="J2876" s="48" t="s">
        <v>32</v>
      </c>
      <c r="K2876" s="48" t="s">
        <v>33</v>
      </c>
    </row>
    <row r="2877" spans="1:11" x14ac:dyDescent="0.25">
      <c r="A2877" s="48" t="s">
        <v>2328</v>
      </c>
      <c r="B2877" s="48" t="s">
        <v>75</v>
      </c>
      <c r="C2877" s="48" t="s">
        <v>31</v>
      </c>
      <c r="D2877" s="48">
        <v>589352</v>
      </c>
      <c r="E2877" s="48">
        <v>78.819999999999993</v>
      </c>
      <c r="F2877" s="48">
        <v>4.4800000000000004</v>
      </c>
      <c r="G2877" s="48">
        <v>7.6E-3</v>
      </c>
      <c r="H2877" s="48">
        <v>131.55179999999999</v>
      </c>
      <c r="I2877" s="48">
        <v>2040</v>
      </c>
      <c r="J2877" s="48" t="s">
        <v>32</v>
      </c>
      <c r="K2877" s="48" t="s">
        <v>33</v>
      </c>
    </row>
    <row r="2878" spans="1:11" x14ac:dyDescent="0.25">
      <c r="A2878" s="48" t="s">
        <v>2840</v>
      </c>
      <c r="B2878" s="48" t="s">
        <v>75</v>
      </c>
      <c r="C2878" s="48" t="s">
        <v>31</v>
      </c>
      <c r="D2878" s="48">
        <v>769945</v>
      </c>
      <c r="E2878" s="48">
        <v>83.8</v>
      </c>
      <c r="F2878" s="48">
        <v>4.66</v>
      </c>
      <c r="G2878" s="48">
        <v>6.1000000000000004E-3</v>
      </c>
      <c r="H2878" s="48">
        <v>165.2243</v>
      </c>
      <c r="I2878" s="48">
        <v>2040</v>
      </c>
      <c r="J2878" s="48" t="s">
        <v>32</v>
      </c>
      <c r="K2878" s="48" t="s">
        <v>33</v>
      </c>
    </row>
    <row r="2879" spans="1:11" x14ac:dyDescent="0.25">
      <c r="A2879" s="48" t="s">
        <v>2381</v>
      </c>
      <c r="B2879" s="48" t="s">
        <v>75</v>
      </c>
      <c r="C2879" s="48" t="s">
        <v>31</v>
      </c>
      <c r="D2879" s="48">
        <v>508836</v>
      </c>
      <c r="E2879" s="48">
        <v>76.88</v>
      </c>
      <c r="F2879" s="48">
        <v>4.17</v>
      </c>
      <c r="G2879" s="48">
        <v>8.2000000000000007E-3</v>
      </c>
      <c r="H2879" s="48">
        <v>122.023</v>
      </c>
      <c r="I2879" s="48">
        <v>2040</v>
      </c>
      <c r="J2879" s="48" t="s">
        <v>32</v>
      </c>
      <c r="K2879" s="48" t="s">
        <v>33</v>
      </c>
    </row>
    <row r="2880" spans="1:11" x14ac:dyDescent="0.25">
      <c r="A2880" s="48" t="s">
        <v>3730</v>
      </c>
      <c r="B2880" s="48" t="s">
        <v>79</v>
      </c>
      <c r="C2880" s="48" t="s">
        <v>31</v>
      </c>
      <c r="D2880" s="48">
        <v>1780519</v>
      </c>
      <c r="E2880" s="48">
        <v>85.96</v>
      </c>
      <c r="F2880" s="48">
        <v>6.99</v>
      </c>
      <c r="G2880" s="48">
        <v>3.8999999999999998E-3</v>
      </c>
      <c r="H2880" s="48">
        <v>254.72370000000001</v>
      </c>
      <c r="I2880" s="48">
        <v>2040</v>
      </c>
      <c r="J2880" s="48" t="s">
        <v>32</v>
      </c>
      <c r="K2880" s="48" t="s">
        <v>33</v>
      </c>
    </row>
    <row r="2881" spans="1:11" x14ac:dyDescent="0.25">
      <c r="A2881" s="48" t="s">
        <v>3186</v>
      </c>
      <c r="B2881" s="48" t="s">
        <v>79</v>
      </c>
      <c r="C2881" s="48" t="s">
        <v>31</v>
      </c>
      <c r="D2881" s="48">
        <v>1880535</v>
      </c>
      <c r="E2881" s="48">
        <v>83.9</v>
      </c>
      <c r="F2881" s="48">
        <v>9.82</v>
      </c>
      <c r="G2881" s="48">
        <v>5.1999999999999998E-3</v>
      </c>
      <c r="H2881" s="48">
        <v>191.50049999999999</v>
      </c>
      <c r="I2881" s="48">
        <v>2041</v>
      </c>
      <c r="J2881" s="48" t="s">
        <v>32</v>
      </c>
      <c r="K2881" s="48" t="s">
        <v>33</v>
      </c>
    </row>
    <row r="2882" spans="1:11" x14ac:dyDescent="0.25">
      <c r="A2882" s="48" t="s">
        <v>2727</v>
      </c>
      <c r="B2882" s="48" t="s">
        <v>75</v>
      </c>
      <c r="C2882" s="48" t="s">
        <v>31</v>
      </c>
      <c r="D2882" s="48">
        <v>360674</v>
      </c>
      <c r="E2882" s="48">
        <v>82.62</v>
      </c>
      <c r="F2882" s="48">
        <v>5.25</v>
      </c>
      <c r="G2882" s="48">
        <v>1.46E-2</v>
      </c>
      <c r="H2882" s="48">
        <v>68.699799999999996</v>
      </c>
      <c r="I2882" s="48">
        <v>2041</v>
      </c>
      <c r="J2882" s="48" t="s">
        <v>32</v>
      </c>
      <c r="K2882" s="48" t="s">
        <v>33</v>
      </c>
    </row>
    <row r="2883" spans="1:11" x14ac:dyDescent="0.25">
      <c r="A2883" s="48" t="s">
        <v>225</v>
      </c>
      <c r="B2883" s="48" t="s">
        <v>34</v>
      </c>
      <c r="C2883" s="48" t="s">
        <v>31</v>
      </c>
      <c r="D2883" s="48">
        <v>435309</v>
      </c>
      <c r="E2883" s="48">
        <v>78.430000000000007</v>
      </c>
      <c r="F2883" s="48">
        <v>4.33</v>
      </c>
      <c r="G2883" s="48">
        <v>9.9000000000000008E-3</v>
      </c>
      <c r="H2883" s="48">
        <v>100.53319999999999</v>
      </c>
      <c r="I2883" s="48">
        <v>2041</v>
      </c>
      <c r="J2883" s="48" t="s">
        <v>32</v>
      </c>
      <c r="K2883" s="48" t="s">
        <v>33</v>
      </c>
    </row>
    <row r="2884" spans="1:11" x14ac:dyDescent="0.25">
      <c r="A2884" s="48" t="s">
        <v>3490</v>
      </c>
      <c r="B2884" s="48" t="s">
        <v>75</v>
      </c>
      <c r="C2884" s="48" t="s">
        <v>31</v>
      </c>
      <c r="D2884" s="48">
        <v>3846373</v>
      </c>
      <c r="E2884" s="48">
        <v>79.7</v>
      </c>
      <c r="F2884" s="48">
        <v>10.49</v>
      </c>
      <c r="G2884" s="48">
        <v>2.7000000000000001E-3</v>
      </c>
      <c r="H2884" s="48">
        <v>366.67039999999997</v>
      </c>
      <c r="I2884" s="48">
        <v>2041</v>
      </c>
      <c r="J2884" s="48" t="s">
        <v>32</v>
      </c>
      <c r="K2884" s="48" t="s">
        <v>33</v>
      </c>
    </row>
    <row r="2885" spans="1:11" x14ac:dyDescent="0.25">
      <c r="A2885" s="48" t="s">
        <v>3535</v>
      </c>
      <c r="B2885" s="48" t="s">
        <v>34</v>
      </c>
      <c r="C2885" s="48" t="s">
        <v>31</v>
      </c>
      <c r="D2885" s="48">
        <v>2441823</v>
      </c>
      <c r="E2885" s="48">
        <v>86.18</v>
      </c>
      <c r="F2885" s="48">
        <v>8.08</v>
      </c>
      <c r="G2885" s="48">
        <v>3.3E-3</v>
      </c>
      <c r="H2885" s="48">
        <v>302.20580000000001</v>
      </c>
      <c r="I2885" s="48">
        <v>2041</v>
      </c>
      <c r="J2885" s="48" t="s">
        <v>32</v>
      </c>
      <c r="K2885" s="48" t="s">
        <v>33</v>
      </c>
    </row>
    <row r="2886" spans="1:11" x14ac:dyDescent="0.25">
      <c r="A2886" s="48" t="s">
        <v>3731</v>
      </c>
      <c r="B2886" s="48" t="s">
        <v>79</v>
      </c>
      <c r="C2886" s="48" t="s">
        <v>31</v>
      </c>
      <c r="D2886" s="48">
        <v>1737106</v>
      </c>
      <c r="E2886" s="48">
        <v>81.290000000000006</v>
      </c>
      <c r="F2886" s="48">
        <v>9.85</v>
      </c>
      <c r="G2886" s="48">
        <v>5.7000000000000002E-3</v>
      </c>
      <c r="H2886" s="48">
        <v>176.35589999999999</v>
      </c>
      <c r="I2886" s="48">
        <v>2041</v>
      </c>
      <c r="J2886" s="48" t="s">
        <v>32</v>
      </c>
      <c r="K2886" s="48" t="s">
        <v>33</v>
      </c>
    </row>
    <row r="2887" spans="1:11" x14ac:dyDescent="0.25">
      <c r="A2887" s="48" t="s">
        <v>2701</v>
      </c>
      <c r="B2887" s="48" t="s">
        <v>75</v>
      </c>
      <c r="C2887" s="48" t="s">
        <v>31</v>
      </c>
      <c r="D2887" s="48">
        <v>484421</v>
      </c>
      <c r="E2887" s="48">
        <v>78.69</v>
      </c>
      <c r="F2887" s="48">
        <v>5.31</v>
      </c>
      <c r="G2887" s="48">
        <v>1.0999999999999999E-2</v>
      </c>
      <c r="H2887" s="48">
        <v>91.227999999999994</v>
      </c>
      <c r="I2887" s="48">
        <v>2041</v>
      </c>
      <c r="J2887" s="48" t="s">
        <v>32</v>
      </c>
      <c r="K2887" s="48" t="s">
        <v>33</v>
      </c>
    </row>
    <row r="2888" spans="1:11" x14ac:dyDescent="0.25">
      <c r="A2888" s="48" t="s">
        <v>2716</v>
      </c>
      <c r="B2888" s="48" t="s">
        <v>75</v>
      </c>
      <c r="C2888" s="48" t="s">
        <v>31</v>
      </c>
      <c r="D2888" s="48">
        <v>297201</v>
      </c>
      <c r="E2888" s="48">
        <v>78.290000000000006</v>
      </c>
      <c r="F2888" s="48">
        <v>5.28</v>
      </c>
      <c r="G2888" s="48">
        <v>1.78E-2</v>
      </c>
      <c r="H2888" s="48">
        <v>56.287999999999997</v>
      </c>
      <c r="I2888" s="48">
        <v>2041</v>
      </c>
      <c r="J2888" s="48" t="s">
        <v>32</v>
      </c>
      <c r="K2888" s="48" t="s">
        <v>33</v>
      </c>
    </row>
    <row r="2889" spans="1:11" x14ac:dyDescent="0.25">
      <c r="A2889" s="48" t="s">
        <v>2900</v>
      </c>
      <c r="B2889" s="48" t="s">
        <v>75</v>
      </c>
      <c r="C2889" s="48" t="s">
        <v>31</v>
      </c>
      <c r="D2889" s="48">
        <v>1623963</v>
      </c>
      <c r="E2889" s="48">
        <v>84.12</v>
      </c>
      <c r="F2889" s="48">
        <v>5.61</v>
      </c>
      <c r="G2889" s="48">
        <v>3.5000000000000001E-3</v>
      </c>
      <c r="H2889" s="48">
        <v>289.47640000000001</v>
      </c>
      <c r="I2889" s="48">
        <v>2041</v>
      </c>
      <c r="J2889" s="48" t="s">
        <v>32</v>
      </c>
      <c r="K2889" s="48" t="s">
        <v>33</v>
      </c>
    </row>
    <row r="2890" spans="1:11" x14ac:dyDescent="0.25">
      <c r="A2890" s="48" t="s">
        <v>2191</v>
      </c>
      <c r="B2890" s="48" t="s">
        <v>75</v>
      </c>
      <c r="C2890" s="48" t="s">
        <v>31</v>
      </c>
      <c r="D2890" s="48">
        <v>281277</v>
      </c>
      <c r="E2890" s="48">
        <v>75.709999999999994</v>
      </c>
      <c r="F2890" s="48">
        <v>4.03</v>
      </c>
      <c r="G2890" s="48">
        <v>1.43E-2</v>
      </c>
      <c r="H2890" s="48">
        <v>69.795699999999997</v>
      </c>
      <c r="I2890" s="48">
        <v>2041</v>
      </c>
      <c r="J2890" s="48" t="s">
        <v>32</v>
      </c>
      <c r="K2890" s="48" t="s">
        <v>33</v>
      </c>
    </row>
    <row r="2891" spans="1:11" x14ac:dyDescent="0.25">
      <c r="A2891" s="48" t="s">
        <v>2691</v>
      </c>
      <c r="B2891" s="48" t="s">
        <v>75</v>
      </c>
      <c r="C2891" s="48" t="s">
        <v>31</v>
      </c>
      <c r="D2891" s="48">
        <v>652070</v>
      </c>
      <c r="E2891" s="48">
        <v>82.59</v>
      </c>
      <c r="F2891" s="48">
        <v>5.71</v>
      </c>
      <c r="G2891" s="48">
        <v>8.8000000000000005E-3</v>
      </c>
      <c r="H2891" s="48">
        <v>114.19799999999999</v>
      </c>
      <c r="I2891" s="48">
        <v>2041</v>
      </c>
      <c r="J2891" s="48" t="s">
        <v>32</v>
      </c>
      <c r="K2891" s="48" t="s">
        <v>33</v>
      </c>
    </row>
    <row r="2892" spans="1:11" x14ac:dyDescent="0.25">
      <c r="A2892" s="48" t="s">
        <v>2892</v>
      </c>
      <c r="B2892" s="48" t="s">
        <v>79</v>
      </c>
      <c r="C2892" s="48" t="s">
        <v>31</v>
      </c>
      <c r="D2892" s="48">
        <v>1944715</v>
      </c>
      <c r="E2892" s="48">
        <v>83.87</v>
      </c>
      <c r="F2892" s="48">
        <v>9.83</v>
      </c>
      <c r="G2892" s="48">
        <v>5.1000000000000004E-3</v>
      </c>
      <c r="H2892" s="48">
        <v>197.8347</v>
      </c>
      <c r="I2892" s="48">
        <v>2041</v>
      </c>
      <c r="J2892" s="48" t="s">
        <v>32</v>
      </c>
      <c r="K2892" s="48" t="s">
        <v>33</v>
      </c>
    </row>
    <row r="2893" spans="1:11" x14ac:dyDescent="0.25">
      <c r="A2893" s="48" t="s">
        <v>2709</v>
      </c>
      <c r="B2893" s="48" t="s">
        <v>75</v>
      </c>
      <c r="C2893" s="48" t="s">
        <v>31</v>
      </c>
      <c r="D2893" s="48">
        <v>277109</v>
      </c>
      <c r="E2893" s="48">
        <v>78.760000000000005</v>
      </c>
      <c r="F2893" s="48">
        <v>5.71</v>
      </c>
      <c r="G2893" s="48">
        <v>2.06E-2</v>
      </c>
      <c r="H2893" s="48">
        <v>48.5306</v>
      </c>
      <c r="I2893" s="48">
        <v>2041</v>
      </c>
      <c r="J2893" s="48" t="s">
        <v>32</v>
      </c>
      <c r="K2893" s="48" t="s">
        <v>33</v>
      </c>
    </row>
    <row r="2894" spans="1:11" x14ac:dyDescent="0.25">
      <c r="A2894" s="48" t="s">
        <v>3732</v>
      </c>
      <c r="B2894" s="48" t="s">
        <v>79</v>
      </c>
      <c r="C2894" s="48" t="s">
        <v>31</v>
      </c>
      <c r="D2894" s="48">
        <v>1278246</v>
      </c>
      <c r="E2894" s="48">
        <v>87.5</v>
      </c>
      <c r="F2894" s="48">
        <v>6.5</v>
      </c>
      <c r="G2894" s="48">
        <v>5.1000000000000004E-3</v>
      </c>
      <c r="H2894" s="48">
        <v>196.6532</v>
      </c>
      <c r="I2894" s="48">
        <v>2041</v>
      </c>
      <c r="J2894" s="48" t="s">
        <v>32</v>
      </c>
      <c r="K2894" s="48" t="s">
        <v>33</v>
      </c>
    </row>
    <row r="2895" spans="1:11" x14ac:dyDescent="0.25">
      <c r="A2895" s="48" t="s">
        <v>3733</v>
      </c>
      <c r="B2895" s="48" t="s">
        <v>79</v>
      </c>
      <c r="C2895" s="48" t="s">
        <v>31</v>
      </c>
      <c r="D2895" s="48">
        <v>2258026</v>
      </c>
      <c r="E2895" s="48">
        <v>80.150000000000006</v>
      </c>
      <c r="F2895" s="48">
        <v>10.11</v>
      </c>
      <c r="G2895" s="48">
        <v>4.4999999999999997E-3</v>
      </c>
      <c r="H2895" s="48">
        <v>223.3458</v>
      </c>
      <c r="I2895" s="48">
        <v>2041</v>
      </c>
      <c r="J2895" s="48" t="s">
        <v>32</v>
      </c>
      <c r="K2895" s="48" t="s">
        <v>33</v>
      </c>
    </row>
    <row r="2896" spans="1:11" x14ac:dyDescent="0.25">
      <c r="A2896" s="48" t="s">
        <v>3181</v>
      </c>
      <c r="B2896" s="48" t="s">
        <v>75</v>
      </c>
      <c r="C2896" s="48" t="s">
        <v>31</v>
      </c>
      <c r="D2896" s="48">
        <v>1003145</v>
      </c>
      <c r="E2896" s="48">
        <v>81.55</v>
      </c>
      <c r="F2896" s="48">
        <v>5.26</v>
      </c>
      <c r="G2896" s="48">
        <v>5.1999999999999998E-3</v>
      </c>
      <c r="H2896" s="48">
        <v>190.71199999999999</v>
      </c>
      <c r="I2896" s="48">
        <v>2041</v>
      </c>
      <c r="J2896" s="48" t="s">
        <v>32</v>
      </c>
      <c r="K2896" s="48" t="s">
        <v>33</v>
      </c>
    </row>
    <row r="2897" spans="1:11" x14ac:dyDescent="0.25">
      <c r="A2897" s="48" t="s">
        <v>3062</v>
      </c>
      <c r="B2897" s="48" t="s">
        <v>75</v>
      </c>
      <c r="C2897" s="48" t="s">
        <v>31</v>
      </c>
      <c r="D2897" s="48">
        <v>933868</v>
      </c>
      <c r="E2897" s="48">
        <v>82.07</v>
      </c>
      <c r="F2897" s="48">
        <v>5.22</v>
      </c>
      <c r="G2897" s="48">
        <v>5.5999999999999999E-3</v>
      </c>
      <c r="H2897" s="48">
        <v>178.90190000000001</v>
      </c>
      <c r="I2897" s="48">
        <v>2041</v>
      </c>
      <c r="J2897" s="48" t="s">
        <v>32</v>
      </c>
      <c r="K2897" s="48" t="s">
        <v>33</v>
      </c>
    </row>
    <row r="2898" spans="1:11" x14ac:dyDescent="0.25">
      <c r="A2898" s="48" t="s">
        <v>3574</v>
      </c>
      <c r="B2898" s="48" t="s">
        <v>30</v>
      </c>
      <c r="C2898" s="48" t="s">
        <v>31</v>
      </c>
      <c r="D2898" s="48">
        <v>3616413</v>
      </c>
      <c r="E2898" s="48">
        <v>72.55</v>
      </c>
      <c r="F2898" s="48">
        <v>7.7</v>
      </c>
      <c r="G2898" s="48">
        <v>2.0999999999999999E-3</v>
      </c>
      <c r="H2898" s="48">
        <v>469.66399999999999</v>
      </c>
      <c r="I2898" s="48">
        <v>2041</v>
      </c>
      <c r="J2898" s="48" t="s">
        <v>32</v>
      </c>
      <c r="K2898" s="48" t="s">
        <v>33</v>
      </c>
    </row>
    <row r="2899" spans="1:11" x14ac:dyDescent="0.25">
      <c r="A2899" s="48" t="s">
        <v>2715</v>
      </c>
      <c r="B2899" s="48" t="s">
        <v>75</v>
      </c>
      <c r="C2899" s="48" t="s">
        <v>31</v>
      </c>
      <c r="D2899" s="48">
        <v>594699</v>
      </c>
      <c r="E2899" s="48">
        <v>79.28</v>
      </c>
      <c r="F2899" s="48">
        <v>5.43</v>
      </c>
      <c r="G2899" s="48">
        <v>9.1000000000000004E-3</v>
      </c>
      <c r="H2899" s="48">
        <v>109.521</v>
      </c>
      <c r="I2899" s="48">
        <v>2041</v>
      </c>
      <c r="J2899" s="48" t="s">
        <v>32</v>
      </c>
      <c r="K2899" s="48" t="s">
        <v>33</v>
      </c>
    </row>
    <row r="2900" spans="1:11" x14ac:dyDescent="0.25">
      <c r="A2900" s="48" t="s">
        <v>2713</v>
      </c>
      <c r="B2900" s="48" t="s">
        <v>75</v>
      </c>
      <c r="C2900" s="48" t="s">
        <v>31</v>
      </c>
      <c r="D2900" s="48">
        <v>369008</v>
      </c>
      <c r="E2900" s="48">
        <v>79.599999999999994</v>
      </c>
      <c r="F2900" s="48">
        <v>5.85</v>
      </c>
      <c r="G2900" s="48">
        <v>1.5900000000000001E-2</v>
      </c>
      <c r="H2900" s="48">
        <v>63.078299999999999</v>
      </c>
      <c r="I2900" s="48">
        <v>2041</v>
      </c>
      <c r="J2900" s="48" t="s">
        <v>32</v>
      </c>
      <c r="K2900" s="48" t="s">
        <v>33</v>
      </c>
    </row>
    <row r="2901" spans="1:11" x14ac:dyDescent="0.25">
      <c r="A2901" s="48" t="s">
        <v>3183</v>
      </c>
      <c r="B2901" s="48" t="s">
        <v>79</v>
      </c>
      <c r="C2901" s="48" t="s">
        <v>31</v>
      </c>
      <c r="D2901" s="48">
        <v>1758202</v>
      </c>
      <c r="E2901" s="48">
        <v>84.01</v>
      </c>
      <c r="F2901" s="48">
        <v>9.83</v>
      </c>
      <c r="G2901" s="48">
        <v>5.5999999999999999E-3</v>
      </c>
      <c r="H2901" s="48">
        <v>178.86080000000001</v>
      </c>
      <c r="I2901" s="48">
        <v>2041</v>
      </c>
      <c r="J2901" s="48" t="s">
        <v>32</v>
      </c>
      <c r="K2901" s="48" t="s">
        <v>33</v>
      </c>
    </row>
    <row r="2902" spans="1:11" x14ac:dyDescent="0.25">
      <c r="A2902" s="48" t="s">
        <v>2393</v>
      </c>
      <c r="B2902" s="48" t="s">
        <v>75</v>
      </c>
      <c r="C2902" s="48" t="s">
        <v>31</v>
      </c>
      <c r="D2902" s="48">
        <v>453949</v>
      </c>
      <c r="E2902" s="48">
        <v>80.61</v>
      </c>
      <c r="F2902" s="48">
        <v>4.6900000000000004</v>
      </c>
      <c r="G2902" s="48">
        <v>1.03E-2</v>
      </c>
      <c r="H2902" s="48">
        <v>96.790800000000004</v>
      </c>
      <c r="I2902" s="48">
        <v>2041</v>
      </c>
      <c r="J2902" s="48" t="s">
        <v>32</v>
      </c>
      <c r="K2902" s="48" t="s">
        <v>33</v>
      </c>
    </row>
    <row r="2903" spans="1:11" x14ac:dyDescent="0.25">
      <c r="A2903" s="48" t="s">
        <v>3734</v>
      </c>
      <c r="B2903" s="48" t="s">
        <v>79</v>
      </c>
      <c r="C2903" s="48" t="s">
        <v>31</v>
      </c>
      <c r="D2903" s="48">
        <v>2626475</v>
      </c>
      <c r="E2903" s="48">
        <v>79.959999999999994</v>
      </c>
      <c r="F2903" s="48">
        <v>6.34</v>
      </c>
      <c r="G2903" s="48">
        <v>2.3999999999999998E-3</v>
      </c>
      <c r="H2903" s="48">
        <v>414.2706</v>
      </c>
      <c r="I2903" s="48">
        <v>2041</v>
      </c>
      <c r="J2903" s="48" t="s">
        <v>32</v>
      </c>
      <c r="K2903" s="48" t="s">
        <v>33</v>
      </c>
    </row>
    <row r="2904" spans="1:11" x14ac:dyDescent="0.25">
      <c r="A2904" s="48" t="s">
        <v>3182</v>
      </c>
      <c r="B2904" s="48" t="s">
        <v>79</v>
      </c>
      <c r="C2904" s="48" t="s">
        <v>31</v>
      </c>
      <c r="D2904" s="48">
        <v>1792133</v>
      </c>
      <c r="E2904" s="48">
        <v>82.55</v>
      </c>
      <c r="F2904" s="48">
        <v>9.83</v>
      </c>
      <c r="G2904" s="48">
        <v>5.4999999999999997E-3</v>
      </c>
      <c r="H2904" s="48">
        <v>182.31270000000001</v>
      </c>
      <c r="I2904" s="48">
        <v>2041</v>
      </c>
      <c r="J2904" s="48" t="s">
        <v>32</v>
      </c>
      <c r="K2904" s="48" t="s">
        <v>33</v>
      </c>
    </row>
    <row r="2905" spans="1:11" x14ac:dyDescent="0.25">
      <c r="A2905" s="48" t="s">
        <v>2388</v>
      </c>
      <c r="B2905" s="48" t="s">
        <v>75</v>
      </c>
      <c r="C2905" s="48" t="s">
        <v>31</v>
      </c>
      <c r="D2905" s="48">
        <v>66078</v>
      </c>
      <c r="E2905" s="48">
        <v>88.09</v>
      </c>
      <c r="F2905" s="48">
        <v>3.99</v>
      </c>
      <c r="G2905" s="48">
        <v>6.0400000000000002E-2</v>
      </c>
      <c r="H2905" s="48">
        <v>16.5608</v>
      </c>
      <c r="I2905" s="48">
        <v>2041</v>
      </c>
      <c r="J2905" s="48" t="s">
        <v>32</v>
      </c>
      <c r="K2905" s="48" t="s">
        <v>33</v>
      </c>
    </row>
    <row r="2906" spans="1:11" x14ac:dyDescent="0.25">
      <c r="A2906" s="48" t="s">
        <v>3735</v>
      </c>
      <c r="B2906" s="48" t="s">
        <v>79</v>
      </c>
      <c r="C2906" s="48" t="s">
        <v>31</v>
      </c>
      <c r="D2906" s="48">
        <v>1560303</v>
      </c>
      <c r="E2906" s="48">
        <v>88.35</v>
      </c>
      <c r="F2906" s="48">
        <v>6.46</v>
      </c>
      <c r="G2906" s="48">
        <v>4.1000000000000003E-3</v>
      </c>
      <c r="H2906" s="48">
        <v>241.53299999999999</v>
      </c>
      <c r="I2906" s="48">
        <v>2041</v>
      </c>
      <c r="J2906" s="48" t="s">
        <v>32</v>
      </c>
      <c r="K2906" s="48" t="s">
        <v>33</v>
      </c>
    </row>
    <row r="2907" spans="1:11" x14ac:dyDescent="0.25">
      <c r="A2907" s="48" t="s">
        <v>2542</v>
      </c>
      <c r="B2907" s="48" t="s">
        <v>75</v>
      </c>
      <c r="C2907" s="48" t="s">
        <v>31</v>
      </c>
      <c r="D2907" s="48">
        <v>177584</v>
      </c>
      <c r="E2907" s="48">
        <v>78.16</v>
      </c>
      <c r="F2907" s="48">
        <v>3.92</v>
      </c>
      <c r="G2907" s="48">
        <v>2.2100000000000002E-2</v>
      </c>
      <c r="H2907" s="48">
        <v>45.302</v>
      </c>
      <c r="I2907" s="48">
        <v>2041</v>
      </c>
      <c r="J2907" s="48" t="s">
        <v>32</v>
      </c>
      <c r="K2907" s="48" t="s">
        <v>33</v>
      </c>
    </row>
    <row r="2908" spans="1:11" x14ac:dyDescent="0.25">
      <c r="A2908" s="48" t="s">
        <v>2712</v>
      </c>
      <c r="B2908" s="48" t="s">
        <v>34</v>
      </c>
      <c r="C2908" s="48" t="s">
        <v>31</v>
      </c>
      <c r="D2908" s="48">
        <v>504363</v>
      </c>
      <c r="E2908" s="48">
        <v>80.31</v>
      </c>
      <c r="F2908" s="48">
        <v>8.23</v>
      </c>
      <c r="G2908" s="48">
        <v>1.6299999999999999E-2</v>
      </c>
      <c r="H2908" s="48">
        <v>61.283499999999997</v>
      </c>
      <c r="I2908" s="48">
        <v>2041</v>
      </c>
      <c r="J2908" s="48" t="s">
        <v>32</v>
      </c>
      <c r="K2908" s="48" t="s">
        <v>33</v>
      </c>
    </row>
    <row r="2909" spans="1:11" x14ac:dyDescent="0.25">
      <c r="A2909" s="48" t="s">
        <v>2990</v>
      </c>
      <c r="B2909" s="48" t="s">
        <v>75</v>
      </c>
      <c r="C2909" s="48" t="s">
        <v>31</v>
      </c>
      <c r="D2909" s="48">
        <v>644592</v>
      </c>
      <c r="E2909" s="48">
        <v>78.56</v>
      </c>
      <c r="F2909" s="48">
        <v>4.68</v>
      </c>
      <c r="G2909" s="48">
        <v>7.3000000000000001E-3</v>
      </c>
      <c r="H2909" s="48">
        <v>137.73330000000001</v>
      </c>
      <c r="I2909" s="48">
        <v>2041</v>
      </c>
      <c r="J2909" s="48" t="s">
        <v>32</v>
      </c>
      <c r="K2909" s="48" t="s">
        <v>33</v>
      </c>
    </row>
    <row r="2910" spans="1:11" x14ac:dyDescent="0.25">
      <c r="A2910" s="48" t="s">
        <v>2695</v>
      </c>
      <c r="B2910" s="48" t="s">
        <v>75</v>
      </c>
      <c r="C2910" s="48" t="s">
        <v>31</v>
      </c>
      <c r="D2910" s="48">
        <v>509349</v>
      </c>
      <c r="E2910" s="48">
        <v>81.99</v>
      </c>
      <c r="F2910" s="48">
        <v>5.26</v>
      </c>
      <c r="G2910" s="48">
        <v>1.03E-2</v>
      </c>
      <c r="H2910" s="48">
        <v>96.834299999999999</v>
      </c>
      <c r="I2910" s="48">
        <v>2041</v>
      </c>
      <c r="J2910" s="48" t="s">
        <v>32</v>
      </c>
      <c r="K2910" s="48" t="s">
        <v>33</v>
      </c>
    </row>
    <row r="2911" spans="1:11" x14ac:dyDescent="0.25">
      <c r="A2911" s="48" t="s">
        <v>2896</v>
      </c>
      <c r="B2911" s="48" t="s">
        <v>79</v>
      </c>
      <c r="C2911" s="48" t="s">
        <v>31</v>
      </c>
      <c r="D2911" s="48">
        <v>2472555</v>
      </c>
      <c r="E2911" s="48">
        <v>85.31</v>
      </c>
      <c r="F2911" s="48">
        <v>9.84</v>
      </c>
      <c r="G2911" s="48">
        <v>4.0000000000000001E-3</v>
      </c>
      <c r="H2911" s="48">
        <v>251.27590000000001</v>
      </c>
      <c r="I2911" s="48">
        <v>2041</v>
      </c>
      <c r="J2911" s="48" t="s">
        <v>32</v>
      </c>
      <c r="K2911" s="48" t="s">
        <v>33</v>
      </c>
    </row>
    <row r="2912" spans="1:11" x14ac:dyDescent="0.25">
      <c r="A2912" s="48" t="s">
        <v>3736</v>
      </c>
      <c r="B2912" s="48" t="s">
        <v>75</v>
      </c>
      <c r="C2912" s="48" t="s">
        <v>31</v>
      </c>
      <c r="D2912" s="48">
        <v>2343078</v>
      </c>
      <c r="E2912" s="48">
        <v>87.62</v>
      </c>
      <c r="F2912" s="48">
        <v>6.32</v>
      </c>
      <c r="G2912" s="48">
        <v>2.7000000000000001E-3</v>
      </c>
      <c r="H2912" s="48">
        <v>370.74020000000002</v>
      </c>
      <c r="I2912" s="48">
        <v>2041</v>
      </c>
      <c r="J2912" s="48" t="s">
        <v>32</v>
      </c>
      <c r="K2912" s="48" t="s">
        <v>33</v>
      </c>
    </row>
    <row r="2913" spans="1:11" x14ac:dyDescent="0.25">
      <c r="A2913" s="48" t="s">
        <v>2504</v>
      </c>
      <c r="B2913" s="48" t="s">
        <v>75</v>
      </c>
      <c r="C2913" s="48" t="s">
        <v>31</v>
      </c>
      <c r="D2913" s="48">
        <v>141866</v>
      </c>
      <c r="E2913" s="48">
        <v>81.48</v>
      </c>
      <c r="F2913" s="48">
        <v>4.8099999999999996</v>
      </c>
      <c r="G2913" s="48">
        <v>3.39E-2</v>
      </c>
      <c r="H2913" s="48">
        <v>29.494</v>
      </c>
      <c r="I2913" s="48">
        <v>2041</v>
      </c>
      <c r="J2913" s="48" t="s">
        <v>32</v>
      </c>
      <c r="K2913" s="48" t="s">
        <v>33</v>
      </c>
    </row>
    <row r="2914" spans="1:11" x14ac:dyDescent="0.25">
      <c r="A2914" s="48" t="s">
        <v>2446</v>
      </c>
      <c r="B2914" s="48" t="s">
        <v>75</v>
      </c>
      <c r="C2914" s="48" t="s">
        <v>31</v>
      </c>
      <c r="D2914" s="48">
        <v>610214</v>
      </c>
      <c r="E2914" s="48">
        <v>77.900000000000006</v>
      </c>
      <c r="F2914" s="48">
        <v>4.8600000000000003</v>
      </c>
      <c r="G2914" s="48">
        <v>8.0000000000000002E-3</v>
      </c>
      <c r="H2914" s="48">
        <v>125.55840000000001</v>
      </c>
      <c r="I2914" s="48">
        <v>2041</v>
      </c>
      <c r="J2914" s="48" t="s">
        <v>32</v>
      </c>
      <c r="K2914" s="48" t="s">
        <v>33</v>
      </c>
    </row>
    <row r="2915" spans="1:11" x14ac:dyDescent="0.25">
      <c r="A2915" s="48" t="s">
        <v>2728</v>
      </c>
      <c r="B2915" s="48" t="s">
        <v>75</v>
      </c>
      <c r="C2915" s="48" t="s">
        <v>31</v>
      </c>
      <c r="D2915" s="48">
        <v>800968</v>
      </c>
      <c r="E2915" s="48">
        <v>86.12</v>
      </c>
      <c r="F2915" s="48">
        <v>5.29</v>
      </c>
      <c r="G2915" s="48">
        <v>6.6E-3</v>
      </c>
      <c r="H2915" s="48">
        <v>151.4118</v>
      </c>
      <c r="I2915" s="48">
        <v>2041</v>
      </c>
      <c r="J2915" s="48" t="s">
        <v>32</v>
      </c>
      <c r="K2915" s="48" t="s">
        <v>33</v>
      </c>
    </row>
    <row r="2916" spans="1:11" x14ac:dyDescent="0.25">
      <c r="A2916" s="48" t="s">
        <v>2891</v>
      </c>
      <c r="B2916" s="48" t="s">
        <v>75</v>
      </c>
      <c r="C2916" s="48" t="s">
        <v>31</v>
      </c>
      <c r="D2916" s="48">
        <v>845690</v>
      </c>
      <c r="E2916" s="48">
        <v>76.19</v>
      </c>
      <c r="F2916" s="48">
        <v>5.32</v>
      </c>
      <c r="G2916" s="48">
        <v>6.3E-3</v>
      </c>
      <c r="H2916" s="48">
        <v>158.96430000000001</v>
      </c>
      <c r="I2916" s="48">
        <v>2041</v>
      </c>
      <c r="J2916" s="48" t="s">
        <v>32</v>
      </c>
      <c r="K2916" s="48" t="s">
        <v>33</v>
      </c>
    </row>
    <row r="2917" spans="1:11" x14ac:dyDescent="0.25">
      <c r="A2917" s="48" t="s">
        <v>3178</v>
      </c>
      <c r="B2917" s="48" t="s">
        <v>75</v>
      </c>
      <c r="C2917" s="48" t="s">
        <v>31</v>
      </c>
      <c r="D2917" s="48">
        <v>1088570</v>
      </c>
      <c r="E2917" s="48">
        <v>79.790000000000006</v>
      </c>
      <c r="F2917" s="48">
        <v>5.37</v>
      </c>
      <c r="G2917" s="48">
        <v>4.8999999999999998E-3</v>
      </c>
      <c r="H2917" s="48">
        <v>202.7132</v>
      </c>
      <c r="I2917" s="48">
        <v>2041</v>
      </c>
      <c r="J2917" s="48" t="s">
        <v>32</v>
      </c>
      <c r="K2917" s="48" t="s">
        <v>33</v>
      </c>
    </row>
    <row r="2918" spans="1:11" x14ac:dyDescent="0.25">
      <c r="A2918" s="48" t="s">
        <v>3737</v>
      </c>
      <c r="B2918" s="48" t="s">
        <v>79</v>
      </c>
      <c r="C2918" s="48" t="s">
        <v>31</v>
      </c>
      <c r="D2918" s="48">
        <v>1559857</v>
      </c>
      <c r="E2918" s="48">
        <v>85.37</v>
      </c>
      <c r="F2918" s="48">
        <v>6.88</v>
      </c>
      <c r="G2918" s="48">
        <v>4.4000000000000003E-3</v>
      </c>
      <c r="H2918" s="48">
        <v>226.7234</v>
      </c>
      <c r="I2918" s="48">
        <v>2041</v>
      </c>
      <c r="J2918" s="48" t="s">
        <v>32</v>
      </c>
      <c r="K2918" s="48" t="s">
        <v>33</v>
      </c>
    </row>
    <row r="2919" spans="1:11" x14ac:dyDescent="0.25">
      <c r="A2919" s="48" t="s">
        <v>1794</v>
      </c>
      <c r="B2919" s="48" t="s">
        <v>79</v>
      </c>
      <c r="C2919" s="48" t="s">
        <v>31</v>
      </c>
      <c r="D2919" s="48">
        <v>3173793</v>
      </c>
      <c r="E2919" s="48">
        <v>84.23</v>
      </c>
      <c r="F2919" s="48">
        <v>6.29</v>
      </c>
      <c r="G2919" s="48">
        <v>2E-3</v>
      </c>
      <c r="H2919" s="48">
        <v>504.57749999999999</v>
      </c>
      <c r="I2919" s="48">
        <v>2041</v>
      </c>
      <c r="J2919" s="48" t="s">
        <v>32</v>
      </c>
      <c r="K2919" s="48" t="s">
        <v>33</v>
      </c>
    </row>
    <row r="2920" spans="1:11" x14ac:dyDescent="0.25">
      <c r="A2920" s="48" t="s">
        <v>2692</v>
      </c>
      <c r="B2920" s="48" t="s">
        <v>75</v>
      </c>
      <c r="C2920" s="48" t="s">
        <v>31</v>
      </c>
      <c r="D2920" s="48">
        <v>439997</v>
      </c>
      <c r="E2920" s="48">
        <v>81.38</v>
      </c>
      <c r="F2920" s="48">
        <v>6.19</v>
      </c>
      <c r="G2920" s="48">
        <v>1.41E-2</v>
      </c>
      <c r="H2920" s="48">
        <v>71.081900000000005</v>
      </c>
      <c r="I2920" s="48">
        <v>2041</v>
      </c>
      <c r="J2920" s="48" t="s">
        <v>32</v>
      </c>
      <c r="K2920" s="48" t="s">
        <v>33</v>
      </c>
    </row>
    <row r="2921" spans="1:11" x14ac:dyDescent="0.25">
      <c r="A2921" s="48" t="s">
        <v>3738</v>
      </c>
      <c r="B2921" s="48" t="s">
        <v>75</v>
      </c>
      <c r="C2921" s="48" t="s">
        <v>31</v>
      </c>
      <c r="D2921" s="48">
        <v>2493539</v>
      </c>
      <c r="E2921" s="48">
        <v>77.400000000000006</v>
      </c>
      <c r="F2921" s="48">
        <v>6.69</v>
      </c>
      <c r="G2921" s="48">
        <v>2.7000000000000001E-3</v>
      </c>
      <c r="H2921" s="48">
        <v>372.72629999999998</v>
      </c>
      <c r="I2921" s="48">
        <v>2041</v>
      </c>
      <c r="J2921" s="48" t="s">
        <v>32</v>
      </c>
      <c r="K2921" s="48" t="s">
        <v>33</v>
      </c>
    </row>
    <row r="2922" spans="1:11" x14ac:dyDescent="0.25">
      <c r="A2922" s="48" t="s">
        <v>3739</v>
      </c>
      <c r="B2922" s="48" t="s">
        <v>79</v>
      </c>
      <c r="C2922" s="48" t="s">
        <v>31</v>
      </c>
      <c r="D2922" s="48">
        <v>1644184</v>
      </c>
      <c r="E2922" s="48">
        <v>87.56</v>
      </c>
      <c r="F2922" s="48">
        <v>7.09</v>
      </c>
      <c r="G2922" s="48">
        <v>4.3E-3</v>
      </c>
      <c r="H2922" s="48">
        <v>231.90190000000001</v>
      </c>
      <c r="I2922" s="48">
        <v>2041</v>
      </c>
      <c r="J2922" s="48" t="s">
        <v>32</v>
      </c>
      <c r="K2922" s="48" t="s">
        <v>33</v>
      </c>
    </row>
    <row r="2923" spans="1:11" x14ac:dyDescent="0.25">
      <c r="A2923" s="48" t="s">
        <v>3074</v>
      </c>
      <c r="B2923" s="48" t="s">
        <v>79</v>
      </c>
      <c r="C2923" s="48" t="s">
        <v>31</v>
      </c>
      <c r="D2923" s="48">
        <v>1886227</v>
      </c>
      <c r="E2923" s="48">
        <v>84.97</v>
      </c>
      <c r="F2923" s="48">
        <v>9.82</v>
      </c>
      <c r="G2923" s="48">
        <v>5.1999999999999998E-3</v>
      </c>
      <c r="H2923" s="48">
        <v>192.08019999999999</v>
      </c>
      <c r="I2923" s="48">
        <v>2041</v>
      </c>
      <c r="J2923" s="48" t="s">
        <v>32</v>
      </c>
      <c r="K2923" s="48" t="s">
        <v>33</v>
      </c>
    </row>
    <row r="2924" spans="1:11" x14ac:dyDescent="0.25">
      <c r="A2924" s="48" t="s">
        <v>3061</v>
      </c>
      <c r="B2924" s="48" t="s">
        <v>79</v>
      </c>
      <c r="C2924" s="48" t="s">
        <v>31</v>
      </c>
      <c r="D2924" s="48">
        <v>2133460</v>
      </c>
      <c r="E2924" s="48">
        <v>83.34</v>
      </c>
      <c r="F2924" s="48">
        <v>9.7899999999999991</v>
      </c>
      <c r="G2924" s="48">
        <v>4.5999999999999999E-3</v>
      </c>
      <c r="H2924" s="48">
        <v>217.92240000000001</v>
      </c>
      <c r="I2924" s="48">
        <v>2041</v>
      </c>
      <c r="J2924" s="48" t="s">
        <v>32</v>
      </c>
      <c r="K2924" s="48" t="s">
        <v>33</v>
      </c>
    </row>
    <row r="2925" spans="1:11" x14ac:dyDescent="0.25">
      <c r="A2925" s="48" t="s">
        <v>2710</v>
      </c>
      <c r="B2925" s="48" t="s">
        <v>75</v>
      </c>
      <c r="C2925" s="48" t="s">
        <v>31</v>
      </c>
      <c r="D2925" s="48">
        <v>348619</v>
      </c>
      <c r="E2925" s="48">
        <v>73.72</v>
      </c>
      <c r="F2925" s="48">
        <v>5.48</v>
      </c>
      <c r="G2925" s="48">
        <v>1.5699999999999999E-2</v>
      </c>
      <c r="H2925" s="48">
        <v>63.616599999999998</v>
      </c>
      <c r="I2925" s="48">
        <v>2041</v>
      </c>
      <c r="J2925" s="48" t="s">
        <v>32</v>
      </c>
      <c r="K2925" s="48" t="s">
        <v>33</v>
      </c>
    </row>
    <row r="2926" spans="1:11" x14ac:dyDescent="0.25">
      <c r="A2926" s="48" t="s">
        <v>3740</v>
      </c>
      <c r="B2926" s="48" t="s">
        <v>75</v>
      </c>
      <c r="C2926" s="48" t="s">
        <v>31</v>
      </c>
      <c r="D2926" s="48">
        <v>1874210</v>
      </c>
      <c r="E2926" s="48">
        <v>77.69</v>
      </c>
      <c r="F2926" s="48">
        <v>6.9</v>
      </c>
      <c r="G2926" s="48">
        <v>3.7000000000000002E-3</v>
      </c>
      <c r="H2926" s="48">
        <v>271.62459999999999</v>
      </c>
      <c r="I2926" s="48">
        <v>2041</v>
      </c>
      <c r="J2926" s="48" t="s">
        <v>32</v>
      </c>
      <c r="K2926" s="48" t="s">
        <v>33</v>
      </c>
    </row>
    <row r="2927" spans="1:11" x14ac:dyDescent="0.25">
      <c r="A2927" s="48" t="s">
        <v>3741</v>
      </c>
      <c r="B2927" s="48" t="s">
        <v>75</v>
      </c>
      <c r="C2927" s="48" t="s">
        <v>31</v>
      </c>
      <c r="D2927" s="48">
        <v>1975856</v>
      </c>
      <c r="E2927" s="48">
        <v>83.81</v>
      </c>
      <c r="F2927" s="48">
        <v>5.45</v>
      </c>
      <c r="G2927" s="48">
        <v>2.8E-3</v>
      </c>
      <c r="H2927" s="48">
        <v>362.54239999999999</v>
      </c>
      <c r="I2927" s="48">
        <v>2041</v>
      </c>
      <c r="J2927" s="48" t="s">
        <v>32</v>
      </c>
      <c r="K2927" s="48" t="s">
        <v>33</v>
      </c>
    </row>
    <row r="2928" spans="1:11" x14ac:dyDescent="0.25">
      <c r="A2928" s="48" t="s">
        <v>2696</v>
      </c>
      <c r="B2928" s="48" t="s">
        <v>75</v>
      </c>
      <c r="C2928" s="48" t="s">
        <v>31</v>
      </c>
      <c r="D2928" s="48">
        <v>133569</v>
      </c>
      <c r="E2928" s="48">
        <v>79.89</v>
      </c>
      <c r="F2928" s="48">
        <v>6.08</v>
      </c>
      <c r="G2928" s="48">
        <v>4.5499999999999999E-2</v>
      </c>
      <c r="H2928" s="48">
        <v>21.968599999999999</v>
      </c>
      <c r="I2928" s="48">
        <v>2041</v>
      </c>
      <c r="J2928" s="48" t="s">
        <v>32</v>
      </c>
      <c r="K2928" s="48" t="s">
        <v>33</v>
      </c>
    </row>
    <row r="2929" spans="1:11" x14ac:dyDescent="0.25">
      <c r="A2929" s="48" t="s">
        <v>3177</v>
      </c>
      <c r="B2929" s="48" t="s">
        <v>79</v>
      </c>
      <c r="C2929" s="48" t="s">
        <v>31</v>
      </c>
      <c r="D2929" s="48">
        <v>2346092</v>
      </c>
      <c r="E2929" s="48">
        <v>86.3</v>
      </c>
      <c r="F2929" s="48">
        <v>9.83</v>
      </c>
      <c r="G2929" s="48">
        <v>4.1999999999999997E-3</v>
      </c>
      <c r="H2929" s="48">
        <v>238.66650000000001</v>
      </c>
      <c r="I2929" s="48">
        <v>2041</v>
      </c>
      <c r="J2929" s="48" t="s">
        <v>32</v>
      </c>
      <c r="K2929" s="48" t="s">
        <v>33</v>
      </c>
    </row>
    <row r="2930" spans="1:11" x14ac:dyDescent="0.25">
      <c r="A2930" s="48" t="s">
        <v>2705</v>
      </c>
      <c r="B2930" s="48" t="s">
        <v>75</v>
      </c>
      <c r="C2930" s="48" t="s">
        <v>31</v>
      </c>
      <c r="D2930" s="48">
        <v>921962</v>
      </c>
      <c r="E2930" s="48">
        <v>79.290000000000006</v>
      </c>
      <c r="F2930" s="48">
        <v>5.9</v>
      </c>
      <c r="G2930" s="48">
        <v>6.4000000000000003E-3</v>
      </c>
      <c r="H2930" s="48">
        <v>156.2647</v>
      </c>
      <c r="I2930" s="48">
        <v>2041</v>
      </c>
      <c r="J2930" s="48" t="s">
        <v>32</v>
      </c>
      <c r="K2930" s="48" t="s">
        <v>33</v>
      </c>
    </row>
    <row r="2931" spans="1:11" x14ac:dyDescent="0.25">
      <c r="A2931" s="48" t="s">
        <v>3184</v>
      </c>
      <c r="B2931" s="48" t="s">
        <v>75</v>
      </c>
      <c r="C2931" s="48" t="s">
        <v>31</v>
      </c>
      <c r="D2931" s="48">
        <v>1167000</v>
      </c>
      <c r="E2931" s="48">
        <v>77.099999999999994</v>
      </c>
      <c r="F2931" s="48">
        <v>5.31</v>
      </c>
      <c r="G2931" s="48">
        <v>4.5999999999999999E-3</v>
      </c>
      <c r="H2931" s="48">
        <v>219.774</v>
      </c>
      <c r="I2931" s="48">
        <v>2041</v>
      </c>
      <c r="J2931" s="48" t="s">
        <v>32</v>
      </c>
      <c r="K2931" s="48" t="s">
        <v>33</v>
      </c>
    </row>
    <row r="2932" spans="1:11" x14ac:dyDescent="0.25">
      <c r="A2932" s="48" t="s">
        <v>3742</v>
      </c>
      <c r="B2932" s="48" t="s">
        <v>79</v>
      </c>
      <c r="C2932" s="48" t="s">
        <v>31</v>
      </c>
      <c r="D2932" s="48">
        <v>1890022</v>
      </c>
      <c r="E2932" s="48">
        <v>85.1</v>
      </c>
      <c r="F2932" s="48">
        <v>7.12</v>
      </c>
      <c r="G2932" s="48">
        <v>3.8E-3</v>
      </c>
      <c r="H2932" s="48">
        <v>265.45249999999999</v>
      </c>
      <c r="I2932" s="48">
        <v>2041</v>
      </c>
      <c r="J2932" s="48" t="s">
        <v>32</v>
      </c>
      <c r="K2932" s="48" t="s">
        <v>33</v>
      </c>
    </row>
    <row r="2933" spans="1:11" x14ac:dyDescent="0.25">
      <c r="A2933" s="48" t="s">
        <v>2569</v>
      </c>
      <c r="B2933" s="48" t="s">
        <v>75</v>
      </c>
      <c r="C2933" s="48" t="s">
        <v>31</v>
      </c>
      <c r="D2933" s="48">
        <v>200912</v>
      </c>
      <c r="E2933" s="48">
        <v>76.489999999999995</v>
      </c>
      <c r="F2933" s="48">
        <v>4.6500000000000004</v>
      </c>
      <c r="G2933" s="48">
        <v>2.3099999999999999E-2</v>
      </c>
      <c r="H2933" s="48">
        <v>43.206800000000001</v>
      </c>
      <c r="I2933" s="48">
        <v>2041</v>
      </c>
      <c r="J2933" s="48" t="s">
        <v>32</v>
      </c>
      <c r="K2933" s="48" t="s">
        <v>33</v>
      </c>
    </row>
    <row r="2934" spans="1:11" x14ac:dyDescent="0.25">
      <c r="A2934" s="48" t="s">
        <v>2899</v>
      </c>
      <c r="B2934" s="48" t="s">
        <v>79</v>
      </c>
      <c r="C2934" s="48" t="s">
        <v>31</v>
      </c>
      <c r="D2934" s="48">
        <v>3134392</v>
      </c>
      <c r="E2934" s="48">
        <v>80.97</v>
      </c>
      <c r="F2934" s="48">
        <v>9.85</v>
      </c>
      <c r="G2934" s="48">
        <v>3.0999999999999999E-3</v>
      </c>
      <c r="H2934" s="48">
        <v>318.2124</v>
      </c>
      <c r="I2934" s="48">
        <v>2041</v>
      </c>
      <c r="J2934" s="48" t="s">
        <v>32</v>
      </c>
      <c r="K2934" s="48" t="s">
        <v>33</v>
      </c>
    </row>
    <row r="2935" spans="1:11" x14ac:dyDescent="0.25">
      <c r="A2935" s="48" t="s">
        <v>2400</v>
      </c>
      <c r="B2935" s="48" t="s">
        <v>75</v>
      </c>
      <c r="C2935" s="48" t="s">
        <v>31</v>
      </c>
      <c r="D2935" s="48">
        <v>397359</v>
      </c>
      <c r="E2935" s="48">
        <v>79.73</v>
      </c>
      <c r="F2935" s="48">
        <v>4.68</v>
      </c>
      <c r="G2935" s="48">
        <v>1.18E-2</v>
      </c>
      <c r="H2935" s="48">
        <v>84.905799999999999</v>
      </c>
      <c r="I2935" s="48">
        <v>2041</v>
      </c>
      <c r="J2935" s="48" t="s">
        <v>32</v>
      </c>
      <c r="K2935" s="48" t="s">
        <v>33</v>
      </c>
    </row>
    <row r="2936" spans="1:11" x14ac:dyDescent="0.25">
      <c r="A2936" s="48" t="s">
        <v>2522</v>
      </c>
      <c r="B2936" s="48" t="s">
        <v>75</v>
      </c>
      <c r="C2936" s="48" t="s">
        <v>31</v>
      </c>
      <c r="D2936" s="48">
        <v>360246</v>
      </c>
      <c r="E2936" s="48">
        <v>84.15</v>
      </c>
      <c r="F2936" s="48">
        <v>4.82</v>
      </c>
      <c r="G2936" s="48">
        <v>1.34E-2</v>
      </c>
      <c r="H2936" s="48">
        <v>74.739800000000002</v>
      </c>
      <c r="I2936" s="48">
        <v>2041</v>
      </c>
      <c r="J2936" s="48" t="s">
        <v>32</v>
      </c>
      <c r="K2936" s="48" t="s">
        <v>33</v>
      </c>
    </row>
    <row r="2937" spans="1:11" x14ac:dyDescent="0.25">
      <c r="A2937" s="48" t="s">
        <v>2471</v>
      </c>
      <c r="B2937" s="48" t="s">
        <v>75</v>
      </c>
      <c r="C2937" s="48" t="s">
        <v>31</v>
      </c>
      <c r="D2937" s="48">
        <v>705089</v>
      </c>
      <c r="E2937" s="48">
        <v>83.46</v>
      </c>
      <c r="F2937" s="48">
        <v>4.8</v>
      </c>
      <c r="G2937" s="48">
        <v>6.7999999999999996E-3</v>
      </c>
      <c r="H2937" s="48">
        <v>146.89349999999999</v>
      </c>
      <c r="I2937" s="48">
        <v>2041</v>
      </c>
      <c r="J2937" s="48" t="s">
        <v>32</v>
      </c>
      <c r="K2937" s="48" t="s">
        <v>33</v>
      </c>
    </row>
    <row r="2938" spans="1:11" x14ac:dyDescent="0.25">
      <c r="A2938" s="48" t="s">
        <v>2725</v>
      </c>
      <c r="B2938" s="48" t="s">
        <v>34</v>
      </c>
      <c r="C2938" s="48" t="s">
        <v>31</v>
      </c>
      <c r="D2938" s="48">
        <v>329272</v>
      </c>
      <c r="E2938" s="48">
        <v>79.78</v>
      </c>
      <c r="F2938" s="48">
        <v>8.6199999999999992</v>
      </c>
      <c r="G2938" s="48">
        <v>2.6200000000000001E-2</v>
      </c>
      <c r="H2938" s="48">
        <v>38.198599999999999</v>
      </c>
      <c r="I2938" s="48">
        <v>2041</v>
      </c>
      <c r="J2938" s="48" t="s">
        <v>32</v>
      </c>
      <c r="K2938" s="48" t="s">
        <v>33</v>
      </c>
    </row>
    <row r="2939" spans="1:11" x14ac:dyDescent="0.25">
      <c r="A2939" s="48" t="s">
        <v>2693</v>
      </c>
      <c r="B2939" s="48" t="s">
        <v>34</v>
      </c>
      <c r="C2939" s="48" t="s">
        <v>31</v>
      </c>
      <c r="D2939" s="48">
        <v>622529</v>
      </c>
      <c r="E2939" s="48">
        <v>79.97</v>
      </c>
      <c r="F2939" s="48">
        <v>7.73</v>
      </c>
      <c r="G2939" s="48">
        <v>1.24E-2</v>
      </c>
      <c r="H2939" s="48">
        <v>80.534099999999995</v>
      </c>
      <c r="I2939" s="48">
        <v>2041</v>
      </c>
      <c r="J2939" s="48" t="s">
        <v>32</v>
      </c>
      <c r="K2939" s="48" t="s">
        <v>33</v>
      </c>
    </row>
    <row r="2940" spans="1:11" x14ac:dyDescent="0.25">
      <c r="A2940" s="48" t="s">
        <v>2419</v>
      </c>
      <c r="B2940" s="48" t="s">
        <v>79</v>
      </c>
      <c r="C2940" s="48" t="s">
        <v>31</v>
      </c>
      <c r="D2940" s="48">
        <v>61390</v>
      </c>
      <c r="E2940" s="48">
        <v>89.07</v>
      </c>
      <c r="F2940" s="48">
        <v>6.57</v>
      </c>
      <c r="G2940" s="48">
        <v>0.107</v>
      </c>
      <c r="H2940" s="48">
        <v>9.3438999999999997</v>
      </c>
      <c r="I2940" s="48">
        <v>2041</v>
      </c>
      <c r="J2940" s="48" t="s">
        <v>32</v>
      </c>
      <c r="K2940" s="48" t="s">
        <v>33</v>
      </c>
    </row>
    <row r="2941" spans="1:11" x14ac:dyDescent="0.25">
      <c r="A2941" s="48" t="s">
        <v>3743</v>
      </c>
      <c r="B2941" s="48" t="s">
        <v>75</v>
      </c>
      <c r="C2941" s="48" t="s">
        <v>31</v>
      </c>
      <c r="D2941" s="48">
        <v>5414964</v>
      </c>
      <c r="E2941" s="48">
        <v>87.48</v>
      </c>
      <c r="F2941" s="48">
        <v>17.3</v>
      </c>
      <c r="G2941" s="48">
        <v>3.2000000000000002E-3</v>
      </c>
      <c r="H2941" s="48">
        <v>313.00369999999998</v>
      </c>
      <c r="I2941" s="48">
        <v>2041</v>
      </c>
      <c r="J2941" s="48" t="s">
        <v>32</v>
      </c>
      <c r="K2941" s="48" t="s">
        <v>33</v>
      </c>
    </row>
    <row r="2942" spans="1:11" x14ac:dyDescent="0.25">
      <c r="A2942" s="48" t="s">
        <v>3063</v>
      </c>
      <c r="B2942" s="48" t="s">
        <v>79</v>
      </c>
      <c r="C2942" s="48" t="s">
        <v>31</v>
      </c>
      <c r="D2942" s="48">
        <v>1785436</v>
      </c>
      <c r="E2942" s="48">
        <v>85.67</v>
      </c>
      <c r="F2942" s="48">
        <v>9.7899999999999991</v>
      </c>
      <c r="G2942" s="48">
        <v>5.4999999999999997E-3</v>
      </c>
      <c r="H2942" s="48">
        <v>182.37350000000001</v>
      </c>
      <c r="I2942" s="48">
        <v>2041</v>
      </c>
      <c r="J2942" s="48" t="s">
        <v>32</v>
      </c>
      <c r="K2942" s="48" t="s">
        <v>33</v>
      </c>
    </row>
    <row r="2943" spans="1:11" x14ac:dyDescent="0.25">
      <c r="A2943" s="48" t="s">
        <v>3744</v>
      </c>
      <c r="B2943" s="48" t="s">
        <v>79</v>
      </c>
      <c r="C2943" s="48" t="s">
        <v>31</v>
      </c>
      <c r="D2943" s="48">
        <v>2626475</v>
      </c>
      <c r="E2943" s="48">
        <v>79.66</v>
      </c>
      <c r="F2943" s="48">
        <v>6.33</v>
      </c>
      <c r="G2943" s="48">
        <v>2.3999999999999998E-3</v>
      </c>
      <c r="H2943" s="48">
        <v>414.92500000000001</v>
      </c>
      <c r="I2943" s="48">
        <v>2041</v>
      </c>
      <c r="J2943" s="48" t="s">
        <v>32</v>
      </c>
      <c r="K2943" s="48" t="s">
        <v>33</v>
      </c>
    </row>
    <row r="2944" spans="1:11" x14ac:dyDescent="0.25">
      <c r="A2944" s="48" t="s">
        <v>2898</v>
      </c>
      <c r="B2944" s="48" t="s">
        <v>75</v>
      </c>
      <c r="C2944" s="48" t="s">
        <v>31</v>
      </c>
      <c r="D2944" s="48">
        <v>828947</v>
      </c>
      <c r="E2944" s="48">
        <v>78.08</v>
      </c>
      <c r="F2944" s="48">
        <v>5.3</v>
      </c>
      <c r="G2944" s="48">
        <v>6.4000000000000003E-3</v>
      </c>
      <c r="H2944" s="48">
        <v>156.4051</v>
      </c>
      <c r="I2944" s="48">
        <v>2041</v>
      </c>
      <c r="J2944" s="48" t="s">
        <v>32</v>
      </c>
      <c r="K2944" s="48" t="s">
        <v>33</v>
      </c>
    </row>
    <row r="2945" spans="1:11" x14ac:dyDescent="0.25">
      <c r="A2945" s="48" t="s">
        <v>2414</v>
      </c>
      <c r="B2945" s="48" t="s">
        <v>75</v>
      </c>
      <c r="C2945" s="48" t="s">
        <v>31</v>
      </c>
      <c r="D2945" s="48">
        <v>342610</v>
      </c>
      <c r="E2945" s="48">
        <v>77.09</v>
      </c>
      <c r="F2945" s="48">
        <v>4.32</v>
      </c>
      <c r="G2945" s="48">
        <v>1.26E-2</v>
      </c>
      <c r="H2945" s="48">
        <v>79.308000000000007</v>
      </c>
      <c r="I2945" s="48">
        <v>2041</v>
      </c>
      <c r="J2945" s="48" t="s">
        <v>32</v>
      </c>
      <c r="K2945" s="48" t="s">
        <v>33</v>
      </c>
    </row>
    <row r="2946" spans="1:11" x14ac:dyDescent="0.25">
      <c r="A2946" s="48" t="s">
        <v>3180</v>
      </c>
      <c r="B2946" s="48" t="s">
        <v>79</v>
      </c>
      <c r="C2946" s="48" t="s">
        <v>31</v>
      </c>
      <c r="D2946" s="48">
        <v>2009062</v>
      </c>
      <c r="E2946" s="48">
        <v>85.41</v>
      </c>
      <c r="F2946" s="48">
        <v>9.85</v>
      </c>
      <c r="G2946" s="48">
        <v>4.8999999999999998E-3</v>
      </c>
      <c r="H2946" s="48">
        <v>203.9657</v>
      </c>
      <c r="I2946" s="48">
        <v>2041</v>
      </c>
      <c r="J2946" s="48" t="s">
        <v>32</v>
      </c>
      <c r="K2946" s="48" t="s">
        <v>33</v>
      </c>
    </row>
    <row r="2947" spans="1:11" x14ac:dyDescent="0.25">
      <c r="A2947" s="48" t="s">
        <v>3549</v>
      </c>
      <c r="B2947" s="48" t="s">
        <v>30</v>
      </c>
      <c r="C2947" s="48" t="s">
        <v>31</v>
      </c>
      <c r="D2947" s="48">
        <v>4259330</v>
      </c>
      <c r="E2947" s="48">
        <v>74.739999999999995</v>
      </c>
      <c r="F2947" s="48">
        <v>7.76</v>
      </c>
      <c r="G2947" s="48">
        <v>1.8E-3</v>
      </c>
      <c r="H2947" s="48">
        <v>548.88279999999997</v>
      </c>
      <c r="I2947" s="48">
        <v>2041</v>
      </c>
      <c r="J2947" s="48" t="s">
        <v>32</v>
      </c>
      <c r="K2947" s="48" t="s">
        <v>33</v>
      </c>
    </row>
    <row r="2948" spans="1:11" x14ac:dyDescent="0.25">
      <c r="A2948" s="48" t="s">
        <v>2897</v>
      </c>
      <c r="B2948" s="48" t="s">
        <v>79</v>
      </c>
      <c r="C2948" s="48" t="s">
        <v>31</v>
      </c>
      <c r="D2948" s="48">
        <v>1692347</v>
      </c>
      <c r="E2948" s="48">
        <v>83</v>
      </c>
      <c r="F2948" s="48">
        <v>9.83</v>
      </c>
      <c r="G2948" s="48">
        <v>5.7999999999999996E-3</v>
      </c>
      <c r="H2948" s="48">
        <v>172.16149999999999</v>
      </c>
      <c r="I2948" s="48">
        <v>2041</v>
      </c>
      <c r="J2948" s="48" t="s">
        <v>32</v>
      </c>
      <c r="K2948" s="48" t="s">
        <v>33</v>
      </c>
    </row>
    <row r="2949" spans="1:11" x14ac:dyDescent="0.25">
      <c r="A2949" s="48" t="s">
        <v>3179</v>
      </c>
      <c r="B2949" s="48" t="s">
        <v>79</v>
      </c>
      <c r="C2949" s="48" t="s">
        <v>31</v>
      </c>
      <c r="D2949" s="48">
        <v>2024187</v>
      </c>
      <c r="E2949" s="48">
        <v>83.14</v>
      </c>
      <c r="F2949" s="48">
        <v>9.83</v>
      </c>
      <c r="G2949" s="48">
        <v>4.8999999999999998E-3</v>
      </c>
      <c r="H2949" s="48">
        <v>205.91929999999999</v>
      </c>
      <c r="I2949" s="48">
        <v>2041</v>
      </c>
      <c r="J2949" s="48" t="s">
        <v>32</v>
      </c>
      <c r="K2949" s="48" t="s">
        <v>33</v>
      </c>
    </row>
    <row r="2950" spans="1:11" x14ac:dyDescent="0.25">
      <c r="A2950" s="48" t="s">
        <v>3745</v>
      </c>
      <c r="B2950" s="48" t="s">
        <v>79</v>
      </c>
      <c r="C2950" s="48" t="s">
        <v>31</v>
      </c>
      <c r="D2950" s="48">
        <v>1970331</v>
      </c>
      <c r="E2950" s="48">
        <v>85.94</v>
      </c>
      <c r="F2950" s="48">
        <v>6.51</v>
      </c>
      <c r="G2950" s="48">
        <v>3.3E-3</v>
      </c>
      <c r="H2950" s="48">
        <v>302.66219999999998</v>
      </c>
      <c r="I2950" s="48">
        <v>2041</v>
      </c>
      <c r="J2950" s="48" t="s">
        <v>32</v>
      </c>
      <c r="K2950" s="48" t="s">
        <v>33</v>
      </c>
    </row>
    <row r="2951" spans="1:11" x14ac:dyDescent="0.25">
      <c r="A2951" s="48" t="s">
        <v>3746</v>
      </c>
      <c r="B2951" s="48" t="s">
        <v>79</v>
      </c>
      <c r="C2951" s="48" t="s">
        <v>31</v>
      </c>
      <c r="D2951" s="48">
        <v>1458620</v>
      </c>
      <c r="E2951" s="48">
        <v>83.87</v>
      </c>
      <c r="F2951" s="48">
        <v>7.45</v>
      </c>
      <c r="G2951" s="48">
        <v>5.1000000000000004E-3</v>
      </c>
      <c r="H2951" s="48">
        <v>195.78790000000001</v>
      </c>
      <c r="I2951" s="48">
        <v>2041</v>
      </c>
      <c r="J2951" s="48" t="s">
        <v>32</v>
      </c>
      <c r="K2951" s="48" t="s">
        <v>33</v>
      </c>
    </row>
    <row r="2952" spans="1:11" x14ac:dyDescent="0.25">
      <c r="A2952" s="48" t="s">
        <v>2699</v>
      </c>
      <c r="B2952" s="48" t="s">
        <v>75</v>
      </c>
      <c r="C2952" s="48" t="s">
        <v>31</v>
      </c>
      <c r="D2952" s="48">
        <v>679603</v>
      </c>
      <c r="E2952" s="48">
        <v>78.92</v>
      </c>
      <c r="F2952" s="48">
        <v>5.44</v>
      </c>
      <c r="G2952" s="48">
        <v>8.0000000000000002E-3</v>
      </c>
      <c r="H2952" s="48">
        <v>124.92700000000001</v>
      </c>
      <c r="I2952" s="48">
        <v>2041</v>
      </c>
      <c r="J2952" s="48" t="s">
        <v>32</v>
      </c>
      <c r="K2952" s="48" t="s">
        <v>33</v>
      </c>
    </row>
    <row r="2953" spans="1:11" x14ac:dyDescent="0.25">
      <c r="A2953" s="48" t="s">
        <v>2408</v>
      </c>
      <c r="B2953" s="48" t="s">
        <v>75</v>
      </c>
      <c r="C2953" s="48" t="s">
        <v>31</v>
      </c>
      <c r="D2953" s="48">
        <v>419961</v>
      </c>
      <c r="E2953" s="48">
        <v>79.599999999999994</v>
      </c>
      <c r="F2953" s="48">
        <v>4.79</v>
      </c>
      <c r="G2953" s="48">
        <v>1.14E-2</v>
      </c>
      <c r="H2953" s="48">
        <v>87.674599999999998</v>
      </c>
      <c r="I2953" s="48">
        <v>2041</v>
      </c>
      <c r="J2953" s="48" t="s">
        <v>32</v>
      </c>
      <c r="K2953" s="48" t="s">
        <v>33</v>
      </c>
    </row>
    <row r="2954" spans="1:11" x14ac:dyDescent="0.25">
      <c r="A2954" s="48" t="s">
        <v>2747</v>
      </c>
      <c r="B2954" s="48" t="s">
        <v>34</v>
      </c>
      <c r="C2954" s="48" t="s">
        <v>31</v>
      </c>
      <c r="D2954" s="48">
        <v>7915925</v>
      </c>
      <c r="E2954" s="48">
        <v>93.19</v>
      </c>
      <c r="F2954" s="48">
        <v>33.18</v>
      </c>
      <c r="G2954" s="48">
        <v>4.1999999999999997E-3</v>
      </c>
      <c r="H2954" s="48">
        <v>238.5752</v>
      </c>
      <c r="I2954" s="48">
        <v>2041</v>
      </c>
      <c r="J2954" s="48" t="s">
        <v>32</v>
      </c>
      <c r="K2954" s="48" t="s">
        <v>33</v>
      </c>
    </row>
    <row r="2955" spans="1:11" x14ac:dyDescent="0.25">
      <c r="A2955" s="48" t="s">
        <v>2708</v>
      </c>
      <c r="B2955" s="48" t="s">
        <v>75</v>
      </c>
      <c r="C2955" s="48" t="s">
        <v>31</v>
      </c>
      <c r="D2955" s="48">
        <v>588597</v>
      </c>
      <c r="E2955" s="48">
        <v>84.75</v>
      </c>
      <c r="F2955" s="48">
        <v>5.41</v>
      </c>
      <c r="G2955" s="48">
        <v>9.1999999999999998E-3</v>
      </c>
      <c r="H2955" s="48">
        <v>108.798</v>
      </c>
      <c r="I2955" s="48">
        <v>2041</v>
      </c>
      <c r="J2955" s="48" t="s">
        <v>32</v>
      </c>
      <c r="K2955" s="48" t="s">
        <v>33</v>
      </c>
    </row>
    <row r="2956" spans="1:11" x14ac:dyDescent="0.25">
      <c r="A2956" s="48" t="s">
        <v>3747</v>
      </c>
      <c r="B2956" s="48" t="s">
        <v>79</v>
      </c>
      <c r="C2956" s="48" t="s">
        <v>31</v>
      </c>
      <c r="D2956" s="48">
        <v>1953644</v>
      </c>
      <c r="E2956" s="48">
        <v>83.77</v>
      </c>
      <c r="F2956" s="48">
        <v>6.72</v>
      </c>
      <c r="G2956" s="48">
        <v>3.3999999999999998E-3</v>
      </c>
      <c r="H2956" s="48">
        <v>290.72089999999997</v>
      </c>
      <c r="I2956" s="48">
        <v>2041</v>
      </c>
      <c r="J2956" s="48" t="s">
        <v>32</v>
      </c>
      <c r="K2956" s="48" t="s">
        <v>33</v>
      </c>
    </row>
    <row r="2957" spans="1:11" x14ac:dyDescent="0.25">
      <c r="A2957" s="48" t="s">
        <v>3748</v>
      </c>
      <c r="B2957" s="48" t="s">
        <v>79</v>
      </c>
      <c r="C2957" s="48" t="s">
        <v>31</v>
      </c>
      <c r="D2957" s="48">
        <v>1560303</v>
      </c>
      <c r="E2957" s="48">
        <v>88.18</v>
      </c>
      <c r="F2957" s="48">
        <v>6.88</v>
      </c>
      <c r="G2957" s="48">
        <v>4.4000000000000003E-3</v>
      </c>
      <c r="H2957" s="48">
        <v>226.78829999999999</v>
      </c>
      <c r="I2957" s="48">
        <v>2041</v>
      </c>
      <c r="J2957" s="48" t="s">
        <v>32</v>
      </c>
      <c r="K2957" s="48" t="s">
        <v>33</v>
      </c>
    </row>
    <row r="2958" spans="1:11" x14ac:dyDescent="0.25">
      <c r="A2958" s="48" t="s">
        <v>3139</v>
      </c>
      <c r="B2958" s="48" t="s">
        <v>75</v>
      </c>
      <c r="C2958" s="48" t="s">
        <v>31</v>
      </c>
      <c r="D2958" s="48">
        <v>403051</v>
      </c>
      <c r="E2958" s="48">
        <v>83.76</v>
      </c>
      <c r="F2958" s="48">
        <v>4.76</v>
      </c>
      <c r="G2958" s="48">
        <v>1.18E-2</v>
      </c>
      <c r="H2958" s="48">
        <v>84.674700000000001</v>
      </c>
      <c r="I2958" s="48">
        <v>2041</v>
      </c>
      <c r="J2958" s="48" t="s">
        <v>32</v>
      </c>
      <c r="K2958" s="48" t="s">
        <v>33</v>
      </c>
    </row>
    <row r="2959" spans="1:11" x14ac:dyDescent="0.25">
      <c r="A2959" s="48" t="s">
        <v>3749</v>
      </c>
      <c r="B2959" s="48" t="s">
        <v>79</v>
      </c>
      <c r="C2959" s="48" t="s">
        <v>31</v>
      </c>
      <c r="D2959" s="48">
        <v>1906765</v>
      </c>
      <c r="E2959" s="48">
        <v>85.19</v>
      </c>
      <c r="F2959" s="48">
        <v>6.79</v>
      </c>
      <c r="G2959" s="48">
        <v>3.5999999999999999E-3</v>
      </c>
      <c r="H2959" s="48">
        <v>280.81950000000001</v>
      </c>
      <c r="I2959" s="48">
        <v>2041</v>
      </c>
      <c r="J2959" s="48" t="s">
        <v>32</v>
      </c>
      <c r="K2959" s="48" t="s">
        <v>33</v>
      </c>
    </row>
    <row r="2960" spans="1:11" x14ac:dyDescent="0.25">
      <c r="A2960" s="48" t="s">
        <v>2495</v>
      </c>
      <c r="B2960" s="48" t="s">
        <v>75</v>
      </c>
      <c r="C2960" s="48" t="s">
        <v>31</v>
      </c>
      <c r="D2960" s="48">
        <v>141866</v>
      </c>
      <c r="E2960" s="48">
        <v>81.48</v>
      </c>
      <c r="F2960" s="48">
        <v>4.8099999999999996</v>
      </c>
      <c r="G2960" s="48">
        <v>3.39E-2</v>
      </c>
      <c r="H2960" s="48">
        <v>29.494</v>
      </c>
      <c r="I2960" s="48">
        <v>2041</v>
      </c>
      <c r="J2960" s="48" t="s">
        <v>32</v>
      </c>
      <c r="K2960" s="48" t="s">
        <v>33</v>
      </c>
    </row>
    <row r="2961" spans="1:11" x14ac:dyDescent="0.25">
      <c r="A2961" s="48" t="s">
        <v>3058</v>
      </c>
      <c r="B2961" s="48" t="s">
        <v>79</v>
      </c>
      <c r="C2961" s="48" t="s">
        <v>31</v>
      </c>
      <c r="D2961" s="48">
        <v>1501816</v>
      </c>
      <c r="E2961" s="48">
        <v>82.76</v>
      </c>
      <c r="F2961" s="48">
        <v>9.83</v>
      </c>
      <c r="G2961" s="48">
        <v>6.4999999999999997E-3</v>
      </c>
      <c r="H2961" s="48">
        <v>152.77879999999999</v>
      </c>
      <c r="I2961" s="48">
        <v>2041</v>
      </c>
      <c r="J2961" s="48" t="s">
        <v>32</v>
      </c>
      <c r="K2961" s="48" t="s">
        <v>33</v>
      </c>
    </row>
    <row r="2962" spans="1:11" x14ac:dyDescent="0.25">
      <c r="A2962" s="48" t="s">
        <v>3750</v>
      </c>
      <c r="B2962" s="48" t="s">
        <v>79</v>
      </c>
      <c r="C2962" s="48" t="s">
        <v>31</v>
      </c>
      <c r="D2962" s="48">
        <v>3795671</v>
      </c>
      <c r="E2962" s="48">
        <v>85.32</v>
      </c>
      <c r="F2962" s="48">
        <v>10.66</v>
      </c>
      <c r="G2962" s="48">
        <v>2.8E-3</v>
      </c>
      <c r="H2962" s="48">
        <v>356.06670000000003</v>
      </c>
      <c r="I2962" s="48">
        <v>2041</v>
      </c>
      <c r="J2962" s="48" t="s">
        <v>32</v>
      </c>
      <c r="K2962" s="48" t="s">
        <v>33</v>
      </c>
    </row>
    <row r="2963" spans="1:11" x14ac:dyDescent="0.25">
      <c r="A2963" s="48" t="s">
        <v>3751</v>
      </c>
      <c r="B2963" s="48" t="s">
        <v>79</v>
      </c>
      <c r="C2963" s="48" t="s">
        <v>31</v>
      </c>
      <c r="D2963" s="48">
        <v>1675325</v>
      </c>
      <c r="E2963" s="48">
        <v>87.9</v>
      </c>
      <c r="F2963" s="48">
        <v>7.15</v>
      </c>
      <c r="G2963" s="48">
        <v>4.3E-3</v>
      </c>
      <c r="H2963" s="48">
        <v>234.31129999999999</v>
      </c>
      <c r="I2963" s="48">
        <v>2041</v>
      </c>
      <c r="J2963" s="48" t="s">
        <v>32</v>
      </c>
      <c r="K2963" s="48" t="s">
        <v>33</v>
      </c>
    </row>
    <row r="2964" spans="1:11" x14ac:dyDescent="0.25">
      <c r="A2964" s="48" t="s">
        <v>3752</v>
      </c>
      <c r="B2964" s="48" t="s">
        <v>79</v>
      </c>
      <c r="C2964" s="48" t="s">
        <v>31</v>
      </c>
      <c r="D2964" s="48">
        <v>1959560</v>
      </c>
      <c r="E2964" s="48">
        <v>85.72</v>
      </c>
      <c r="F2964" s="48">
        <v>6.4</v>
      </c>
      <c r="G2964" s="48">
        <v>3.3E-3</v>
      </c>
      <c r="H2964" s="48">
        <v>306.18119999999999</v>
      </c>
      <c r="I2964" s="48">
        <v>2041</v>
      </c>
      <c r="J2964" s="48" t="s">
        <v>32</v>
      </c>
      <c r="K2964" s="48" t="s">
        <v>33</v>
      </c>
    </row>
    <row r="2965" spans="1:11" x14ac:dyDescent="0.25">
      <c r="A2965" s="48" t="s">
        <v>3753</v>
      </c>
      <c r="B2965" s="48" t="s">
        <v>79</v>
      </c>
      <c r="C2965" s="48" t="s">
        <v>31</v>
      </c>
      <c r="D2965" s="48">
        <v>1451966</v>
      </c>
      <c r="E2965" s="48">
        <v>87.07</v>
      </c>
      <c r="F2965" s="48">
        <v>6.62</v>
      </c>
      <c r="G2965" s="48">
        <v>4.5999999999999999E-3</v>
      </c>
      <c r="H2965" s="48">
        <v>219.33019999999999</v>
      </c>
      <c r="I2965" s="48">
        <v>2042</v>
      </c>
      <c r="J2965" s="48" t="s">
        <v>32</v>
      </c>
      <c r="K2965" s="48" t="s">
        <v>33</v>
      </c>
    </row>
    <row r="2966" spans="1:11" x14ac:dyDescent="0.25">
      <c r="A2966" s="48" t="s">
        <v>3279</v>
      </c>
      <c r="B2966" s="48" t="s">
        <v>34</v>
      </c>
      <c r="C2966" s="48" t="s">
        <v>31</v>
      </c>
      <c r="D2966" s="48">
        <v>57943</v>
      </c>
      <c r="E2966" s="48">
        <v>80.989999999999995</v>
      </c>
      <c r="F2966" s="48">
        <v>7.25</v>
      </c>
      <c r="G2966" s="48">
        <v>0.12509999999999999</v>
      </c>
      <c r="H2966" s="48">
        <v>7.9920999999999998</v>
      </c>
      <c r="I2966" s="48">
        <v>2042</v>
      </c>
      <c r="J2966" s="48" t="s">
        <v>32</v>
      </c>
      <c r="K2966" s="48" t="s">
        <v>33</v>
      </c>
    </row>
    <row r="2967" spans="1:11" x14ac:dyDescent="0.25">
      <c r="A2967" s="48" t="s">
        <v>3754</v>
      </c>
      <c r="B2967" s="48" t="s">
        <v>79</v>
      </c>
      <c r="C2967" s="48" t="s">
        <v>31</v>
      </c>
      <c r="D2967" s="48">
        <v>1658847</v>
      </c>
      <c r="E2967" s="48">
        <v>85.98</v>
      </c>
      <c r="F2967" s="48">
        <v>7.18</v>
      </c>
      <c r="G2967" s="48">
        <v>4.3E-3</v>
      </c>
      <c r="H2967" s="48">
        <v>231.03720000000001</v>
      </c>
      <c r="I2967" s="48">
        <v>2042</v>
      </c>
      <c r="J2967" s="48" t="s">
        <v>32</v>
      </c>
      <c r="K2967" s="48" t="s">
        <v>33</v>
      </c>
    </row>
    <row r="2968" spans="1:11" x14ac:dyDescent="0.25">
      <c r="A2968" s="48" t="s">
        <v>3755</v>
      </c>
      <c r="B2968" s="48" t="s">
        <v>79</v>
      </c>
      <c r="C2968" s="48" t="s">
        <v>31</v>
      </c>
      <c r="D2968" s="48">
        <v>1989030</v>
      </c>
      <c r="E2968" s="48">
        <v>79.7</v>
      </c>
      <c r="F2968" s="48">
        <v>6.43</v>
      </c>
      <c r="G2968" s="48">
        <v>3.2000000000000002E-3</v>
      </c>
      <c r="H2968" s="48">
        <v>309.33600000000001</v>
      </c>
      <c r="I2968" s="48">
        <v>2042</v>
      </c>
      <c r="J2968" s="48" t="s">
        <v>32</v>
      </c>
      <c r="K2968" s="48" t="s">
        <v>33</v>
      </c>
    </row>
    <row r="2969" spans="1:11" x14ac:dyDescent="0.25">
      <c r="A2969" s="48" t="s">
        <v>2909</v>
      </c>
      <c r="B2969" s="48" t="s">
        <v>75</v>
      </c>
      <c r="C2969" s="48" t="s">
        <v>31</v>
      </c>
      <c r="D2969" s="48">
        <v>1420369</v>
      </c>
      <c r="E2969" s="48">
        <v>79.5</v>
      </c>
      <c r="F2969" s="48">
        <v>5.52</v>
      </c>
      <c r="G2969" s="48">
        <v>3.8999999999999998E-3</v>
      </c>
      <c r="H2969" s="48">
        <v>257.31319999999999</v>
      </c>
      <c r="I2969" s="48">
        <v>2042</v>
      </c>
      <c r="J2969" s="48" t="s">
        <v>32</v>
      </c>
      <c r="K2969" s="48" t="s">
        <v>33</v>
      </c>
    </row>
    <row r="2970" spans="1:11" x14ac:dyDescent="0.25">
      <c r="A2970" s="48" t="s">
        <v>2911</v>
      </c>
      <c r="B2970" s="48" t="s">
        <v>75</v>
      </c>
      <c r="C2970" s="48" t="s">
        <v>31</v>
      </c>
      <c r="D2970" s="48">
        <v>1608914</v>
      </c>
      <c r="E2970" s="48">
        <v>84.49</v>
      </c>
      <c r="F2970" s="48">
        <v>5.78</v>
      </c>
      <c r="G2970" s="48">
        <v>3.5999999999999999E-3</v>
      </c>
      <c r="H2970" s="48">
        <v>278.35879999999997</v>
      </c>
      <c r="I2970" s="48">
        <v>2042</v>
      </c>
      <c r="J2970" s="48" t="s">
        <v>32</v>
      </c>
      <c r="K2970" s="48" t="s">
        <v>33</v>
      </c>
    </row>
    <row r="2971" spans="1:11" x14ac:dyDescent="0.25">
      <c r="A2971" s="48" t="s">
        <v>2758</v>
      </c>
      <c r="B2971" s="48" t="s">
        <v>75</v>
      </c>
      <c r="C2971" s="48" t="s">
        <v>31</v>
      </c>
      <c r="D2971" s="48">
        <v>333785</v>
      </c>
      <c r="E2971" s="48">
        <v>71.67</v>
      </c>
      <c r="F2971" s="48">
        <v>5.74</v>
      </c>
      <c r="G2971" s="48">
        <v>1.72E-2</v>
      </c>
      <c r="H2971" s="48">
        <v>58.150700000000001</v>
      </c>
      <c r="I2971" s="48">
        <v>2042</v>
      </c>
      <c r="J2971" s="48" t="s">
        <v>32</v>
      </c>
      <c r="K2971" s="48" t="s">
        <v>33</v>
      </c>
    </row>
    <row r="2972" spans="1:11" x14ac:dyDescent="0.25">
      <c r="A2972" s="48" t="s">
        <v>3756</v>
      </c>
      <c r="B2972" s="48" t="s">
        <v>75</v>
      </c>
      <c r="C2972" s="48" t="s">
        <v>31</v>
      </c>
      <c r="D2972" s="48">
        <v>1269610</v>
      </c>
      <c r="E2972" s="48">
        <v>85.2</v>
      </c>
      <c r="F2972" s="48">
        <v>5.77</v>
      </c>
      <c r="G2972" s="48">
        <v>4.4999999999999997E-3</v>
      </c>
      <c r="H2972" s="48">
        <v>220.03639999999999</v>
      </c>
      <c r="I2972" s="48">
        <v>2042</v>
      </c>
      <c r="J2972" s="48" t="s">
        <v>32</v>
      </c>
      <c r="K2972" s="48" t="s">
        <v>33</v>
      </c>
    </row>
    <row r="2973" spans="1:11" x14ac:dyDescent="0.25">
      <c r="A2973" s="48" t="s">
        <v>2746</v>
      </c>
      <c r="B2973" s="48" t="s">
        <v>75</v>
      </c>
      <c r="C2973" s="48" t="s">
        <v>31</v>
      </c>
      <c r="D2973" s="48">
        <v>821012</v>
      </c>
      <c r="E2973" s="48">
        <v>80.430000000000007</v>
      </c>
      <c r="F2973" s="48">
        <v>5.68</v>
      </c>
      <c r="G2973" s="48">
        <v>6.8999999999999999E-3</v>
      </c>
      <c r="H2973" s="48">
        <v>144.5444</v>
      </c>
      <c r="I2973" s="48">
        <v>2042</v>
      </c>
      <c r="J2973" s="48" t="s">
        <v>32</v>
      </c>
      <c r="K2973" s="48" t="s">
        <v>33</v>
      </c>
    </row>
    <row r="2974" spans="1:11" x14ac:dyDescent="0.25">
      <c r="A2974" s="48" t="s">
        <v>3757</v>
      </c>
      <c r="B2974" s="48" t="s">
        <v>79</v>
      </c>
      <c r="C2974" s="48" t="s">
        <v>31</v>
      </c>
      <c r="D2974" s="48">
        <v>1007219</v>
      </c>
      <c r="E2974" s="48">
        <v>86.21</v>
      </c>
      <c r="F2974" s="48">
        <v>7.17</v>
      </c>
      <c r="G2974" s="48">
        <v>7.1000000000000004E-3</v>
      </c>
      <c r="H2974" s="48">
        <v>140.4768</v>
      </c>
      <c r="I2974" s="48">
        <v>2042</v>
      </c>
      <c r="J2974" s="48" t="s">
        <v>32</v>
      </c>
      <c r="K2974" s="48" t="s">
        <v>33</v>
      </c>
    </row>
    <row r="2975" spans="1:11" x14ac:dyDescent="0.25">
      <c r="A2975" s="48" t="s">
        <v>3191</v>
      </c>
      <c r="B2975" s="48" t="s">
        <v>30</v>
      </c>
      <c r="C2975" s="48" t="s">
        <v>31</v>
      </c>
      <c r="D2975" s="48">
        <v>3512792</v>
      </c>
      <c r="E2975" s="48">
        <v>77.400000000000006</v>
      </c>
      <c r="F2975" s="48">
        <v>11.52</v>
      </c>
      <c r="G2975" s="48">
        <v>3.3E-3</v>
      </c>
      <c r="H2975" s="48">
        <v>304.92989999999998</v>
      </c>
      <c r="I2975" s="48">
        <v>2042</v>
      </c>
      <c r="J2975" s="48" t="s">
        <v>32</v>
      </c>
      <c r="K2975" s="48" t="s">
        <v>33</v>
      </c>
    </row>
    <row r="2976" spans="1:11" x14ac:dyDescent="0.25">
      <c r="A2976" s="48" t="s">
        <v>3190</v>
      </c>
      <c r="B2976" s="48" t="s">
        <v>30</v>
      </c>
      <c r="C2976" s="48" t="s">
        <v>31</v>
      </c>
      <c r="D2976" s="48">
        <v>4449192</v>
      </c>
      <c r="E2976" s="48">
        <v>75.33</v>
      </c>
      <c r="F2976" s="48">
        <v>11.51</v>
      </c>
      <c r="G2976" s="48">
        <v>2.5999999999999999E-3</v>
      </c>
      <c r="H2976" s="48">
        <v>386.55009999999999</v>
      </c>
      <c r="I2976" s="48">
        <v>2042</v>
      </c>
      <c r="J2976" s="48" t="s">
        <v>32</v>
      </c>
      <c r="K2976" s="48" t="s">
        <v>33</v>
      </c>
    </row>
    <row r="2977" spans="1:11" x14ac:dyDescent="0.25">
      <c r="A2977" s="48" t="s">
        <v>3541</v>
      </c>
      <c r="B2977" s="48" t="s">
        <v>75</v>
      </c>
      <c r="C2977" s="48" t="s">
        <v>31</v>
      </c>
      <c r="D2977" s="48">
        <v>3476319</v>
      </c>
      <c r="E2977" s="48">
        <v>84.63</v>
      </c>
      <c r="F2977" s="48">
        <v>10.95</v>
      </c>
      <c r="G2977" s="48">
        <v>3.0999999999999999E-3</v>
      </c>
      <c r="H2977" s="48">
        <v>317.47210000000001</v>
      </c>
      <c r="I2977" s="48">
        <v>2042</v>
      </c>
      <c r="J2977" s="48" t="s">
        <v>32</v>
      </c>
      <c r="K2977" s="48" t="s">
        <v>33</v>
      </c>
    </row>
    <row r="2978" spans="1:11" x14ac:dyDescent="0.25">
      <c r="A2978" s="48" t="s">
        <v>3758</v>
      </c>
      <c r="B2978" s="48" t="s">
        <v>79</v>
      </c>
      <c r="C2978" s="48" t="s">
        <v>31</v>
      </c>
      <c r="D2978" s="48">
        <v>3141567</v>
      </c>
      <c r="E2978" s="48">
        <v>82.58</v>
      </c>
      <c r="F2978" s="48">
        <v>10.09</v>
      </c>
      <c r="G2978" s="48">
        <v>3.2000000000000002E-3</v>
      </c>
      <c r="H2978" s="48">
        <v>311.35449999999997</v>
      </c>
      <c r="I2978" s="48">
        <v>2042</v>
      </c>
      <c r="J2978" s="48" t="s">
        <v>32</v>
      </c>
      <c r="K2978" s="48" t="s">
        <v>33</v>
      </c>
    </row>
    <row r="2979" spans="1:11" x14ac:dyDescent="0.25">
      <c r="A2979" s="48" t="s">
        <v>3759</v>
      </c>
      <c r="B2979" s="48" t="s">
        <v>79</v>
      </c>
      <c r="C2979" s="48" t="s">
        <v>31</v>
      </c>
      <c r="D2979" s="48">
        <v>1680978</v>
      </c>
      <c r="E2979" s="48">
        <v>87.08</v>
      </c>
      <c r="F2979" s="48">
        <v>6.51</v>
      </c>
      <c r="G2979" s="48">
        <v>3.8999999999999998E-3</v>
      </c>
      <c r="H2979" s="48">
        <v>258.21480000000003</v>
      </c>
      <c r="I2979" s="48">
        <v>2042</v>
      </c>
      <c r="J2979" s="48" t="s">
        <v>32</v>
      </c>
      <c r="K2979" s="48" t="s">
        <v>33</v>
      </c>
    </row>
    <row r="2980" spans="1:11" x14ac:dyDescent="0.25">
      <c r="A2980" s="48" t="s">
        <v>3760</v>
      </c>
      <c r="B2980" s="48" t="s">
        <v>75</v>
      </c>
      <c r="C2980" s="48" t="s">
        <v>31</v>
      </c>
      <c r="D2980" s="48">
        <v>1666627</v>
      </c>
      <c r="E2980" s="48">
        <v>76.260000000000005</v>
      </c>
      <c r="F2980" s="48">
        <v>6.21</v>
      </c>
      <c r="G2980" s="48">
        <v>3.7000000000000002E-3</v>
      </c>
      <c r="H2980" s="48">
        <v>268.37790000000001</v>
      </c>
      <c r="I2980" s="48">
        <v>2042</v>
      </c>
      <c r="J2980" s="48" t="s">
        <v>32</v>
      </c>
      <c r="K2980" s="48" t="s">
        <v>33</v>
      </c>
    </row>
    <row r="2981" spans="1:11" x14ac:dyDescent="0.25">
      <c r="A2981" s="48" t="s">
        <v>3761</v>
      </c>
      <c r="B2981" s="48" t="s">
        <v>79</v>
      </c>
      <c r="C2981" s="48" t="s">
        <v>31</v>
      </c>
      <c r="D2981" s="48">
        <v>1729609</v>
      </c>
      <c r="E2981" s="48">
        <v>80.489999999999995</v>
      </c>
      <c r="F2981" s="48">
        <v>6.89</v>
      </c>
      <c r="G2981" s="48">
        <v>4.0000000000000001E-3</v>
      </c>
      <c r="H2981" s="48">
        <v>251.0318</v>
      </c>
      <c r="I2981" s="48">
        <v>2042</v>
      </c>
      <c r="J2981" s="48" t="s">
        <v>32</v>
      </c>
      <c r="K2981" s="48" t="s">
        <v>33</v>
      </c>
    </row>
    <row r="2982" spans="1:11" x14ac:dyDescent="0.25">
      <c r="A2982" s="48" t="s">
        <v>3762</v>
      </c>
      <c r="B2982" s="48" t="s">
        <v>34</v>
      </c>
      <c r="C2982" s="48" t="s">
        <v>31</v>
      </c>
      <c r="D2982" s="48">
        <v>3608559</v>
      </c>
      <c r="E2982" s="48">
        <v>88.23</v>
      </c>
      <c r="F2982" s="48">
        <v>12.11</v>
      </c>
      <c r="G2982" s="48">
        <v>3.3999999999999998E-3</v>
      </c>
      <c r="H2982" s="48">
        <v>297.98180000000002</v>
      </c>
      <c r="I2982" s="48">
        <v>2042</v>
      </c>
      <c r="J2982" s="48" t="s">
        <v>32</v>
      </c>
      <c r="K2982" s="48" t="s">
        <v>33</v>
      </c>
    </row>
    <row r="2983" spans="1:11" x14ac:dyDescent="0.25">
      <c r="A2983" s="48" t="s">
        <v>3763</v>
      </c>
      <c r="B2983" s="48" t="s">
        <v>79</v>
      </c>
      <c r="C2983" s="48" t="s">
        <v>31</v>
      </c>
      <c r="D2983" s="48">
        <v>1680978</v>
      </c>
      <c r="E2983" s="48">
        <v>85.66</v>
      </c>
      <c r="F2983" s="48">
        <v>6.52</v>
      </c>
      <c r="G2983" s="48">
        <v>3.8999999999999998E-3</v>
      </c>
      <c r="H2983" s="48">
        <v>257.81880000000001</v>
      </c>
      <c r="I2983" s="48">
        <v>2042</v>
      </c>
      <c r="J2983" s="48" t="s">
        <v>32</v>
      </c>
      <c r="K2983" s="48" t="s">
        <v>33</v>
      </c>
    </row>
    <row r="2984" spans="1:11" x14ac:dyDescent="0.25">
      <c r="A2984" s="48" t="s">
        <v>2928</v>
      </c>
      <c r="B2984" s="48" t="s">
        <v>79</v>
      </c>
      <c r="C2984" s="48" t="s">
        <v>31</v>
      </c>
      <c r="D2984" s="48">
        <v>1886308</v>
      </c>
      <c r="E2984" s="48">
        <v>83.68</v>
      </c>
      <c r="F2984" s="48">
        <v>7.57</v>
      </c>
      <c r="G2984" s="48">
        <v>4.0000000000000001E-3</v>
      </c>
      <c r="H2984" s="48">
        <v>249.18199999999999</v>
      </c>
      <c r="I2984" s="48">
        <v>2042</v>
      </c>
      <c r="J2984" s="48" t="s">
        <v>32</v>
      </c>
      <c r="K2984" s="48" t="s">
        <v>33</v>
      </c>
    </row>
    <row r="2985" spans="1:11" x14ac:dyDescent="0.25">
      <c r="A2985" s="48" t="s">
        <v>3764</v>
      </c>
      <c r="B2985" s="48" t="s">
        <v>79</v>
      </c>
      <c r="C2985" s="48" t="s">
        <v>31</v>
      </c>
      <c r="D2985" s="48">
        <v>3007171</v>
      </c>
      <c r="E2985" s="48">
        <v>86.78</v>
      </c>
      <c r="F2985" s="48">
        <v>9.84</v>
      </c>
      <c r="G2985" s="48">
        <v>3.3E-3</v>
      </c>
      <c r="H2985" s="48">
        <v>305.60680000000002</v>
      </c>
      <c r="I2985" s="48">
        <v>2042</v>
      </c>
      <c r="J2985" s="48" t="s">
        <v>32</v>
      </c>
      <c r="K2985" s="48" t="s">
        <v>33</v>
      </c>
    </row>
    <row r="2986" spans="1:11" x14ac:dyDescent="0.25">
      <c r="A2986" s="48" t="s">
        <v>2751</v>
      </c>
      <c r="B2986" s="48" t="s">
        <v>75</v>
      </c>
      <c r="C2986" s="48" t="s">
        <v>31</v>
      </c>
      <c r="D2986" s="48">
        <v>539191</v>
      </c>
      <c r="E2986" s="48">
        <v>81.069999999999993</v>
      </c>
      <c r="F2986" s="48">
        <v>5.29</v>
      </c>
      <c r="G2986" s="48">
        <v>9.7999999999999997E-3</v>
      </c>
      <c r="H2986" s="48">
        <v>101.92659999999999</v>
      </c>
      <c r="I2986" s="48">
        <v>2042</v>
      </c>
      <c r="J2986" s="48" t="s">
        <v>32</v>
      </c>
      <c r="K2986" s="48" t="s">
        <v>33</v>
      </c>
    </row>
    <row r="2987" spans="1:11" x14ac:dyDescent="0.25">
      <c r="A2987" s="48" t="s">
        <v>3185</v>
      </c>
      <c r="B2987" s="48" t="s">
        <v>79</v>
      </c>
      <c r="C2987" s="48" t="s">
        <v>31</v>
      </c>
      <c r="D2987" s="48">
        <v>2139751</v>
      </c>
      <c r="E2987" s="48">
        <v>84.73</v>
      </c>
      <c r="F2987" s="48">
        <v>9.8699999999999992</v>
      </c>
      <c r="G2987" s="48">
        <v>4.5999999999999999E-3</v>
      </c>
      <c r="H2987" s="48">
        <v>216.79339999999999</v>
      </c>
      <c r="I2987" s="48">
        <v>2042</v>
      </c>
      <c r="J2987" s="48" t="s">
        <v>32</v>
      </c>
      <c r="K2987" s="48" t="s">
        <v>33</v>
      </c>
    </row>
    <row r="2988" spans="1:11" x14ac:dyDescent="0.25">
      <c r="A2988" s="48" t="s">
        <v>3765</v>
      </c>
      <c r="B2988" s="48" t="s">
        <v>79</v>
      </c>
      <c r="C2988" s="48" t="s">
        <v>31</v>
      </c>
      <c r="D2988" s="48">
        <v>1886308</v>
      </c>
      <c r="E2988" s="48">
        <v>82.44</v>
      </c>
      <c r="F2988" s="48">
        <v>7.36</v>
      </c>
      <c r="G2988" s="48">
        <v>3.8999999999999998E-3</v>
      </c>
      <c r="H2988" s="48">
        <v>256.29180000000002</v>
      </c>
      <c r="I2988" s="48">
        <v>2042</v>
      </c>
      <c r="J2988" s="48" t="s">
        <v>32</v>
      </c>
      <c r="K2988" s="48" t="s">
        <v>33</v>
      </c>
    </row>
    <row r="2989" spans="1:11" x14ac:dyDescent="0.25">
      <c r="A2989" s="48" t="s">
        <v>3766</v>
      </c>
      <c r="B2989" s="48" t="s">
        <v>75</v>
      </c>
      <c r="C2989" s="48" t="s">
        <v>31</v>
      </c>
      <c r="D2989" s="48">
        <v>1628381</v>
      </c>
      <c r="E2989" s="48">
        <v>81.89</v>
      </c>
      <c r="F2989" s="48">
        <v>5.28</v>
      </c>
      <c r="G2989" s="48">
        <v>3.2000000000000002E-3</v>
      </c>
      <c r="H2989" s="48">
        <v>308.40559999999999</v>
      </c>
      <c r="I2989" s="48">
        <v>2042</v>
      </c>
      <c r="J2989" s="48" t="s">
        <v>32</v>
      </c>
      <c r="K2989" s="48" t="s">
        <v>33</v>
      </c>
    </row>
    <row r="2990" spans="1:11" x14ac:dyDescent="0.25">
      <c r="A2990" s="48" t="s">
        <v>3767</v>
      </c>
      <c r="B2990" s="48" t="s">
        <v>75</v>
      </c>
      <c r="C2990" s="48" t="s">
        <v>31</v>
      </c>
      <c r="D2990" s="48">
        <v>2553783</v>
      </c>
      <c r="E2990" s="48">
        <v>80.94</v>
      </c>
      <c r="F2990" s="48">
        <v>6.87</v>
      </c>
      <c r="G2990" s="48">
        <v>2.7000000000000001E-3</v>
      </c>
      <c r="H2990" s="48">
        <v>371.7296</v>
      </c>
      <c r="I2990" s="48">
        <v>2042</v>
      </c>
      <c r="J2990" s="48" t="s">
        <v>32</v>
      </c>
      <c r="K2990" s="48" t="s">
        <v>33</v>
      </c>
    </row>
    <row r="2991" spans="1:11" x14ac:dyDescent="0.25">
      <c r="A2991" s="48" t="s">
        <v>2537</v>
      </c>
      <c r="B2991" s="48" t="s">
        <v>75</v>
      </c>
      <c r="C2991" s="48" t="s">
        <v>31</v>
      </c>
      <c r="D2991" s="48">
        <v>292761</v>
      </c>
      <c r="E2991" s="48">
        <v>82.64</v>
      </c>
      <c r="F2991" s="48">
        <v>4.5</v>
      </c>
      <c r="G2991" s="48">
        <v>1.54E-2</v>
      </c>
      <c r="H2991" s="48">
        <v>65.058099999999996</v>
      </c>
      <c r="I2991" s="48">
        <v>2042</v>
      </c>
      <c r="J2991" s="48" t="s">
        <v>32</v>
      </c>
      <c r="K2991" s="48" t="s">
        <v>33</v>
      </c>
    </row>
    <row r="2992" spans="1:11" x14ac:dyDescent="0.25">
      <c r="A2992" s="48" t="s">
        <v>3768</v>
      </c>
      <c r="B2992" s="48" t="s">
        <v>79</v>
      </c>
      <c r="C2992" s="48" t="s">
        <v>31</v>
      </c>
      <c r="D2992" s="48">
        <v>1477316</v>
      </c>
      <c r="E2992" s="48">
        <v>87.82</v>
      </c>
      <c r="F2992" s="48">
        <v>6.76</v>
      </c>
      <c r="G2992" s="48">
        <v>4.5999999999999999E-3</v>
      </c>
      <c r="H2992" s="48">
        <v>218.5378</v>
      </c>
      <c r="I2992" s="48">
        <v>2042</v>
      </c>
      <c r="J2992" s="48" t="s">
        <v>32</v>
      </c>
      <c r="K2992" s="48" t="s">
        <v>33</v>
      </c>
    </row>
    <row r="2993" spans="1:11" x14ac:dyDescent="0.25">
      <c r="A2993" s="48" t="s">
        <v>2739</v>
      </c>
      <c r="B2993" s="48" t="s">
        <v>34</v>
      </c>
      <c r="C2993" s="48" t="s">
        <v>31</v>
      </c>
      <c r="D2993" s="48">
        <v>413648</v>
      </c>
      <c r="E2993" s="48">
        <v>79.510000000000005</v>
      </c>
      <c r="F2993" s="48">
        <v>9.3000000000000007</v>
      </c>
      <c r="G2993" s="48">
        <v>2.2499999999999999E-2</v>
      </c>
      <c r="H2993" s="48">
        <v>44.478299999999997</v>
      </c>
      <c r="I2993" s="48">
        <v>2042</v>
      </c>
      <c r="J2993" s="48" t="s">
        <v>32</v>
      </c>
      <c r="K2993" s="48" t="s">
        <v>33</v>
      </c>
    </row>
    <row r="2994" spans="1:11" x14ac:dyDescent="0.25">
      <c r="A2994" s="48" t="s">
        <v>2754</v>
      </c>
      <c r="B2994" s="48" t="s">
        <v>34</v>
      </c>
      <c r="C2994" s="48" t="s">
        <v>31</v>
      </c>
      <c r="D2994" s="48">
        <v>339150</v>
      </c>
      <c r="E2994" s="48">
        <v>79.69</v>
      </c>
      <c r="F2994" s="48">
        <v>8.61</v>
      </c>
      <c r="G2994" s="48">
        <v>2.5399999999999999E-2</v>
      </c>
      <c r="H2994" s="48">
        <v>39.390300000000003</v>
      </c>
      <c r="I2994" s="48">
        <v>2042</v>
      </c>
      <c r="J2994" s="48" t="s">
        <v>32</v>
      </c>
      <c r="K2994" s="48" t="s">
        <v>33</v>
      </c>
    </row>
    <row r="2995" spans="1:11" x14ac:dyDescent="0.25">
      <c r="A2995" s="48" t="s">
        <v>2910</v>
      </c>
      <c r="B2995" s="48" t="s">
        <v>75</v>
      </c>
      <c r="C2995" s="48" t="s">
        <v>31</v>
      </c>
      <c r="D2995" s="48">
        <v>1672682</v>
      </c>
      <c r="E2995" s="48">
        <v>82.36</v>
      </c>
      <c r="F2995" s="48">
        <v>5.64</v>
      </c>
      <c r="G2995" s="48">
        <v>3.3999999999999998E-3</v>
      </c>
      <c r="H2995" s="48">
        <v>296.57479999999998</v>
      </c>
      <c r="I2995" s="48">
        <v>2042</v>
      </c>
      <c r="J2995" s="48" t="s">
        <v>32</v>
      </c>
      <c r="K2995" s="48" t="s">
        <v>33</v>
      </c>
    </row>
    <row r="2996" spans="1:11" x14ac:dyDescent="0.25">
      <c r="A2996" s="48" t="s">
        <v>716</v>
      </c>
      <c r="B2996" s="48" t="s">
        <v>75</v>
      </c>
      <c r="C2996" s="48" t="s">
        <v>31</v>
      </c>
      <c r="D2996" s="48">
        <v>248327</v>
      </c>
      <c r="E2996" s="48">
        <v>73.58</v>
      </c>
      <c r="F2996" s="48">
        <v>3.17</v>
      </c>
      <c r="G2996" s="48">
        <v>1.2800000000000001E-2</v>
      </c>
      <c r="H2996" s="48">
        <v>78.336600000000004</v>
      </c>
      <c r="I2996" s="48">
        <v>2042</v>
      </c>
      <c r="J2996" s="48" t="s">
        <v>32</v>
      </c>
      <c r="K2996" s="48" t="s">
        <v>33</v>
      </c>
    </row>
    <row r="2997" spans="1:11" x14ac:dyDescent="0.25">
      <c r="A2997" s="48" t="s">
        <v>3769</v>
      </c>
      <c r="B2997" s="48" t="s">
        <v>79</v>
      </c>
      <c r="C2997" s="48" t="s">
        <v>31</v>
      </c>
      <c r="D2997" s="48">
        <v>1727827</v>
      </c>
      <c r="E2997" s="48">
        <v>87.05</v>
      </c>
      <c r="F2997" s="48">
        <v>6.52</v>
      </c>
      <c r="G2997" s="48">
        <v>3.8E-3</v>
      </c>
      <c r="H2997" s="48">
        <v>265.00420000000003</v>
      </c>
      <c r="I2997" s="48">
        <v>2042</v>
      </c>
      <c r="J2997" s="48" t="s">
        <v>32</v>
      </c>
      <c r="K2997" s="48" t="s">
        <v>33</v>
      </c>
    </row>
    <row r="2998" spans="1:11" x14ac:dyDescent="0.25">
      <c r="A2998" s="48" t="s">
        <v>3187</v>
      </c>
      <c r="B2998" s="48" t="s">
        <v>75</v>
      </c>
      <c r="C2998" s="48" t="s">
        <v>31</v>
      </c>
      <c r="D2998" s="48">
        <v>2645890</v>
      </c>
      <c r="E2998" s="48">
        <v>82.81</v>
      </c>
      <c r="F2998" s="48">
        <v>9.4499999999999993</v>
      </c>
      <c r="G2998" s="48">
        <v>3.5999999999999999E-3</v>
      </c>
      <c r="H2998" s="48">
        <v>279.98829999999998</v>
      </c>
      <c r="I2998" s="48">
        <v>2042</v>
      </c>
      <c r="J2998" s="48" t="s">
        <v>32</v>
      </c>
      <c r="K2998" s="48" t="s">
        <v>33</v>
      </c>
    </row>
    <row r="2999" spans="1:11" x14ac:dyDescent="0.25">
      <c r="A2999" s="48" t="s">
        <v>3001</v>
      </c>
      <c r="B2999" s="48" t="s">
        <v>75</v>
      </c>
      <c r="C2999" s="48" t="s">
        <v>31</v>
      </c>
      <c r="D2999" s="48">
        <v>544557</v>
      </c>
      <c r="E2999" s="48">
        <v>77.13</v>
      </c>
      <c r="F2999" s="48">
        <v>5.41</v>
      </c>
      <c r="G2999" s="48">
        <v>9.9000000000000008E-3</v>
      </c>
      <c r="H2999" s="48">
        <v>100.6574</v>
      </c>
      <c r="I2999" s="48">
        <v>2042</v>
      </c>
      <c r="J2999" s="48" t="s">
        <v>32</v>
      </c>
      <c r="K2999" s="48" t="s">
        <v>33</v>
      </c>
    </row>
    <row r="3000" spans="1:11" x14ac:dyDescent="0.25">
      <c r="A3000" s="48" t="s">
        <v>3770</v>
      </c>
      <c r="B3000" s="48" t="s">
        <v>34</v>
      </c>
      <c r="C3000" s="48" t="s">
        <v>31</v>
      </c>
      <c r="D3000" s="48">
        <v>3389357</v>
      </c>
      <c r="E3000" s="48">
        <v>82.87</v>
      </c>
      <c r="F3000" s="48">
        <v>7.8</v>
      </c>
      <c r="G3000" s="48">
        <v>2.3E-3</v>
      </c>
      <c r="H3000" s="48">
        <v>434.53289999999998</v>
      </c>
      <c r="I3000" s="48">
        <v>2042</v>
      </c>
      <c r="J3000" s="48" t="s">
        <v>32</v>
      </c>
      <c r="K3000" s="48" t="s">
        <v>33</v>
      </c>
    </row>
    <row r="3001" spans="1:11" x14ac:dyDescent="0.25">
      <c r="A3001" s="48" t="s">
        <v>2449</v>
      </c>
      <c r="B3001" s="48" t="s">
        <v>75</v>
      </c>
      <c r="C3001" s="48" t="s">
        <v>31</v>
      </c>
      <c r="D3001" s="48">
        <v>576441</v>
      </c>
      <c r="E3001" s="48">
        <v>75.97</v>
      </c>
      <c r="F3001" s="48">
        <v>4.34</v>
      </c>
      <c r="G3001" s="48">
        <v>7.4999999999999997E-3</v>
      </c>
      <c r="H3001" s="48">
        <v>132.82040000000001</v>
      </c>
      <c r="I3001" s="48">
        <v>2042</v>
      </c>
      <c r="J3001" s="48" t="s">
        <v>32</v>
      </c>
      <c r="K3001" s="48" t="s">
        <v>33</v>
      </c>
    </row>
    <row r="3002" spans="1:11" x14ac:dyDescent="0.25">
      <c r="A3002" s="48" t="s">
        <v>3771</v>
      </c>
      <c r="B3002" s="48" t="s">
        <v>79</v>
      </c>
      <c r="C3002" s="48" t="s">
        <v>31</v>
      </c>
      <c r="D3002" s="48">
        <v>1584522</v>
      </c>
      <c r="E3002" s="48">
        <v>81.319999999999993</v>
      </c>
      <c r="F3002" s="48">
        <v>6.96</v>
      </c>
      <c r="G3002" s="48">
        <v>4.4000000000000003E-3</v>
      </c>
      <c r="H3002" s="48">
        <v>227.66120000000001</v>
      </c>
      <c r="I3002" s="48">
        <v>2042</v>
      </c>
      <c r="J3002" s="48" t="s">
        <v>32</v>
      </c>
      <c r="K3002" s="48" t="s">
        <v>33</v>
      </c>
    </row>
    <row r="3003" spans="1:11" x14ac:dyDescent="0.25">
      <c r="A3003" s="48" t="s">
        <v>2734</v>
      </c>
      <c r="B3003" s="48" t="s">
        <v>34</v>
      </c>
      <c r="C3003" s="48" t="s">
        <v>31</v>
      </c>
      <c r="D3003" s="48">
        <v>210925</v>
      </c>
      <c r="E3003" s="48">
        <v>81.67</v>
      </c>
      <c r="F3003" s="48">
        <v>8.09</v>
      </c>
      <c r="G3003" s="48">
        <v>3.8399999999999997E-2</v>
      </c>
      <c r="H3003" s="48">
        <v>26.072299999999998</v>
      </c>
      <c r="I3003" s="48">
        <v>2042</v>
      </c>
      <c r="J3003" s="48" t="s">
        <v>32</v>
      </c>
      <c r="K3003" s="48" t="s">
        <v>33</v>
      </c>
    </row>
    <row r="3004" spans="1:11" x14ac:dyDescent="0.25">
      <c r="A3004" s="48" t="s">
        <v>2736</v>
      </c>
      <c r="B3004" s="48" t="s">
        <v>75</v>
      </c>
      <c r="C3004" s="48" t="s">
        <v>31</v>
      </c>
      <c r="D3004" s="48">
        <v>131828</v>
      </c>
      <c r="E3004" s="48">
        <v>81.94</v>
      </c>
      <c r="F3004" s="48">
        <v>5.94</v>
      </c>
      <c r="G3004" s="48">
        <v>4.5100000000000001E-2</v>
      </c>
      <c r="H3004" s="48">
        <v>22.193300000000001</v>
      </c>
      <c r="I3004" s="48">
        <v>2042</v>
      </c>
      <c r="J3004" s="48" t="s">
        <v>32</v>
      </c>
      <c r="K3004" s="48" t="s">
        <v>33</v>
      </c>
    </row>
    <row r="3005" spans="1:11" x14ac:dyDescent="0.25">
      <c r="A3005" s="48" t="s">
        <v>3281</v>
      </c>
      <c r="B3005" s="48" t="s">
        <v>34</v>
      </c>
      <c r="C3005" s="48" t="s">
        <v>31</v>
      </c>
      <c r="D3005" s="48">
        <v>379388</v>
      </c>
      <c r="E3005" s="48">
        <v>78.05</v>
      </c>
      <c r="F3005" s="48">
        <v>8.1300000000000008</v>
      </c>
      <c r="G3005" s="48">
        <v>2.1399999999999999E-2</v>
      </c>
      <c r="H3005" s="48">
        <v>46.665199999999999</v>
      </c>
      <c r="I3005" s="48">
        <v>2042</v>
      </c>
      <c r="J3005" s="48" t="s">
        <v>32</v>
      </c>
      <c r="K3005" s="48" t="s">
        <v>33</v>
      </c>
    </row>
    <row r="3006" spans="1:11" x14ac:dyDescent="0.25">
      <c r="A3006" s="48" t="s">
        <v>2901</v>
      </c>
      <c r="B3006" s="48" t="s">
        <v>75</v>
      </c>
      <c r="C3006" s="48" t="s">
        <v>31</v>
      </c>
      <c r="D3006" s="48">
        <v>1608914</v>
      </c>
      <c r="E3006" s="48">
        <v>84.76</v>
      </c>
      <c r="F3006" s="48">
        <v>5.77</v>
      </c>
      <c r="G3006" s="48">
        <v>3.5999999999999999E-3</v>
      </c>
      <c r="H3006" s="48">
        <v>278.84120000000001</v>
      </c>
      <c r="I3006" s="48">
        <v>2042</v>
      </c>
      <c r="J3006" s="48" t="s">
        <v>32</v>
      </c>
      <c r="K3006" s="48" t="s">
        <v>33</v>
      </c>
    </row>
    <row r="3007" spans="1:11" x14ac:dyDescent="0.25">
      <c r="A3007" s="48" t="s">
        <v>2493</v>
      </c>
      <c r="B3007" s="48" t="s">
        <v>75</v>
      </c>
      <c r="C3007" s="48" t="s">
        <v>31</v>
      </c>
      <c r="D3007" s="48">
        <v>484468</v>
      </c>
      <c r="E3007" s="48">
        <v>79.650000000000006</v>
      </c>
      <c r="F3007" s="48">
        <v>4.68</v>
      </c>
      <c r="G3007" s="48">
        <v>9.7000000000000003E-3</v>
      </c>
      <c r="H3007" s="48">
        <v>103.5187</v>
      </c>
      <c r="I3007" s="48">
        <v>2042</v>
      </c>
      <c r="J3007" s="48" t="s">
        <v>32</v>
      </c>
      <c r="K3007" s="48" t="s">
        <v>33</v>
      </c>
    </row>
    <row r="3008" spans="1:11" x14ac:dyDescent="0.25">
      <c r="A3008" s="48" t="s">
        <v>2744</v>
      </c>
      <c r="B3008" s="48" t="s">
        <v>75</v>
      </c>
      <c r="C3008" s="48" t="s">
        <v>31</v>
      </c>
      <c r="D3008" s="48">
        <v>193297</v>
      </c>
      <c r="E3008" s="48">
        <v>75.05</v>
      </c>
      <c r="F3008" s="48">
        <v>5.53</v>
      </c>
      <c r="G3008" s="48">
        <v>2.86E-2</v>
      </c>
      <c r="H3008" s="48">
        <v>34.9542</v>
      </c>
      <c r="I3008" s="48">
        <v>2042</v>
      </c>
      <c r="J3008" s="48" t="s">
        <v>32</v>
      </c>
      <c r="K3008" s="48" t="s">
        <v>33</v>
      </c>
    </row>
    <row r="3009" spans="1:11" x14ac:dyDescent="0.25">
      <c r="A3009" s="48" t="s">
        <v>3772</v>
      </c>
      <c r="B3009" s="48" t="s">
        <v>75</v>
      </c>
      <c r="C3009" s="48" t="s">
        <v>31</v>
      </c>
      <c r="D3009" s="48">
        <v>1678507</v>
      </c>
      <c r="E3009" s="48">
        <v>82.22</v>
      </c>
      <c r="F3009" s="48">
        <v>5.31</v>
      </c>
      <c r="G3009" s="48">
        <v>3.2000000000000002E-3</v>
      </c>
      <c r="H3009" s="48">
        <v>316.10289999999998</v>
      </c>
      <c r="I3009" s="48">
        <v>2042</v>
      </c>
      <c r="J3009" s="48" t="s">
        <v>32</v>
      </c>
      <c r="K3009" s="48" t="s">
        <v>33</v>
      </c>
    </row>
    <row r="3010" spans="1:11" x14ac:dyDescent="0.25">
      <c r="A3010" s="48" t="s">
        <v>3773</v>
      </c>
      <c r="B3010" s="48" t="s">
        <v>34</v>
      </c>
      <c r="C3010" s="48" t="s">
        <v>31</v>
      </c>
      <c r="D3010" s="48">
        <v>5975943</v>
      </c>
      <c r="E3010" s="48">
        <v>79.42</v>
      </c>
      <c r="F3010" s="48">
        <v>13.74</v>
      </c>
      <c r="G3010" s="48">
        <v>2.3E-3</v>
      </c>
      <c r="H3010" s="48">
        <v>434.93040000000002</v>
      </c>
      <c r="I3010" s="48">
        <v>2042</v>
      </c>
      <c r="J3010" s="48" t="s">
        <v>32</v>
      </c>
      <c r="K3010" s="48" t="s">
        <v>33</v>
      </c>
    </row>
    <row r="3011" spans="1:11" x14ac:dyDescent="0.25">
      <c r="A3011" s="48" t="s">
        <v>2763</v>
      </c>
      <c r="B3011" s="48" t="s">
        <v>75</v>
      </c>
      <c r="C3011" s="48" t="s">
        <v>31</v>
      </c>
      <c r="D3011" s="48">
        <v>593226</v>
      </c>
      <c r="E3011" s="48">
        <v>82.85</v>
      </c>
      <c r="F3011" s="48">
        <v>6.02</v>
      </c>
      <c r="G3011" s="48">
        <v>1.01E-2</v>
      </c>
      <c r="H3011" s="48">
        <v>98.542500000000004</v>
      </c>
      <c r="I3011" s="48">
        <v>2042</v>
      </c>
      <c r="J3011" s="48" t="s">
        <v>32</v>
      </c>
      <c r="K3011" s="48" t="s">
        <v>33</v>
      </c>
    </row>
    <row r="3012" spans="1:11" x14ac:dyDescent="0.25">
      <c r="A3012" s="48" t="s">
        <v>2559</v>
      </c>
      <c r="B3012" s="48" t="s">
        <v>75</v>
      </c>
      <c r="C3012" s="48" t="s">
        <v>31</v>
      </c>
      <c r="D3012" s="48">
        <v>291382</v>
      </c>
      <c r="E3012" s="48">
        <v>82.53</v>
      </c>
      <c r="F3012" s="48">
        <v>4.5</v>
      </c>
      <c r="G3012" s="48">
        <v>1.54E-2</v>
      </c>
      <c r="H3012" s="48">
        <v>64.751499999999993</v>
      </c>
      <c r="I3012" s="48">
        <v>2042</v>
      </c>
      <c r="J3012" s="48" t="s">
        <v>32</v>
      </c>
      <c r="K3012" s="48" t="s">
        <v>33</v>
      </c>
    </row>
    <row r="3013" spans="1:11" x14ac:dyDescent="0.25">
      <c r="A3013" s="48" t="s">
        <v>2733</v>
      </c>
      <c r="B3013" s="48" t="s">
        <v>75</v>
      </c>
      <c r="C3013" s="48" t="s">
        <v>31</v>
      </c>
      <c r="D3013" s="48">
        <v>510297</v>
      </c>
      <c r="E3013" s="48">
        <v>82.65</v>
      </c>
      <c r="F3013" s="48">
        <v>5.64</v>
      </c>
      <c r="G3013" s="48">
        <v>1.11E-2</v>
      </c>
      <c r="H3013" s="48">
        <v>90.478099999999998</v>
      </c>
      <c r="I3013" s="48">
        <v>2042</v>
      </c>
      <c r="J3013" s="48" t="s">
        <v>32</v>
      </c>
      <c r="K3013" s="48" t="s">
        <v>33</v>
      </c>
    </row>
    <row r="3014" spans="1:11" x14ac:dyDescent="0.25">
      <c r="A3014" s="48" t="s">
        <v>3587</v>
      </c>
      <c r="B3014" s="48" t="s">
        <v>75</v>
      </c>
      <c r="C3014" s="48" t="s">
        <v>31</v>
      </c>
      <c r="D3014" s="48">
        <v>4057905</v>
      </c>
      <c r="E3014" s="48">
        <v>86.42</v>
      </c>
      <c r="F3014" s="48">
        <v>9.6300000000000008</v>
      </c>
      <c r="G3014" s="48">
        <v>2.3999999999999998E-3</v>
      </c>
      <c r="H3014" s="48">
        <v>421.38159999999999</v>
      </c>
      <c r="I3014" s="48">
        <v>2042</v>
      </c>
      <c r="J3014" s="48" t="s">
        <v>32</v>
      </c>
      <c r="K3014" s="48" t="s">
        <v>33</v>
      </c>
    </row>
    <row r="3015" spans="1:11" x14ac:dyDescent="0.25">
      <c r="A3015" s="48" t="s">
        <v>2759</v>
      </c>
      <c r="B3015" s="48" t="s">
        <v>75</v>
      </c>
      <c r="C3015" s="48" t="s">
        <v>31</v>
      </c>
      <c r="D3015" s="48">
        <v>515049</v>
      </c>
      <c r="E3015" s="48">
        <v>77.180000000000007</v>
      </c>
      <c r="F3015" s="48">
        <v>5.86</v>
      </c>
      <c r="G3015" s="48">
        <v>1.14E-2</v>
      </c>
      <c r="H3015" s="48">
        <v>87.892300000000006</v>
      </c>
      <c r="I3015" s="48">
        <v>2042</v>
      </c>
      <c r="J3015" s="48" t="s">
        <v>32</v>
      </c>
      <c r="K3015" s="48" t="s">
        <v>33</v>
      </c>
    </row>
    <row r="3016" spans="1:11" x14ac:dyDescent="0.25">
      <c r="A3016" s="48" t="s">
        <v>3774</v>
      </c>
      <c r="B3016" s="48" t="s">
        <v>79</v>
      </c>
      <c r="C3016" s="48" t="s">
        <v>31</v>
      </c>
      <c r="D3016" s="48">
        <v>1689428</v>
      </c>
      <c r="E3016" s="48">
        <v>85.26</v>
      </c>
      <c r="F3016" s="48">
        <v>6.79</v>
      </c>
      <c r="G3016" s="48">
        <v>4.0000000000000001E-3</v>
      </c>
      <c r="H3016" s="48">
        <v>248.81120000000001</v>
      </c>
      <c r="I3016" s="48">
        <v>2042</v>
      </c>
      <c r="J3016" s="48" t="s">
        <v>32</v>
      </c>
      <c r="K3016" s="48" t="s">
        <v>33</v>
      </c>
    </row>
    <row r="3017" spans="1:11" x14ac:dyDescent="0.25">
      <c r="A3017" s="48" t="s">
        <v>3775</v>
      </c>
      <c r="B3017" s="48" t="s">
        <v>79</v>
      </c>
      <c r="C3017" s="48" t="s">
        <v>31</v>
      </c>
      <c r="D3017" s="48">
        <v>1890044</v>
      </c>
      <c r="E3017" s="48">
        <v>82.95</v>
      </c>
      <c r="F3017" s="48">
        <v>7.31</v>
      </c>
      <c r="G3017" s="48">
        <v>3.8999999999999998E-3</v>
      </c>
      <c r="H3017" s="48">
        <v>258.55599999999998</v>
      </c>
      <c r="I3017" s="48">
        <v>2042</v>
      </c>
      <c r="J3017" s="48" t="s">
        <v>32</v>
      </c>
      <c r="K3017" s="48" t="s">
        <v>33</v>
      </c>
    </row>
    <row r="3018" spans="1:11" x14ac:dyDescent="0.25">
      <c r="A3018" s="48" t="s">
        <v>2756</v>
      </c>
      <c r="B3018" s="48" t="s">
        <v>34</v>
      </c>
      <c r="C3018" s="48" t="s">
        <v>31</v>
      </c>
      <c r="D3018" s="48">
        <v>434802</v>
      </c>
      <c r="E3018" s="48">
        <v>77.959999999999994</v>
      </c>
      <c r="F3018" s="48">
        <v>8.68</v>
      </c>
      <c r="G3018" s="48">
        <v>0.02</v>
      </c>
      <c r="H3018" s="48">
        <v>50.092399999999998</v>
      </c>
      <c r="I3018" s="48">
        <v>2042</v>
      </c>
      <c r="J3018" s="48" t="s">
        <v>32</v>
      </c>
      <c r="K3018" s="48" t="s">
        <v>33</v>
      </c>
    </row>
    <row r="3019" spans="1:11" x14ac:dyDescent="0.25">
      <c r="A3019" s="48" t="s">
        <v>2757</v>
      </c>
      <c r="B3019" s="48" t="s">
        <v>75</v>
      </c>
      <c r="C3019" s="48" t="s">
        <v>31</v>
      </c>
      <c r="D3019" s="48">
        <v>387973</v>
      </c>
      <c r="E3019" s="48">
        <v>79.209999999999994</v>
      </c>
      <c r="F3019" s="48">
        <v>5.79</v>
      </c>
      <c r="G3019" s="48">
        <v>1.49E-2</v>
      </c>
      <c r="H3019" s="48">
        <v>67.007400000000004</v>
      </c>
      <c r="I3019" s="48">
        <v>2042</v>
      </c>
      <c r="J3019" s="48" t="s">
        <v>32</v>
      </c>
      <c r="K3019" s="48" t="s">
        <v>33</v>
      </c>
    </row>
    <row r="3020" spans="1:11" x14ac:dyDescent="0.25">
      <c r="A3020" s="48" t="s">
        <v>3776</v>
      </c>
      <c r="B3020" s="48" t="s">
        <v>79</v>
      </c>
      <c r="C3020" s="48" t="s">
        <v>31</v>
      </c>
      <c r="D3020" s="48">
        <v>1817731</v>
      </c>
      <c r="E3020" s="48">
        <v>78.400000000000006</v>
      </c>
      <c r="F3020" s="48">
        <v>6.79</v>
      </c>
      <c r="G3020" s="48">
        <v>3.7000000000000002E-3</v>
      </c>
      <c r="H3020" s="48">
        <v>267.70699999999999</v>
      </c>
      <c r="I3020" s="48">
        <v>2042</v>
      </c>
      <c r="J3020" s="48" t="s">
        <v>32</v>
      </c>
      <c r="K3020" s="48" t="s">
        <v>33</v>
      </c>
    </row>
    <row r="3021" spans="1:11" x14ac:dyDescent="0.25">
      <c r="A3021" s="48" t="s">
        <v>2384</v>
      </c>
      <c r="B3021" s="48" t="s">
        <v>75</v>
      </c>
      <c r="C3021" s="48" t="s">
        <v>31</v>
      </c>
      <c r="D3021" s="48">
        <v>566438</v>
      </c>
      <c r="E3021" s="48">
        <v>79.17</v>
      </c>
      <c r="F3021" s="48">
        <v>3.89</v>
      </c>
      <c r="G3021" s="48">
        <v>6.8999999999999999E-3</v>
      </c>
      <c r="H3021" s="48">
        <v>145.614</v>
      </c>
      <c r="I3021" s="48">
        <v>2042</v>
      </c>
      <c r="J3021" s="48" t="s">
        <v>32</v>
      </c>
      <c r="K3021" s="48" t="s">
        <v>33</v>
      </c>
    </row>
    <row r="3022" spans="1:11" x14ac:dyDescent="0.25">
      <c r="A3022" s="48" t="s">
        <v>2755</v>
      </c>
      <c r="B3022" s="48" t="s">
        <v>75</v>
      </c>
      <c r="C3022" s="48" t="s">
        <v>31</v>
      </c>
      <c r="D3022" s="48">
        <v>973764</v>
      </c>
      <c r="E3022" s="48">
        <v>83.48</v>
      </c>
      <c r="F3022" s="48">
        <v>5.39</v>
      </c>
      <c r="G3022" s="48">
        <v>5.4999999999999997E-3</v>
      </c>
      <c r="H3022" s="48">
        <v>180.66120000000001</v>
      </c>
      <c r="I3022" s="48">
        <v>2042</v>
      </c>
      <c r="J3022" s="48" t="s">
        <v>32</v>
      </c>
      <c r="K3022" s="48" t="s">
        <v>33</v>
      </c>
    </row>
    <row r="3023" spans="1:11" x14ac:dyDescent="0.25">
      <c r="A3023" s="48" t="s">
        <v>3777</v>
      </c>
      <c r="B3023" s="48" t="s">
        <v>75</v>
      </c>
      <c r="C3023" s="48" t="s">
        <v>31</v>
      </c>
      <c r="D3023" s="48">
        <v>706180</v>
      </c>
      <c r="E3023" s="48">
        <v>82.29</v>
      </c>
      <c r="F3023" s="48">
        <v>4.55</v>
      </c>
      <c r="G3023" s="48">
        <v>6.4000000000000003E-3</v>
      </c>
      <c r="H3023" s="48">
        <v>155.20439999999999</v>
      </c>
      <c r="I3023" s="48">
        <v>2042</v>
      </c>
      <c r="J3023" s="48" t="s">
        <v>32</v>
      </c>
      <c r="K3023" s="48" t="s">
        <v>33</v>
      </c>
    </row>
    <row r="3024" spans="1:11" x14ac:dyDescent="0.25">
      <c r="A3024" s="48" t="s">
        <v>3778</v>
      </c>
      <c r="B3024" s="48" t="s">
        <v>79</v>
      </c>
      <c r="C3024" s="48" t="s">
        <v>31</v>
      </c>
      <c r="D3024" s="48">
        <v>2073301</v>
      </c>
      <c r="E3024" s="48">
        <v>80.209999999999994</v>
      </c>
      <c r="F3024" s="48">
        <v>9.9</v>
      </c>
      <c r="G3024" s="48">
        <v>4.7999999999999996E-3</v>
      </c>
      <c r="H3024" s="48">
        <v>209.42429999999999</v>
      </c>
      <c r="I3024" s="48">
        <v>2042</v>
      </c>
      <c r="J3024" s="48" t="s">
        <v>32</v>
      </c>
      <c r="K3024" s="48" t="s">
        <v>33</v>
      </c>
    </row>
    <row r="3025" spans="1:11" x14ac:dyDescent="0.25">
      <c r="A3025" s="48" t="s">
        <v>2908</v>
      </c>
      <c r="B3025" s="48" t="s">
        <v>75</v>
      </c>
      <c r="C3025" s="48" t="s">
        <v>31</v>
      </c>
      <c r="D3025" s="48">
        <v>1608914</v>
      </c>
      <c r="E3025" s="48">
        <v>84.76</v>
      </c>
      <c r="F3025" s="48">
        <v>5.78</v>
      </c>
      <c r="G3025" s="48">
        <v>3.5999999999999999E-3</v>
      </c>
      <c r="H3025" s="48">
        <v>278.35879999999997</v>
      </c>
      <c r="I3025" s="48">
        <v>2042</v>
      </c>
      <c r="J3025" s="48" t="s">
        <v>32</v>
      </c>
      <c r="K3025" s="48" t="s">
        <v>33</v>
      </c>
    </row>
    <row r="3026" spans="1:11" x14ac:dyDescent="0.25">
      <c r="A3026" s="48" t="s">
        <v>2732</v>
      </c>
      <c r="B3026" s="48" t="s">
        <v>75</v>
      </c>
      <c r="C3026" s="48" t="s">
        <v>31</v>
      </c>
      <c r="D3026" s="48">
        <v>803690</v>
      </c>
      <c r="E3026" s="48">
        <v>82.9</v>
      </c>
      <c r="F3026" s="48">
        <v>5.41</v>
      </c>
      <c r="G3026" s="48">
        <v>6.7000000000000002E-3</v>
      </c>
      <c r="H3026" s="48">
        <v>148.5565</v>
      </c>
      <c r="I3026" s="48">
        <v>2042</v>
      </c>
      <c r="J3026" s="48" t="s">
        <v>32</v>
      </c>
      <c r="K3026" s="48" t="s">
        <v>33</v>
      </c>
    </row>
    <row r="3027" spans="1:11" x14ac:dyDescent="0.25">
      <c r="A3027" s="48" t="s">
        <v>2753</v>
      </c>
      <c r="B3027" s="48" t="s">
        <v>75</v>
      </c>
      <c r="C3027" s="48" t="s">
        <v>31</v>
      </c>
      <c r="D3027" s="48">
        <v>711258</v>
      </c>
      <c r="E3027" s="48">
        <v>84.35</v>
      </c>
      <c r="F3027" s="48">
        <v>5.56</v>
      </c>
      <c r="G3027" s="48">
        <v>7.7999999999999996E-3</v>
      </c>
      <c r="H3027" s="48">
        <v>127.92400000000001</v>
      </c>
      <c r="I3027" s="48">
        <v>2042</v>
      </c>
      <c r="J3027" s="48" t="s">
        <v>32</v>
      </c>
      <c r="K3027" s="48" t="s">
        <v>33</v>
      </c>
    </row>
    <row r="3028" spans="1:11" x14ac:dyDescent="0.25">
      <c r="A3028" s="48" t="s">
        <v>2766</v>
      </c>
      <c r="B3028" s="48" t="s">
        <v>75</v>
      </c>
      <c r="C3028" s="48" t="s">
        <v>31</v>
      </c>
      <c r="D3028" s="48">
        <v>227633</v>
      </c>
      <c r="E3028" s="48">
        <v>75.72</v>
      </c>
      <c r="F3028" s="48">
        <v>6</v>
      </c>
      <c r="G3028" s="48">
        <v>2.64E-2</v>
      </c>
      <c r="H3028" s="48">
        <v>37.938800000000001</v>
      </c>
      <c r="I3028" s="48">
        <v>2042</v>
      </c>
      <c r="J3028" s="48" t="s">
        <v>32</v>
      </c>
      <c r="K3028" s="48" t="s">
        <v>33</v>
      </c>
    </row>
    <row r="3029" spans="1:11" x14ac:dyDescent="0.25">
      <c r="A3029" s="48" t="s">
        <v>2750</v>
      </c>
      <c r="B3029" s="48" t="s">
        <v>34</v>
      </c>
      <c r="C3029" s="48" t="s">
        <v>31</v>
      </c>
      <c r="D3029" s="48">
        <v>710874</v>
      </c>
      <c r="E3029" s="48">
        <v>76.12</v>
      </c>
      <c r="F3029" s="48">
        <v>7.73</v>
      </c>
      <c r="G3029" s="48">
        <v>1.09E-2</v>
      </c>
      <c r="H3029" s="48">
        <v>91.962999999999994</v>
      </c>
      <c r="I3029" s="48">
        <v>2042</v>
      </c>
      <c r="J3029" s="48" t="s">
        <v>32</v>
      </c>
      <c r="K3029" s="48" t="s">
        <v>33</v>
      </c>
    </row>
    <row r="3030" spans="1:11" x14ac:dyDescent="0.25">
      <c r="A3030" s="48" t="s">
        <v>2760</v>
      </c>
      <c r="B3030" s="48" t="s">
        <v>75</v>
      </c>
      <c r="C3030" s="48" t="s">
        <v>31</v>
      </c>
      <c r="D3030" s="48">
        <v>461321</v>
      </c>
      <c r="E3030" s="48">
        <v>83.19</v>
      </c>
      <c r="F3030" s="48">
        <v>5.9</v>
      </c>
      <c r="G3030" s="48">
        <v>1.2800000000000001E-2</v>
      </c>
      <c r="H3030" s="48">
        <v>78.19</v>
      </c>
      <c r="I3030" s="48">
        <v>2042</v>
      </c>
      <c r="J3030" s="48" t="s">
        <v>32</v>
      </c>
      <c r="K3030" s="48" t="s">
        <v>33</v>
      </c>
    </row>
    <row r="3031" spans="1:11" x14ac:dyDescent="0.25">
      <c r="A3031" s="48" t="s">
        <v>2905</v>
      </c>
      <c r="B3031" s="48" t="s">
        <v>79</v>
      </c>
      <c r="C3031" s="48" t="s">
        <v>31</v>
      </c>
      <c r="D3031" s="48">
        <v>2442974</v>
      </c>
      <c r="E3031" s="48">
        <v>84.86</v>
      </c>
      <c r="F3031" s="48">
        <v>9.82</v>
      </c>
      <c r="G3031" s="48">
        <v>4.0000000000000001E-3</v>
      </c>
      <c r="H3031" s="48">
        <v>248.77539999999999</v>
      </c>
      <c r="I3031" s="48">
        <v>2042</v>
      </c>
      <c r="J3031" s="48" t="s">
        <v>32</v>
      </c>
      <c r="K3031" s="48" t="s">
        <v>33</v>
      </c>
    </row>
    <row r="3032" spans="1:11" x14ac:dyDescent="0.25">
      <c r="A3032" s="48" t="s">
        <v>3090</v>
      </c>
      <c r="B3032" s="48" t="s">
        <v>79</v>
      </c>
      <c r="C3032" s="48" t="s">
        <v>31</v>
      </c>
      <c r="D3032" s="48">
        <v>2021566</v>
      </c>
      <c r="E3032" s="48">
        <v>79.16</v>
      </c>
      <c r="F3032" s="48">
        <v>7.6</v>
      </c>
      <c r="G3032" s="48">
        <v>3.8E-3</v>
      </c>
      <c r="H3032" s="48">
        <v>265.99549999999999</v>
      </c>
      <c r="I3032" s="48">
        <v>2042</v>
      </c>
      <c r="J3032" s="48" t="s">
        <v>32</v>
      </c>
      <c r="K3032" s="48" t="s">
        <v>33</v>
      </c>
    </row>
    <row r="3033" spans="1:11" x14ac:dyDescent="0.25">
      <c r="A3033" s="48" t="s">
        <v>3779</v>
      </c>
      <c r="B3033" s="48" t="s">
        <v>79</v>
      </c>
      <c r="C3033" s="48" t="s">
        <v>31</v>
      </c>
      <c r="D3033" s="48">
        <v>2051399</v>
      </c>
      <c r="E3033" s="48">
        <v>86.71</v>
      </c>
      <c r="F3033" s="48">
        <v>7.08</v>
      </c>
      <c r="G3033" s="48">
        <v>3.5000000000000001E-3</v>
      </c>
      <c r="H3033" s="48">
        <v>289.7457</v>
      </c>
      <c r="I3033" s="48">
        <v>2042</v>
      </c>
      <c r="J3033" s="48" t="s">
        <v>32</v>
      </c>
      <c r="K3033" s="48" t="s">
        <v>33</v>
      </c>
    </row>
    <row r="3034" spans="1:11" x14ac:dyDescent="0.25">
      <c r="A3034" s="48" t="s">
        <v>2741</v>
      </c>
      <c r="B3034" s="48" t="s">
        <v>75</v>
      </c>
      <c r="C3034" s="48" t="s">
        <v>31</v>
      </c>
      <c r="D3034" s="48">
        <v>155588</v>
      </c>
      <c r="E3034" s="48">
        <v>76.58</v>
      </c>
      <c r="F3034" s="48">
        <v>5.76</v>
      </c>
      <c r="G3034" s="48">
        <v>3.6999999999999998E-2</v>
      </c>
      <c r="H3034" s="48">
        <v>27.011700000000001</v>
      </c>
      <c r="I3034" s="48">
        <v>2042</v>
      </c>
      <c r="J3034" s="48" t="s">
        <v>32</v>
      </c>
      <c r="K3034" s="48" t="s">
        <v>33</v>
      </c>
    </row>
    <row r="3035" spans="1:11" x14ac:dyDescent="0.25">
      <c r="A3035" s="48" t="s">
        <v>3189</v>
      </c>
      <c r="B3035" s="48" t="s">
        <v>75</v>
      </c>
      <c r="C3035" s="48" t="s">
        <v>31</v>
      </c>
      <c r="D3035" s="48">
        <v>1088577</v>
      </c>
      <c r="E3035" s="48">
        <v>81.96</v>
      </c>
      <c r="F3035" s="48">
        <v>5.32</v>
      </c>
      <c r="G3035" s="48">
        <v>4.8999999999999998E-3</v>
      </c>
      <c r="H3035" s="48">
        <v>204.61969999999999</v>
      </c>
      <c r="I3035" s="48">
        <v>2042</v>
      </c>
      <c r="J3035" s="48" t="s">
        <v>32</v>
      </c>
      <c r="K3035" s="48" t="s">
        <v>33</v>
      </c>
    </row>
    <row r="3036" spans="1:11" x14ac:dyDescent="0.25">
      <c r="A3036" s="48" t="s">
        <v>3780</v>
      </c>
      <c r="B3036" s="48" t="s">
        <v>75</v>
      </c>
      <c r="C3036" s="48" t="s">
        <v>31</v>
      </c>
      <c r="D3036" s="48">
        <v>1939940</v>
      </c>
      <c r="E3036" s="48">
        <v>80.78</v>
      </c>
      <c r="F3036" s="48">
        <v>5.33</v>
      </c>
      <c r="G3036" s="48">
        <v>2.7000000000000001E-3</v>
      </c>
      <c r="H3036" s="48">
        <v>363.96620000000001</v>
      </c>
      <c r="I3036" s="48">
        <v>2042</v>
      </c>
      <c r="J3036" s="48" t="s">
        <v>32</v>
      </c>
      <c r="K3036" s="48" t="s">
        <v>33</v>
      </c>
    </row>
    <row r="3037" spans="1:11" x14ac:dyDescent="0.25">
      <c r="A3037" s="48" t="s">
        <v>3781</v>
      </c>
      <c r="B3037" s="48" t="s">
        <v>79</v>
      </c>
      <c r="C3037" s="48" t="s">
        <v>31</v>
      </c>
      <c r="D3037" s="48">
        <v>1758178</v>
      </c>
      <c r="E3037" s="48">
        <v>81.650000000000006</v>
      </c>
      <c r="F3037" s="48">
        <v>6.96</v>
      </c>
      <c r="G3037" s="48">
        <v>4.0000000000000001E-3</v>
      </c>
      <c r="H3037" s="48">
        <v>252.61179999999999</v>
      </c>
      <c r="I3037" s="48">
        <v>2042</v>
      </c>
      <c r="J3037" s="48" t="s">
        <v>32</v>
      </c>
      <c r="K3037" s="48" t="s">
        <v>33</v>
      </c>
    </row>
    <row r="3038" spans="1:11" x14ac:dyDescent="0.25">
      <c r="A3038" s="48" t="s">
        <v>2742</v>
      </c>
      <c r="B3038" s="48" t="s">
        <v>75</v>
      </c>
      <c r="C3038" s="48" t="s">
        <v>31</v>
      </c>
      <c r="D3038" s="48">
        <v>488530</v>
      </c>
      <c r="E3038" s="48">
        <v>80.77</v>
      </c>
      <c r="F3038" s="48">
        <v>5.41</v>
      </c>
      <c r="G3038" s="48">
        <v>1.11E-2</v>
      </c>
      <c r="H3038" s="48">
        <v>90.301199999999994</v>
      </c>
      <c r="I3038" s="48">
        <v>2042</v>
      </c>
      <c r="J3038" s="48" t="s">
        <v>32</v>
      </c>
      <c r="K3038" s="48" t="s">
        <v>33</v>
      </c>
    </row>
    <row r="3039" spans="1:11" x14ac:dyDescent="0.25">
      <c r="A3039" s="48" t="s">
        <v>2765</v>
      </c>
      <c r="B3039" s="48" t="s">
        <v>75</v>
      </c>
      <c r="C3039" s="48" t="s">
        <v>31</v>
      </c>
      <c r="D3039" s="48">
        <v>640132</v>
      </c>
      <c r="E3039" s="48">
        <v>82.82</v>
      </c>
      <c r="F3039" s="48">
        <v>5.68</v>
      </c>
      <c r="G3039" s="48">
        <v>8.8999999999999999E-3</v>
      </c>
      <c r="H3039" s="48">
        <v>112.69929999999999</v>
      </c>
      <c r="I3039" s="48">
        <v>2042</v>
      </c>
      <c r="J3039" s="48" t="s">
        <v>32</v>
      </c>
      <c r="K3039" s="48" t="s">
        <v>33</v>
      </c>
    </row>
    <row r="3040" spans="1:11" x14ac:dyDescent="0.25">
      <c r="A3040" s="48" t="s">
        <v>3782</v>
      </c>
      <c r="B3040" s="48" t="s">
        <v>79</v>
      </c>
      <c r="C3040" s="48" t="s">
        <v>31</v>
      </c>
      <c r="D3040" s="48">
        <v>4290999</v>
      </c>
      <c r="E3040" s="48">
        <v>85.71</v>
      </c>
      <c r="F3040" s="48">
        <v>10.28</v>
      </c>
      <c r="G3040" s="48">
        <v>2.3999999999999998E-3</v>
      </c>
      <c r="H3040" s="48">
        <v>417.41230000000002</v>
      </c>
      <c r="I3040" s="48">
        <v>2042</v>
      </c>
      <c r="J3040" s="48" t="s">
        <v>32</v>
      </c>
      <c r="K3040" s="48" t="s">
        <v>33</v>
      </c>
    </row>
    <row r="3041" spans="1:11" x14ac:dyDescent="0.25">
      <c r="A3041" s="48" t="s">
        <v>3500</v>
      </c>
      <c r="B3041" s="48" t="s">
        <v>75</v>
      </c>
      <c r="C3041" s="48" t="s">
        <v>31</v>
      </c>
      <c r="D3041" s="48">
        <v>3206005</v>
      </c>
      <c r="E3041" s="48">
        <v>76.400000000000006</v>
      </c>
      <c r="F3041" s="48">
        <v>11.98</v>
      </c>
      <c r="G3041" s="48">
        <v>3.7000000000000002E-3</v>
      </c>
      <c r="H3041" s="48">
        <v>267.61309999999997</v>
      </c>
      <c r="I3041" s="48">
        <v>2042</v>
      </c>
      <c r="J3041" s="48" t="s">
        <v>32</v>
      </c>
      <c r="K3041" s="48" t="s">
        <v>33</v>
      </c>
    </row>
    <row r="3042" spans="1:11" x14ac:dyDescent="0.25">
      <c r="A3042" s="48" t="s">
        <v>2743</v>
      </c>
      <c r="B3042" s="48" t="s">
        <v>75</v>
      </c>
      <c r="C3042" s="48" t="s">
        <v>31</v>
      </c>
      <c r="D3042" s="48">
        <v>940194</v>
      </c>
      <c r="E3042" s="48">
        <v>80.77</v>
      </c>
      <c r="F3042" s="48">
        <v>5.39</v>
      </c>
      <c r="G3042" s="48">
        <v>5.7000000000000002E-3</v>
      </c>
      <c r="H3042" s="48">
        <v>174.43299999999999</v>
      </c>
      <c r="I3042" s="48">
        <v>2042</v>
      </c>
      <c r="J3042" s="48" t="s">
        <v>32</v>
      </c>
      <c r="K3042" s="48" t="s">
        <v>33</v>
      </c>
    </row>
    <row r="3043" spans="1:11" x14ac:dyDescent="0.25">
      <c r="A3043" s="48" t="s">
        <v>3496</v>
      </c>
      <c r="B3043" s="48" t="s">
        <v>75</v>
      </c>
      <c r="C3043" s="48" t="s">
        <v>31</v>
      </c>
      <c r="D3043" s="48">
        <v>2566563</v>
      </c>
      <c r="E3043" s="48">
        <v>77.95</v>
      </c>
      <c r="F3043" s="48">
        <v>11.95</v>
      </c>
      <c r="G3043" s="48">
        <v>4.7000000000000002E-3</v>
      </c>
      <c r="H3043" s="48">
        <v>214.77510000000001</v>
      </c>
      <c r="I3043" s="48">
        <v>2042</v>
      </c>
      <c r="J3043" s="48" t="s">
        <v>32</v>
      </c>
      <c r="K3043" s="48" t="s">
        <v>33</v>
      </c>
    </row>
    <row r="3044" spans="1:11" x14ac:dyDescent="0.25">
      <c r="A3044" s="48" t="s">
        <v>2749</v>
      </c>
      <c r="B3044" s="48" t="s">
        <v>75</v>
      </c>
      <c r="C3044" s="48" t="s">
        <v>31</v>
      </c>
      <c r="D3044" s="48">
        <v>1084744</v>
      </c>
      <c r="E3044" s="48">
        <v>78.489999999999995</v>
      </c>
      <c r="F3044" s="48">
        <v>5.55</v>
      </c>
      <c r="G3044" s="48">
        <v>5.1000000000000004E-3</v>
      </c>
      <c r="H3044" s="48">
        <v>195.4495</v>
      </c>
      <c r="I3044" s="48">
        <v>2042</v>
      </c>
      <c r="J3044" s="48" t="s">
        <v>32</v>
      </c>
      <c r="K3044" s="48" t="s">
        <v>33</v>
      </c>
    </row>
    <row r="3045" spans="1:11" x14ac:dyDescent="0.25">
      <c r="A3045" s="48" t="s">
        <v>3783</v>
      </c>
      <c r="B3045" s="48" t="s">
        <v>79</v>
      </c>
      <c r="C3045" s="48" t="s">
        <v>31</v>
      </c>
      <c r="D3045" s="48">
        <v>1753062</v>
      </c>
      <c r="E3045" s="48">
        <v>78</v>
      </c>
      <c r="F3045" s="48">
        <v>7.34</v>
      </c>
      <c r="G3045" s="48">
        <v>4.1999999999999997E-3</v>
      </c>
      <c r="H3045" s="48">
        <v>238.83680000000001</v>
      </c>
      <c r="I3045" s="48">
        <v>2042</v>
      </c>
      <c r="J3045" s="48" t="s">
        <v>32</v>
      </c>
      <c r="K3045" s="48" t="s">
        <v>33</v>
      </c>
    </row>
    <row r="3046" spans="1:11" x14ac:dyDescent="0.25">
      <c r="A3046" s="48" t="s">
        <v>3784</v>
      </c>
      <c r="B3046" s="48" t="s">
        <v>79</v>
      </c>
      <c r="C3046" s="48" t="s">
        <v>31</v>
      </c>
      <c r="D3046" s="48">
        <v>3796154</v>
      </c>
      <c r="E3046" s="48">
        <v>78.98</v>
      </c>
      <c r="F3046" s="48">
        <v>10.02</v>
      </c>
      <c r="G3046" s="48">
        <v>2.5999999999999999E-3</v>
      </c>
      <c r="H3046" s="48">
        <v>378.85770000000002</v>
      </c>
      <c r="I3046" s="48">
        <v>2043</v>
      </c>
      <c r="J3046" s="48" t="s">
        <v>32</v>
      </c>
      <c r="K3046" s="48" t="s">
        <v>33</v>
      </c>
    </row>
    <row r="3047" spans="1:11" x14ac:dyDescent="0.25">
      <c r="A3047" s="48" t="s">
        <v>2920</v>
      </c>
      <c r="B3047" s="48" t="s">
        <v>79</v>
      </c>
      <c r="C3047" s="48" t="s">
        <v>31</v>
      </c>
      <c r="D3047" s="48">
        <v>2261020</v>
      </c>
      <c r="E3047" s="48">
        <v>86.2</v>
      </c>
      <c r="F3047" s="48">
        <v>10.119999999999999</v>
      </c>
      <c r="G3047" s="48">
        <v>4.4999999999999997E-3</v>
      </c>
      <c r="H3047" s="48">
        <v>223.42089999999999</v>
      </c>
      <c r="I3047" s="48">
        <v>2043</v>
      </c>
      <c r="J3047" s="48" t="s">
        <v>32</v>
      </c>
      <c r="K3047" s="48" t="s">
        <v>33</v>
      </c>
    </row>
    <row r="3048" spans="1:11" x14ac:dyDescent="0.25">
      <c r="A3048" s="48" t="s">
        <v>3195</v>
      </c>
      <c r="B3048" s="48" t="s">
        <v>75</v>
      </c>
      <c r="C3048" s="48" t="s">
        <v>31</v>
      </c>
      <c r="D3048" s="48">
        <v>936427</v>
      </c>
      <c r="E3048" s="48">
        <v>78.540000000000006</v>
      </c>
      <c r="F3048" s="48">
        <v>5.34</v>
      </c>
      <c r="G3048" s="48">
        <v>5.7000000000000002E-3</v>
      </c>
      <c r="H3048" s="48">
        <v>175.36089999999999</v>
      </c>
      <c r="I3048" s="48">
        <v>2043</v>
      </c>
      <c r="J3048" s="48" t="s">
        <v>32</v>
      </c>
      <c r="K3048" s="48" t="s">
        <v>33</v>
      </c>
    </row>
    <row r="3049" spans="1:11" x14ac:dyDescent="0.25">
      <c r="A3049" s="48" t="s">
        <v>3785</v>
      </c>
      <c r="B3049" s="48" t="s">
        <v>79</v>
      </c>
      <c r="C3049" s="48" t="s">
        <v>31</v>
      </c>
      <c r="D3049" s="48">
        <v>1820278</v>
      </c>
      <c r="E3049" s="48">
        <v>86.11</v>
      </c>
      <c r="F3049" s="48">
        <v>6.96</v>
      </c>
      <c r="G3049" s="48">
        <v>3.8E-3</v>
      </c>
      <c r="H3049" s="48">
        <v>261.5342</v>
      </c>
      <c r="I3049" s="48">
        <v>2043</v>
      </c>
      <c r="J3049" s="48" t="s">
        <v>32</v>
      </c>
      <c r="K3049" s="48" t="s">
        <v>33</v>
      </c>
    </row>
    <row r="3050" spans="1:11" x14ac:dyDescent="0.25">
      <c r="A3050" s="48" t="s">
        <v>2775</v>
      </c>
      <c r="B3050" s="48" t="s">
        <v>75</v>
      </c>
      <c r="C3050" s="48" t="s">
        <v>31</v>
      </c>
      <c r="D3050" s="48">
        <v>170518</v>
      </c>
      <c r="E3050" s="48">
        <v>74.64</v>
      </c>
      <c r="F3050" s="48">
        <v>5.84</v>
      </c>
      <c r="G3050" s="48">
        <v>3.4200000000000001E-2</v>
      </c>
      <c r="H3050" s="48">
        <v>29.1983</v>
      </c>
      <c r="I3050" s="48">
        <v>2043</v>
      </c>
      <c r="J3050" s="48" t="s">
        <v>32</v>
      </c>
      <c r="K3050" s="48" t="s">
        <v>33</v>
      </c>
    </row>
    <row r="3051" spans="1:11" x14ac:dyDescent="0.25">
      <c r="A3051" s="48" t="s">
        <v>2787</v>
      </c>
      <c r="B3051" s="48" t="s">
        <v>75</v>
      </c>
      <c r="C3051" s="48" t="s">
        <v>31</v>
      </c>
      <c r="D3051" s="48">
        <v>429610</v>
      </c>
      <c r="E3051" s="48">
        <v>75.400000000000006</v>
      </c>
      <c r="F3051" s="48">
        <v>5.34</v>
      </c>
      <c r="G3051" s="48">
        <v>1.24E-2</v>
      </c>
      <c r="H3051" s="48">
        <v>80.451400000000007</v>
      </c>
      <c r="I3051" s="48">
        <v>2043</v>
      </c>
      <c r="J3051" s="48" t="s">
        <v>32</v>
      </c>
      <c r="K3051" s="48" t="s">
        <v>33</v>
      </c>
    </row>
    <row r="3052" spans="1:11" x14ac:dyDescent="0.25">
      <c r="A3052" s="48" t="s">
        <v>2782</v>
      </c>
      <c r="B3052" s="48" t="s">
        <v>75</v>
      </c>
      <c r="C3052" s="48" t="s">
        <v>31</v>
      </c>
      <c r="D3052" s="48">
        <v>442083</v>
      </c>
      <c r="E3052" s="48">
        <v>81.03</v>
      </c>
      <c r="F3052" s="48">
        <v>5.25</v>
      </c>
      <c r="G3052" s="48">
        <v>1.1900000000000001E-2</v>
      </c>
      <c r="H3052" s="48">
        <v>84.206400000000002</v>
      </c>
      <c r="I3052" s="48">
        <v>2043</v>
      </c>
      <c r="J3052" s="48" t="s">
        <v>32</v>
      </c>
      <c r="K3052" s="48" t="s">
        <v>33</v>
      </c>
    </row>
    <row r="3053" spans="1:11" x14ac:dyDescent="0.25">
      <c r="A3053" s="48" t="s">
        <v>2799</v>
      </c>
      <c r="B3053" s="48" t="s">
        <v>75</v>
      </c>
      <c r="C3053" s="48" t="s">
        <v>31</v>
      </c>
      <c r="D3053" s="48">
        <v>342930</v>
      </c>
      <c r="E3053" s="48">
        <v>75.150000000000006</v>
      </c>
      <c r="F3053" s="48">
        <v>5.66</v>
      </c>
      <c r="G3053" s="48">
        <v>1.6500000000000001E-2</v>
      </c>
      <c r="H3053" s="48">
        <v>60.5884</v>
      </c>
      <c r="I3053" s="48">
        <v>2043</v>
      </c>
      <c r="J3053" s="48" t="s">
        <v>32</v>
      </c>
      <c r="K3053" s="48" t="s">
        <v>33</v>
      </c>
    </row>
    <row r="3054" spans="1:11" x14ac:dyDescent="0.25">
      <c r="A3054" s="48" t="s">
        <v>3196</v>
      </c>
      <c r="B3054" s="48" t="s">
        <v>79</v>
      </c>
      <c r="C3054" s="48" t="s">
        <v>31</v>
      </c>
      <c r="D3054" s="48">
        <v>2692229</v>
      </c>
      <c r="E3054" s="48">
        <v>87.42</v>
      </c>
      <c r="F3054" s="48">
        <v>10.14</v>
      </c>
      <c r="G3054" s="48">
        <v>3.8E-3</v>
      </c>
      <c r="H3054" s="48">
        <v>265.50580000000002</v>
      </c>
      <c r="I3054" s="48">
        <v>2043</v>
      </c>
      <c r="J3054" s="48" t="s">
        <v>32</v>
      </c>
      <c r="K3054" s="48" t="s">
        <v>33</v>
      </c>
    </row>
    <row r="3055" spans="1:11" x14ac:dyDescent="0.25">
      <c r="A3055" s="48" t="s">
        <v>2791</v>
      </c>
      <c r="B3055" s="48" t="s">
        <v>75</v>
      </c>
      <c r="C3055" s="48" t="s">
        <v>31</v>
      </c>
      <c r="D3055" s="48">
        <v>1196151</v>
      </c>
      <c r="E3055" s="48">
        <v>80.44</v>
      </c>
      <c r="F3055" s="48">
        <v>5.61</v>
      </c>
      <c r="G3055" s="48">
        <v>4.7000000000000002E-3</v>
      </c>
      <c r="H3055" s="48">
        <v>213.21770000000001</v>
      </c>
      <c r="I3055" s="48">
        <v>2043</v>
      </c>
      <c r="J3055" s="48" t="s">
        <v>32</v>
      </c>
      <c r="K3055" s="48" t="s">
        <v>33</v>
      </c>
    </row>
    <row r="3056" spans="1:11" x14ac:dyDescent="0.25">
      <c r="A3056" s="48" t="s">
        <v>2918</v>
      </c>
      <c r="B3056" s="48" t="s">
        <v>75</v>
      </c>
      <c r="C3056" s="48" t="s">
        <v>31</v>
      </c>
      <c r="D3056" s="48">
        <v>1544924</v>
      </c>
      <c r="E3056" s="48">
        <v>82.51</v>
      </c>
      <c r="F3056" s="48">
        <v>5.5</v>
      </c>
      <c r="G3056" s="48">
        <v>3.5999999999999999E-3</v>
      </c>
      <c r="H3056" s="48">
        <v>280.89519999999999</v>
      </c>
      <c r="I3056" s="48">
        <v>2043</v>
      </c>
      <c r="J3056" s="48" t="s">
        <v>32</v>
      </c>
      <c r="K3056" s="48" t="s">
        <v>33</v>
      </c>
    </row>
    <row r="3057" spans="1:11" x14ac:dyDescent="0.25">
      <c r="A3057" s="48" t="s">
        <v>3786</v>
      </c>
      <c r="B3057" s="48" t="s">
        <v>79</v>
      </c>
      <c r="C3057" s="48" t="s">
        <v>31</v>
      </c>
      <c r="D3057" s="48">
        <v>1346025</v>
      </c>
      <c r="E3057" s="48">
        <v>82.82</v>
      </c>
      <c r="F3057" s="48">
        <v>6.96</v>
      </c>
      <c r="G3057" s="48">
        <v>5.1999999999999998E-3</v>
      </c>
      <c r="H3057" s="48">
        <v>193.39449999999999</v>
      </c>
      <c r="I3057" s="48">
        <v>2043</v>
      </c>
      <c r="J3057" s="48" t="s">
        <v>32</v>
      </c>
      <c r="K3057" s="48" t="s">
        <v>33</v>
      </c>
    </row>
    <row r="3058" spans="1:11" x14ac:dyDescent="0.25">
      <c r="A3058" s="48" t="s">
        <v>3787</v>
      </c>
      <c r="B3058" s="48" t="s">
        <v>75</v>
      </c>
      <c r="C3058" s="48" t="s">
        <v>31</v>
      </c>
      <c r="D3058" s="48">
        <v>2539848</v>
      </c>
      <c r="E3058" s="48">
        <v>71.45</v>
      </c>
      <c r="F3058" s="48">
        <v>5.85</v>
      </c>
      <c r="G3058" s="48">
        <v>2.3E-3</v>
      </c>
      <c r="H3058" s="48">
        <v>434.16199999999998</v>
      </c>
      <c r="I3058" s="48">
        <v>2043</v>
      </c>
      <c r="J3058" s="48" t="s">
        <v>32</v>
      </c>
      <c r="K3058" s="48" t="s">
        <v>33</v>
      </c>
    </row>
    <row r="3059" spans="1:11" x14ac:dyDescent="0.25">
      <c r="A3059" s="48" t="s">
        <v>2579</v>
      </c>
      <c r="B3059" s="48" t="s">
        <v>75</v>
      </c>
      <c r="C3059" s="48" t="s">
        <v>31</v>
      </c>
      <c r="D3059" s="48">
        <v>252224</v>
      </c>
      <c r="E3059" s="48">
        <v>78.22</v>
      </c>
      <c r="F3059" s="48">
        <v>3.97</v>
      </c>
      <c r="G3059" s="48">
        <v>1.5699999999999999E-2</v>
      </c>
      <c r="H3059" s="48">
        <v>63.532600000000002</v>
      </c>
      <c r="I3059" s="48">
        <v>2043</v>
      </c>
      <c r="J3059" s="48" t="s">
        <v>32</v>
      </c>
      <c r="K3059" s="48" t="s">
        <v>33</v>
      </c>
    </row>
    <row r="3060" spans="1:11" x14ac:dyDescent="0.25">
      <c r="A3060" s="48" t="s">
        <v>2771</v>
      </c>
      <c r="B3060" s="48" t="s">
        <v>75</v>
      </c>
      <c r="C3060" s="48" t="s">
        <v>31</v>
      </c>
      <c r="D3060" s="48">
        <v>447452</v>
      </c>
      <c r="E3060" s="48">
        <v>72.7</v>
      </c>
      <c r="F3060" s="48">
        <v>5.82</v>
      </c>
      <c r="G3060" s="48">
        <v>1.2999999999999999E-2</v>
      </c>
      <c r="H3060" s="48">
        <v>76.881699999999995</v>
      </c>
      <c r="I3060" s="48">
        <v>2043</v>
      </c>
      <c r="J3060" s="48" t="s">
        <v>32</v>
      </c>
      <c r="K3060" s="48" t="s">
        <v>33</v>
      </c>
    </row>
    <row r="3061" spans="1:11" x14ac:dyDescent="0.25">
      <c r="A3061" s="48" t="s">
        <v>2514</v>
      </c>
      <c r="B3061" s="48" t="s">
        <v>75</v>
      </c>
      <c r="C3061" s="48" t="s">
        <v>31</v>
      </c>
      <c r="D3061" s="48">
        <v>733286</v>
      </c>
      <c r="E3061" s="48">
        <v>78.319999999999993</v>
      </c>
      <c r="F3061" s="48">
        <v>4.26</v>
      </c>
      <c r="G3061" s="48">
        <v>5.7999999999999996E-3</v>
      </c>
      <c r="H3061" s="48">
        <v>172.13290000000001</v>
      </c>
      <c r="I3061" s="48">
        <v>2043</v>
      </c>
      <c r="J3061" s="48" t="s">
        <v>32</v>
      </c>
      <c r="K3061" s="48" t="s">
        <v>33</v>
      </c>
    </row>
    <row r="3062" spans="1:11" x14ac:dyDescent="0.25">
      <c r="A3062" s="48" t="s">
        <v>2915</v>
      </c>
      <c r="B3062" s="48" t="s">
        <v>34</v>
      </c>
      <c r="C3062" s="48" t="s">
        <v>31</v>
      </c>
      <c r="D3062" s="48">
        <v>1673365</v>
      </c>
      <c r="E3062" s="48">
        <v>68.849999999999994</v>
      </c>
      <c r="F3062" s="48">
        <v>8.08</v>
      </c>
      <c r="G3062" s="48">
        <v>4.7999999999999996E-3</v>
      </c>
      <c r="H3062" s="48">
        <v>207.09960000000001</v>
      </c>
      <c r="I3062" s="48">
        <v>2043</v>
      </c>
      <c r="J3062" s="48" t="s">
        <v>32</v>
      </c>
      <c r="K3062" s="48" t="s">
        <v>33</v>
      </c>
    </row>
    <row r="3063" spans="1:11" x14ac:dyDescent="0.25">
      <c r="A3063" s="48" t="s">
        <v>2917</v>
      </c>
      <c r="B3063" s="48" t="s">
        <v>34</v>
      </c>
      <c r="C3063" s="48" t="s">
        <v>31</v>
      </c>
      <c r="D3063" s="48">
        <v>2241126</v>
      </c>
      <c r="E3063" s="48">
        <v>84.75</v>
      </c>
      <c r="F3063" s="48">
        <v>8.9600000000000009</v>
      </c>
      <c r="G3063" s="48">
        <v>4.0000000000000001E-3</v>
      </c>
      <c r="H3063" s="48">
        <v>250.12569999999999</v>
      </c>
      <c r="I3063" s="48">
        <v>2043</v>
      </c>
      <c r="J3063" s="48" t="s">
        <v>32</v>
      </c>
      <c r="K3063" s="48" t="s">
        <v>33</v>
      </c>
    </row>
    <row r="3064" spans="1:11" x14ac:dyDescent="0.25">
      <c r="A3064" s="48" t="s">
        <v>2790</v>
      </c>
      <c r="B3064" s="48" t="s">
        <v>75</v>
      </c>
      <c r="C3064" s="48" t="s">
        <v>31</v>
      </c>
      <c r="D3064" s="48">
        <v>870667</v>
      </c>
      <c r="E3064" s="48">
        <v>73.83</v>
      </c>
      <c r="F3064" s="48">
        <v>5.9</v>
      </c>
      <c r="G3064" s="48">
        <v>6.7999999999999996E-3</v>
      </c>
      <c r="H3064" s="48">
        <v>147.57079999999999</v>
      </c>
      <c r="I3064" s="48">
        <v>2043</v>
      </c>
      <c r="J3064" s="48" t="s">
        <v>32</v>
      </c>
      <c r="K3064" s="48" t="s">
        <v>33</v>
      </c>
    </row>
    <row r="3065" spans="1:11" x14ac:dyDescent="0.25">
      <c r="A3065" s="48" t="s">
        <v>2502</v>
      </c>
      <c r="B3065" s="48" t="s">
        <v>75</v>
      </c>
      <c r="C3065" s="48" t="s">
        <v>31</v>
      </c>
      <c r="D3065" s="48">
        <v>672894</v>
      </c>
      <c r="E3065" s="48">
        <v>78.650000000000006</v>
      </c>
      <c r="F3065" s="48">
        <v>4.43</v>
      </c>
      <c r="G3065" s="48">
        <v>6.6E-3</v>
      </c>
      <c r="H3065" s="48">
        <v>151.89490000000001</v>
      </c>
      <c r="I3065" s="48">
        <v>2043</v>
      </c>
      <c r="J3065" s="48" t="s">
        <v>32</v>
      </c>
      <c r="K3065" s="48" t="s">
        <v>33</v>
      </c>
    </row>
    <row r="3066" spans="1:11" x14ac:dyDescent="0.25">
      <c r="A3066" s="48" t="s">
        <v>3788</v>
      </c>
      <c r="B3066" s="48" t="s">
        <v>79</v>
      </c>
      <c r="C3066" s="48" t="s">
        <v>31</v>
      </c>
      <c r="D3066" s="48">
        <v>1874809</v>
      </c>
      <c r="E3066" s="48">
        <v>83.3</v>
      </c>
      <c r="F3066" s="48">
        <v>6.97</v>
      </c>
      <c r="G3066" s="48">
        <v>3.7000000000000002E-3</v>
      </c>
      <c r="H3066" s="48">
        <v>268.98259999999999</v>
      </c>
      <c r="I3066" s="48">
        <v>2043</v>
      </c>
      <c r="J3066" s="48" t="s">
        <v>32</v>
      </c>
      <c r="K3066" s="48" t="s">
        <v>33</v>
      </c>
    </row>
    <row r="3067" spans="1:11" x14ac:dyDescent="0.25">
      <c r="A3067" s="48" t="s">
        <v>2506</v>
      </c>
      <c r="B3067" s="48" t="s">
        <v>75</v>
      </c>
      <c r="C3067" s="48" t="s">
        <v>31</v>
      </c>
      <c r="D3067" s="48">
        <v>361522</v>
      </c>
      <c r="E3067" s="48">
        <v>76.67</v>
      </c>
      <c r="F3067" s="48">
        <v>4.12</v>
      </c>
      <c r="G3067" s="48">
        <v>1.14E-2</v>
      </c>
      <c r="H3067" s="48">
        <v>87.748000000000005</v>
      </c>
      <c r="I3067" s="48">
        <v>2043</v>
      </c>
      <c r="J3067" s="48" t="s">
        <v>32</v>
      </c>
      <c r="K3067" s="48" t="s">
        <v>33</v>
      </c>
    </row>
    <row r="3068" spans="1:11" x14ac:dyDescent="0.25">
      <c r="A3068" s="48" t="s">
        <v>2801</v>
      </c>
      <c r="B3068" s="48" t="s">
        <v>75</v>
      </c>
      <c r="C3068" s="48" t="s">
        <v>31</v>
      </c>
      <c r="D3068" s="48">
        <v>471766</v>
      </c>
      <c r="E3068" s="48">
        <v>79.19</v>
      </c>
      <c r="F3068" s="48">
        <v>5.63</v>
      </c>
      <c r="G3068" s="48">
        <v>1.1900000000000001E-2</v>
      </c>
      <c r="H3068" s="48">
        <v>83.795000000000002</v>
      </c>
      <c r="I3068" s="48">
        <v>2043</v>
      </c>
      <c r="J3068" s="48" t="s">
        <v>32</v>
      </c>
      <c r="K3068" s="48" t="s">
        <v>33</v>
      </c>
    </row>
    <row r="3069" spans="1:11" x14ac:dyDescent="0.25">
      <c r="A3069" s="48" t="s">
        <v>3789</v>
      </c>
      <c r="B3069" s="48" t="s">
        <v>79</v>
      </c>
      <c r="C3069" s="48" t="s">
        <v>31</v>
      </c>
      <c r="D3069" s="48">
        <v>2395302</v>
      </c>
      <c r="E3069" s="48">
        <v>81.73</v>
      </c>
      <c r="F3069" s="48">
        <v>6.7</v>
      </c>
      <c r="G3069" s="48">
        <v>2.8E-3</v>
      </c>
      <c r="H3069" s="48">
        <v>357.50779999999997</v>
      </c>
      <c r="I3069" s="48">
        <v>2043</v>
      </c>
      <c r="J3069" s="48" t="s">
        <v>32</v>
      </c>
      <c r="K3069" s="48" t="s">
        <v>33</v>
      </c>
    </row>
    <row r="3070" spans="1:11" x14ac:dyDescent="0.25">
      <c r="A3070" s="48" t="s">
        <v>2913</v>
      </c>
      <c r="B3070" s="48" t="s">
        <v>79</v>
      </c>
      <c r="C3070" s="48" t="s">
        <v>31</v>
      </c>
      <c r="D3070" s="48">
        <v>3129950</v>
      </c>
      <c r="E3070" s="48">
        <v>82.19</v>
      </c>
      <c r="F3070" s="48">
        <v>10.119999999999999</v>
      </c>
      <c r="G3070" s="48">
        <v>3.2000000000000002E-3</v>
      </c>
      <c r="H3070" s="48">
        <v>309.28359999999998</v>
      </c>
      <c r="I3070" s="48">
        <v>2043</v>
      </c>
      <c r="J3070" s="48" t="s">
        <v>32</v>
      </c>
      <c r="K3070" s="48" t="s">
        <v>33</v>
      </c>
    </row>
    <row r="3071" spans="1:11" x14ac:dyDescent="0.25">
      <c r="A3071" s="48" t="s">
        <v>3197</v>
      </c>
      <c r="B3071" s="48" t="s">
        <v>75</v>
      </c>
      <c r="C3071" s="48" t="s">
        <v>31</v>
      </c>
      <c r="D3071" s="48">
        <v>1477269</v>
      </c>
      <c r="E3071" s="48">
        <v>83.77</v>
      </c>
      <c r="F3071" s="48">
        <v>5.56</v>
      </c>
      <c r="G3071" s="48">
        <v>3.8E-3</v>
      </c>
      <c r="H3071" s="48">
        <v>265.69589999999999</v>
      </c>
      <c r="I3071" s="48">
        <v>2043</v>
      </c>
      <c r="J3071" s="48" t="s">
        <v>32</v>
      </c>
      <c r="K3071" s="48" t="s">
        <v>33</v>
      </c>
    </row>
    <row r="3072" spans="1:11" x14ac:dyDescent="0.25">
      <c r="A3072" s="48" t="s">
        <v>2797</v>
      </c>
      <c r="B3072" s="48" t="s">
        <v>34</v>
      </c>
      <c r="C3072" s="48" t="s">
        <v>31</v>
      </c>
      <c r="D3072" s="48">
        <v>3910070</v>
      </c>
      <c r="E3072" s="48">
        <v>76.349999999999994</v>
      </c>
      <c r="F3072" s="48">
        <v>13.34</v>
      </c>
      <c r="G3072" s="48">
        <v>3.3999999999999998E-3</v>
      </c>
      <c r="H3072" s="48">
        <v>293.1087</v>
      </c>
      <c r="I3072" s="48">
        <v>2043</v>
      </c>
      <c r="J3072" s="48" t="s">
        <v>32</v>
      </c>
      <c r="K3072" s="48" t="s">
        <v>33</v>
      </c>
    </row>
    <row r="3073" spans="1:11" x14ac:dyDescent="0.25">
      <c r="A3073" s="48" t="s">
        <v>2738</v>
      </c>
      <c r="B3073" s="48" t="s">
        <v>75</v>
      </c>
      <c r="C3073" s="48" t="s">
        <v>31</v>
      </c>
      <c r="D3073" s="48">
        <v>803980</v>
      </c>
      <c r="E3073" s="48">
        <v>82.97</v>
      </c>
      <c r="F3073" s="48">
        <v>4.71</v>
      </c>
      <c r="G3073" s="48">
        <v>5.8999999999999999E-3</v>
      </c>
      <c r="H3073" s="48">
        <v>170.69640000000001</v>
      </c>
      <c r="I3073" s="48">
        <v>2043</v>
      </c>
      <c r="J3073" s="48" t="s">
        <v>32</v>
      </c>
      <c r="K3073" s="48" t="s">
        <v>33</v>
      </c>
    </row>
    <row r="3074" spans="1:11" x14ac:dyDescent="0.25">
      <c r="A3074" s="48" t="s">
        <v>2786</v>
      </c>
      <c r="B3074" s="48" t="s">
        <v>75</v>
      </c>
      <c r="C3074" s="48" t="s">
        <v>31</v>
      </c>
      <c r="D3074" s="48">
        <v>402927</v>
      </c>
      <c r="E3074" s="48">
        <v>75.319999999999993</v>
      </c>
      <c r="F3074" s="48">
        <v>5.34</v>
      </c>
      <c r="G3074" s="48">
        <v>1.3299999999999999E-2</v>
      </c>
      <c r="H3074" s="48">
        <v>75.454599999999999</v>
      </c>
      <c r="I3074" s="48">
        <v>2043</v>
      </c>
      <c r="J3074" s="48" t="s">
        <v>32</v>
      </c>
      <c r="K3074" s="48" t="s">
        <v>33</v>
      </c>
    </row>
    <row r="3075" spans="1:11" x14ac:dyDescent="0.25">
      <c r="A3075" s="48" t="s">
        <v>3790</v>
      </c>
      <c r="B3075" s="48" t="s">
        <v>79</v>
      </c>
      <c r="C3075" s="48" t="s">
        <v>31</v>
      </c>
      <c r="D3075" s="48">
        <v>1741118</v>
      </c>
      <c r="E3075" s="48">
        <v>86</v>
      </c>
      <c r="F3075" s="48">
        <v>7.44</v>
      </c>
      <c r="G3075" s="48">
        <v>4.3E-3</v>
      </c>
      <c r="H3075" s="48">
        <v>234.02119999999999</v>
      </c>
      <c r="I3075" s="48">
        <v>2043</v>
      </c>
      <c r="J3075" s="48" t="s">
        <v>32</v>
      </c>
      <c r="K3075" s="48" t="s">
        <v>33</v>
      </c>
    </row>
    <row r="3076" spans="1:11" x14ac:dyDescent="0.25">
      <c r="A3076" s="48" t="s">
        <v>2800</v>
      </c>
      <c r="B3076" s="48" t="s">
        <v>75</v>
      </c>
      <c r="C3076" s="48" t="s">
        <v>31</v>
      </c>
      <c r="D3076" s="48">
        <v>471766</v>
      </c>
      <c r="E3076" s="48">
        <v>79.37</v>
      </c>
      <c r="F3076" s="48">
        <v>5.64</v>
      </c>
      <c r="G3076" s="48">
        <v>1.2E-2</v>
      </c>
      <c r="H3076" s="48">
        <v>83.646500000000003</v>
      </c>
      <c r="I3076" s="48">
        <v>2043</v>
      </c>
      <c r="J3076" s="48" t="s">
        <v>32</v>
      </c>
      <c r="K3076" s="48" t="s">
        <v>33</v>
      </c>
    </row>
    <row r="3077" spans="1:11" x14ac:dyDescent="0.25">
      <c r="A3077" s="48" t="s">
        <v>3791</v>
      </c>
      <c r="B3077" s="48" t="s">
        <v>75</v>
      </c>
      <c r="C3077" s="48" t="s">
        <v>31</v>
      </c>
      <c r="D3077" s="48">
        <v>1834014</v>
      </c>
      <c r="E3077" s="48">
        <v>84.31</v>
      </c>
      <c r="F3077" s="48">
        <v>6.27</v>
      </c>
      <c r="G3077" s="48">
        <v>3.3999999999999998E-3</v>
      </c>
      <c r="H3077" s="48">
        <v>292.50630000000001</v>
      </c>
      <c r="I3077" s="48">
        <v>2043</v>
      </c>
      <c r="J3077" s="48" t="s">
        <v>32</v>
      </c>
      <c r="K3077" s="48" t="s">
        <v>33</v>
      </c>
    </row>
    <row r="3078" spans="1:11" x14ac:dyDescent="0.25">
      <c r="A3078" s="48" t="s">
        <v>2921</v>
      </c>
      <c r="B3078" s="48" t="s">
        <v>75</v>
      </c>
      <c r="C3078" s="48" t="s">
        <v>31</v>
      </c>
      <c r="D3078" s="48">
        <v>1384589</v>
      </c>
      <c r="E3078" s="48">
        <v>84.59</v>
      </c>
      <c r="F3078" s="48">
        <v>5.31</v>
      </c>
      <c r="G3078" s="48">
        <v>3.8E-3</v>
      </c>
      <c r="H3078" s="48">
        <v>260.75130000000001</v>
      </c>
      <c r="I3078" s="48">
        <v>2043</v>
      </c>
      <c r="J3078" s="48" t="s">
        <v>32</v>
      </c>
      <c r="K3078" s="48" t="s">
        <v>33</v>
      </c>
    </row>
    <row r="3079" spans="1:11" x14ac:dyDescent="0.25">
      <c r="A3079" s="48" t="s">
        <v>2777</v>
      </c>
      <c r="B3079" s="48" t="s">
        <v>75</v>
      </c>
      <c r="C3079" s="48" t="s">
        <v>31</v>
      </c>
      <c r="D3079" s="48">
        <v>442083</v>
      </c>
      <c r="E3079" s="48">
        <v>82.96</v>
      </c>
      <c r="F3079" s="48">
        <v>5.24</v>
      </c>
      <c r="G3079" s="48">
        <v>1.1900000000000001E-2</v>
      </c>
      <c r="H3079" s="48">
        <v>84.367099999999994</v>
      </c>
      <c r="I3079" s="48">
        <v>2043</v>
      </c>
      <c r="J3079" s="48" t="s">
        <v>32</v>
      </c>
      <c r="K3079" s="48" t="s">
        <v>33</v>
      </c>
    </row>
    <row r="3080" spans="1:11" x14ac:dyDescent="0.25">
      <c r="A3080" s="48" t="s">
        <v>2919</v>
      </c>
      <c r="B3080" s="48" t="s">
        <v>75</v>
      </c>
      <c r="C3080" s="48" t="s">
        <v>31</v>
      </c>
      <c r="D3080" s="48">
        <v>2258563</v>
      </c>
      <c r="E3080" s="48">
        <v>80.67</v>
      </c>
      <c r="F3080" s="48">
        <v>9.5500000000000007</v>
      </c>
      <c r="G3080" s="48">
        <v>4.1999999999999997E-3</v>
      </c>
      <c r="H3080" s="48">
        <v>236.49870000000001</v>
      </c>
      <c r="I3080" s="48">
        <v>2043</v>
      </c>
      <c r="J3080" s="48" t="s">
        <v>32</v>
      </c>
      <c r="K3080" s="48" t="s">
        <v>33</v>
      </c>
    </row>
    <row r="3081" spans="1:11" x14ac:dyDescent="0.25">
      <c r="A3081" s="48" t="s">
        <v>2794</v>
      </c>
      <c r="B3081" s="48" t="s">
        <v>75</v>
      </c>
      <c r="C3081" s="48" t="s">
        <v>31</v>
      </c>
      <c r="D3081" s="48">
        <v>306932</v>
      </c>
      <c r="E3081" s="48">
        <v>81.73</v>
      </c>
      <c r="F3081" s="48">
        <v>5.69</v>
      </c>
      <c r="G3081" s="48">
        <v>1.8499999999999999E-2</v>
      </c>
      <c r="H3081" s="48">
        <v>53.942399999999999</v>
      </c>
      <c r="I3081" s="48">
        <v>2043</v>
      </c>
      <c r="J3081" s="48" t="s">
        <v>32</v>
      </c>
      <c r="K3081" s="48" t="s">
        <v>33</v>
      </c>
    </row>
    <row r="3082" spans="1:11" x14ac:dyDescent="0.25">
      <c r="A3082" s="48" t="s">
        <v>3087</v>
      </c>
      <c r="B3082" s="48" t="s">
        <v>75</v>
      </c>
      <c r="C3082" s="48" t="s">
        <v>31</v>
      </c>
      <c r="D3082" s="48">
        <v>1199862</v>
      </c>
      <c r="E3082" s="48">
        <v>80.739999999999995</v>
      </c>
      <c r="F3082" s="48">
        <v>5.34</v>
      </c>
      <c r="G3082" s="48">
        <v>4.4999999999999997E-3</v>
      </c>
      <c r="H3082" s="48">
        <v>224.69319999999999</v>
      </c>
      <c r="I3082" s="48">
        <v>2043</v>
      </c>
      <c r="J3082" s="48" t="s">
        <v>32</v>
      </c>
      <c r="K3082" s="48" t="s">
        <v>33</v>
      </c>
    </row>
    <row r="3083" spans="1:11" x14ac:dyDescent="0.25">
      <c r="A3083" s="48" t="s">
        <v>3486</v>
      </c>
      <c r="B3083" s="48" t="s">
        <v>34</v>
      </c>
      <c r="C3083" s="48" t="s">
        <v>31</v>
      </c>
      <c r="D3083" s="48">
        <v>7336216</v>
      </c>
      <c r="E3083" s="48">
        <v>86.13</v>
      </c>
      <c r="F3083" s="48">
        <v>19.260000000000002</v>
      </c>
      <c r="G3083" s="48">
        <v>2.5999999999999999E-3</v>
      </c>
      <c r="H3083" s="48">
        <v>380.9042</v>
      </c>
      <c r="I3083" s="48">
        <v>2043</v>
      </c>
      <c r="J3083" s="48" t="s">
        <v>32</v>
      </c>
      <c r="K3083" s="48" t="s">
        <v>33</v>
      </c>
    </row>
    <row r="3084" spans="1:11" x14ac:dyDescent="0.25">
      <c r="A3084" s="48" t="s">
        <v>2783</v>
      </c>
      <c r="B3084" s="48" t="s">
        <v>75</v>
      </c>
      <c r="C3084" s="48" t="s">
        <v>31</v>
      </c>
      <c r="D3084" s="48">
        <v>651915</v>
      </c>
      <c r="E3084" s="48">
        <v>82.01</v>
      </c>
      <c r="F3084" s="48">
        <v>5.47</v>
      </c>
      <c r="G3084" s="48">
        <v>8.3999999999999995E-3</v>
      </c>
      <c r="H3084" s="48">
        <v>119.1801</v>
      </c>
      <c r="I3084" s="48">
        <v>2043</v>
      </c>
      <c r="J3084" s="48" t="s">
        <v>32</v>
      </c>
      <c r="K3084" s="48" t="s">
        <v>33</v>
      </c>
    </row>
    <row r="3085" spans="1:11" x14ac:dyDescent="0.25">
      <c r="A3085" s="48" t="s">
        <v>3792</v>
      </c>
      <c r="B3085" s="48" t="s">
        <v>34</v>
      </c>
      <c r="C3085" s="48" t="s">
        <v>31</v>
      </c>
      <c r="D3085" s="48">
        <v>6670328</v>
      </c>
      <c r="E3085" s="48">
        <v>82.88</v>
      </c>
      <c r="F3085" s="48">
        <v>12.86</v>
      </c>
      <c r="G3085" s="48">
        <v>1.9E-3</v>
      </c>
      <c r="H3085" s="48">
        <v>518.68799999999999</v>
      </c>
      <c r="I3085" s="48">
        <v>2043</v>
      </c>
      <c r="J3085" s="48" t="s">
        <v>32</v>
      </c>
      <c r="K3085" s="48" t="s">
        <v>33</v>
      </c>
    </row>
    <row r="3086" spans="1:11" x14ac:dyDescent="0.25">
      <c r="A3086" s="48" t="s">
        <v>3793</v>
      </c>
      <c r="B3086" s="48" t="s">
        <v>75</v>
      </c>
      <c r="C3086" s="48" t="s">
        <v>31</v>
      </c>
      <c r="D3086" s="48">
        <v>990109</v>
      </c>
      <c r="E3086" s="48">
        <v>86.11</v>
      </c>
      <c r="F3086" s="48">
        <v>5.99</v>
      </c>
      <c r="G3086" s="48">
        <v>6.0000000000000001E-3</v>
      </c>
      <c r="H3086" s="48">
        <v>165.2936</v>
      </c>
      <c r="I3086" s="48">
        <v>2043</v>
      </c>
      <c r="J3086" s="48" t="s">
        <v>32</v>
      </c>
      <c r="K3086" s="48" t="s">
        <v>33</v>
      </c>
    </row>
    <row r="3087" spans="1:11" x14ac:dyDescent="0.25">
      <c r="A3087" s="48" t="s">
        <v>2784</v>
      </c>
      <c r="B3087" s="48" t="s">
        <v>75</v>
      </c>
      <c r="C3087" s="48" t="s">
        <v>31</v>
      </c>
      <c r="D3087" s="48">
        <v>1124944</v>
      </c>
      <c r="E3087" s="48">
        <v>83.69</v>
      </c>
      <c r="F3087" s="48">
        <v>5.94</v>
      </c>
      <c r="G3087" s="48">
        <v>5.3E-3</v>
      </c>
      <c r="H3087" s="48">
        <v>189.38460000000001</v>
      </c>
      <c r="I3087" s="48">
        <v>2043</v>
      </c>
      <c r="J3087" s="48" t="s">
        <v>32</v>
      </c>
      <c r="K3087" s="48" t="s">
        <v>33</v>
      </c>
    </row>
    <row r="3088" spans="1:11" x14ac:dyDescent="0.25">
      <c r="A3088" s="48" t="s">
        <v>2796</v>
      </c>
      <c r="B3088" s="48" t="s">
        <v>34</v>
      </c>
      <c r="C3088" s="48" t="s">
        <v>31</v>
      </c>
      <c r="D3088" s="48">
        <v>657046</v>
      </c>
      <c r="E3088" s="48">
        <v>76.88</v>
      </c>
      <c r="F3088" s="48">
        <v>7.59</v>
      </c>
      <c r="G3088" s="48">
        <v>1.1599999999999999E-2</v>
      </c>
      <c r="H3088" s="48">
        <v>86.567400000000006</v>
      </c>
      <c r="I3088" s="48">
        <v>2043</v>
      </c>
      <c r="J3088" s="48" t="s">
        <v>32</v>
      </c>
      <c r="K3088" s="48" t="s">
        <v>33</v>
      </c>
    </row>
    <row r="3089" spans="1:11" x14ac:dyDescent="0.25">
      <c r="A3089" s="48" t="s">
        <v>2779</v>
      </c>
      <c r="B3089" s="48" t="s">
        <v>75</v>
      </c>
      <c r="C3089" s="48" t="s">
        <v>31</v>
      </c>
      <c r="D3089" s="48">
        <v>305511</v>
      </c>
      <c r="E3089" s="48">
        <v>80.16</v>
      </c>
      <c r="F3089" s="48">
        <v>5.67</v>
      </c>
      <c r="G3089" s="48">
        <v>1.8599999999999998E-2</v>
      </c>
      <c r="H3089" s="48">
        <v>53.881999999999998</v>
      </c>
      <c r="I3089" s="48">
        <v>2043</v>
      </c>
      <c r="J3089" s="48" t="s">
        <v>32</v>
      </c>
      <c r="K3089" s="48" t="s">
        <v>33</v>
      </c>
    </row>
    <row r="3090" spans="1:11" x14ac:dyDescent="0.25">
      <c r="A3090" s="48" t="s">
        <v>3794</v>
      </c>
      <c r="B3090" s="48" t="s">
        <v>79</v>
      </c>
      <c r="C3090" s="48" t="s">
        <v>31</v>
      </c>
      <c r="D3090" s="48">
        <v>2669611</v>
      </c>
      <c r="E3090" s="48">
        <v>83.42</v>
      </c>
      <c r="F3090" s="48">
        <v>10</v>
      </c>
      <c r="G3090" s="48">
        <v>3.7000000000000002E-3</v>
      </c>
      <c r="H3090" s="48">
        <v>266.96109999999999</v>
      </c>
      <c r="I3090" s="48">
        <v>2043</v>
      </c>
      <c r="J3090" s="48" t="s">
        <v>32</v>
      </c>
      <c r="K3090" s="48" t="s">
        <v>33</v>
      </c>
    </row>
    <row r="3091" spans="1:11" x14ac:dyDescent="0.25">
      <c r="A3091" s="48" t="s">
        <v>3088</v>
      </c>
      <c r="B3091" s="48" t="s">
        <v>79</v>
      </c>
      <c r="C3091" s="48" t="s">
        <v>31</v>
      </c>
      <c r="D3091" s="48">
        <v>1517609</v>
      </c>
      <c r="E3091" s="48">
        <v>79.92</v>
      </c>
      <c r="F3091" s="48">
        <v>7.67</v>
      </c>
      <c r="G3091" s="48">
        <v>5.1000000000000004E-3</v>
      </c>
      <c r="H3091" s="48">
        <v>197.863</v>
      </c>
      <c r="I3091" s="48">
        <v>2043</v>
      </c>
      <c r="J3091" s="48" t="s">
        <v>32</v>
      </c>
      <c r="K3091" s="48" t="s">
        <v>33</v>
      </c>
    </row>
    <row r="3092" spans="1:11" x14ac:dyDescent="0.25">
      <c r="A3092" s="48" t="s">
        <v>2518</v>
      </c>
      <c r="B3092" s="48" t="s">
        <v>75</v>
      </c>
      <c r="C3092" s="48" t="s">
        <v>31</v>
      </c>
      <c r="D3092" s="48">
        <v>593734</v>
      </c>
      <c r="E3092" s="48">
        <v>77.48</v>
      </c>
      <c r="F3092" s="48">
        <v>4.46</v>
      </c>
      <c r="G3092" s="48">
        <v>7.4999999999999997E-3</v>
      </c>
      <c r="H3092" s="48">
        <v>133.1242</v>
      </c>
      <c r="I3092" s="48">
        <v>2043</v>
      </c>
      <c r="J3092" s="48" t="s">
        <v>32</v>
      </c>
      <c r="K3092" s="48" t="s">
        <v>33</v>
      </c>
    </row>
    <row r="3093" spans="1:11" x14ac:dyDescent="0.25">
      <c r="A3093" s="48" t="s">
        <v>3795</v>
      </c>
      <c r="B3093" s="48" t="s">
        <v>79</v>
      </c>
      <c r="C3093" s="48" t="s">
        <v>31</v>
      </c>
      <c r="D3093" s="48">
        <v>1889374</v>
      </c>
      <c r="E3093" s="48">
        <v>79.459999999999994</v>
      </c>
      <c r="F3093" s="48">
        <v>6.97</v>
      </c>
      <c r="G3093" s="48">
        <v>3.7000000000000002E-3</v>
      </c>
      <c r="H3093" s="48">
        <v>271.07220000000001</v>
      </c>
      <c r="I3093" s="48">
        <v>2043</v>
      </c>
      <c r="J3093" s="48" t="s">
        <v>32</v>
      </c>
      <c r="K3093" s="48" t="s">
        <v>33</v>
      </c>
    </row>
    <row r="3094" spans="1:11" x14ac:dyDescent="0.25">
      <c r="A3094" s="48" t="s">
        <v>3796</v>
      </c>
      <c r="B3094" s="48" t="s">
        <v>79</v>
      </c>
      <c r="C3094" s="48" t="s">
        <v>31</v>
      </c>
      <c r="D3094" s="48">
        <v>2020637</v>
      </c>
      <c r="E3094" s="48">
        <v>87</v>
      </c>
      <c r="F3094" s="48">
        <v>7.44</v>
      </c>
      <c r="G3094" s="48">
        <v>3.7000000000000002E-3</v>
      </c>
      <c r="H3094" s="48">
        <v>271.59100000000001</v>
      </c>
      <c r="I3094" s="48">
        <v>2043</v>
      </c>
      <c r="J3094" s="48" t="s">
        <v>32</v>
      </c>
      <c r="K3094" s="48" t="s">
        <v>33</v>
      </c>
    </row>
    <row r="3095" spans="1:11" x14ac:dyDescent="0.25">
      <c r="A3095" s="48" t="s">
        <v>2781</v>
      </c>
      <c r="B3095" s="48" t="s">
        <v>75</v>
      </c>
      <c r="C3095" s="48" t="s">
        <v>31</v>
      </c>
      <c r="D3095" s="48">
        <v>472082</v>
      </c>
      <c r="E3095" s="48">
        <v>84.12</v>
      </c>
      <c r="F3095" s="48">
        <v>5.28</v>
      </c>
      <c r="G3095" s="48">
        <v>1.12E-2</v>
      </c>
      <c r="H3095" s="48">
        <v>89.409400000000005</v>
      </c>
      <c r="I3095" s="48">
        <v>2043</v>
      </c>
      <c r="J3095" s="48" t="s">
        <v>32</v>
      </c>
      <c r="K3095" s="48" t="s">
        <v>33</v>
      </c>
    </row>
    <row r="3096" spans="1:11" x14ac:dyDescent="0.25">
      <c r="A3096" s="48" t="s">
        <v>3797</v>
      </c>
      <c r="B3096" s="48" t="s">
        <v>79</v>
      </c>
      <c r="C3096" s="48" t="s">
        <v>31</v>
      </c>
      <c r="D3096" s="48">
        <v>3026574</v>
      </c>
      <c r="E3096" s="48">
        <v>80.88</v>
      </c>
      <c r="F3096" s="48">
        <v>10.19</v>
      </c>
      <c r="G3096" s="48">
        <v>3.3999999999999998E-3</v>
      </c>
      <c r="H3096" s="48">
        <v>297.01409999999998</v>
      </c>
      <c r="I3096" s="48">
        <v>2043</v>
      </c>
      <c r="J3096" s="48" t="s">
        <v>32</v>
      </c>
      <c r="K3096" s="48" t="s">
        <v>33</v>
      </c>
    </row>
    <row r="3097" spans="1:11" x14ac:dyDescent="0.25">
      <c r="A3097" s="48" t="s">
        <v>2780</v>
      </c>
      <c r="B3097" s="48" t="s">
        <v>75</v>
      </c>
      <c r="C3097" s="48" t="s">
        <v>31</v>
      </c>
      <c r="D3097" s="48">
        <v>234462</v>
      </c>
      <c r="E3097" s="48">
        <v>76.819999999999993</v>
      </c>
      <c r="F3097" s="48">
        <v>6</v>
      </c>
      <c r="G3097" s="48">
        <v>2.5600000000000001E-2</v>
      </c>
      <c r="H3097" s="48">
        <v>39.076999999999998</v>
      </c>
      <c r="I3097" s="48">
        <v>2043</v>
      </c>
      <c r="J3097" s="48" t="s">
        <v>32</v>
      </c>
      <c r="K3097" s="48" t="s">
        <v>33</v>
      </c>
    </row>
    <row r="3098" spans="1:11" x14ac:dyDescent="0.25">
      <c r="A3098" s="48" t="s">
        <v>3798</v>
      </c>
      <c r="B3098" s="48" t="s">
        <v>34</v>
      </c>
      <c r="C3098" s="48" t="s">
        <v>31</v>
      </c>
      <c r="D3098" s="48">
        <v>6675735</v>
      </c>
      <c r="E3098" s="48">
        <v>84.33</v>
      </c>
      <c r="F3098" s="48">
        <v>12.03</v>
      </c>
      <c r="G3098" s="48">
        <v>1.8E-3</v>
      </c>
      <c r="H3098" s="48">
        <v>554.92399999999998</v>
      </c>
      <c r="I3098" s="48">
        <v>2043</v>
      </c>
      <c r="J3098" s="48" t="s">
        <v>32</v>
      </c>
      <c r="K3098" s="48" t="s">
        <v>33</v>
      </c>
    </row>
    <row r="3099" spans="1:11" x14ac:dyDescent="0.25">
      <c r="A3099" s="48" t="s">
        <v>3799</v>
      </c>
      <c r="B3099" s="48" t="s">
        <v>79</v>
      </c>
      <c r="C3099" s="48" t="s">
        <v>31</v>
      </c>
      <c r="D3099" s="48">
        <v>2105896</v>
      </c>
      <c r="E3099" s="48">
        <v>84.11</v>
      </c>
      <c r="F3099" s="48">
        <v>6.87</v>
      </c>
      <c r="G3099" s="48">
        <v>3.3E-3</v>
      </c>
      <c r="H3099" s="48">
        <v>306.53500000000003</v>
      </c>
      <c r="I3099" s="48">
        <v>2043</v>
      </c>
      <c r="J3099" s="48" t="s">
        <v>32</v>
      </c>
      <c r="K3099" s="48" t="s">
        <v>33</v>
      </c>
    </row>
    <row r="3100" spans="1:11" x14ac:dyDescent="0.25">
      <c r="A3100" s="48" t="s">
        <v>3800</v>
      </c>
      <c r="B3100" s="48" t="s">
        <v>79</v>
      </c>
      <c r="C3100" s="48" t="s">
        <v>31</v>
      </c>
      <c r="D3100" s="48">
        <v>1849882</v>
      </c>
      <c r="E3100" s="48">
        <v>84.16</v>
      </c>
      <c r="F3100" s="48">
        <v>6.96</v>
      </c>
      <c r="G3100" s="48">
        <v>3.8E-3</v>
      </c>
      <c r="H3100" s="48">
        <v>265.78769999999997</v>
      </c>
      <c r="I3100" s="48">
        <v>2043</v>
      </c>
      <c r="J3100" s="48" t="s">
        <v>32</v>
      </c>
      <c r="K3100" s="48" t="s">
        <v>33</v>
      </c>
    </row>
    <row r="3101" spans="1:11" x14ac:dyDescent="0.25">
      <c r="A3101" s="48" t="s">
        <v>2785</v>
      </c>
      <c r="B3101" s="48" t="s">
        <v>75</v>
      </c>
      <c r="C3101" s="48" t="s">
        <v>31</v>
      </c>
      <c r="D3101" s="48">
        <v>400164</v>
      </c>
      <c r="E3101" s="48">
        <v>75.87</v>
      </c>
      <c r="F3101" s="48">
        <v>5.3</v>
      </c>
      <c r="G3101" s="48">
        <v>1.32E-2</v>
      </c>
      <c r="H3101" s="48">
        <v>75.502700000000004</v>
      </c>
      <c r="I3101" s="48">
        <v>2043</v>
      </c>
      <c r="J3101" s="48" t="s">
        <v>32</v>
      </c>
      <c r="K3101" s="48" t="s">
        <v>33</v>
      </c>
    </row>
    <row r="3102" spans="1:11" x14ac:dyDescent="0.25">
      <c r="A3102" s="48" t="s">
        <v>2772</v>
      </c>
      <c r="B3102" s="48" t="s">
        <v>34</v>
      </c>
      <c r="C3102" s="48" t="s">
        <v>31</v>
      </c>
      <c r="D3102" s="48">
        <v>854168</v>
      </c>
      <c r="E3102" s="48">
        <v>76.819999999999993</v>
      </c>
      <c r="F3102" s="48">
        <v>8.26</v>
      </c>
      <c r="G3102" s="48">
        <v>9.7000000000000003E-3</v>
      </c>
      <c r="H3102" s="48">
        <v>103.4102</v>
      </c>
      <c r="I3102" s="48">
        <v>2043</v>
      </c>
      <c r="J3102" s="48" t="s">
        <v>32</v>
      </c>
      <c r="K3102" s="48" t="s">
        <v>33</v>
      </c>
    </row>
    <row r="3103" spans="1:11" x14ac:dyDescent="0.25">
      <c r="A3103" s="48" t="s">
        <v>3801</v>
      </c>
      <c r="B3103" s="48" t="s">
        <v>75</v>
      </c>
      <c r="C3103" s="48" t="s">
        <v>31</v>
      </c>
      <c r="D3103" s="48">
        <v>2141578</v>
      </c>
      <c r="E3103" s="48">
        <v>84.21</v>
      </c>
      <c r="F3103" s="48">
        <v>5.29</v>
      </c>
      <c r="G3103" s="48">
        <v>2.5000000000000001E-3</v>
      </c>
      <c r="H3103" s="48">
        <v>404.83519999999999</v>
      </c>
      <c r="I3103" s="48">
        <v>2043</v>
      </c>
      <c r="J3103" s="48" t="s">
        <v>32</v>
      </c>
      <c r="K3103" s="48" t="s">
        <v>33</v>
      </c>
    </row>
    <row r="3104" spans="1:11" x14ac:dyDescent="0.25">
      <c r="A3104" s="48" t="s">
        <v>2776</v>
      </c>
      <c r="B3104" s="48" t="s">
        <v>75</v>
      </c>
      <c r="C3104" s="48" t="s">
        <v>31</v>
      </c>
      <c r="D3104" s="48">
        <v>540368</v>
      </c>
      <c r="E3104" s="48">
        <v>81.69</v>
      </c>
      <c r="F3104" s="48">
        <v>5.26</v>
      </c>
      <c r="G3104" s="48">
        <v>9.7000000000000003E-3</v>
      </c>
      <c r="H3104" s="48">
        <v>102.7316</v>
      </c>
      <c r="I3104" s="48">
        <v>2043</v>
      </c>
      <c r="J3104" s="48" t="s">
        <v>32</v>
      </c>
      <c r="K3104" s="48" t="s">
        <v>33</v>
      </c>
    </row>
    <row r="3105" spans="1:11" x14ac:dyDescent="0.25">
      <c r="A3105" s="48" t="s">
        <v>2773</v>
      </c>
      <c r="B3105" s="48" t="s">
        <v>75</v>
      </c>
      <c r="C3105" s="48" t="s">
        <v>31</v>
      </c>
      <c r="D3105" s="48">
        <v>740411</v>
      </c>
      <c r="E3105" s="48">
        <v>82.45</v>
      </c>
      <c r="F3105" s="48">
        <v>5.6</v>
      </c>
      <c r="G3105" s="48">
        <v>7.6E-3</v>
      </c>
      <c r="H3105" s="48">
        <v>132.21619999999999</v>
      </c>
      <c r="I3105" s="48">
        <v>2043</v>
      </c>
      <c r="J3105" s="48" t="s">
        <v>32</v>
      </c>
      <c r="K3105" s="48" t="s">
        <v>33</v>
      </c>
    </row>
    <row r="3106" spans="1:11" x14ac:dyDescent="0.25">
      <c r="A3106" s="48" t="s">
        <v>2795</v>
      </c>
      <c r="B3106" s="48" t="s">
        <v>75</v>
      </c>
      <c r="C3106" s="48" t="s">
        <v>31</v>
      </c>
      <c r="D3106" s="48">
        <v>858668</v>
      </c>
      <c r="E3106" s="48">
        <v>81.47</v>
      </c>
      <c r="F3106" s="48">
        <v>5.33</v>
      </c>
      <c r="G3106" s="48">
        <v>6.1999999999999998E-3</v>
      </c>
      <c r="H3106" s="48">
        <v>161.1009</v>
      </c>
      <c r="I3106" s="48">
        <v>2043</v>
      </c>
      <c r="J3106" s="48" t="s">
        <v>32</v>
      </c>
      <c r="K3106" s="48" t="s">
        <v>33</v>
      </c>
    </row>
    <row r="3107" spans="1:11" x14ac:dyDescent="0.25">
      <c r="A3107" s="48" t="s">
        <v>3338</v>
      </c>
      <c r="B3107" s="48" t="s">
        <v>34</v>
      </c>
      <c r="C3107" s="48" t="s">
        <v>31</v>
      </c>
      <c r="D3107" s="48">
        <v>1242254</v>
      </c>
      <c r="E3107" s="48">
        <v>78.58</v>
      </c>
      <c r="F3107" s="48">
        <v>9.83</v>
      </c>
      <c r="G3107" s="48">
        <v>7.9000000000000008E-3</v>
      </c>
      <c r="H3107" s="48">
        <v>126.3738</v>
      </c>
      <c r="I3107" s="48">
        <v>2043</v>
      </c>
      <c r="J3107" s="48" t="s">
        <v>32</v>
      </c>
      <c r="K3107" s="48" t="s">
        <v>33</v>
      </c>
    </row>
    <row r="3108" spans="1:11" x14ac:dyDescent="0.25">
      <c r="A3108" s="48" t="s">
        <v>3802</v>
      </c>
      <c r="B3108" s="48" t="s">
        <v>75</v>
      </c>
      <c r="C3108" s="48" t="s">
        <v>31</v>
      </c>
      <c r="D3108" s="48">
        <v>2134394</v>
      </c>
      <c r="E3108" s="48">
        <v>76.709999999999994</v>
      </c>
      <c r="F3108" s="48">
        <v>5.35</v>
      </c>
      <c r="G3108" s="48">
        <v>2.5000000000000001E-3</v>
      </c>
      <c r="H3108" s="48">
        <v>398.9522</v>
      </c>
      <c r="I3108" s="48">
        <v>2043</v>
      </c>
      <c r="J3108" s="48" t="s">
        <v>32</v>
      </c>
      <c r="K3108" s="48" t="s">
        <v>33</v>
      </c>
    </row>
    <row r="3109" spans="1:11" x14ac:dyDescent="0.25">
      <c r="A3109" s="48" t="s">
        <v>2914</v>
      </c>
      <c r="B3109" s="48" t="s">
        <v>75</v>
      </c>
      <c r="C3109" s="48" t="s">
        <v>31</v>
      </c>
      <c r="D3109" s="48">
        <v>1353091</v>
      </c>
      <c r="E3109" s="48">
        <v>83.76</v>
      </c>
      <c r="F3109" s="48">
        <v>5.6</v>
      </c>
      <c r="G3109" s="48">
        <v>4.1000000000000003E-3</v>
      </c>
      <c r="H3109" s="48">
        <v>241.6234</v>
      </c>
      <c r="I3109" s="48">
        <v>2043</v>
      </c>
      <c r="J3109" s="48" t="s">
        <v>32</v>
      </c>
      <c r="K3109" s="48" t="s">
        <v>33</v>
      </c>
    </row>
    <row r="3110" spans="1:11" x14ac:dyDescent="0.25">
      <c r="A3110" s="48" t="s">
        <v>3081</v>
      </c>
      <c r="B3110" s="48" t="s">
        <v>79</v>
      </c>
      <c r="C3110" s="48" t="s">
        <v>31</v>
      </c>
      <c r="D3110" s="48">
        <v>1505353</v>
      </c>
      <c r="E3110" s="48">
        <v>78.87</v>
      </c>
      <c r="F3110" s="48">
        <v>7.68</v>
      </c>
      <c r="G3110" s="48">
        <v>5.1000000000000004E-3</v>
      </c>
      <c r="H3110" s="48">
        <v>196.0095</v>
      </c>
      <c r="I3110" s="48">
        <v>2043</v>
      </c>
      <c r="J3110" s="48" t="s">
        <v>32</v>
      </c>
      <c r="K3110" s="48" t="s">
        <v>33</v>
      </c>
    </row>
    <row r="3111" spans="1:11" x14ac:dyDescent="0.25">
      <c r="A3111" s="48" t="s">
        <v>2770</v>
      </c>
      <c r="B3111" s="48" t="s">
        <v>75</v>
      </c>
      <c r="C3111" s="48" t="s">
        <v>31</v>
      </c>
      <c r="D3111" s="48">
        <v>139098</v>
      </c>
      <c r="E3111" s="48">
        <v>74.02</v>
      </c>
      <c r="F3111" s="48">
        <v>5.73</v>
      </c>
      <c r="G3111" s="48">
        <v>4.1200000000000001E-2</v>
      </c>
      <c r="H3111" s="48">
        <v>24.275500000000001</v>
      </c>
      <c r="I3111" s="48">
        <v>2043</v>
      </c>
      <c r="J3111" s="48" t="s">
        <v>32</v>
      </c>
      <c r="K3111" s="48" t="s">
        <v>33</v>
      </c>
    </row>
    <row r="3112" spans="1:11" x14ac:dyDescent="0.25">
      <c r="A3112" s="48" t="s">
        <v>2789</v>
      </c>
      <c r="B3112" s="48" t="s">
        <v>75</v>
      </c>
      <c r="C3112" s="48" t="s">
        <v>31</v>
      </c>
      <c r="D3112" s="48">
        <v>346167</v>
      </c>
      <c r="E3112" s="48">
        <v>69.239999999999995</v>
      </c>
      <c r="F3112" s="48">
        <v>5.72</v>
      </c>
      <c r="G3112" s="48">
        <v>1.6500000000000001E-2</v>
      </c>
      <c r="H3112" s="48">
        <v>60.518700000000003</v>
      </c>
      <c r="I3112" s="48">
        <v>2043</v>
      </c>
      <c r="J3112" s="48" t="s">
        <v>32</v>
      </c>
      <c r="K3112" s="48" t="s">
        <v>33</v>
      </c>
    </row>
    <row r="3113" spans="1:11" x14ac:dyDescent="0.25">
      <c r="A3113" s="48" t="s">
        <v>3803</v>
      </c>
      <c r="B3113" s="48" t="s">
        <v>75</v>
      </c>
      <c r="C3113" s="48" t="s">
        <v>31</v>
      </c>
      <c r="D3113" s="48">
        <v>2103527</v>
      </c>
      <c r="E3113" s="48">
        <v>82.28</v>
      </c>
      <c r="F3113" s="48">
        <v>6.16</v>
      </c>
      <c r="G3113" s="48">
        <v>2.8999999999999998E-3</v>
      </c>
      <c r="H3113" s="48">
        <v>341.48169999999999</v>
      </c>
      <c r="I3113" s="48">
        <v>2043</v>
      </c>
      <c r="J3113" s="48" t="s">
        <v>32</v>
      </c>
      <c r="K3113" s="48" t="s">
        <v>33</v>
      </c>
    </row>
    <row r="3114" spans="1:11" x14ac:dyDescent="0.25">
      <c r="A3114" s="48" t="s">
        <v>3804</v>
      </c>
      <c r="B3114" s="48" t="s">
        <v>79</v>
      </c>
      <c r="C3114" s="48" t="s">
        <v>31</v>
      </c>
      <c r="D3114" s="48">
        <v>2079548</v>
      </c>
      <c r="E3114" s="48">
        <v>80.92</v>
      </c>
      <c r="F3114" s="48">
        <v>6.72</v>
      </c>
      <c r="G3114" s="48">
        <v>3.2000000000000002E-3</v>
      </c>
      <c r="H3114" s="48">
        <v>309.45659999999998</v>
      </c>
      <c r="I3114" s="48">
        <v>2043</v>
      </c>
      <c r="J3114" s="48" t="s">
        <v>32</v>
      </c>
      <c r="K3114" s="48" t="s">
        <v>33</v>
      </c>
    </row>
    <row r="3115" spans="1:11" x14ac:dyDescent="0.25">
      <c r="A3115" s="48" t="s">
        <v>3805</v>
      </c>
      <c r="B3115" s="48" t="s">
        <v>75</v>
      </c>
      <c r="C3115" s="48" t="s">
        <v>31</v>
      </c>
      <c r="D3115" s="48">
        <v>1137812</v>
      </c>
      <c r="E3115" s="48">
        <v>81.97</v>
      </c>
      <c r="F3115" s="48">
        <v>5.34</v>
      </c>
      <c r="G3115" s="48">
        <v>4.7000000000000002E-3</v>
      </c>
      <c r="H3115" s="48">
        <v>213.07339999999999</v>
      </c>
      <c r="I3115" s="48">
        <v>2043</v>
      </c>
      <c r="J3115" s="48" t="s">
        <v>32</v>
      </c>
      <c r="K3115" s="48" t="s">
        <v>33</v>
      </c>
    </row>
    <row r="3116" spans="1:11" x14ac:dyDescent="0.25">
      <c r="A3116" s="48" t="s">
        <v>2792</v>
      </c>
      <c r="B3116" s="48" t="s">
        <v>75</v>
      </c>
      <c r="C3116" s="48" t="s">
        <v>31</v>
      </c>
      <c r="D3116" s="48">
        <v>147624</v>
      </c>
      <c r="E3116" s="48">
        <v>73.66</v>
      </c>
      <c r="F3116" s="48">
        <v>5.64</v>
      </c>
      <c r="G3116" s="48">
        <v>3.8199999999999998E-2</v>
      </c>
      <c r="H3116" s="48">
        <v>26.174499999999998</v>
      </c>
      <c r="I3116" s="48">
        <v>2043</v>
      </c>
      <c r="J3116" s="48" t="s">
        <v>32</v>
      </c>
      <c r="K3116" s="48" t="s">
        <v>33</v>
      </c>
    </row>
    <row r="3117" spans="1:11" x14ac:dyDescent="0.25">
      <c r="A3117" s="48" t="s">
        <v>2778</v>
      </c>
      <c r="B3117" s="48" t="s">
        <v>75</v>
      </c>
      <c r="C3117" s="48" t="s">
        <v>31</v>
      </c>
      <c r="D3117" s="48">
        <v>774277</v>
      </c>
      <c r="E3117" s="48">
        <v>84.24</v>
      </c>
      <c r="F3117" s="48">
        <v>5.35</v>
      </c>
      <c r="G3117" s="48">
        <v>6.8999999999999999E-3</v>
      </c>
      <c r="H3117" s="48">
        <v>144.72479999999999</v>
      </c>
      <c r="I3117" s="48">
        <v>2043</v>
      </c>
      <c r="J3117" s="48" t="s">
        <v>32</v>
      </c>
      <c r="K3117" s="48" t="s">
        <v>33</v>
      </c>
    </row>
    <row r="3118" spans="1:11" x14ac:dyDescent="0.25">
      <c r="A3118" s="48" t="s">
        <v>3806</v>
      </c>
      <c r="B3118" s="48" t="s">
        <v>79</v>
      </c>
      <c r="C3118" s="48" t="s">
        <v>31</v>
      </c>
      <c r="D3118" s="48">
        <v>2400631</v>
      </c>
      <c r="E3118" s="48">
        <v>86.1</v>
      </c>
      <c r="F3118" s="48">
        <v>6.62</v>
      </c>
      <c r="G3118" s="48">
        <v>2.8E-3</v>
      </c>
      <c r="H3118" s="48">
        <v>362.63310000000001</v>
      </c>
      <c r="I3118" s="48">
        <v>2043</v>
      </c>
      <c r="J3118" s="48" t="s">
        <v>32</v>
      </c>
      <c r="K3118" s="48" t="s">
        <v>33</v>
      </c>
    </row>
    <row r="3119" spans="1:11" x14ac:dyDescent="0.25">
      <c r="A3119" s="48" t="s">
        <v>3807</v>
      </c>
      <c r="B3119" s="48" t="s">
        <v>34</v>
      </c>
      <c r="C3119" s="48" t="s">
        <v>31</v>
      </c>
      <c r="D3119" s="48">
        <v>6717694</v>
      </c>
      <c r="E3119" s="48">
        <v>83.37</v>
      </c>
      <c r="F3119" s="48">
        <v>13.39</v>
      </c>
      <c r="G3119" s="48">
        <v>2E-3</v>
      </c>
      <c r="H3119" s="48">
        <v>501.69479999999999</v>
      </c>
      <c r="I3119" s="48">
        <v>2043</v>
      </c>
      <c r="J3119" s="48" t="s">
        <v>32</v>
      </c>
      <c r="K3119" s="48" t="s">
        <v>33</v>
      </c>
    </row>
    <row r="3120" spans="1:11" x14ac:dyDescent="0.25">
      <c r="A3120" s="48" t="s">
        <v>3808</v>
      </c>
      <c r="B3120" s="48" t="s">
        <v>79</v>
      </c>
      <c r="C3120" s="48" t="s">
        <v>31</v>
      </c>
      <c r="D3120" s="48">
        <v>2021939</v>
      </c>
      <c r="E3120" s="48">
        <v>80.56</v>
      </c>
      <c r="F3120" s="48">
        <v>10</v>
      </c>
      <c r="G3120" s="48">
        <v>4.8999999999999998E-3</v>
      </c>
      <c r="H3120" s="48">
        <v>202.19390000000001</v>
      </c>
      <c r="I3120" s="48">
        <v>2043</v>
      </c>
      <c r="J3120" s="48" t="s">
        <v>32</v>
      </c>
      <c r="K3120" s="48" t="s">
        <v>33</v>
      </c>
    </row>
    <row r="3121" spans="1:11" x14ac:dyDescent="0.25">
      <c r="A3121" s="48" t="s">
        <v>2731</v>
      </c>
      <c r="B3121" s="48" t="s">
        <v>75</v>
      </c>
      <c r="C3121" s="48" t="s">
        <v>31</v>
      </c>
      <c r="D3121" s="48">
        <v>365982</v>
      </c>
      <c r="E3121" s="48">
        <v>79.72</v>
      </c>
      <c r="F3121" s="48">
        <v>5.61</v>
      </c>
      <c r="G3121" s="48">
        <v>1.5299999999999999E-2</v>
      </c>
      <c r="H3121" s="48">
        <v>65.237399999999994</v>
      </c>
      <c r="I3121" s="48">
        <v>2043</v>
      </c>
      <c r="J3121" s="48" t="s">
        <v>32</v>
      </c>
      <c r="K3121" s="48" t="s">
        <v>33</v>
      </c>
    </row>
    <row r="3122" spans="1:11" x14ac:dyDescent="0.25">
      <c r="A3122" s="48" t="s">
        <v>3809</v>
      </c>
      <c r="B3122" s="48" t="s">
        <v>75</v>
      </c>
      <c r="C3122" s="48" t="s">
        <v>31</v>
      </c>
      <c r="D3122" s="48">
        <v>2282098</v>
      </c>
      <c r="E3122" s="48">
        <v>87.7</v>
      </c>
      <c r="F3122" s="48">
        <v>6.46</v>
      </c>
      <c r="G3122" s="48">
        <v>2.8E-3</v>
      </c>
      <c r="H3122" s="48">
        <v>353.26589999999999</v>
      </c>
      <c r="I3122" s="48">
        <v>2043</v>
      </c>
      <c r="J3122" s="48" t="s">
        <v>32</v>
      </c>
      <c r="K3122" s="48" t="s">
        <v>33</v>
      </c>
    </row>
    <row r="3123" spans="1:11" x14ac:dyDescent="0.25">
      <c r="A3123" s="48" t="s">
        <v>3810</v>
      </c>
      <c r="B3123" s="48" t="s">
        <v>75</v>
      </c>
      <c r="C3123" s="48" t="s">
        <v>31</v>
      </c>
      <c r="D3123" s="48">
        <v>3330774</v>
      </c>
      <c r="E3123" s="48">
        <v>84.3</v>
      </c>
      <c r="F3123" s="48">
        <v>6.77</v>
      </c>
      <c r="G3123" s="48">
        <v>2E-3</v>
      </c>
      <c r="H3123" s="48">
        <v>491.99020000000002</v>
      </c>
      <c r="I3123" s="48">
        <v>2044</v>
      </c>
      <c r="J3123" s="48" t="s">
        <v>32</v>
      </c>
      <c r="K3123" s="48" t="s">
        <v>33</v>
      </c>
    </row>
    <row r="3124" spans="1:11" x14ac:dyDescent="0.25">
      <c r="A3124" s="48" t="s">
        <v>3207</v>
      </c>
      <c r="B3124" s="48" t="s">
        <v>75</v>
      </c>
      <c r="C3124" s="48" t="s">
        <v>31</v>
      </c>
      <c r="D3124" s="48">
        <v>1192356</v>
      </c>
      <c r="E3124" s="48">
        <v>81.400000000000006</v>
      </c>
      <c r="F3124" s="48">
        <v>5.35</v>
      </c>
      <c r="G3124" s="48">
        <v>4.4999999999999997E-3</v>
      </c>
      <c r="H3124" s="48">
        <v>222.87020000000001</v>
      </c>
      <c r="I3124" s="48">
        <v>2044</v>
      </c>
      <c r="J3124" s="48" t="s">
        <v>32</v>
      </c>
      <c r="K3124" s="48" t="s">
        <v>33</v>
      </c>
    </row>
    <row r="3125" spans="1:11" x14ac:dyDescent="0.25">
      <c r="A3125" s="48" t="s">
        <v>3811</v>
      </c>
      <c r="B3125" s="48" t="s">
        <v>75</v>
      </c>
      <c r="C3125" s="48" t="s">
        <v>31</v>
      </c>
      <c r="D3125" s="48">
        <v>1985471</v>
      </c>
      <c r="E3125" s="48">
        <v>83.01</v>
      </c>
      <c r="F3125" s="48">
        <v>5.47</v>
      </c>
      <c r="G3125" s="48">
        <v>2.8E-3</v>
      </c>
      <c r="H3125" s="48">
        <v>362.97449999999998</v>
      </c>
      <c r="I3125" s="48">
        <v>2044</v>
      </c>
      <c r="J3125" s="48" t="s">
        <v>32</v>
      </c>
      <c r="K3125" s="48" t="s">
        <v>33</v>
      </c>
    </row>
    <row r="3126" spans="1:11" x14ac:dyDescent="0.25">
      <c r="A3126" s="48" t="s">
        <v>2536</v>
      </c>
      <c r="B3126" s="48" t="s">
        <v>75</v>
      </c>
      <c r="C3126" s="48" t="s">
        <v>31</v>
      </c>
      <c r="D3126" s="48">
        <v>496408</v>
      </c>
      <c r="E3126" s="48">
        <v>80.459999999999994</v>
      </c>
      <c r="F3126" s="48">
        <v>4.8499999999999996</v>
      </c>
      <c r="G3126" s="48">
        <v>9.7999999999999997E-3</v>
      </c>
      <c r="H3126" s="48">
        <v>102.3522</v>
      </c>
      <c r="I3126" s="48">
        <v>2044</v>
      </c>
      <c r="J3126" s="48" t="s">
        <v>32</v>
      </c>
      <c r="K3126" s="48" t="s">
        <v>33</v>
      </c>
    </row>
    <row r="3127" spans="1:11" x14ac:dyDescent="0.25">
      <c r="A3127" s="48" t="s">
        <v>2813</v>
      </c>
      <c r="B3127" s="48" t="s">
        <v>75</v>
      </c>
      <c r="C3127" s="48" t="s">
        <v>31</v>
      </c>
      <c r="D3127" s="48">
        <v>264751</v>
      </c>
      <c r="E3127" s="48">
        <v>79.89</v>
      </c>
      <c r="F3127" s="48">
        <v>5.76</v>
      </c>
      <c r="G3127" s="48">
        <v>2.18E-2</v>
      </c>
      <c r="H3127" s="48">
        <v>45.963700000000003</v>
      </c>
      <c r="I3127" s="48">
        <v>2044</v>
      </c>
      <c r="J3127" s="48" t="s">
        <v>32</v>
      </c>
      <c r="K3127" s="48" t="s">
        <v>33</v>
      </c>
    </row>
    <row r="3128" spans="1:11" x14ac:dyDescent="0.25">
      <c r="A3128" s="48" t="s">
        <v>2935</v>
      </c>
      <c r="B3128" s="48" t="s">
        <v>34</v>
      </c>
      <c r="C3128" s="48" t="s">
        <v>31</v>
      </c>
      <c r="D3128" s="48">
        <v>1557120</v>
      </c>
      <c r="E3128" s="48">
        <v>79.760000000000005</v>
      </c>
      <c r="F3128" s="48">
        <v>8.9</v>
      </c>
      <c r="G3128" s="48">
        <v>5.7000000000000002E-3</v>
      </c>
      <c r="H3128" s="48">
        <v>174.9573</v>
      </c>
      <c r="I3128" s="48">
        <v>2044</v>
      </c>
      <c r="J3128" s="48" t="s">
        <v>32</v>
      </c>
      <c r="K3128" s="48" t="s">
        <v>33</v>
      </c>
    </row>
    <row r="3129" spans="1:11" x14ac:dyDescent="0.25">
      <c r="A3129" s="48" t="s">
        <v>3812</v>
      </c>
      <c r="B3129" s="48" t="s">
        <v>79</v>
      </c>
      <c r="C3129" s="48" t="s">
        <v>31</v>
      </c>
      <c r="D3129" s="48">
        <v>2543208</v>
      </c>
      <c r="E3129" s="48">
        <v>85.33</v>
      </c>
      <c r="F3129" s="48">
        <v>7.42</v>
      </c>
      <c r="G3129" s="48">
        <v>2.8999999999999998E-3</v>
      </c>
      <c r="H3129" s="48">
        <v>342.75049999999999</v>
      </c>
      <c r="I3129" s="48">
        <v>2044</v>
      </c>
      <c r="J3129" s="48" t="s">
        <v>32</v>
      </c>
      <c r="K3129" s="48" t="s">
        <v>33</v>
      </c>
    </row>
    <row r="3130" spans="1:11" x14ac:dyDescent="0.25">
      <c r="A3130" s="48" t="s">
        <v>2860</v>
      </c>
      <c r="B3130" s="48" t="s">
        <v>75</v>
      </c>
      <c r="C3130" s="48" t="s">
        <v>31</v>
      </c>
      <c r="D3130" s="48">
        <v>1573688</v>
      </c>
      <c r="E3130" s="48">
        <v>83.98</v>
      </c>
      <c r="F3130" s="48">
        <v>4.71</v>
      </c>
      <c r="G3130" s="48">
        <v>3.0000000000000001E-3</v>
      </c>
      <c r="H3130" s="48">
        <v>334.11630000000002</v>
      </c>
      <c r="I3130" s="48">
        <v>2044</v>
      </c>
      <c r="J3130" s="48" t="s">
        <v>32</v>
      </c>
      <c r="K3130" s="48" t="s">
        <v>33</v>
      </c>
    </row>
    <row r="3131" spans="1:11" x14ac:dyDescent="0.25">
      <c r="A3131" s="48" t="s">
        <v>2829</v>
      </c>
      <c r="B3131" s="48" t="s">
        <v>75</v>
      </c>
      <c r="C3131" s="48" t="s">
        <v>31</v>
      </c>
      <c r="D3131" s="48">
        <v>414365</v>
      </c>
      <c r="E3131" s="48">
        <v>77.75</v>
      </c>
      <c r="F3131" s="48">
        <v>5.79</v>
      </c>
      <c r="G3131" s="48">
        <v>1.4E-2</v>
      </c>
      <c r="H3131" s="48">
        <v>71.565600000000003</v>
      </c>
      <c r="I3131" s="48">
        <v>2044</v>
      </c>
      <c r="J3131" s="48" t="s">
        <v>32</v>
      </c>
      <c r="K3131" s="48" t="s">
        <v>33</v>
      </c>
    </row>
    <row r="3132" spans="1:11" x14ac:dyDescent="0.25">
      <c r="A3132" s="48" t="s">
        <v>2823</v>
      </c>
      <c r="B3132" s="48" t="s">
        <v>75</v>
      </c>
      <c r="C3132" s="48" t="s">
        <v>31</v>
      </c>
      <c r="D3132" s="48">
        <v>821411</v>
      </c>
      <c r="E3132" s="48">
        <v>78.45</v>
      </c>
      <c r="F3132" s="48">
        <v>5.41</v>
      </c>
      <c r="G3132" s="48">
        <v>6.6E-3</v>
      </c>
      <c r="H3132" s="48">
        <v>151.8321</v>
      </c>
      <c r="I3132" s="48">
        <v>2044</v>
      </c>
      <c r="J3132" s="48" t="s">
        <v>32</v>
      </c>
      <c r="K3132" s="48" t="s">
        <v>33</v>
      </c>
    </row>
    <row r="3133" spans="1:11" x14ac:dyDescent="0.25">
      <c r="A3133" s="48" t="s">
        <v>3813</v>
      </c>
      <c r="B3133" s="48" t="s">
        <v>79</v>
      </c>
      <c r="C3133" s="48" t="s">
        <v>31</v>
      </c>
      <c r="D3133" s="48">
        <v>2398738</v>
      </c>
      <c r="E3133" s="48">
        <v>86.7</v>
      </c>
      <c r="F3133" s="48">
        <v>7.57</v>
      </c>
      <c r="G3133" s="48">
        <v>3.2000000000000002E-3</v>
      </c>
      <c r="H3133" s="48">
        <v>316.87419999999997</v>
      </c>
      <c r="I3133" s="48">
        <v>2044</v>
      </c>
      <c r="J3133" s="48" t="s">
        <v>32</v>
      </c>
      <c r="K3133" s="48" t="s">
        <v>33</v>
      </c>
    </row>
    <row r="3134" spans="1:11" x14ac:dyDescent="0.25">
      <c r="A3134" s="48" t="s">
        <v>2827</v>
      </c>
      <c r="B3134" s="48" t="s">
        <v>75</v>
      </c>
      <c r="C3134" s="48" t="s">
        <v>31</v>
      </c>
      <c r="D3134" s="48">
        <v>499173</v>
      </c>
      <c r="E3134" s="48">
        <v>80.260000000000005</v>
      </c>
      <c r="F3134" s="48">
        <v>5.46</v>
      </c>
      <c r="G3134" s="48">
        <v>1.09E-2</v>
      </c>
      <c r="H3134" s="48">
        <v>91.423599999999993</v>
      </c>
      <c r="I3134" s="48">
        <v>2044</v>
      </c>
      <c r="J3134" s="48" t="s">
        <v>32</v>
      </c>
      <c r="K3134" s="48" t="s">
        <v>33</v>
      </c>
    </row>
    <row r="3135" spans="1:11" x14ac:dyDescent="0.25">
      <c r="A3135" s="48" t="s">
        <v>3814</v>
      </c>
      <c r="B3135" s="48" t="s">
        <v>34</v>
      </c>
      <c r="C3135" s="48" t="s">
        <v>31</v>
      </c>
      <c r="D3135" s="48">
        <v>7944820</v>
      </c>
      <c r="E3135" s="48">
        <v>82.67</v>
      </c>
      <c r="F3135" s="48">
        <v>14.05</v>
      </c>
      <c r="G3135" s="48">
        <v>1.8E-3</v>
      </c>
      <c r="H3135" s="48">
        <v>565.46759999999995</v>
      </c>
      <c r="I3135" s="48">
        <v>2044</v>
      </c>
      <c r="J3135" s="48" t="s">
        <v>32</v>
      </c>
      <c r="K3135" s="48" t="s">
        <v>33</v>
      </c>
    </row>
    <row r="3136" spans="1:11" x14ac:dyDescent="0.25">
      <c r="A3136" s="48" t="s">
        <v>2605</v>
      </c>
      <c r="B3136" s="48" t="s">
        <v>75</v>
      </c>
      <c r="C3136" s="48" t="s">
        <v>31</v>
      </c>
      <c r="D3136" s="48">
        <v>611424</v>
      </c>
      <c r="E3136" s="48">
        <v>82.99</v>
      </c>
      <c r="F3136" s="48">
        <v>4.34</v>
      </c>
      <c r="G3136" s="48">
        <v>7.1000000000000004E-3</v>
      </c>
      <c r="H3136" s="48">
        <v>140.8811</v>
      </c>
      <c r="I3136" s="48">
        <v>2044</v>
      </c>
      <c r="J3136" s="48" t="s">
        <v>32</v>
      </c>
      <c r="K3136" s="48" t="s">
        <v>33</v>
      </c>
    </row>
    <row r="3137" spans="1:11" x14ac:dyDescent="0.25">
      <c r="A3137" s="48" t="s">
        <v>3815</v>
      </c>
      <c r="B3137" s="48" t="s">
        <v>75</v>
      </c>
      <c r="C3137" s="48" t="s">
        <v>31</v>
      </c>
      <c r="D3137" s="48">
        <v>2306896</v>
      </c>
      <c r="E3137" s="48">
        <v>81.680000000000007</v>
      </c>
      <c r="F3137" s="48">
        <v>7.15</v>
      </c>
      <c r="G3137" s="48">
        <v>3.0999999999999999E-3</v>
      </c>
      <c r="H3137" s="48">
        <v>322.64280000000002</v>
      </c>
      <c r="I3137" s="48">
        <v>2044</v>
      </c>
      <c r="J3137" s="48" t="s">
        <v>32</v>
      </c>
      <c r="K3137" s="48" t="s">
        <v>33</v>
      </c>
    </row>
    <row r="3138" spans="1:11" x14ac:dyDescent="0.25">
      <c r="A3138" s="48" t="s">
        <v>3816</v>
      </c>
      <c r="B3138" s="48" t="s">
        <v>79</v>
      </c>
      <c r="C3138" s="48" t="s">
        <v>31</v>
      </c>
      <c r="D3138" s="48">
        <v>1996427</v>
      </c>
      <c r="E3138" s="48">
        <v>76.099999999999994</v>
      </c>
      <c r="F3138" s="48">
        <v>10.119999999999999</v>
      </c>
      <c r="G3138" s="48">
        <v>5.1000000000000004E-3</v>
      </c>
      <c r="H3138" s="48">
        <v>197.27539999999999</v>
      </c>
      <c r="I3138" s="48">
        <v>2044</v>
      </c>
      <c r="J3138" s="48" t="s">
        <v>32</v>
      </c>
      <c r="K3138" s="48" t="s">
        <v>33</v>
      </c>
    </row>
    <row r="3139" spans="1:11" x14ac:dyDescent="0.25">
      <c r="A3139" s="48" t="s">
        <v>2814</v>
      </c>
      <c r="B3139" s="48" t="s">
        <v>75</v>
      </c>
      <c r="C3139" s="48" t="s">
        <v>31</v>
      </c>
      <c r="D3139" s="48">
        <v>127741</v>
      </c>
      <c r="E3139" s="48">
        <v>79.84</v>
      </c>
      <c r="F3139" s="48">
        <v>5.32</v>
      </c>
      <c r="G3139" s="48">
        <v>4.1599999999999998E-2</v>
      </c>
      <c r="H3139" s="48">
        <v>24.011399999999998</v>
      </c>
      <c r="I3139" s="48">
        <v>2044</v>
      </c>
      <c r="J3139" s="48" t="s">
        <v>32</v>
      </c>
      <c r="K3139" s="48" t="s">
        <v>33</v>
      </c>
    </row>
    <row r="3140" spans="1:11" x14ac:dyDescent="0.25">
      <c r="A3140" s="48" t="s">
        <v>2925</v>
      </c>
      <c r="B3140" s="48" t="s">
        <v>75</v>
      </c>
      <c r="C3140" s="48" t="s">
        <v>31</v>
      </c>
      <c r="D3140" s="48">
        <v>735871</v>
      </c>
      <c r="E3140" s="48">
        <v>73.64</v>
      </c>
      <c r="F3140" s="48">
        <v>5.72</v>
      </c>
      <c r="G3140" s="48">
        <v>7.7999999999999996E-3</v>
      </c>
      <c r="H3140" s="48">
        <v>128.6489</v>
      </c>
      <c r="I3140" s="48">
        <v>2044</v>
      </c>
      <c r="J3140" s="48" t="s">
        <v>32</v>
      </c>
      <c r="K3140" s="48" t="s">
        <v>33</v>
      </c>
    </row>
    <row r="3141" spans="1:11" x14ac:dyDescent="0.25">
      <c r="A3141" s="48" t="s">
        <v>2825</v>
      </c>
      <c r="B3141" s="48" t="s">
        <v>75</v>
      </c>
      <c r="C3141" s="48" t="s">
        <v>31</v>
      </c>
      <c r="D3141" s="48">
        <v>89768</v>
      </c>
      <c r="E3141" s="48">
        <v>83.26</v>
      </c>
      <c r="F3141" s="48">
        <v>5.7</v>
      </c>
      <c r="G3141" s="48">
        <v>6.3500000000000001E-2</v>
      </c>
      <c r="H3141" s="48">
        <v>15.748799999999999</v>
      </c>
      <c r="I3141" s="48">
        <v>2044</v>
      </c>
      <c r="J3141" s="48" t="s">
        <v>32</v>
      </c>
      <c r="K3141" s="48" t="s">
        <v>33</v>
      </c>
    </row>
    <row r="3142" spans="1:11" x14ac:dyDescent="0.25">
      <c r="A3142" s="48" t="s">
        <v>2922</v>
      </c>
      <c r="B3142" s="48" t="s">
        <v>75</v>
      </c>
      <c r="C3142" s="48" t="s">
        <v>31</v>
      </c>
      <c r="D3142" s="48">
        <v>1395554</v>
      </c>
      <c r="E3142" s="48">
        <v>84.9</v>
      </c>
      <c r="F3142" s="48">
        <v>5.5</v>
      </c>
      <c r="G3142" s="48">
        <v>3.8999999999999998E-3</v>
      </c>
      <c r="H3142" s="48">
        <v>253.7371</v>
      </c>
      <c r="I3142" s="48">
        <v>2044</v>
      </c>
      <c r="J3142" s="48" t="s">
        <v>32</v>
      </c>
      <c r="K3142" s="48" t="s">
        <v>33</v>
      </c>
    </row>
    <row r="3143" spans="1:11" x14ac:dyDescent="0.25">
      <c r="A3143" s="48" t="s">
        <v>3817</v>
      </c>
      <c r="B3143" s="48" t="s">
        <v>79</v>
      </c>
      <c r="C3143" s="48" t="s">
        <v>31</v>
      </c>
      <c r="D3143" s="48">
        <v>2401848</v>
      </c>
      <c r="E3143" s="48">
        <v>86.28</v>
      </c>
      <c r="F3143" s="48">
        <v>7.29</v>
      </c>
      <c r="G3143" s="48">
        <v>3.0000000000000001E-3</v>
      </c>
      <c r="H3143" s="48">
        <v>329.47160000000002</v>
      </c>
      <c r="I3143" s="48">
        <v>2044</v>
      </c>
      <c r="J3143" s="48" t="s">
        <v>32</v>
      </c>
      <c r="K3143" s="48" t="s">
        <v>33</v>
      </c>
    </row>
    <row r="3144" spans="1:11" x14ac:dyDescent="0.25">
      <c r="A3144" s="48" t="s">
        <v>2924</v>
      </c>
      <c r="B3144" s="48" t="s">
        <v>75</v>
      </c>
      <c r="C3144" s="48" t="s">
        <v>31</v>
      </c>
      <c r="D3144" s="48">
        <v>1929528</v>
      </c>
      <c r="E3144" s="48">
        <v>80.2</v>
      </c>
      <c r="F3144" s="48">
        <v>5.41</v>
      </c>
      <c r="G3144" s="48">
        <v>2.8E-3</v>
      </c>
      <c r="H3144" s="48">
        <v>356.65960000000001</v>
      </c>
      <c r="I3144" s="48">
        <v>2044</v>
      </c>
      <c r="J3144" s="48" t="s">
        <v>32</v>
      </c>
      <c r="K3144" s="48" t="s">
        <v>33</v>
      </c>
    </row>
    <row r="3145" spans="1:11" x14ac:dyDescent="0.25">
      <c r="A3145" s="48" t="s">
        <v>3022</v>
      </c>
      <c r="B3145" s="48" t="s">
        <v>75</v>
      </c>
      <c r="C3145" s="48" t="s">
        <v>31</v>
      </c>
      <c r="D3145" s="48">
        <v>938358</v>
      </c>
      <c r="E3145" s="48">
        <v>83.49</v>
      </c>
      <c r="F3145" s="48">
        <v>4.74</v>
      </c>
      <c r="G3145" s="48">
        <v>5.1000000000000004E-3</v>
      </c>
      <c r="H3145" s="48">
        <v>197.9658</v>
      </c>
      <c r="I3145" s="48">
        <v>2044</v>
      </c>
      <c r="J3145" s="48" t="s">
        <v>32</v>
      </c>
      <c r="K3145" s="48" t="s">
        <v>33</v>
      </c>
    </row>
    <row r="3146" spans="1:11" x14ac:dyDescent="0.25">
      <c r="A3146" s="48" t="s">
        <v>3818</v>
      </c>
      <c r="B3146" s="48" t="s">
        <v>75</v>
      </c>
      <c r="C3146" s="48" t="s">
        <v>31</v>
      </c>
      <c r="D3146" s="48">
        <v>2350560</v>
      </c>
      <c r="E3146" s="48">
        <v>87.3</v>
      </c>
      <c r="F3146" s="48">
        <v>6.15</v>
      </c>
      <c r="G3146" s="48">
        <v>2.5999999999999999E-3</v>
      </c>
      <c r="H3146" s="48">
        <v>382.20499999999998</v>
      </c>
      <c r="I3146" s="48">
        <v>2044</v>
      </c>
      <c r="J3146" s="48" t="s">
        <v>32</v>
      </c>
      <c r="K3146" s="48" t="s">
        <v>33</v>
      </c>
    </row>
    <row r="3147" spans="1:11" x14ac:dyDescent="0.25">
      <c r="A3147" s="48" t="s">
        <v>3819</v>
      </c>
      <c r="B3147" s="48" t="s">
        <v>79</v>
      </c>
      <c r="C3147" s="48" t="s">
        <v>31</v>
      </c>
      <c r="D3147" s="48">
        <v>2306957</v>
      </c>
      <c r="E3147" s="48">
        <v>85.97</v>
      </c>
      <c r="F3147" s="48">
        <v>7.52</v>
      </c>
      <c r="G3147" s="48">
        <v>3.3E-3</v>
      </c>
      <c r="H3147" s="48">
        <v>306.77620000000002</v>
      </c>
      <c r="I3147" s="48">
        <v>2044</v>
      </c>
      <c r="J3147" s="48" t="s">
        <v>32</v>
      </c>
      <c r="K3147" s="48" t="s">
        <v>33</v>
      </c>
    </row>
    <row r="3148" spans="1:11" x14ac:dyDescent="0.25">
      <c r="A3148" s="48" t="s">
        <v>2575</v>
      </c>
      <c r="B3148" s="48" t="s">
        <v>75</v>
      </c>
      <c r="C3148" s="48" t="s">
        <v>31</v>
      </c>
      <c r="D3148" s="48">
        <v>372367</v>
      </c>
      <c r="E3148" s="48">
        <v>80.150000000000006</v>
      </c>
      <c r="F3148" s="48">
        <v>4.38</v>
      </c>
      <c r="G3148" s="48">
        <v>1.18E-2</v>
      </c>
      <c r="H3148" s="48">
        <v>85.015299999999996</v>
      </c>
      <c r="I3148" s="48">
        <v>2044</v>
      </c>
      <c r="J3148" s="48" t="s">
        <v>32</v>
      </c>
      <c r="K3148" s="48" t="s">
        <v>33</v>
      </c>
    </row>
    <row r="3149" spans="1:11" x14ac:dyDescent="0.25">
      <c r="A3149" s="48" t="s">
        <v>3820</v>
      </c>
      <c r="B3149" s="48" t="s">
        <v>79</v>
      </c>
      <c r="C3149" s="48" t="s">
        <v>31</v>
      </c>
      <c r="D3149" s="48">
        <v>2509606</v>
      </c>
      <c r="E3149" s="48">
        <v>78.97</v>
      </c>
      <c r="F3149" s="48">
        <v>7.82</v>
      </c>
      <c r="G3149" s="48">
        <v>3.0999999999999999E-3</v>
      </c>
      <c r="H3149" s="48">
        <v>320.92149999999998</v>
      </c>
      <c r="I3149" s="48">
        <v>2044</v>
      </c>
      <c r="J3149" s="48" t="s">
        <v>32</v>
      </c>
      <c r="K3149" s="48" t="s">
        <v>33</v>
      </c>
    </row>
    <row r="3150" spans="1:11" x14ac:dyDescent="0.25">
      <c r="A3150" s="48" t="s">
        <v>2807</v>
      </c>
      <c r="B3150" s="48" t="s">
        <v>75</v>
      </c>
      <c r="C3150" s="48" t="s">
        <v>31</v>
      </c>
      <c r="D3150" s="48">
        <v>140669</v>
      </c>
      <c r="E3150" s="48">
        <v>81.2</v>
      </c>
      <c r="F3150" s="48">
        <v>5.67</v>
      </c>
      <c r="G3150" s="48">
        <v>4.0300000000000002E-2</v>
      </c>
      <c r="H3150" s="48">
        <v>24.8094</v>
      </c>
      <c r="I3150" s="48">
        <v>2044</v>
      </c>
      <c r="J3150" s="48" t="s">
        <v>32</v>
      </c>
      <c r="K3150" s="48" t="s">
        <v>33</v>
      </c>
    </row>
    <row r="3151" spans="1:11" x14ac:dyDescent="0.25">
      <c r="A3151" s="48" t="s">
        <v>3821</v>
      </c>
      <c r="B3151" s="48" t="s">
        <v>79</v>
      </c>
      <c r="C3151" s="48" t="s">
        <v>31</v>
      </c>
      <c r="D3151" s="48">
        <v>2032164</v>
      </c>
      <c r="E3151" s="48">
        <v>73.81</v>
      </c>
      <c r="F3151" s="48">
        <v>7.05</v>
      </c>
      <c r="G3151" s="48">
        <v>3.5000000000000001E-3</v>
      </c>
      <c r="H3151" s="48">
        <v>288.25020000000001</v>
      </c>
      <c r="I3151" s="48">
        <v>2044</v>
      </c>
      <c r="J3151" s="48" t="s">
        <v>32</v>
      </c>
      <c r="K3151" s="48" t="s">
        <v>33</v>
      </c>
    </row>
    <row r="3152" spans="1:11" x14ac:dyDescent="0.25">
      <c r="A3152" s="48" t="s">
        <v>3822</v>
      </c>
      <c r="B3152" s="48" t="s">
        <v>79</v>
      </c>
      <c r="C3152" s="48" t="s">
        <v>31</v>
      </c>
      <c r="D3152" s="48">
        <v>2092599</v>
      </c>
      <c r="E3152" s="48">
        <v>85.53</v>
      </c>
      <c r="F3152" s="48">
        <v>7.41</v>
      </c>
      <c r="G3152" s="48">
        <v>3.5000000000000001E-3</v>
      </c>
      <c r="H3152" s="48">
        <v>282.40199999999999</v>
      </c>
      <c r="I3152" s="48">
        <v>2044</v>
      </c>
      <c r="J3152" s="48" t="s">
        <v>32</v>
      </c>
      <c r="K3152" s="48" t="s">
        <v>33</v>
      </c>
    </row>
    <row r="3153" spans="1:11" x14ac:dyDescent="0.25">
      <c r="A3153" s="48" t="s">
        <v>3823</v>
      </c>
      <c r="B3153" s="48" t="s">
        <v>75</v>
      </c>
      <c r="C3153" s="48" t="s">
        <v>31</v>
      </c>
      <c r="D3153" s="48">
        <v>1635017</v>
      </c>
      <c r="E3153" s="48">
        <v>85.52</v>
      </c>
      <c r="F3153" s="48">
        <v>6.29</v>
      </c>
      <c r="G3153" s="48">
        <v>3.8E-3</v>
      </c>
      <c r="H3153" s="48">
        <v>259.9391</v>
      </c>
      <c r="I3153" s="48">
        <v>2044</v>
      </c>
      <c r="J3153" s="48" t="s">
        <v>32</v>
      </c>
      <c r="K3153" s="48" t="s">
        <v>33</v>
      </c>
    </row>
    <row r="3154" spans="1:11" x14ac:dyDescent="0.25">
      <c r="A3154" s="48" t="s">
        <v>2803</v>
      </c>
      <c r="B3154" s="48" t="s">
        <v>75</v>
      </c>
      <c r="C3154" s="48" t="s">
        <v>31</v>
      </c>
      <c r="D3154" s="48">
        <v>400948</v>
      </c>
      <c r="E3154" s="48">
        <v>81.34</v>
      </c>
      <c r="F3154" s="48">
        <v>5.73</v>
      </c>
      <c r="G3154" s="48">
        <v>1.43E-2</v>
      </c>
      <c r="H3154" s="48">
        <v>69.973500000000001</v>
      </c>
      <c r="I3154" s="48">
        <v>2044</v>
      </c>
      <c r="J3154" s="48" t="s">
        <v>32</v>
      </c>
      <c r="K3154" s="48" t="s">
        <v>33</v>
      </c>
    </row>
    <row r="3155" spans="1:11" x14ac:dyDescent="0.25">
      <c r="A3155" s="48" t="s">
        <v>2933</v>
      </c>
      <c r="B3155" s="48" t="s">
        <v>75</v>
      </c>
      <c r="C3155" s="48" t="s">
        <v>31</v>
      </c>
      <c r="D3155" s="48">
        <v>1774873</v>
      </c>
      <c r="E3155" s="48">
        <v>83.08</v>
      </c>
      <c r="F3155" s="48">
        <v>5.46</v>
      </c>
      <c r="G3155" s="48">
        <v>3.0999999999999999E-3</v>
      </c>
      <c r="H3155" s="48">
        <v>325.06830000000002</v>
      </c>
      <c r="I3155" s="48">
        <v>2044</v>
      </c>
      <c r="J3155" s="48" t="s">
        <v>32</v>
      </c>
      <c r="K3155" s="48" t="s">
        <v>33</v>
      </c>
    </row>
    <row r="3156" spans="1:11" x14ac:dyDescent="0.25">
      <c r="A3156" s="48" t="s">
        <v>2932</v>
      </c>
      <c r="B3156" s="48" t="s">
        <v>75</v>
      </c>
      <c r="C3156" s="48" t="s">
        <v>31</v>
      </c>
      <c r="D3156" s="48">
        <v>950128</v>
      </c>
      <c r="E3156" s="48">
        <v>81.84</v>
      </c>
      <c r="F3156" s="48">
        <v>5.82</v>
      </c>
      <c r="G3156" s="48">
        <v>6.1000000000000004E-3</v>
      </c>
      <c r="H3156" s="48">
        <v>163.25219999999999</v>
      </c>
      <c r="I3156" s="48">
        <v>2044</v>
      </c>
      <c r="J3156" s="48" t="s">
        <v>32</v>
      </c>
      <c r="K3156" s="48" t="s">
        <v>33</v>
      </c>
    </row>
    <row r="3157" spans="1:11" x14ac:dyDescent="0.25">
      <c r="A3157" s="48" t="s">
        <v>3824</v>
      </c>
      <c r="B3157" s="48" t="s">
        <v>75</v>
      </c>
      <c r="C3157" s="48" t="s">
        <v>31</v>
      </c>
      <c r="D3157" s="48">
        <v>2521234</v>
      </c>
      <c r="E3157" s="48">
        <v>82.17</v>
      </c>
      <c r="F3157" s="48">
        <v>5.31</v>
      </c>
      <c r="G3157" s="48">
        <v>2.0999999999999999E-3</v>
      </c>
      <c r="H3157" s="48">
        <v>474.80860000000001</v>
      </c>
      <c r="I3157" s="48">
        <v>2044</v>
      </c>
      <c r="J3157" s="48" t="s">
        <v>32</v>
      </c>
      <c r="K3157" s="48" t="s">
        <v>33</v>
      </c>
    </row>
    <row r="3158" spans="1:11" x14ac:dyDescent="0.25">
      <c r="A3158" s="48" t="s">
        <v>2833</v>
      </c>
      <c r="B3158" s="48" t="s">
        <v>75</v>
      </c>
      <c r="C3158" s="48" t="s">
        <v>31</v>
      </c>
      <c r="D3158" s="48">
        <v>847187</v>
      </c>
      <c r="E3158" s="48">
        <v>76.8</v>
      </c>
      <c r="F3158" s="48">
        <v>5.36</v>
      </c>
      <c r="G3158" s="48">
        <v>6.3E-3</v>
      </c>
      <c r="H3158" s="48">
        <v>158.0573</v>
      </c>
      <c r="I3158" s="48">
        <v>2044</v>
      </c>
      <c r="J3158" s="48" t="s">
        <v>32</v>
      </c>
      <c r="K3158" s="48" t="s">
        <v>33</v>
      </c>
    </row>
    <row r="3159" spans="1:11" x14ac:dyDescent="0.25">
      <c r="A3159" s="48" t="s">
        <v>3825</v>
      </c>
      <c r="B3159" s="48" t="s">
        <v>75</v>
      </c>
      <c r="C3159" s="48" t="s">
        <v>31</v>
      </c>
      <c r="D3159" s="48">
        <v>2631737</v>
      </c>
      <c r="E3159" s="48">
        <v>83.77</v>
      </c>
      <c r="F3159" s="48">
        <v>5.89</v>
      </c>
      <c r="G3159" s="48">
        <v>2.2000000000000001E-3</v>
      </c>
      <c r="H3159" s="48">
        <v>446.81439999999998</v>
      </c>
      <c r="I3159" s="48">
        <v>2044</v>
      </c>
      <c r="J3159" s="48" t="s">
        <v>32</v>
      </c>
      <c r="K3159" s="48" t="s">
        <v>33</v>
      </c>
    </row>
    <row r="3160" spans="1:11" x14ac:dyDescent="0.25">
      <c r="A3160" s="48" t="s">
        <v>2805</v>
      </c>
      <c r="B3160" s="48" t="s">
        <v>75</v>
      </c>
      <c r="C3160" s="48" t="s">
        <v>31</v>
      </c>
      <c r="D3160" s="48">
        <v>771811</v>
      </c>
      <c r="E3160" s="48">
        <v>80.260000000000005</v>
      </c>
      <c r="F3160" s="48">
        <v>5.32</v>
      </c>
      <c r="G3160" s="48">
        <v>6.8999999999999999E-3</v>
      </c>
      <c r="H3160" s="48">
        <v>145.07730000000001</v>
      </c>
      <c r="I3160" s="48">
        <v>2044</v>
      </c>
      <c r="J3160" s="48" t="s">
        <v>32</v>
      </c>
      <c r="K3160" s="48" t="s">
        <v>33</v>
      </c>
    </row>
    <row r="3161" spans="1:11" x14ac:dyDescent="0.25">
      <c r="A3161" s="48" t="s">
        <v>2927</v>
      </c>
      <c r="B3161" s="48" t="s">
        <v>75</v>
      </c>
      <c r="C3161" s="48" t="s">
        <v>31</v>
      </c>
      <c r="D3161" s="48">
        <v>2302536</v>
      </c>
      <c r="E3161" s="48">
        <v>83.89</v>
      </c>
      <c r="F3161" s="48">
        <v>9.4700000000000006</v>
      </c>
      <c r="G3161" s="48">
        <v>4.1000000000000003E-3</v>
      </c>
      <c r="H3161" s="48">
        <v>243.14</v>
      </c>
      <c r="I3161" s="48">
        <v>2044</v>
      </c>
      <c r="J3161" s="48" t="s">
        <v>32</v>
      </c>
      <c r="K3161" s="48" t="s">
        <v>33</v>
      </c>
    </row>
    <row r="3162" spans="1:11" x14ac:dyDescent="0.25">
      <c r="A3162" s="48" t="s">
        <v>3826</v>
      </c>
      <c r="B3162" s="48" t="s">
        <v>79</v>
      </c>
      <c r="C3162" s="48" t="s">
        <v>31</v>
      </c>
      <c r="D3162" s="48">
        <v>2490030</v>
      </c>
      <c r="E3162" s="48">
        <v>85.39</v>
      </c>
      <c r="F3162" s="48">
        <v>7.34</v>
      </c>
      <c r="G3162" s="48">
        <v>2.8999999999999998E-3</v>
      </c>
      <c r="H3162" s="48">
        <v>339.24119999999999</v>
      </c>
      <c r="I3162" s="48">
        <v>2044</v>
      </c>
      <c r="J3162" s="48" t="s">
        <v>32</v>
      </c>
      <c r="K3162" s="48" t="s">
        <v>33</v>
      </c>
    </row>
    <row r="3163" spans="1:11" x14ac:dyDescent="0.25">
      <c r="A3163" s="48" t="s">
        <v>3206</v>
      </c>
      <c r="B3163" s="48" t="s">
        <v>79</v>
      </c>
      <c r="C3163" s="48" t="s">
        <v>31</v>
      </c>
      <c r="D3163" s="48">
        <v>1954958</v>
      </c>
      <c r="E3163" s="48">
        <v>86.58</v>
      </c>
      <c r="F3163" s="48">
        <v>10.119999999999999</v>
      </c>
      <c r="G3163" s="48">
        <v>5.1999999999999998E-3</v>
      </c>
      <c r="H3163" s="48">
        <v>193.17769999999999</v>
      </c>
      <c r="I3163" s="48">
        <v>2044</v>
      </c>
      <c r="J3163" s="48" t="s">
        <v>32</v>
      </c>
      <c r="K3163" s="48" t="s">
        <v>33</v>
      </c>
    </row>
    <row r="3164" spans="1:11" x14ac:dyDescent="0.25">
      <c r="A3164" s="48" t="s">
        <v>2820</v>
      </c>
      <c r="B3164" s="48" t="s">
        <v>75</v>
      </c>
      <c r="C3164" s="48" t="s">
        <v>31</v>
      </c>
      <c r="D3164" s="48">
        <v>565361</v>
      </c>
      <c r="E3164" s="48">
        <v>78.7</v>
      </c>
      <c r="F3164" s="48">
        <v>5.76</v>
      </c>
      <c r="G3164" s="48">
        <v>1.0200000000000001E-2</v>
      </c>
      <c r="H3164" s="48">
        <v>98.152900000000002</v>
      </c>
      <c r="I3164" s="48">
        <v>2044</v>
      </c>
      <c r="J3164" s="48" t="s">
        <v>32</v>
      </c>
      <c r="K3164" s="48" t="s">
        <v>33</v>
      </c>
    </row>
    <row r="3165" spans="1:11" x14ac:dyDescent="0.25">
      <c r="A3165" s="48" t="s">
        <v>2806</v>
      </c>
      <c r="B3165" s="48" t="s">
        <v>75</v>
      </c>
      <c r="C3165" s="48" t="s">
        <v>31</v>
      </c>
      <c r="D3165" s="48">
        <v>654234</v>
      </c>
      <c r="E3165" s="48">
        <v>80.760000000000005</v>
      </c>
      <c r="F3165" s="48">
        <v>5.4</v>
      </c>
      <c r="G3165" s="48">
        <v>8.3000000000000001E-3</v>
      </c>
      <c r="H3165" s="48">
        <v>121.1545</v>
      </c>
      <c r="I3165" s="48">
        <v>2044</v>
      </c>
      <c r="J3165" s="48" t="s">
        <v>32</v>
      </c>
      <c r="K3165" s="48" t="s">
        <v>33</v>
      </c>
    </row>
    <row r="3166" spans="1:11" x14ac:dyDescent="0.25">
      <c r="A3166" s="48" t="s">
        <v>2834</v>
      </c>
      <c r="B3166" s="48" t="s">
        <v>75</v>
      </c>
      <c r="C3166" s="48" t="s">
        <v>31</v>
      </c>
      <c r="D3166" s="48">
        <v>296381</v>
      </c>
      <c r="E3166" s="48">
        <v>80.150000000000006</v>
      </c>
      <c r="F3166" s="48">
        <v>5.94</v>
      </c>
      <c r="G3166" s="48">
        <v>0.02</v>
      </c>
      <c r="H3166" s="48">
        <v>49.895899999999997</v>
      </c>
      <c r="I3166" s="48">
        <v>2044</v>
      </c>
      <c r="J3166" s="48" t="s">
        <v>32</v>
      </c>
      <c r="K3166" s="48" t="s">
        <v>33</v>
      </c>
    </row>
    <row r="3167" spans="1:11" x14ac:dyDescent="0.25">
      <c r="A3167" s="48" t="s">
        <v>3827</v>
      </c>
      <c r="B3167" s="48" t="s">
        <v>75</v>
      </c>
      <c r="C3167" s="48" t="s">
        <v>31</v>
      </c>
      <c r="D3167" s="48">
        <v>2332265</v>
      </c>
      <c r="E3167" s="48">
        <v>86.91</v>
      </c>
      <c r="F3167" s="48">
        <v>7.01</v>
      </c>
      <c r="G3167" s="48">
        <v>3.0000000000000001E-3</v>
      </c>
      <c r="H3167" s="48">
        <v>332.70549999999997</v>
      </c>
      <c r="I3167" s="48">
        <v>2044</v>
      </c>
      <c r="J3167" s="48" t="s">
        <v>32</v>
      </c>
      <c r="K3167" s="48" t="s">
        <v>33</v>
      </c>
    </row>
    <row r="3168" spans="1:11" x14ac:dyDescent="0.25">
      <c r="A3168" s="48" t="s">
        <v>2608</v>
      </c>
      <c r="B3168" s="48" t="s">
        <v>75</v>
      </c>
      <c r="C3168" s="48" t="s">
        <v>31</v>
      </c>
      <c r="D3168" s="48">
        <v>630390</v>
      </c>
      <c r="E3168" s="48">
        <v>79.239999999999995</v>
      </c>
      <c r="F3168" s="48">
        <v>4.5999999999999996</v>
      </c>
      <c r="G3168" s="48">
        <v>7.3000000000000001E-3</v>
      </c>
      <c r="H3168" s="48">
        <v>137.04130000000001</v>
      </c>
      <c r="I3168" s="48">
        <v>2044</v>
      </c>
      <c r="J3168" s="48" t="s">
        <v>32</v>
      </c>
      <c r="K3168" s="48" t="s">
        <v>33</v>
      </c>
    </row>
    <row r="3169" spans="1:11" x14ac:dyDescent="0.25">
      <c r="A3169" s="48" t="s">
        <v>3828</v>
      </c>
      <c r="B3169" s="48" t="s">
        <v>79</v>
      </c>
      <c r="C3169" s="48" t="s">
        <v>31</v>
      </c>
      <c r="D3169" s="48">
        <v>2367758</v>
      </c>
      <c r="E3169" s="48">
        <v>82.9</v>
      </c>
      <c r="F3169" s="48">
        <v>6.68</v>
      </c>
      <c r="G3169" s="48">
        <v>2.8E-3</v>
      </c>
      <c r="H3169" s="48">
        <v>354.45479999999998</v>
      </c>
      <c r="I3169" s="48">
        <v>2044</v>
      </c>
      <c r="J3169" s="48" t="s">
        <v>32</v>
      </c>
      <c r="K3169" s="48" t="s">
        <v>33</v>
      </c>
    </row>
    <row r="3170" spans="1:11" x14ac:dyDescent="0.25">
      <c r="A3170" s="48" t="s">
        <v>3829</v>
      </c>
      <c r="B3170" s="48" t="s">
        <v>79</v>
      </c>
      <c r="C3170" s="48" t="s">
        <v>31</v>
      </c>
      <c r="D3170" s="48">
        <v>2061985</v>
      </c>
      <c r="E3170" s="48">
        <v>84.23</v>
      </c>
      <c r="F3170" s="48">
        <v>7.04</v>
      </c>
      <c r="G3170" s="48">
        <v>3.3999999999999998E-3</v>
      </c>
      <c r="H3170" s="48">
        <v>292.8956</v>
      </c>
      <c r="I3170" s="48">
        <v>2044</v>
      </c>
      <c r="J3170" s="48" t="s">
        <v>32</v>
      </c>
      <c r="K3170" s="48" t="s">
        <v>33</v>
      </c>
    </row>
    <row r="3171" spans="1:11" x14ac:dyDescent="0.25">
      <c r="A3171" s="48" t="s">
        <v>2930</v>
      </c>
      <c r="B3171" s="48" t="s">
        <v>75</v>
      </c>
      <c r="C3171" s="48" t="s">
        <v>31</v>
      </c>
      <c r="D3171" s="48">
        <v>1464425</v>
      </c>
      <c r="E3171" s="48">
        <v>82.9</v>
      </c>
      <c r="F3171" s="48">
        <v>5.44</v>
      </c>
      <c r="G3171" s="48">
        <v>3.7000000000000002E-3</v>
      </c>
      <c r="H3171" s="48">
        <v>269.19569999999999</v>
      </c>
      <c r="I3171" s="48">
        <v>2044</v>
      </c>
      <c r="J3171" s="48" t="s">
        <v>32</v>
      </c>
      <c r="K3171" s="48" t="s">
        <v>33</v>
      </c>
    </row>
    <row r="3172" spans="1:11" x14ac:dyDescent="0.25">
      <c r="A3172" s="48" t="s">
        <v>3830</v>
      </c>
      <c r="B3172" s="48" t="s">
        <v>79</v>
      </c>
      <c r="C3172" s="48" t="s">
        <v>31</v>
      </c>
      <c r="D3172" s="48">
        <v>3181282</v>
      </c>
      <c r="E3172" s="48">
        <v>81.38</v>
      </c>
      <c r="F3172" s="48">
        <v>10.97</v>
      </c>
      <c r="G3172" s="48">
        <v>3.3999999999999998E-3</v>
      </c>
      <c r="H3172" s="48">
        <v>289.9984</v>
      </c>
      <c r="I3172" s="48">
        <v>2044</v>
      </c>
      <c r="J3172" s="48" t="s">
        <v>32</v>
      </c>
      <c r="K3172" s="48" t="s">
        <v>33</v>
      </c>
    </row>
    <row r="3173" spans="1:11" x14ac:dyDescent="0.25">
      <c r="A3173" s="48" t="s">
        <v>2811</v>
      </c>
      <c r="B3173" s="48" t="s">
        <v>34</v>
      </c>
      <c r="C3173" s="48" t="s">
        <v>31</v>
      </c>
      <c r="D3173" s="48">
        <v>140507</v>
      </c>
      <c r="E3173" s="48">
        <v>75.400000000000006</v>
      </c>
      <c r="F3173" s="48">
        <v>6.29</v>
      </c>
      <c r="G3173" s="48">
        <v>4.48E-2</v>
      </c>
      <c r="H3173" s="48">
        <v>22.338100000000001</v>
      </c>
      <c r="I3173" s="48">
        <v>2044</v>
      </c>
      <c r="J3173" s="48" t="s">
        <v>32</v>
      </c>
      <c r="K3173" s="48" t="s">
        <v>33</v>
      </c>
    </row>
    <row r="3174" spans="1:11" x14ac:dyDescent="0.25">
      <c r="A3174" s="48" t="s">
        <v>3831</v>
      </c>
      <c r="B3174" s="48" t="s">
        <v>79</v>
      </c>
      <c r="C3174" s="48" t="s">
        <v>31</v>
      </c>
      <c r="D3174" s="48">
        <v>2182977</v>
      </c>
      <c r="E3174" s="48">
        <v>88.1</v>
      </c>
      <c r="F3174" s="48">
        <v>7.05</v>
      </c>
      <c r="G3174" s="48">
        <v>3.2000000000000002E-3</v>
      </c>
      <c r="H3174" s="48">
        <v>309.64210000000003</v>
      </c>
      <c r="I3174" s="48">
        <v>2044</v>
      </c>
      <c r="J3174" s="48" t="s">
        <v>32</v>
      </c>
      <c r="K3174" s="48" t="s">
        <v>33</v>
      </c>
    </row>
    <row r="3175" spans="1:11" x14ac:dyDescent="0.25">
      <c r="A3175" s="48" t="s">
        <v>3086</v>
      </c>
      <c r="B3175" s="48" t="s">
        <v>79</v>
      </c>
      <c r="C3175" s="48" t="s">
        <v>31</v>
      </c>
      <c r="D3175" s="48">
        <v>1571919</v>
      </c>
      <c r="E3175" s="48">
        <v>78.64</v>
      </c>
      <c r="F3175" s="48">
        <v>10.16</v>
      </c>
      <c r="G3175" s="48">
        <v>6.4999999999999997E-3</v>
      </c>
      <c r="H3175" s="48">
        <v>154.71639999999999</v>
      </c>
      <c r="I3175" s="48">
        <v>2044</v>
      </c>
      <c r="J3175" s="48" t="s">
        <v>32</v>
      </c>
      <c r="K3175" s="48" t="s">
        <v>33</v>
      </c>
    </row>
    <row r="3176" spans="1:11" x14ac:dyDescent="0.25">
      <c r="A3176" s="48" t="s">
        <v>3832</v>
      </c>
      <c r="B3176" s="48" t="s">
        <v>79</v>
      </c>
      <c r="C3176" s="48" t="s">
        <v>31</v>
      </c>
      <c r="D3176" s="48">
        <v>2354707</v>
      </c>
      <c r="E3176" s="48">
        <v>77.77</v>
      </c>
      <c r="F3176" s="48">
        <v>7.07</v>
      </c>
      <c r="G3176" s="48">
        <v>3.0000000000000001E-3</v>
      </c>
      <c r="H3176" s="48">
        <v>333.05619999999999</v>
      </c>
      <c r="I3176" s="48">
        <v>2044</v>
      </c>
      <c r="J3176" s="48" t="s">
        <v>32</v>
      </c>
      <c r="K3176" s="48" t="s">
        <v>33</v>
      </c>
    </row>
    <row r="3177" spans="1:11" x14ac:dyDescent="0.25">
      <c r="A3177" s="48" t="s">
        <v>2809</v>
      </c>
      <c r="B3177" s="48" t="s">
        <v>75</v>
      </c>
      <c r="C3177" s="48" t="s">
        <v>31</v>
      </c>
      <c r="D3177" s="48">
        <v>316059</v>
      </c>
      <c r="E3177" s="48">
        <v>76.27</v>
      </c>
      <c r="F3177" s="48">
        <v>6.2</v>
      </c>
      <c r="G3177" s="48">
        <v>1.9599999999999999E-2</v>
      </c>
      <c r="H3177" s="48">
        <v>50.977200000000003</v>
      </c>
      <c r="I3177" s="48">
        <v>2044</v>
      </c>
      <c r="J3177" s="48" t="s">
        <v>32</v>
      </c>
      <c r="K3177" s="48" t="s">
        <v>33</v>
      </c>
    </row>
    <row r="3178" spans="1:11" x14ac:dyDescent="0.25">
      <c r="A3178" s="48" t="s">
        <v>3833</v>
      </c>
      <c r="B3178" s="48" t="s">
        <v>79</v>
      </c>
      <c r="C3178" s="48" t="s">
        <v>31</v>
      </c>
      <c r="D3178" s="48">
        <v>2988817</v>
      </c>
      <c r="E3178" s="48">
        <v>84.41</v>
      </c>
      <c r="F3178" s="48">
        <v>10.02</v>
      </c>
      <c r="G3178" s="48">
        <v>3.3999999999999998E-3</v>
      </c>
      <c r="H3178" s="48">
        <v>298.2851</v>
      </c>
      <c r="I3178" s="48">
        <v>2044</v>
      </c>
      <c r="J3178" s="48" t="s">
        <v>32</v>
      </c>
      <c r="K3178" s="48" t="s">
        <v>33</v>
      </c>
    </row>
    <row r="3179" spans="1:11" x14ac:dyDescent="0.25">
      <c r="A3179" s="48" t="s">
        <v>3834</v>
      </c>
      <c r="B3179" s="48" t="s">
        <v>79</v>
      </c>
      <c r="C3179" s="48" t="s">
        <v>31</v>
      </c>
      <c r="D3179" s="48">
        <v>3943275</v>
      </c>
      <c r="E3179" s="48">
        <v>81.569999999999993</v>
      </c>
      <c r="F3179" s="48">
        <v>10.01</v>
      </c>
      <c r="G3179" s="48">
        <v>2.5000000000000001E-3</v>
      </c>
      <c r="H3179" s="48">
        <v>393.93360000000001</v>
      </c>
      <c r="I3179" s="48">
        <v>2044</v>
      </c>
      <c r="J3179" s="48" t="s">
        <v>32</v>
      </c>
      <c r="K3179" s="48" t="s">
        <v>33</v>
      </c>
    </row>
    <row r="3180" spans="1:11" x14ac:dyDescent="0.25">
      <c r="A3180" s="48" t="s">
        <v>2828</v>
      </c>
      <c r="B3180" s="48" t="s">
        <v>75</v>
      </c>
      <c r="C3180" s="48" t="s">
        <v>31</v>
      </c>
      <c r="D3180" s="48">
        <v>366472</v>
      </c>
      <c r="E3180" s="48">
        <v>76</v>
      </c>
      <c r="F3180" s="48">
        <v>5.66</v>
      </c>
      <c r="G3180" s="48">
        <v>1.54E-2</v>
      </c>
      <c r="H3180" s="48">
        <v>64.747699999999995</v>
      </c>
      <c r="I3180" s="48">
        <v>2044</v>
      </c>
      <c r="J3180" s="48" t="s">
        <v>32</v>
      </c>
      <c r="K3180" s="48" t="s">
        <v>33</v>
      </c>
    </row>
    <row r="3181" spans="1:11" x14ac:dyDescent="0.25">
      <c r="A3181" s="48" t="s">
        <v>2816</v>
      </c>
      <c r="B3181" s="48" t="s">
        <v>34</v>
      </c>
      <c r="C3181" s="48" t="s">
        <v>31</v>
      </c>
      <c r="D3181" s="48">
        <v>918010</v>
      </c>
      <c r="E3181" s="48">
        <v>81.180000000000007</v>
      </c>
      <c r="F3181" s="48">
        <v>7.51</v>
      </c>
      <c r="G3181" s="48">
        <v>8.2000000000000007E-3</v>
      </c>
      <c r="H3181" s="48">
        <v>122.2383</v>
      </c>
      <c r="I3181" s="48">
        <v>2044</v>
      </c>
      <c r="J3181" s="48" t="s">
        <v>32</v>
      </c>
      <c r="K3181" s="48" t="s">
        <v>33</v>
      </c>
    </row>
    <row r="3182" spans="1:11" x14ac:dyDescent="0.25">
      <c r="A3182" s="48" t="s">
        <v>2929</v>
      </c>
      <c r="B3182" s="48" t="s">
        <v>75</v>
      </c>
      <c r="C3182" s="48" t="s">
        <v>31</v>
      </c>
      <c r="D3182" s="48">
        <v>1506870</v>
      </c>
      <c r="E3182" s="48">
        <v>79.91</v>
      </c>
      <c r="F3182" s="48">
        <v>5.61</v>
      </c>
      <c r="G3182" s="48">
        <v>3.7000000000000002E-3</v>
      </c>
      <c r="H3182" s="48">
        <v>268.60419999999999</v>
      </c>
      <c r="I3182" s="48">
        <v>2044</v>
      </c>
      <c r="J3182" s="48" t="s">
        <v>32</v>
      </c>
      <c r="K3182" s="48" t="s">
        <v>33</v>
      </c>
    </row>
    <row r="3183" spans="1:11" x14ac:dyDescent="0.25">
      <c r="A3183" s="48" t="s">
        <v>2831</v>
      </c>
      <c r="B3183" s="48" t="s">
        <v>34</v>
      </c>
      <c r="C3183" s="48" t="s">
        <v>31</v>
      </c>
      <c r="D3183" s="48">
        <v>564548</v>
      </c>
      <c r="E3183" s="48">
        <v>75.33</v>
      </c>
      <c r="F3183" s="48">
        <v>8.09</v>
      </c>
      <c r="G3183" s="48">
        <v>1.43E-2</v>
      </c>
      <c r="H3183" s="48">
        <v>69.7834</v>
      </c>
      <c r="I3183" s="48">
        <v>2044</v>
      </c>
      <c r="J3183" s="48" t="s">
        <v>32</v>
      </c>
      <c r="K3183" s="48" t="s">
        <v>33</v>
      </c>
    </row>
    <row r="3184" spans="1:11" x14ac:dyDescent="0.25">
      <c r="A3184" s="48" t="s">
        <v>2571</v>
      </c>
      <c r="B3184" s="48" t="s">
        <v>75</v>
      </c>
      <c r="C3184" s="48" t="s">
        <v>31</v>
      </c>
      <c r="D3184" s="48">
        <v>435424</v>
      </c>
      <c r="E3184" s="48">
        <v>77.66</v>
      </c>
      <c r="F3184" s="48">
        <v>3.87</v>
      </c>
      <c r="G3184" s="48">
        <v>8.8999999999999999E-3</v>
      </c>
      <c r="H3184" s="48">
        <v>112.5128</v>
      </c>
      <c r="I3184" s="48">
        <v>2044</v>
      </c>
      <c r="J3184" s="48" t="s">
        <v>32</v>
      </c>
      <c r="K3184" s="48" t="s">
        <v>33</v>
      </c>
    </row>
    <row r="3185" spans="1:11" x14ac:dyDescent="0.25">
      <c r="A3185" s="48" t="s">
        <v>3204</v>
      </c>
      <c r="B3185" s="48" t="s">
        <v>75</v>
      </c>
      <c r="C3185" s="48" t="s">
        <v>31</v>
      </c>
      <c r="D3185" s="48">
        <v>1336115</v>
      </c>
      <c r="E3185" s="48">
        <v>81.56</v>
      </c>
      <c r="F3185" s="48">
        <v>5.42</v>
      </c>
      <c r="G3185" s="48">
        <v>4.1000000000000003E-3</v>
      </c>
      <c r="H3185" s="48">
        <v>246.51570000000001</v>
      </c>
      <c r="I3185" s="48">
        <v>2044</v>
      </c>
      <c r="J3185" s="48" t="s">
        <v>32</v>
      </c>
      <c r="K3185" s="48" t="s">
        <v>33</v>
      </c>
    </row>
    <row r="3186" spans="1:11" x14ac:dyDescent="0.25">
      <c r="A3186" s="48" t="s">
        <v>2819</v>
      </c>
      <c r="B3186" s="48" t="s">
        <v>75</v>
      </c>
      <c r="C3186" s="48" t="s">
        <v>31</v>
      </c>
      <c r="D3186" s="48">
        <v>771811</v>
      </c>
      <c r="E3186" s="48">
        <v>79.849999999999994</v>
      </c>
      <c r="F3186" s="48">
        <v>5.33</v>
      </c>
      <c r="G3186" s="48">
        <v>6.8999999999999999E-3</v>
      </c>
      <c r="H3186" s="48">
        <v>144.80510000000001</v>
      </c>
      <c r="I3186" s="48">
        <v>2044</v>
      </c>
      <c r="J3186" s="48" t="s">
        <v>32</v>
      </c>
      <c r="K3186" s="48" t="s">
        <v>33</v>
      </c>
    </row>
    <row r="3187" spans="1:11" x14ac:dyDescent="0.25">
      <c r="A3187" s="48" t="s">
        <v>2926</v>
      </c>
      <c r="B3187" s="48" t="s">
        <v>75</v>
      </c>
      <c r="C3187" s="48" t="s">
        <v>31</v>
      </c>
      <c r="D3187" s="48">
        <v>1009079</v>
      </c>
      <c r="E3187" s="48">
        <v>82.03</v>
      </c>
      <c r="F3187" s="48">
        <v>5.09</v>
      </c>
      <c r="G3187" s="48">
        <v>5.0000000000000001E-3</v>
      </c>
      <c r="H3187" s="48">
        <v>198.2473</v>
      </c>
      <c r="I3187" s="48">
        <v>2044</v>
      </c>
      <c r="J3187" s="48" t="s">
        <v>32</v>
      </c>
      <c r="K3187" s="48" t="s">
        <v>33</v>
      </c>
    </row>
    <row r="3188" spans="1:11" x14ac:dyDescent="0.25">
      <c r="A3188" s="48" t="s">
        <v>2931</v>
      </c>
      <c r="B3188" s="48" t="s">
        <v>34</v>
      </c>
      <c r="C3188" s="48" t="s">
        <v>31</v>
      </c>
      <c r="D3188" s="48">
        <v>1768124</v>
      </c>
      <c r="E3188" s="48">
        <v>81.02</v>
      </c>
      <c r="F3188" s="48">
        <v>7.91</v>
      </c>
      <c r="G3188" s="48">
        <v>4.4999999999999997E-3</v>
      </c>
      <c r="H3188" s="48">
        <v>223.53030000000001</v>
      </c>
      <c r="I3188" s="48">
        <v>2044</v>
      </c>
      <c r="J3188" s="48" t="s">
        <v>32</v>
      </c>
      <c r="K3188" s="48" t="s">
        <v>33</v>
      </c>
    </row>
    <row r="3189" spans="1:11" x14ac:dyDescent="0.25">
      <c r="A3189" s="48" t="s">
        <v>2633</v>
      </c>
      <c r="B3189" s="48" t="s">
        <v>75</v>
      </c>
      <c r="C3189" s="48" t="s">
        <v>31</v>
      </c>
      <c r="D3189" s="48">
        <v>396151</v>
      </c>
      <c r="E3189" s="48">
        <v>77.400000000000006</v>
      </c>
      <c r="F3189" s="48">
        <v>3.94</v>
      </c>
      <c r="G3189" s="48">
        <v>9.9000000000000008E-3</v>
      </c>
      <c r="H3189" s="48">
        <v>100.5459</v>
      </c>
      <c r="I3189" s="48">
        <v>2044</v>
      </c>
      <c r="J3189" s="48" t="s">
        <v>32</v>
      </c>
      <c r="K3189" s="48" t="s">
        <v>33</v>
      </c>
    </row>
    <row r="3190" spans="1:11" x14ac:dyDescent="0.25">
      <c r="A3190" s="48" t="s">
        <v>2934</v>
      </c>
      <c r="B3190" s="48" t="s">
        <v>75</v>
      </c>
      <c r="C3190" s="48" t="s">
        <v>31</v>
      </c>
      <c r="D3190" s="48">
        <v>1571919</v>
      </c>
      <c r="E3190" s="48">
        <v>71.36</v>
      </c>
      <c r="F3190" s="48">
        <v>5.67</v>
      </c>
      <c r="G3190" s="48">
        <v>3.5999999999999999E-3</v>
      </c>
      <c r="H3190" s="48">
        <v>277.23439999999999</v>
      </c>
      <c r="I3190" s="48">
        <v>2044</v>
      </c>
      <c r="J3190" s="48" t="s">
        <v>32</v>
      </c>
      <c r="K3190" s="48" t="s">
        <v>33</v>
      </c>
    </row>
    <row r="3191" spans="1:11" x14ac:dyDescent="0.25">
      <c r="A3191" s="48" t="s">
        <v>3205</v>
      </c>
      <c r="B3191" s="48" t="s">
        <v>75</v>
      </c>
      <c r="C3191" s="48" t="s">
        <v>31</v>
      </c>
      <c r="D3191" s="48">
        <v>1256917</v>
      </c>
      <c r="E3191" s="48">
        <v>84.16</v>
      </c>
      <c r="F3191" s="48">
        <v>5.93</v>
      </c>
      <c r="G3191" s="48">
        <v>4.7000000000000002E-3</v>
      </c>
      <c r="H3191" s="48">
        <v>211.95910000000001</v>
      </c>
      <c r="I3191" s="48">
        <v>2044</v>
      </c>
      <c r="J3191" s="48" t="s">
        <v>32</v>
      </c>
      <c r="K3191" s="48" t="s">
        <v>33</v>
      </c>
    </row>
    <row r="3192" spans="1:11" x14ac:dyDescent="0.25">
      <c r="A3192" s="48" t="s">
        <v>3835</v>
      </c>
      <c r="B3192" s="48" t="s">
        <v>75</v>
      </c>
      <c r="C3192" s="48" t="s">
        <v>31</v>
      </c>
      <c r="D3192" s="48">
        <v>3490633</v>
      </c>
      <c r="E3192" s="48">
        <v>80.709999999999994</v>
      </c>
      <c r="F3192" s="48">
        <v>6.46</v>
      </c>
      <c r="G3192" s="48">
        <v>1.9E-3</v>
      </c>
      <c r="H3192" s="48">
        <v>540.34559999999999</v>
      </c>
      <c r="I3192" s="48">
        <v>2044</v>
      </c>
      <c r="J3192" s="48" t="s">
        <v>32</v>
      </c>
      <c r="K3192" s="48" t="s">
        <v>33</v>
      </c>
    </row>
    <row r="3193" spans="1:11" x14ac:dyDescent="0.25">
      <c r="A3193" s="48" t="s">
        <v>2923</v>
      </c>
      <c r="B3193" s="48" t="s">
        <v>75</v>
      </c>
      <c r="C3193" s="48" t="s">
        <v>31</v>
      </c>
      <c r="D3193" s="48">
        <v>942729</v>
      </c>
      <c r="E3193" s="48">
        <v>82.21</v>
      </c>
      <c r="F3193" s="48">
        <v>5.3</v>
      </c>
      <c r="G3193" s="48">
        <v>5.5999999999999999E-3</v>
      </c>
      <c r="H3193" s="48">
        <v>177.8733</v>
      </c>
      <c r="I3193" s="48">
        <v>2044</v>
      </c>
      <c r="J3193" s="48" t="s">
        <v>32</v>
      </c>
      <c r="K3193" s="48" t="s">
        <v>33</v>
      </c>
    </row>
    <row r="3194" spans="1:11" x14ac:dyDescent="0.25">
      <c r="A3194" s="48" t="s">
        <v>3836</v>
      </c>
      <c r="B3194" s="48" t="s">
        <v>79</v>
      </c>
      <c r="C3194" s="48" t="s">
        <v>31</v>
      </c>
      <c r="D3194" s="48">
        <v>2073938</v>
      </c>
      <c r="E3194" s="48">
        <v>85.43</v>
      </c>
      <c r="F3194" s="48">
        <v>7.32</v>
      </c>
      <c r="G3194" s="48">
        <v>3.5000000000000001E-3</v>
      </c>
      <c r="H3194" s="48">
        <v>283.32479999999998</v>
      </c>
      <c r="I3194" s="48">
        <v>2044</v>
      </c>
      <c r="J3194" s="48" t="s">
        <v>32</v>
      </c>
      <c r="K3194" s="48" t="s">
        <v>33</v>
      </c>
    </row>
    <row r="3195" spans="1:11" x14ac:dyDescent="0.25">
      <c r="A3195" s="48" t="s">
        <v>3837</v>
      </c>
      <c r="B3195" s="48" t="s">
        <v>79</v>
      </c>
      <c r="C3195" s="48" t="s">
        <v>31</v>
      </c>
      <c r="D3195" s="48">
        <v>2758237</v>
      </c>
      <c r="E3195" s="48">
        <v>84.91</v>
      </c>
      <c r="F3195" s="48">
        <v>6.69</v>
      </c>
      <c r="G3195" s="48">
        <v>2.3999999999999998E-3</v>
      </c>
      <c r="H3195" s="48">
        <v>412.29259999999999</v>
      </c>
      <c r="I3195" s="48">
        <v>2044</v>
      </c>
      <c r="J3195" s="48" t="s">
        <v>32</v>
      </c>
      <c r="K3195" s="48" t="s">
        <v>33</v>
      </c>
    </row>
    <row r="3196" spans="1:11" x14ac:dyDescent="0.25">
      <c r="A3196" s="48" t="s">
        <v>3838</v>
      </c>
      <c r="B3196" s="48" t="s">
        <v>75</v>
      </c>
      <c r="C3196" s="48" t="s">
        <v>31</v>
      </c>
      <c r="D3196" s="48">
        <v>2025964</v>
      </c>
      <c r="E3196" s="48">
        <v>83.6</v>
      </c>
      <c r="F3196" s="48">
        <v>5.35</v>
      </c>
      <c r="G3196" s="48">
        <v>2.5999999999999999E-3</v>
      </c>
      <c r="H3196" s="48">
        <v>378.6848</v>
      </c>
      <c r="I3196" s="48">
        <v>2044</v>
      </c>
      <c r="J3196" s="48" t="s">
        <v>32</v>
      </c>
      <c r="K3196" s="48" t="s">
        <v>33</v>
      </c>
    </row>
    <row r="3197" spans="1:11" x14ac:dyDescent="0.25">
      <c r="A3197" s="48" t="s">
        <v>2826</v>
      </c>
      <c r="B3197" s="48" t="s">
        <v>75</v>
      </c>
      <c r="C3197" s="48" t="s">
        <v>31</v>
      </c>
      <c r="D3197" s="48">
        <v>411600</v>
      </c>
      <c r="E3197" s="48">
        <v>78.78</v>
      </c>
      <c r="F3197" s="48">
        <v>5.88</v>
      </c>
      <c r="G3197" s="48">
        <v>1.43E-2</v>
      </c>
      <c r="H3197" s="48">
        <v>70</v>
      </c>
      <c r="I3197" s="48">
        <v>2044</v>
      </c>
      <c r="J3197" s="48" t="s">
        <v>32</v>
      </c>
      <c r="K3197" s="48" t="s">
        <v>33</v>
      </c>
    </row>
    <row r="3198" spans="1:11" x14ac:dyDescent="0.25">
      <c r="A3198" s="48" t="s">
        <v>3839</v>
      </c>
      <c r="B3198" s="48" t="s">
        <v>79</v>
      </c>
      <c r="C3198" s="48" t="s">
        <v>31</v>
      </c>
      <c r="D3198" s="48">
        <v>3989623</v>
      </c>
      <c r="E3198" s="48">
        <v>82.31</v>
      </c>
      <c r="F3198" s="48">
        <v>10.119999999999999</v>
      </c>
      <c r="G3198" s="48">
        <v>2.5000000000000001E-3</v>
      </c>
      <c r="H3198" s="48">
        <v>394.23149999999998</v>
      </c>
      <c r="I3198" s="48">
        <v>2044</v>
      </c>
      <c r="J3198" s="48" t="s">
        <v>32</v>
      </c>
      <c r="K3198" s="48" t="s">
        <v>33</v>
      </c>
    </row>
    <row r="3199" spans="1:11" x14ac:dyDescent="0.25">
      <c r="A3199" s="48" t="s">
        <v>2812</v>
      </c>
      <c r="B3199" s="48" t="s">
        <v>34</v>
      </c>
      <c r="C3199" s="48" t="s">
        <v>31</v>
      </c>
      <c r="D3199" s="48">
        <v>921588</v>
      </c>
      <c r="E3199" s="48">
        <v>80.39</v>
      </c>
      <c r="F3199" s="48">
        <v>7.51</v>
      </c>
      <c r="G3199" s="48">
        <v>8.0999999999999996E-3</v>
      </c>
      <c r="H3199" s="48">
        <v>122.71469999999999</v>
      </c>
      <c r="I3199" s="48">
        <v>2044</v>
      </c>
      <c r="J3199" s="48" t="s">
        <v>32</v>
      </c>
      <c r="K3199" s="48" t="s">
        <v>33</v>
      </c>
    </row>
  </sheetData>
  <pageMargins left="0.75" right="0.75" top="1" bottom="1" header="0.5" footer="0.5"/>
  <pageSetup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5"/>
  <sheetViews>
    <sheetView tabSelected="1" zoomScale="70" zoomScaleNormal="70" workbookViewId="0">
      <selection activeCell="AB22" sqref="AB22"/>
    </sheetView>
  </sheetViews>
  <sheetFormatPr defaultRowHeight="15" x14ac:dyDescent="0.25"/>
  <cols>
    <col min="1" max="2" width="9.140625" style="52"/>
    <col min="3" max="3" width="19.140625" style="52" bestFit="1" customWidth="1"/>
    <col min="4" max="4" width="19.28515625" style="52" bestFit="1" customWidth="1"/>
    <col min="5" max="5" width="9.140625" style="52"/>
    <col min="6" max="6" width="10" style="52" bestFit="1" customWidth="1"/>
    <col min="7" max="7" width="18.5703125" style="52" bestFit="1" customWidth="1"/>
    <col min="8" max="8" width="9.140625" style="52"/>
    <col min="9" max="10" width="10.140625" style="52" bestFit="1" customWidth="1"/>
    <col min="11" max="11" width="9.28515625" style="52" bestFit="1" customWidth="1"/>
    <col min="12" max="17" width="9.140625" style="52"/>
    <col min="18" max="18" width="11.140625" style="52" bestFit="1" customWidth="1"/>
    <col min="19" max="20" width="13.140625" style="52" bestFit="1" customWidth="1"/>
    <col min="21" max="21" width="11.7109375" style="52" bestFit="1" customWidth="1"/>
    <col min="22" max="23" width="11" style="52" bestFit="1" customWidth="1"/>
    <col min="24" max="24" width="9.140625" style="52"/>
    <col min="25" max="25" width="18.28515625" style="52" bestFit="1" customWidth="1"/>
    <col min="26" max="27" width="9.140625" style="52"/>
    <col min="28" max="28" width="6.28515625" style="52" bestFit="1" customWidth="1"/>
    <col min="29" max="40" width="18.7109375" style="52" customWidth="1"/>
    <col min="41" max="16384" width="9.140625" style="52"/>
  </cols>
  <sheetData>
    <row r="1" spans="2:28" ht="18.75" x14ac:dyDescent="0.3">
      <c r="H1" s="55" t="s">
        <v>0</v>
      </c>
      <c r="I1" s="56"/>
      <c r="J1" s="56"/>
      <c r="K1" s="56"/>
      <c r="L1" s="56"/>
      <c r="M1" s="56"/>
      <c r="N1" s="56"/>
      <c r="Q1" s="55" t="s">
        <v>1</v>
      </c>
      <c r="R1" s="56"/>
      <c r="S1" s="56"/>
      <c r="T1" s="56"/>
      <c r="U1" s="56"/>
      <c r="V1" s="56"/>
      <c r="W1" s="56"/>
      <c r="X1" s="43"/>
    </row>
    <row r="2" spans="2:28" x14ac:dyDescent="0.25">
      <c r="B2" s="43" t="s">
        <v>2</v>
      </c>
      <c r="C2" s="43" t="s">
        <v>3840</v>
      </c>
      <c r="D2" s="43" t="s">
        <v>3</v>
      </c>
      <c r="F2" s="43" t="s">
        <v>2</v>
      </c>
      <c r="G2" s="43" t="s">
        <v>5</v>
      </c>
      <c r="I2" s="43" t="s">
        <v>2</v>
      </c>
      <c r="J2" s="43" t="s">
        <v>6</v>
      </c>
      <c r="K2" s="43" t="s">
        <v>7</v>
      </c>
      <c r="L2" s="43" t="s">
        <v>8</v>
      </c>
      <c r="M2" s="43" t="s">
        <v>6</v>
      </c>
      <c r="N2" s="43" t="s">
        <v>7</v>
      </c>
      <c r="O2" s="43" t="s">
        <v>8</v>
      </c>
      <c r="R2" s="43" t="s">
        <v>2</v>
      </c>
      <c r="S2" s="43" t="s">
        <v>6</v>
      </c>
      <c r="T2" s="43" t="s">
        <v>7</v>
      </c>
      <c r="U2" s="43" t="s">
        <v>8</v>
      </c>
      <c r="V2" s="50" t="s">
        <v>6</v>
      </c>
      <c r="W2" s="50" t="s">
        <v>7</v>
      </c>
      <c r="X2" s="50" t="s">
        <v>8</v>
      </c>
      <c r="AB2" s="52">
        <f>SUM(J3:L3)</f>
        <v>179</v>
      </c>
    </row>
    <row r="3" spans="2:28" x14ac:dyDescent="0.25">
      <c r="B3" s="52">
        <v>2020</v>
      </c>
      <c r="C3" s="44">
        <v>3900000</v>
      </c>
      <c r="D3" s="1">
        <f>SUMIF(LPA_Steady[Year],B3,LPA_Steady[Cost])</f>
        <v>3367240</v>
      </c>
      <c r="F3" s="43">
        <v>2020</v>
      </c>
      <c r="G3" s="2">
        <v>76.413921999999999</v>
      </c>
      <c r="I3" s="43">
        <v>2020</v>
      </c>
      <c r="J3" s="43">
        <v>126</v>
      </c>
      <c r="K3" s="43">
        <v>52</v>
      </c>
      <c r="L3" s="43">
        <v>1</v>
      </c>
      <c r="M3" s="3">
        <f t="shared" ref="M3:O14" si="0">J3/SUM($J3:$L3)</f>
        <v>0.7039106145251397</v>
      </c>
      <c r="N3" s="3">
        <f t="shared" si="0"/>
        <v>0.29050279329608941</v>
      </c>
      <c r="O3" s="3">
        <f t="shared" si="0"/>
        <v>5.5865921787709499E-3</v>
      </c>
      <c r="R3" s="43">
        <v>2020</v>
      </c>
      <c r="S3" s="43">
        <v>970149</v>
      </c>
      <c r="T3" s="43">
        <v>518505</v>
      </c>
      <c r="U3" s="43">
        <v>968</v>
      </c>
      <c r="V3" s="28">
        <f t="shared" ref="V3:X14" si="1">S3/SUM($S3:$U3)</f>
        <v>0.65127193341666545</v>
      </c>
      <c r="W3" s="28">
        <f t="shared" si="1"/>
        <v>0.34807823729778425</v>
      </c>
      <c r="X3" s="28">
        <f t="shared" si="1"/>
        <v>6.4982928555029401E-4</v>
      </c>
    </row>
    <row r="4" spans="2:28" x14ac:dyDescent="0.25">
      <c r="B4" s="52">
        <v>2021</v>
      </c>
      <c r="C4" s="44">
        <v>3900000</v>
      </c>
      <c r="D4" s="1">
        <f>SUMIF(LPA_Steady[Year],B4,LPA_Steady[Cost])</f>
        <v>2804947</v>
      </c>
      <c r="F4" s="43">
        <v>2021</v>
      </c>
      <c r="G4" s="2">
        <v>76.250387000000003</v>
      </c>
      <c r="I4" s="43">
        <v>2021</v>
      </c>
      <c r="J4" s="43">
        <v>125</v>
      </c>
      <c r="K4" s="43">
        <v>53</v>
      </c>
      <c r="L4" s="43">
        <v>1</v>
      </c>
      <c r="M4" s="3">
        <f t="shared" si="0"/>
        <v>0.6983240223463687</v>
      </c>
      <c r="N4" s="3">
        <f t="shared" si="0"/>
        <v>0.29608938547486036</v>
      </c>
      <c r="O4" s="3">
        <f t="shared" si="0"/>
        <v>5.5865921787709499E-3</v>
      </c>
      <c r="R4" s="43">
        <v>2021</v>
      </c>
      <c r="S4" s="43">
        <v>1007392</v>
      </c>
      <c r="T4" s="43">
        <v>481262</v>
      </c>
      <c r="U4" s="43">
        <v>968</v>
      </c>
      <c r="V4" s="28">
        <f t="shared" si="1"/>
        <v>0.67627357812921662</v>
      </c>
      <c r="W4" s="28">
        <f t="shared" si="1"/>
        <v>0.32307659258523302</v>
      </c>
      <c r="X4" s="28">
        <f t="shared" si="1"/>
        <v>6.4982928555029401E-4</v>
      </c>
    </row>
    <row r="5" spans="2:28" x14ac:dyDescent="0.25">
      <c r="B5" s="52">
        <v>2022</v>
      </c>
      <c r="C5" s="44">
        <v>3900000</v>
      </c>
      <c r="D5" s="1">
        <f>SUMIF(LPA_Steady[Year],B5,LPA_Steady[Cost])</f>
        <v>3430929</v>
      </c>
      <c r="F5" s="43">
        <v>2022</v>
      </c>
      <c r="G5" s="2">
        <v>76.145431000000002</v>
      </c>
      <c r="I5" s="43">
        <v>2022</v>
      </c>
      <c r="J5" s="43">
        <v>126</v>
      </c>
      <c r="K5" s="43">
        <v>52</v>
      </c>
      <c r="L5" s="43">
        <v>1</v>
      </c>
      <c r="M5" s="3">
        <f t="shared" si="0"/>
        <v>0.7039106145251397</v>
      </c>
      <c r="N5" s="3">
        <f t="shared" si="0"/>
        <v>0.29050279329608941</v>
      </c>
      <c r="O5" s="3">
        <f t="shared" si="0"/>
        <v>5.5865921787709499E-3</v>
      </c>
      <c r="R5" s="43">
        <v>2022</v>
      </c>
      <c r="S5" s="43">
        <v>1042627</v>
      </c>
      <c r="T5" s="43">
        <v>446027</v>
      </c>
      <c r="U5" s="43">
        <v>968</v>
      </c>
      <c r="V5" s="28">
        <f t="shared" si="1"/>
        <v>0.69992722986099831</v>
      </c>
      <c r="W5" s="28">
        <f t="shared" si="1"/>
        <v>0.29942294085345139</v>
      </c>
      <c r="X5" s="28">
        <f t="shared" si="1"/>
        <v>6.4982928555029401E-4</v>
      </c>
    </row>
    <row r="6" spans="2:28" x14ac:dyDescent="0.25">
      <c r="B6" s="52">
        <v>2023</v>
      </c>
      <c r="C6" s="44">
        <v>3900000</v>
      </c>
      <c r="D6" s="1">
        <f>SUMIF(LPA_Steady[Year],B6,LPA_Steady[Cost])</f>
        <v>2904884</v>
      </c>
      <c r="F6" s="43">
        <v>2023</v>
      </c>
      <c r="G6" s="2">
        <v>75.860775000000004</v>
      </c>
      <c r="I6" s="43">
        <v>2023</v>
      </c>
      <c r="J6" s="43">
        <v>125</v>
      </c>
      <c r="K6" s="43">
        <v>53</v>
      </c>
      <c r="L6" s="43">
        <v>1</v>
      </c>
      <c r="M6" s="3">
        <f t="shared" si="0"/>
        <v>0.6983240223463687</v>
      </c>
      <c r="N6" s="3">
        <f t="shared" si="0"/>
        <v>0.29608938547486036</v>
      </c>
      <c r="O6" s="3">
        <f t="shared" si="0"/>
        <v>5.5865921787709499E-3</v>
      </c>
      <c r="R6" s="43">
        <v>2023</v>
      </c>
      <c r="S6" s="43">
        <v>1099994</v>
      </c>
      <c r="T6" s="43">
        <v>388660</v>
      </c>
      <c r="U6" s="43">
        <v>968</v>
      </c>
      <c r="V6" s="28">
        <f t="shared" si="1"/>
        <v>0.73843834207604342</v>
      </c>
      <c r="W6" s="28">
        <f t="shared" si="1"/>
        <v>0.26091182863840623</v>
      </c>
      <c r="X6" s="28">
        <f t="shared" si="1"/>
        <v>6.4982928555029401E-4</v>
      </c>
    </row>
    <row r="7" spans="2:28" x14ac:dyDescent="0.25">
      <c r="B7" s="52">
        <v>2024</v>
      </c>
      <c r="C7" s="44">
        <v>3900000</v>
      </c>
      <c r="D7" s="1">
        <f>SUMIF(LPA_Steady[Year],B7,LPA_Steady[Cost])</f>
        <v>3692975</v>
      </c>
      <c r="F7" s="43">
        <v>2024</v>
      </c>
      <c r="G7" s="2">
        <v>75.668447999999998</v>
      </c>
      <c r="I7" s="43">
        <v>2024</v>
      </c>
      <c r="J7" s="43">
        <v>124</v>
      </c>
      <c r="K7" s="43">
        <v>54</v>
      </c>
      <c r="L7" s="43">
        <v>1</v>
      </c>
      <c r="M7" s="3">
        <f t="shared" si="0"/>
        <v>0.69273743016759781</v>
      </c>
      <c r="N7" s="3">
        <f t="shared" si="0"/>
        <v>0.3016759776536313</v>
      </c>
      <c r="O7" s="3">
        <f t="shared" si="0"/>
        <v>5.5865921787709499E-3</v>
      </c>
      <c r="R7" s="43">
        <v>2024</v>
      </c>
      <c r="S7" s="43">
        <v>1119388</v>
      </c>
      <c r="T7" s="43">
        <v>369266</v>
      </c>
      <c r="U7" s="43">
        <v>968</v>
      </c>
      <c r="V7" s="28">
        <f t="shared" si="1"/>
        <v>0.75145775236939305</v>
      </c>
      <c r="W7" s="28">
        <f t="shared" si="1"/>
        <v>0.24789241834505665</v>
      </c>
      <c r="X7" s="28">
        <f t="shared" si="1"/>
        <v>6.4982928555029401E-4</v>
      </c>
    </row>
    <row r="8" spans="2:28" x14ac:dyDescent="0.25">
      <c r="B8" s="52">
        <v>2025</v>
      </c>
      <c r="C8" s="44">
        <v>3900000</v>
      </c>
      <c r="D8" s="1">
        <f>SUMIF(LPA_Steady[Year],B8,LPA_Steady[Cost])</f>
        <v>2500102</v>
      </c>
      <c r="F8" s="43">
        <v>2025</v>
      </c>
      <c r="G8" s="2">
        <v>75.392111999999997</v>
      </c>
      <c r="I8" s="43">
        <v>2025</v>
      </c>
      <c r="J8" s="43">
        <v>121</v>
      </c>
      <c r="K8" s="43">
        <v>57</v>
      </c>
      <c r="L8" s="43">
        <v>1</v>
      </c>
      <c r="M8" s="3">
        <f t="shared" si="0"/>
        <v>0.67597765363128492</v>
      </c>
      <c r="N8" s="3">
        <f t="shared" si="0"/>
        <v>0.31843575418994413</v>
      </c>
      <c r="O8" s="3">
        <f t="shared" si="0"/>
        <v>5.5865921787709499E-3</v>
      </c>
      <c r="R8" s="43">
        <v>2025</v>
      </c>
      <c r="S8" s="43">
        <v>1083176</v>
      </c>
      <c r="T8" s="43">
        <v>405478</v>
      </c>
      <c r="U8" s="43">
        <v>968</v>
      </c>
      <c r="V8" s="28">
        <f t="shared" si="1"/>
        <v>0.72714822955085245</v>
      </c>
      <c r="W8" s="28">
        <f t="shared" si="1"/>
        <v>0.27220194116359719</v>
      </c>
      <c r="X8" s="28">
        <f t="shared" si="1"/>
        <v>6.4982928555029401E-4</v>
      </c>
    </row>
    <row r="9" spans="2:28" x14ac:dyDescent="0.25">
      <c r="B9" s="52">
        <v>2026</v>
      </c>
      <c r="C9" s="44">
        <v>3900000</v>
      </c>
      <c r="D9" s="1">
        <f>SUMIF(LPA_Steady[Year],B9,LPA_Steady[Cost])</f>
        <v>2516752</v>
      </c>
      <c r="F9" s="43">
        <v>2026</v>
      </c>
      <c r="G9" s="2">
        <v>75.037715000000006</v>
      </c>
      <c r="I9" s="43">
        <v>2026</v>
      </c>
      <c r="J9" s="43">
        <v>117</v>
      </c>
      <c r="K9" s="43">
        <v>61</v>
      </c>
      <c r="L9" s="43">
        <v>1</v>
      </c>
      <c r="M9" s="3">
        <f t="shared" si="0"/>
        <v>0.65363128491620115</v>
      </c>
      <c r="N9" s="3">
        <f t="shared" si="0"/>
        <v>0.34078212290502791</v>
      </c>
      <c r="O9" s="3">
        <f t="shared" si="0"/>
        <v>5.5865921787709499E-3</v>
      </c>
      <c r="R9" s="43">
        <v>2026</v>
      </c>
      <c r="S9" s="43">
        <v>1064430</v>
      </c>
      <c r="T9" s="43">
        <v>424224</v>
      </c>
      <c r="U9" s="43">
        <v>968</v>
      </c>
      <c r="V9" s="28">
        <f t="shared" si="1"/>
        <v>0.71456382894452419</v>
      </c>
      <c r="W9" s="28">
        <f t="shared" si="1"/>
        <v>0.28478634176992551</v>
      </c>
      <c r="X9" s="28">
        <f t="shared" si="1"/>
        <v>6.4982928555029401E-4</v>
      </c>
    </row>
    <row r="10" spans="2:28" x14ac:dyDescent="0.25">
      <c r="B10" s="52">
        <v>2027</v>
      </c>
      <c r="C10" s="44">
        <v>3900000</v>
      </c>
      <c r="D10" s="1">
        <f>SUMIF(LPA_Steady[Year],B10,LPA_Steady[Cost])</f>
        <v>1604838</v>
      </c>
      <c r="F10" s="43">
        <v>2027</v>
      </c>
      <c r="G10" s="2">
        <v>74.716508000000005</v>
      </c>
      <c r="I10" s="43">
        <v>2027</v>
      </c>
      <c r="J10" s="43">
        <v>116</v>
      </c>
      <c r="K10" s="43">
        <v>62</v>
      </c>
      <c r="L10" s="43">
        <v>1</v>
      </c>
      <c r="M10" s="3">
        <f t="shared" si="0"/>
        <v>0.64804469273743015</v>
      </c>
      <c r="N10" s="3">
        <f t="shared" si="0"/>
        <v>0.34636871508379891</v>
      </c>
      <c r="O10" s="3">
        <f t="shared" si="0"/>
        <v>5.5865921787709499E-3</v>
      </c>
      <c r="R10" s="43">
        <v>2027</v>
      </c>
      <c r="S10" s="43">
        <v>1037422</v>
      </c>
      <c r="T10" s="43">
        <v>451232</v>
      </c>
      <c r="U10" s="43">
        <v>968</v>
      </c>
      <c r="V10" s="28">
        <f t="shared" si="1"/>
        <v>0.69643305482867468</v>
      </c>
      <c r="W10" s="28">
        <f t="shared" si="1"/>
        <v>0.30291711588577502</v>
      </c>
      <c r="X10" s="28">
        <f t="shared" si="1"/>
        <v>6.4982928555029401E-4</v>
      </c>
    </row>
    <row r="11" spans="2:28" x14ac:dyDescent="0.25">
      <c r="B11" s="52">
        <v>2028</v>
      </c>
      <c r="C11" s="44">
        <v>3900000</v>
      </c>
      <c r="D11" s="1">
        <f>SUMIF(LPA_Steady[Year],B11,LPA_Steady[Cost])</f>
        <v>3448135</v>
      </c>
      <c r="F11" s="43">
        <v>2028</v>
      </c>
      <c r="G11" s="2">
        <v>74.352198000000001</v>
      </c>
      <c r="I11" s="43">
        <v>2028</v>
      </c>
      <c r="J11" s="43">
        <v>113</v>
      </c>
      <c r="K11" s="43">
        <v>65</v>
      </c>
      <c r="L11" s="43">
        <v>1</v>
      </c>
      <c r="M11" s="3">
        <f t="shared" si="0"/>
        <v>0.63128491620111726</v>
      </c>
      <c r="N11" s="3">
        <f t="shared" si="0"/>
        <v>0.36312849162011174</v>
      </c>
      <c r="O11" s="3">
        <f t="shared" si="0"/>
        <v>5.5865921787709499E-3</v>
      </c>
      <c r="R11" s="43">
        <v>2028</v>
      </c>
      <c r="S11" s="43">
        <v>1022232</v>
      </c>
      <c r="T11" s="43">
        <v>466422</v>
      </c>
      <c r="U11" s="43">
        <v>968</v>
      </c>
      <c r="V11" s="28">
        <f t="shared" si="1"/>
        <v>0.6862358370110001</v>
      </c>
      <c r="W11" s="28">
        <f t="shared" si="1"/>
        <v>0.3131143337034496</v>
      </c>
      <c r="X11" s="28">
        <f t="shared" si="1"/>
        <v>6.4982928555029401E-4</v>
      </c>
    </row>
    <row r="12" spans="2:28" x14ac:dyDescent="0.25">
      <c r="B12" s="52">
        <v>2029</v>
      </c>
      <c r="C12" s="44">
        <v>3900000</v>
      </c>
      <c r="D12" s="1">
        <f>SUMIF(LPA_Steady[Year],B12,LPA_Steady[Cost])</f>
        <v>715146</v>
      </c>
      <c r="F12" s="43">
        <v>2029</v>
      </c>
      <c r="G12" s="2">
        <v>73.907413000000005</v>
      </c>
      <c r="I12" s="27">
        <v>2029</v>
      </c>
      <c r="J12" s="27">
        <v>107</v>
      </c>
      <c r="K12" s="27">
        <v>71</v>
      </c>
      <c r="L12" s="27">
        <v>1</v>
      </c>
      <c r="M12" s="45">
        <f t="shared" si="0"/>
        <v>0.5977653631284916</v>
      </c>
      <c r="N12" s="45">
        <f t="shared" si="0"/>
        <v>0.39664804469273746</v>
      </c>
      <c r="O12" s="45">
        <f t="shared" si="0"/>
        <v>5.5865921787709499E-3</v>
      </c>
      <c r="R12" s="27">
        <v>2029</v>
      </c>
      <c r="S12" s="27">
        <v>890946</v>
      </c>
      <c r="T12" s="27">
        <v>597708</v>
      </c>
      <c r="U12" s="27">
        <v>968</v>
      </c>
      <c r="V12" s="29">
        <f t="shared" si="1"/>
        <v>0.59810206884699613</v>
      </c>
      <c r="W12" s="29">
        <f t="shared" si="1"/>
        <v>0.40124810186745363</v>
      </c>
      <c r="X12" s="29">
        <f t="shared" si="1"/>
        <v>6.4982928555029401E-4</v>
      </c>
      <c r="Y12" s="26">
        <f>SUM(S12:U12)</f>
        <v>1489622</v>
      </c>
    </row>
    <row r="13" spans="2:28" x14ac:dyDescent="0.25">
      <c r="B13" s="52">
        <v>2030</v>
      </c>
      <c r="C13" s="44">
        <v>3900000</v>
      </c>
      <c r="D13" s="1">
        <f>SUMIF(LPA_Steady[Year],B13,LPA_Steady[Cost])</f>
        <v>3682761</v>
      </c>
      <c r="F13" s="43">
        <v>2030</v>
      </c>
      <c r="G13" s="2">
        <v>73.554224000000005</v>
      </c>
      <c r="I13" s="43">
        <v>2030</v>
      </c>
      <c r="J13" s="43">
        <v>106</v>
      </c>
      <c r="K13" s="43">
        <v>72</v>
      </c>
      <c r="L13" s="43">
        <v>1</v>
      </c>
      <c r="M13" s="3">
        <f t="shared" si="0"/>
        <v>0.59217877094972071</v>
      </c>
      <c r="N13" s="3">
        <f t="shared" si="0"/>
        <v>0.4022346368715084</v>
      </c>
      <c r="O13" s="3">
        <f t="shared" si="0"/>
        <v>5.5865921787709499E-3</v>
      </c>
      <c r="R13" s="43">
        <v>2030</v>
      </c>
      <c r="S13" s="43">
        <v>888058</v>
      </c>
      <c r="T13" s="43">
        <v>600596</v>
      </c>
      <c r="U13" s="43">
        <v>968</v>
      </c>
      <c r="V13" s="28">
        <f t="shared" si="1"/>
        <v>0.59616332197027166</v>
      </c>
      <c r="W13" s="28">
        <f t="shared" si="1"/>
        <v>0.40318684874417804</v>
      </c>
      <c r="X13" s="28">
        <f t="shared" si="1"/>
        <v>6.4982928555029401E-4</v>
      </c>
    </row>
    <row r="14" spans="2:28" x14ac:dyDescent="0.25">
      <c r="B14" s="52">
        <v>2031</v>
      </c>
      <c r="C14" s="44">
        <v>3900000</v>
      </c>
      <c r="D14" s="1">
        <f>SUMIF(LPA_Steady[Year],B14,LPA_Steady[Cost])</f>
        <v>3775263</v>
      </c>
      <c r="F14" s="43">
        <v>2031</v>
      </c>
      <c r="G14" s="2">
        <v>73.297413000000006</v>
      </c>
      <c r="I14" s="43">
        <v>2031</v>
      </c>
      <c r="J14" s="43">
        <v>107</v>
      </c>
      <c r="K14" s="43">
        <v>71</v>
      </c>
      <c r="L14" s="43">
        <v>1</v>
      </c>
      <c r="M14" s="3">
        <f t="shared" si="0"/>
        <v>0.5977653631284916</v>
      </c>
      <c r="N14" s="3">
        <f t="shared" si="0"/>
        <v>0.39664804469273746</v>
      </c>
      <c r="O14" s="3">
        <f t="shared" si="0"/>
        <v>5.5865921787709499E-3</v>
      </c>
      <c r="R14" s="43">
        <v>2031</v>
      </c>
      <c r="S14" s="43">
        <v>936055</v>
      </c>
      <c r="T14" s="43">
        <v>552599</v>
      </c>
      <c r="U14" s="43">
        <v>968</v>
      </c>
      <c r="V14" s="28">
        <f t="shared" si="1"/>
        <v>0.62838424781588886</v>
      </c>
      <c r="W14" s="28">
        <f t="shared" si="1"/>
        <v>0.37096592289856084</v>
      </c>
      <c r="X14" s="28">
        <f t="shared" si="1"/>
        <v>6.4982928555029401E-4</v>
      </c>
    </row>
    <row r="15" spans="2:28" x14ac:dyDescent="0.25">
      <c r="C15" s="4">
        <f>SUM(C3:C12)</f>
        <v>39000000</v>
      </c>
      <c r="D15" s="4">
        <f>SUM(D3:D12)</f>
        <v>26985948</v>
      </c>
      <c r="F15" s="43"/>
      <c r="G15" s="2"/>
    </row>
    <row r="42" spans="2:40" s="5" customFormat="1" ht="152.25" x14ac:dyDescent="0.25">
      <c r="C42" s="6" t="s">
        <v>3605</v>
      </c>
      <c r="D42" s="6" t="s">
        <v>10</v>
      </c>
      <c r="E42" s="6" t="s">
        <v>11</v>
      </c>
      <c r="F42" s="6" t="s">
        <v>12</v>
      </c>
      <c r="G42" s="6" t="s">
        <v>13</v>
      </c>
      <c r="H42" s="6" t="s">
        <v>14</v>
      </c>
      <c r="I42" s="6" t="s">
        <v>15</v>
      </c>
      <c r="J42" s="6" t="s">
        <v>2207</v>
      </c>
      <c r="K42" s="6" t="s">
        <v>2208</v>
      </c>
      <c r="L42" s="6" t="s">
        <v>16</v>
      </c>
      <c r="M42" s="6" t="s">
        <v>17</v>
      </c>
      <c r="N42" s="25" t="s">
        <v>18</v>
      </c>
      <c r="O42" s="6"/>
      <c r="P42" s="6"/>
      <c r="Q42" s="6"/>
      <c r="R42" s="6"/>
      <c r="S42" s="6"/>
      <c r="T42" s="6"/>
      <c r="U42" s="6"/>
      <c r="AC42" s="6" t="s">
        <v>9</v>
      </c>
      <c r="AD42" s="6" t="s">
        <v>10</v>
      </c>
      <c r="AE42" s="6" t="s">
        <v>11</v>
      </c>
      <c r="AF42" s="6" t="s">
        <v>12</v>
      </c>
      <c r="AG42" s="6" t="s">
        <v>13</v>
      </c>
      <c r="AH42" s="6" t="s">
        <v>14</v>
      </c>
      <c r="AI42" s="6" t="s">
        <v>15</v>
      </c>
      <c r="AJ42" s="6" t="s">
        <v>2207</v>
      </c>
      <c r="AK42" s="6" t="s">
        <v>2208</v>
      </c>
      <c r="AL42" s="6" t="s">
        <v>16</v>
      </c>
      <c r="AM42" s="6" t="s">
        <v>17</v>
      </c>
      <c r="AN42" s="6" t="s">
        <v>18</v>
      </c>
    </row>
    <row r="43" spans="2:40" x14ac:dyDescent="0.25">
      <c r="B43" s="52">
        <v>2020</v>
      </c>
      <c r="C43" s="52">
        <f>COUNTIFS(LPA_Steady[Project Name],"*AZ Deck - Epoxy Overlay*",LPA_Steady[Year],$B43)</f>
        <v>8</v>
      </c>
      <c r="D43" s="52">
        <f>COUNTIFS(LPA_Steady[Project Name],"*AZ Deck - Polyester Overlay*",LPA_Steady[Year],$B43)</f>
        <v>0</v>
      </c>
      <c r="E43" s="52">
        <f>COUNTIFS(LPA_Steady[Project Name],"*Az Deck - Replace*",LPA_Steady[Year],$B43)</f>
        <v>0</v>
      </c>
      <c r="F43" s="52">
        <f>COUNTIFS(LPA_Steady[Year],$B43,LPA_Steady[Project Name],"*AZ Super - FRP Wrap*")</f>
        <v>1</v>
      </c>
      <c r="G43" s="52">
        <f>COUNTIFS(LPA_Steady[Project Name],"*AZ Super - Conc Maj Repair*",LPA_Steady[Year],$B43)</f>
        <v>0</v>
      </c>
      <c r="H43" s="52">
        <f>COUNTIFS(LPA_Steady[Project Name],"*AZ Super - Stl*",LPA_Steady[Year],$B43)</f>
        <v>0</v>
      </c>
      <c r="I43" s="52">
        <f>COUNTIFS(LPA_Steady[Project Name],"*AZ Sub - FRP Wrap*",LPA_Steady[Year],$B43)</f>
        <v>2</v>
      </c>
      <c r="J43" s="52">
        <f>COUNTIFS(LPA_Steady[Project Name],"*AZ Sub - Conc Maj Repair*",LPA_Steady[Year],$B43)</f>
        <v>0</v>
      </c>
      <c r="K43" s="52">
        <f>COUNTIFS(LPA_Steady[Project Name],"*AZ Sub - Steel Maj Repair*",LPA_Steady[Year],$B43)</f>
        <v>0</v>
      </c>
      <c r="L43" s="52">
        <f>COUNTIFS(LPA_Steady[Project Name],"*AZ Bridge Replace - Conc*",LPA_Steady[Year],$B43)</f>
        <v>0</v>
      </c>
      <c r="M43" s="52">
        <f>COUNTIFS(LPA_Steady[Project Name],"*AZ Bridge Replace - Steel*",LPA_Steady[Year],$B43)</f>
        <v>0</v>
      </c>
      <c r="N43" s="52">
        <f>COUNTIFS(LPA_Steady[Project Name],"*AZ Culv*",LPA_Steady[Year],$B43)</f>
        <v>0</v>
      </c>
    </row>
    <row r="44" spans="2:40" x14ac:dyDescent="0.25">
      <c r="B44" s="52">
        <v>2021</v>
      </c>
      <c r="C44" s="52">
        <f>COUNTIFS(LPA_Steady[Project Name],"*AZ Deck - Epoxy Overlay*",LPA_Steady[Year],$B44)</f>
        <v>5</v>
      </c>
      <c r="D44" s="52">
        <f>COUNTIFS(LPA_Steady[Project Name],"*AZ Deck - Polyester Overlay*",LPA_Steady[Year],$B44)</f>
        <v>0</v>
      </c>
      <c r="E44" s="52">
        <f>COUNTIFS(LPA_Steady[Project Name],"*Az Deck - Replace*",LPA_Steady[Year],$B44)</f>
        <v>0</v>
      </c>
      <c r="F44" s="52">
        <f>COUNTIFS(LPA_Steady[Year],$B44,LPA_Steady[Project Name],"*AZ Super - FRP Wrap*")</f>
        <v>1</v>
      </c>
      <c r="G44" s="52">
        <f>COUNTIFS(LPA_Steady[Project Name],"*AZ Super - Conc Maj Repair*",LPA_Steady[Year],$B44)</f>
        <v>0</v>
      </c>
      <c r="H44" s="52">
        <f>COUNTIFS(LPA_Steady[Project Name],"*AZ Super - Stl*",LPA_Steady[Year],$B44)</f>
        <v>0</v>
      </c>
      <c r="I44" s="52">
        <f>COUNTIFS(LPA_Steady[Project Name],"*AZ Sub - FRP Wrap*",LPA_Steady[Year],$B44)</f>
        <v>0</v>
      </c>
      <c r="J44" s="52">
        <f>COUNTIFS(LPA_Steady[Project Name],"*AZ Sub - Conc Maj Repair*",LPA_Steady[Year],$B44)</f>
        <v>0</v>
      </c>
      <c r="K44" s="52">
        <f>COUNTIFS(LPA_Steady[Project Name],"*AZ Sub - Steel Maj Repair*",LPA_Steady[Year],$B44)</f>
        <v>0</v>
      </c>
      <c r="L44" s="52">
        <f>COUNTIFS(LPA_Steady[Project Name],"*AZ Bridge Replace - Conc*",LPA_Steady[Year],$B44)</f>
        <v>0</v>
      </c>
      <c r="M44" s="52">
        <f>COUNTIFS(LPA_Steady[Project Name],"*AZ Bridge Replace - Steel*",LPA_Steady[Year],$B44)</f>
        <v>0</v>
      </c>
      <c r="N44" s="52">
        <f>COUNTIFS(LPA_Steady[Project Name],"*AZ Culv*",LPA_Steady[Year],$B44)</f>
        <v>0</v>
      </c>
      <c r="AB44" s="43"/>
      <c r="AC44" s="43"/>
    </row>
    <row r="45" spans="2:40" x14ac:dyDescent="0.25">
      <c r="B45" s="52">
        <v>2022</v>
      </c>
      <c r="C45" s="52">
        <f>COUNTIFS(LPA_Steady[Project Name],"*AZ Deck - Epoxy Overlay*",LPA_Steady[Year],$B45)</f>
        <v>5</v>
      </c>
      <c r="D45" s="52">
        <f>COUNTIFS(LPA_Steady[Project Name],"*AZ Deck - Polyester Overlay*",LPA_Steady[Year],$B45)</f>
        <v>0</v>
      </c>
      <c r="E45" s="52">
        <f>COUNTIFS(LPA_Steady[Project Name],"*Az Deck - Replace*",LPA_Steady[Year],$B45)</f>
        <v>0</v>
      </c>
      <c r="F45" s="52">
        <f>COUNTIFS(LPA_Steady[Year],$B45,LPA_Steady[Project Name],"*AZ Super - FRP Wrap*")</f>
        <v>2</v>
      </c>
      <c r="G45" s="52">
        <f>COUNTIFS(LPA_Steady[Project Name],"*AZ Super - Conc Maj Repair*",LPA_Steady[Year],$B45)</f>
        <v>0</v>
      </c>
      <c r="H45" s="52">
        <f>COUNTIFS(LPA_Steady[Project Name],"*AZ Super - Stl*",LPA_Steady[Year],$B45)</f>
        <v>0</v>
      </c>
      <c r="I45" s="52">
        <f>COUNTIFS(LPA_Steady[Project Name],"*AZ Sub - FRP Wrap*",LPA_Steady[Year],$B45)</f>
        <v>0</v>
      </c>
      <c r="J45" s="52">
        <f>COUNTIFS(LPA_Steady[Project Name],"*AZ Sub - Conc Maj Repair*",LPA_Steady[Year],$B45)</f>
        <v>0</v>
      </c>
      <c r="K45" s="52">
        <f>COUNTIFS(LPA_Steady[Project Name],"*AZ Sub - Steel Maj Repair*",LPA_Steady[Year],$B45)</f>
        <v>0</v>
      </c>
      <c r="L45" s="52">
        <f>COUNTIFS(LPA_Steady[Project Name],"*AZ Bridge Replace - Conc*",LPA_Steady[Year],$B45)</f>
        <v>0</v>
      </c>
      <c r="M45" s="52">
        <f>COUNTIFS(LPA_Steady[Project Name],"*AZ Bridge Replace - Steel*",LPA_Steady[Year],$B45)</f>
        <v>0</v>
      </c>
      <c r="N45" s="52">
        <f>COUNTIFS(LPA_Steady[Project Name],"*AZ Culv*",LPA_Steady[Year],$B45)</f>
        <v>0</v>
      </c>
      <c r="AB45" s="52">
        <v>2020</v>
      </c>
      <c r="AC45" s="1">
        <f>SUMIFS(LPA_Steady[Cost],LPA_Steady[Project Name],"*AZ Deck - Epoxy Overlay*",LPA_Steady[Year],$B43)</f>
        <v>2389320</v>
      </c>
      <c r="AD45" s="1">
        <f>SUMIFS(LPA_Steady[Cost],LPA_Steady[Project Name],"*AZ Deck - Polyester Overlay*",LPA_Steady[Year],$B43)</f>
        <v>0</v>
      </c>
      <c r="AE45" s="1">
        <f>SUMIFS(LPA_Steady[Cost],LPA_Steady[Project Name],"*Az Deck - Replace*",LPA_Steady[Year],$B43)</f>
        <v>0</v>
      </c>
      <c r="AF45" s="1">
        <f>SUMIFS(LPA_Steady[Cost],LPA_Steady[Project Name],"*AZ Super - FRP Wrap*",LPA_Steady[Year],$B43)</f>
        <v>760320</v>
      </c>
      <c r="AG45" s="1">
        <f>SUMIFS(LPA_Steady[Cost],LPA_Steady[Project Name],"*AZ Super - Conc Maj Repair*",LPA_Steady[Year],$B43)</f>
        <v>0</v>
      </c>
      <c r="AH45" s="1">
        <f>SUMIFS(LPA_Steady[Cost],LPA_Steady[Project Name],"*AZ Super - Stl*",LPA_Steady[Year],$B43)</f>
        <v>0</v>
      </c>
      <c r="AI45" s="1">
        <f>SUMIFS(LPA_Steady[Cost],LPA_Steady[Project Name],"*AZ Sub - FRP Wrap*",LPA_Steady[Year],$B43)</f>
        <v>721600</v>
      </c>
      <c r="AJ45" s="1">
        <f>SUMIFS(LPA_Steady[Cost],LPA_Steady[Project Name],"*AZ Sub - Conc Maj Repair*",LPA_Steady[Year],$B43)</f>
        <v>0</v>
      </c>
      <c r="AK45" s="1">
        <f>SUMIFS(LPA_Steady[Cost],LPA_Steady[Project Name],"*AZ Sub - Steel Maj Repair*",LPA_Steady[Year],$B43)</f>
        <v>0</v>
      </c>
      <c r="AL45" s="1">
        <f>SUMIFS(LPA_Steady[Cost],LPA_Steady[Project Name],"*AZ Bridge Replace - Conc*",LPA_Steady[Year],$B43)</f>
        <v>0</v>
      </c>
      <c r="AM45" s="1">
        <f>SUMIFS(LPA_Steady[Cost],LPA_Steady[Project Name],"*AZ Bridge Replace - Steel*",LPA_Steady[Year],$B43)</f>
        <v>0</v>
      </c>
      <c r="AN45" s="1">
        <f>SUMIFS(LPA_Steady[Cost],LPA_Steady[Project Name],"*AZ Culv*",LPA_Steady[Year],$B43)</f>
        <v>0</v>
      </c>
    </row>
    <row r="46" spans="2:40" x14ac:dyDescent="0.25">
      <c r="B46" s="52">
        <v>2023</v>
      </c>
      <c r="C46" s="52">
        <f>COUNTIFS(LPA_Steady[Project Name],"*AZ Deck - Epoxy Overlay*",LPA_Steady[Year],$B46)</f>
        <v>3</v>
      </c>
      <c r="D46" s="52">
        <f>COUNTIFS(LPA_Steady[Project Name],"*AZ Deck - Polyester Overlay*",LPA_Steady[Year],$B46)</f>
        <v>0</v>
      </c>
      <c r="E46" s="52">
        <f>COUNTIFS(LPA_Steady[Project Name],"*Az Deck - Replace*",LPA_Steady[Year],$B46)</f>
        <v>0</v>
      </c>
      <c r="F46" s="52">
        <f>COUNTIFS(LPA_Steady[Year],$B46,LPA_Steady[Project Name],"*AZ Super - FRP Wrap*")</f>
        <v>0</v>
      </c>
      <c r="G46" s="52">
        <f>COUNTIFS(LPA_Steady[Project Name],"*AZ Super - Conc Maj Repair*",LPA_Steady[Year],$B46)</f>
        <v>0</v>
      </c>
      <c r="H46" s="52">
        <f>COUNTIFS(LPA_Steady[Project Name],"*AZ Super - Stl*",LPA_Steady[Year],$B46)</f>
        <v>0</v>
      </c>
      <c r="I46" s="52">
        <f>COUNTIFS(LPA_Steady[Project Name],"*AZ Sub - FRP Wrap*",LPA_Steady[Year],$B46)</f>
        <v>1</v>
      </c>
      <c r="J46" s="52">
        <f>COUNTIFS(LPA_Steady[Project Name],"*AZ Sub - Conc Maj Repair*",LPA_Steady[Year],$B46)</f>
        <v>0</v>
      </c>
      <c r="K46" s="52">
        <f>COUNTIFS(LPA_Steady[Project Name],"*AZ Sub - Steel Maj Repair*",LPA_Steady[Year],$B46)</f>
        <v>0</v>
      </c>
      <c r="L46" s="52">
        <f>COUNTIFS(LPA_Steady[Project Name],"*AZ Bridge Replace - Conc*",LPA_Steady[Year],$B46)</f>
        <v>0</v>
      </c>
      <c r="M46" s="52">
        <f>COUNTIFS(LPA_Steady[Project Name],"*AZ Bridge Replace - Steel*",LPA_Steady[Year],$B46)</f>
        <v>0</v>
      </c>
      <c r="N46" s="52">
        <f>COUNTIFS(LPA_Steady[Project Name],"*AZ Culv*",LPA_Steady[Year],$B46)</f>
        <v>0</v>
      </c>
      <c r="AB46" s="52">
        <v>2021</v>
      </c>
      <c r="AC46" s="1">
        <f>SUMIFS(LPA_Steady[Cost],LPA_Steady[Project Name],"*AZ Deck - Epoxy Overlay*",LPA_Steady[Year],$B44)</f>
        <v>1784135</v>
      </c>
      <c r="AD46" s="1">
        <f>SUMIFS(LPA_Steady[Cost],LPA_Steady[Project Name],"*AZ Deck - Polyester Overlay*",LPA_Steady[Year],$B44)</f>
        <v>0</v>
      </c>
      <c r="AE46" s="1">
        <f>SUMIFS(LPA_Steady[Cost],LPA_Steady[Project Name],"*Az Deck - Replace*",LPA_Steady[Year],$B44)</f>
        <v>0</v>
      </c>
      <c r="AF46" s="1">
        <f>SUMIFS(LPA_Steady[Cost],LPA_Steady[Project Name],"*AZ Super - FRP Wrap*",LPA_Steady[Year],$B44)</f>
        <v>1020812</v>
      </c>
      <c r="AG46" s="1">
        <f>SUMIFS(LPA_Steady[Cost],LPA_Steady[Project Name],"*AZ Super - Conc Maj Repair*",LPA_Steady[Year],$B44)</f>
        <v>0</v>
      </c>
      <c r="AH46" s="1">
        <f>SUMIFS(LPA_Steady[Cost],LPA_Steady[Project Name],"*AZ Super - Stl*",LPA_Steady[Year],$B44)</f>
        <v>0</v>
      </c>
      <c r="AI46" s="1">
        <f>SUMIFS(LPA_Steady[Cost],LPA_Steady[Project Name],"*AZ Sub - FRP Wrap*",LPA_Steady[Year],$B44)</f>
        <v>0</v>
      </c>
      <c r="AJ46" s="1">
        <f>SUMIFS(LPA_Steady[Cost],LPA_Steady[Project Name],"*AZ Sub - Conc Maj Repair*",LPA_Steady[Year],$B44)</f>
        <v>0</v>
      </c>
      <c r="AK46" s="1">
        <f>SUMIFS(LPA_Steady[Cost],LPA_Steady[Project Name],"*AZ Sub - Steel Maj Repair*",LPA_Steady[Year],$B44)</f>
        <v>0</v>
      </c>
      <c r="AL46" s="1">
        <f>SUMIFS(LPA_Steady[Cost],LPA_Steady[Project Name],"*AZ Bridge Replace - Conc*",LPA_Steady[Year],$B44)</f>
        <v>0</v>
      </c>
      <c r="AM46" s="1">
        <f>SUMIFS(LPA_Steady[Cost],LPA_Steady[Project Name],"*AZ Bridge Replace - Steel*",LPA_Steady[Year],$B44)</f>
        <v>0</v>
      </c>
      <c r="AN46" s="1">
        <f>SUMIFS(LPA_Steady[Cost],LPA_Steady[Project Name],"*AZ Culv*",LPA_Steady[Year],$B44)</f>
        <v>0</v>
      </c>
    </row>
    <row r="47" spans="2:40" x14ac:dyDescent="0.25">
      <c r="B47" s="52">
        <v>2024</v>
      </c>
      <c r="C47" s="52">
        <f>COUNTIFS(LPA_Steady[Project Name],"*AZ Deck - Epoxy Overlay*",LPA_Steady[Year],$B47)</f>
        <v>5</v>
      </c>
      <c r="D47" s="52">
        <f>COUNTIFS(LPA_Steady[Project Name],"*AZ Deck - Polyester Overlay*",LPA_Steady[Year],$B47)</f>
        <v>0</v>
      </c>
      <c r="E47" s="52">
        <f>COUNTIFS(LPA_Steady[Project Name],"*Az Deck - Replace*",LPA_Steady[Year],$B47)</f>
        <v>0</v>
      </c>
      <c r="F47" s="52">
        <f>COUNTIFS(LPA_Steady[Year],$B47,LPA_Steady[Project Name],"*AZ Super - FRP Wrap*")</f>
        <v>0</v>
      </c>
      <c r="G47" s="52">
        <f>COUNTIFS(LPA_Steady[Project Name],"*AZ Super - Conc Maj Repair*",LPA_Steady[Year],$B47)</f>
        <v>0</v>
      </c>
      <c r="H47" s="52">
        <f>COUNTIFS(LPA_Steady[Project Name],"*AZ Super - Stl*",LPA_Steady[Year],$B47)</f>
        <v>0</v>
      </c>
      <c r="I47" s="52">
        <f>COUNTIFS(LPA_Steady[Project Name],"*AZ Sub - FRP Wrap*",LPA_Steady[Year],$B47)</f>
        <v>1</v>
      </c>
      <c r="J47" s="52">
        <f>COUNTIFS(LPA_Steady[Project Name],"*AZ Sub - Conc Maj Repair*",LPA_Steady[Year],$B47)</f>
        <v>1</v>
      </c>
      <c r="K47" s="52">
        <f>COUNTIFS(LPA_Steady[Project Name],"*AZ Sub - Steel Maj Repair*",LPA_Steady[Year],$B47)</f>
        <v>0</v>
      </c>
      <c r="L47" s="52">
        <f>COUNTIFS(LPA_Steady[Project Name],"*AZ Bridge Replace - Conc*",LPA_Steady[Year],$B47)</f>
        <v>0</v>
      </c>
      <c r="M47" s="52">
        <f>COUNTIFS(LPA_Steady[Project Name],"*AZ Bridge Replace - Steel*",LPA_Steady[Year],$B47)</f>
        <v>0</v>
      </c>
      <c r="N47" s="52">
        <f>COUNTIFS(LPA_Steady[Project Name],"*AZ Culv*",LPA_Steady[Year],$B47)</f>
        <v>0</v>
      </c>
      <c r="AB47" s="52">
        <v>2022</v>
      </c>
      <c r="AC47" s="1">
        <f>SUMIFS(LPA_Steady[Cost],LPA_Steady[Project Name],"*AZ Deck - Epoxy Overlay*",LPA_Steady[Year],$B45)</f>
        <v>2274336</v>
      </c>
      <c r="AD47" s="1">
        <f>SUMIFS(LPA_Steady[Cost],LPA_Steady[Project Name],"*AZ Deck - Polyester Overlay*",LPA_Steady[Year],$B45)</f>
        <v>0</v>
      </c>
      <c r="AE47" s="1">
        <f>SUMIFS(LPA_Steady[Cost],LPA_Steady[Project Name],"*Az Deck - Replace*",LPA_Steady[Year],$B45)</f>
        <v>0</v>
      </c>
      <c r="AF47" s="1">
        <f>SUMIFS(LPA_Steady[Cost],LPA_Steady[Project Name],"*AZ Super - FRP Wrap*",LPA_Steady[Year],$B45)</f>
        <v>1620737</v>
      </c>
      <c r="AG47" s="1">
        <f>SUMIFS(LPA_Steady[Cost],LPA_Steady[Project Name],"*AZ Super - Conc Maj Repair*",LPA_Steady[Year],$B45)</f>
        <v>0</v>
      </c>
      <c r="AH47" s="1">
        <f>SUMIFS(LPA_Steady[Cost],LPA_Steady[Project Name],"*AZ Super - Stl*",LPA_Steady[Year],$B45)</f>
        <v>0</v>
      </c>
      <c r="AI47" s="1">
        <f>SUMIFS(LPA_Steady[Cost],LPA_Steady[Project Name],"*AZ Sub - FRP Wrap*",LPA_Steady[Year],$B45)</f>
        <v>0</v>
      </c>
      <c r="AJ47" s="1">
        <f>SUMIFS(LPA_Steady[Cost],LPA_Steady[Project Name],"*AZ Sub - Conc Maj Repair*",LPA_Steady[Year],$B45)</f>
        <v>0</v>
      </c>
      <c r="AK47" s="1">
        <f>SUMIFS(LPA_Steady[Cost],LPA_Steady[Project Name],"*AZ Sub - Steel Maj Repair*",LPA_Steady[Year],$B45)</f>
        <v>0</v>
      </c>
      <c r="AL47" s="1">
        <f>SUMIFS(LPA_Steady[Cost],LPA_Steady[Project Name],"*AZ Bridge Replace - Conc*",LPA_Steady[Year],$B45)</f>
        <v>0</v>
      </c>
      <c r="AM47" s="1">
        <f>SUMIFS(LPA_Steady[Cost],LPA_Steady[Project Name],"*AZ Bridge Replace - Steel*",LPA_Steady[Year],$B45)</f>
        <v>0</v>
      </c>
      <c r="AN47" s="1">
        <f>SUMIFS(LPA_Steady[Cost],LPA_Steady[Project Name],"*AZ Culv*",LPA_Steady[Year],$B45)</f>
        <v>0</v>
      </c>
    </row>
    <row r="48" spans="2:40" x14ac:dyDescent="0.25">
      <c r="B48" s="52">
        <v>2025</v>
      </c>
      <c r="C48" s="52">
        <f>COUNTIFS(LPA_Steady[Project Name],"*AZ Deck - Epoxy Overlay*",LPA_Steady[Year],$B48)</f>
        <v>7</v>
      </c>
      <c r="D48" s="52">
        <f>COUNTIFS(LPA_Steady[Project Name],"*AZ Deck - Polyester Overlay*",LPA_Steady[Year],$B48)</f>
        <v>0</v>
      </c>
      <c r="E48" s="52">
        <f>COUNTIFS(LPA_Steady[Project Name],"*Az Deck - Replace*",LPA_Steady[Year],$B48)</f>
        <v>0</v>
      </c>
      <c r="F48" s="52">
        <f>COUNTIFS(LPA_Steady[Year],$B48,LPA_Steady[Project Name],"*AZ Super - FRP Wrap*")</f>
        <v>0</v>
      </c>
      <c r="G48" s="52">
        <f>COUNTIFS(LPA_Steady[Project Name],"*AZ Super - Conc Maj Repair*",LPA_Steady[Year],$B48)</f>
        <v>0</v>
      </c>
      <c r="H48" s="52">
        <f>COUNTIFS(LPA_Steady[Project Name],"*AZ Super - Stl*",LPA_Steady[Year],$B48)</f>
        <v>0</v>
      </c>
      <c r="I48" s="52">
        <f>COUNTIFS(LPA_Steady[Project Name],"*AZ Sub - FRP Wrap*",LPA_Steady[Year],$B48)</f>
        <v>0</v>
      </c>
      <c r="J48" s="52">
        <f>COUNTIFS(LPA_Steady[Project Name],"*AZ Sub - Conc Maj Repair*",LPA_Steady[Year],$B48)</f>
        <v>0</v>
      </c>
      <c r="K48" s="52">
        <f>COUNTIFS(LPA_Steady[Project Name],"*AZ Sub - Steel Maj Repair*",LPA_Steady[Year],$B48)</f>
        <v>0</v>
      </c>
      <c r="L48" s="52">
        <f>COUNTIFS(LPA_Steady[Project Name],"*AZ Bridge Replace - Conc*",LPA_Steady[Year],$B48)</f>
        <v>0</v>
      </c>
      <c r="M48" s="52">
        <f>COUNTIFS(LPA_Steady[Project Name],"*AZ Bridge Replace - Steel*",LPA_Steady[Year],$B48)</f>
        <v>0</v>
      </c>
      <c r="N48" s="52">
        <f>COUNTIFS(LPA_Steady[Project Name],"*AZ Culv*",LPA_Steady[Year],$B48)</f>
        <v>0</v>
      </c>
      <c r="AB48" s="52">
        <v>2023</v>
      </c>
      <c r="AC48" s="1">
        <f>SUMIFS(LPA_Steady[Cost],LPA_Steady[Project Name],"*AZ Deck - Epoxy Overlay*",LPA_Steady[Year],$B46)</f>
        <v>2188580</v>
      </c>
      <c r="AD48" s="1">
        <f>SUMIFS(LPA_Steady[Cost],LPA_Steady[Project Name],"*AZ Deck - Polyester Overlay*",LPA_Steady[Year],$B46)</f>
        <v>0</v>
      </c>
      <c r="AE48" s="1">
        <f>SUMIFS(LPA_Steady[Cost],LPA_Steady[Project Name],"*Az Deck - Replace*",LPA_Steady[Year],$B46)</f>
        <v>0</v>
      </c>
      <c r="AF48" s="1">
        <f>SUMIFS(LPA_Steady[Cost],LPA_Steady[Project Name],"*AZ Super - FRP Wrap*",LPA_Steady[Year],$B46)</f>
        <v>0</v>
      </c>
      <c r="AG48" s="1">
        <f>SUMIFS(LPA_Steady[Cost],LPA_Steady[Project Name],"*AZ Super - Conc Maj Repair*",LPA_Steady[Year],$B46)</f>
        <v>0</v>
      </c>
      <c r="AH48" s="1">
        <f>SUMIFS(LPA_Steady[Cost],LPA_Steady[Project Name],"*AZ Super - Stl*",LPA_Steady[Year],$B46)</f>
        <v>0</v>
      </c>
      <c r="AI48" s="1">
        <f>SUMIFS(LPA_Steady[Cost],LPA_Steady[Project Name],"*AZ Sub - FRP Wrap*",LPA_Steady[Year],$B46)</f>
        <v>716304</v>
      </c>
      <c r="AJ48" s="1">
        <f>SUMIFS(LPA_Steady[Cost],LPA_Steady[Project Name],"*AZ Sub - Conc Maj Repair*",LPA_Steady[Year],$B46)</f>
        <v>0</v>
      </c>
      <c r="AK48" s="1">
        <f>SUMIFS(LPA_Steady[Cost],LPA_Steady[Project Name],"*AZ Sub - Steel Maj Repair*",LPA_Steady[Year],$B46)</f>
        <v>0</v>
      </c>
      <c r="AL48" s="1">
        <f>SUMIFS(LPA_Steady[Cost],LPA_Steady[Project Name],"*AZ Bridge Replace - Conc*",LPA_Steady[Year],$B46)</f>
        <v>0</v>
      </c>
      <c r="AM48" s="1">
        <f>SUMIFS(LPA_Steady[Cost],LPA_Steady[Project Name],"*AZ Bridge Replace - Steel*",LPA_Steady[Year],$B46)</f>
        <v>0</v>
      </c>
      <c r="AN48" s="1">
        <f>SUMIFS(LPA_Steady[Cost],LPA_Steady[Project Name],"*AZ Culv*",LPA_Steady[Year],$B46)</f>
        <v>0</v>
      </c>
    </row>
    <row r="49" spans="2:40" x14ac:dyDescent="0.25">
      <c r="B49" s="52">
        <v>2026</v>
      </c>
      <c r="C49" s="52">
        <f>COUNTIFS(LPA_Steady[Project Name],"*AZ Deck - Epoxy Overlay*",LPA_Steady[Year],$B49)</f>
        <v>3</v>
      </c>
      <c r="D49" s="52">
        <f>COUNTIFS(LPA_Steady[Project Name],"*AZ Deck - Polyester Overlay*",LPA_Steady[Year],$B49)</f>
        <v>0</v>
      </c>
      <c r="E49" s="52">
        <f>COUNTIFS(LPA_Steady[Project Name],"*Az Deck - Replace*",LPA_Steady[Year],$B49)</f>
        <v>0</v>
      </c>
      <c r="F49" s="52">
        <f>COUNTIFS(LPA_Steady[Year],$B49,LPA_Steady[Project Name],"*AZ Super - FRP Wrap*")</f>
        <v>0</v>
      </c>
      <c r="G49" s="52">
        <f>COUNTIFS(LPA_Steady[Project Name],"*AZ Super - Conc Maj Repair*",LPA_Steady[Year],$B49)</f>
        <v>0</v>
      </c>
      <c r="H49" s="52">
        <f>COUNTIFS(LPA_Steady[Project Name],"*AZ Super - Stl*",LPA_Steady[Year],$B49)</f>
        <v>0</v>
      </c>
      <c r="I49" s="52">
        <f>COUNTIFS(LPA_Steady[Project Name],"*AZ Sub - FRP Wrap*",LPA_Steady[Year],$B49)</f>
        <v>0</v>
      </c>
      <c r="J49" s="52">
        <f>COUNTIFS(LPA_Steady[Project Name],"*AZ Sub - Conc Maj Repair*",LPA_Steady[Year],$B49)</f>
        <v>0</v>
      </c>
      <c r="K49" s="52">
        <f>COUNTIFS(LPA_Steady[Project Name],"*AZ Sub - Steel Maj Repair*",LPA_Steady[Year],$B49)</f>
        <v>0</v>
      </c>
      <c r="L49" s="52">
        <f>COUNTIFS(LPA_Steady[Project Name],"*AZ Bridge Replace - Conc*",LPA_Steady[Year],$B49)</f>
        <v>0</v>
      </c>
      <c r="M49" s="52">
        <f>COUNTIFS(LPA_Steady[Project Name],"*AZ Bridge Replace - Steel*",LPA_Steady[Year],$B49)</f>
        <v>0</v>
      </c>
      <c r="N49" s="52">
        <f>COUNTIFS(LPA_Steady[Project Name],"*AZ Culv*",LPA_Steady[Year],$B49)</f>
        <v>0</v>
      </c>
      <c r="AB49" s="52">
        <v>2024</v>
      </c>
      <c r="AC49" s="1">
        <f>SUMIFS(LPA_Steady[Cost],LPA_Steady[Project Name],"*AZ Deck - Epoxy Overlay*",LPA_Steady[Year],$B47)</f>
        <v>3481199</v>
      </c>
      <c r="AD49" s="1">
        <f>SUMIFS(LPA_Steady[Cost],LPA_Steady[Project Name],"*AZ Deck - Polyester Overlay*",LPA_Steady[Year],$B47)</f>
        <v>0</v>
      </c>
      <c r="AE49" s="1">
        <f>SUMIFS(LPA_Steady[Cost],LPA_Steady[Project Name],"*Az Deck - Replace*",LPA_Steady[Year],$B47)</f>
        <v>0</v>
      </c>
      <c r="AF49" s="1">
        <f>SUMIFS(LPA_Steady[Cost],LPA_Steady[Project Name],"*AZ Super - FRP Wrap*",LPA_Steady[Year],$B47)</f>
        <v>0</v>
      </c>
      <c r="AG49" s="1">
        <f>SUMIFS(LPA_Steady[Cost],LPA_Steady[Project Name],"*AZ Super - Conc Maj Repair*",LPA_Steady[Year],$B47)</f>
        <v>0</v>
      </c>
      <c r="AH49" s="1">
        <f>SUMIFS(LPA_Steady[Cost],LPA_Steady[Project Name],"*AZ Super - Stl*",LPA_Steady[Year],$B47)</f>
        <v>0</v>
      </c>
      <c r="AI49" s="1">
        <f>SUMIFS(LPA_Steady[Cost],LPA_Steady[Project Name],"*AZ Sub - FRP Wrap*",LPA_Steady[Year],$B47)</f>
        <v>211776</v>
      </c>
      <c r="AJ49" s="1">
        <f>SUMIFS(LPA_Steady[Cost],LPA_Steady[Project Name],"*AZ Sub - Conc Maj Repair*",LPA_Steady[Year],$B47)</f>
        <v>2279831</v>
      </c>
      <c r="AK49" s="1">
        <f>SUMIFS(LPA_Steady[Cost],LPA_Steady[Project Name],"*AZ Sub - Steel Maj Repair*",LPA_Steady[Year],$B47)</f>
        <v>0</v>
      </c>
      <c r="AL49" s="1">
        <f>SUMIFS(LPA_Steady[Cost],LPA_Steady[Project Name],"*AZ Bridge Replace - Conc*",LPA_Steady[Year],$B47)</f>
        <v>0</v>
      </c>
      <c r="AM49" s="1">
        <f>SUMIFS(LPA_Steady[Cost],LPA_Steady[Project Name],"*AZ Bridge Replace - Steel*",LPA_Steady[Year],$B47)</f>
        <v>0</v>
      </c>
      <c r="AN49" s="1">
        <f>SUMIFS(LPA_Steady[Cost],LPA_Steady[Project Name],"*AZ Culv*",LPA_Steady[Year],$B47)</f>
        <v>0</v>
      </c>
    </row>
    <row r="50" spans="2:40" x14ac:dyDescent="0.25">
      <c r="B50" s="52">
        <v>2027</v>
      </c>
      <c r="C50" s="52">
        <f>COUNTIFS(LPA_Steady[Project Name],"*AZ Deck - Epoxy Overlay*",LPA_Steady[Year],$B50)</f>
        <v>2</v>
      </c>
      <c r="D50" s="52">
        <f>COUNTIFS(LPA_Steady[Project Name],"*AZ Deck - Polyester Overlay*",LPA_Steady[Year],$B50)</f>
        <v>0</v>
      </c>
      <c r="E50" s="52">
        <f>COUNTIFS(LPA_Steady[Project Name],"*Az Deck - Replace*",LPA_Steady[Year],$B50)</f>
        <v>0</v>
      </c>
      <c r="F50" s="52">
        <f>COUNTIFS(LPA_Steady[Year],$B50,LPA_Steady[Project Name],"*AZ Super - FRP Wrap*")</f>
        <v>0</v>
      </c>
      <c r="G50" s="52">
        <f>COUNTIFS(LPA_Steady[Project Name],"*AZ Super - Conc Maj Repair*",LPA_Steady[Year],$B50)</f>
        <v>0</v>
      </c>
      <c r="H50" s="52">
        <f>COUNTIFS(LPA_Steady[Project Name],"*AZ Super - Stl*",LPA_Steady[Year],$B50)</f>
        <v>0</v>
      </c>
      <c r="I50" s="52">
        <f>COUNTIFS(LPA_Steady[Project Name],"*AZ Sub - FRP Wrap*",LPA_Steady[Year],$B50)</f>
        <v>0</v>
      </c>
      <c r="J50" s="52">
        <f>COUNTIFS(LPA_Steady[Project Name],"*AZ Sub - Conc Maj Repair*",LPA_Steady[Year],$B50)</f>
        <v>0</v>
      </c>
      <c r="K50" s="52">
        <f>COUNTIFS(LPA_Steady[Project Name],"*AZ Sub - Steel Maj Repair*",LPA_Steady[Year],$B50)</f>
        <v>0</v>
      </c>
      <c r="L50" s="52">
        <f>COUNTIFS(LPA_Steady[Project Name],"*AZ Bridge Replace - Conc*",LPA_Steady[Year],$B50)</f>
        <v>0</v>
      </c>
      <c r="M50" s="52">
        <f>COUNTIFS(LPA_Steady[Project Name],"*AZ Bridge Replace - Steel*",LPA_Steady[Year],$B50)</f>
        <v>0</v>
      </c>
      <c r="N50" s="52">
        <f>COUNTIFS(LPA_Steady[Project Name],"*AZ Culv*",LPA_Steady[Year],$B50)</f>
        <v>0</v>
      </c>
      <c r="AB50" s="52">
        <v>2025</v>
      </c>
      <c r="AC50" s="1">
        <f>SUMIFS(LPA_Steady[Cost],LPA_Steady[Project Name],"*AZ Deck - Epoxy Overlay*",LPA_Steady[Year],$B48)</f>
        <v>2500102</v>
      </c>
      <c r="AD50" s="1">
        <f>SUMIFS(LPA_Steady[Cost],LPA_Steady[Project Name],"*AZ Deck - Polyester Overlay*",LPA_Steady[Year],$B48)</f>
        <v>0</v>
      </c>
      <c r="AE50" s="1">
        <f>SUMIFS(LPA_Steady[Cost],LPA_Steady[Project Name],"*Az Deck - Replace*",LPA_Steady[Year],$B48)</f>
        <v>0</v>
      </c>
      <c r="AF50" s="1">
        <f>SUMIFS(LPA_Steady[Cost],LPA_Steady[Project Name],"*AZ Super - FRP Wrap*",LPA_Steady[Year],$B48)</f>
        <v>0</v>
      </c>
      <c r="AG50" s="1">
        <f>SUMIFS(LPA_Steady[Cost],LPA_Steady[Project Name],"*AZ Super - Conc Maj Repair*",LPA_Steady[Year],$B48)</f>
        <v>0</v>
      </c>
      <c r="AH50" s="1">
        <f>SUMIFS(LPA_Steady[Cost],LPA_Steady[Project Name],"*AZ Super - Stl*",LPA_Steady[Year],$B48)</f>
        <v>0</v>
      </c>
      <c r="AI50" s="1">
        <f>SUMIFS(LPA_Steady[Cost],LPA_Steady[Project Name],"*AZ Sub - FRP Wrap*",LPA_Steady[Year],$B48)</f>
        <v>0</v>
      </c>
      <c r="AJ50" s="1">
        <f>SUMIFS(LPA_Steady[Cost],LPA_Steady[Project Name],"*AZ Sub - Conc Maj Repair*",LPA_Steady[Year],$B48)</f>
        <v>0</v>
      </c>
      <c r="AK50" s="1">
        <f>SUMIFS(LPA_Steady[Cost],LPA_Steady[Project Name],"*AZ Sub - Steel Maj Repair*",LPA_Steady[Year],$B48)</f>
        <v>0</v>
      </c>
      <c r="AL50" s="1">
        <f>SUMIFS(LPA_Steady[Cost],LPA_Steady[Project Name],"*AZ Bridge Replace - Conc*",LPA_Steady[Year],$B48)</f>
        <v>0</v>
      </c>
      <c r="AM50" s="1">
        <f>SUMIFS(LPA_Steady[Cost],LPA_Steady[Project Name],"*AZ Bridge Replace - Steel*",LPA_Steady[Year],$B48)</f>
        <v>0</v>
      </c>
      <c r="AN50" s="1">
        <f>SUMIFS(LPA_Steady[Cost],LPA_Steady[Project Name],"*AZ Culv*",LPA_Steady[Year],$B48)</f>
        <v>0</v>
      </c>
    </row>
    <row r="51" spans="2:40" x14ac:dyDescent="0.25">
      <c r="B51" s="52">
        <v>2028</v>
      </c>
      <c r="C51" s="52">
        <f>COUNTIFS(LPA_Steady[Project Name],"*AZ Deck - Epoxy Overlay*",LPA_Steady[Year],$B51)</f>
        <v>1</v>
      </c>
      <c r="D51" s="52">
        <f>COUNTIFS(LPA_Steady[Project Name],"*AZ Deck - Polyester Overlay*",LPA_Steady[Year],$B51)</f>
        <v>0</v>
      </c>
      <c r="E51" s="52">
        <f>COUNTIFS(LPA_Steady[Project Name],"*Az Deck - Replace*",LPA_Steady[Year],$B51)</f>
        <v>0</v>
      </c>
      <c r="F51" s="52">
        <f>COUNTIFS(LPA_Steady[Year],$B51,LPA_Steady[Project Name],"*AZ Super - FRP Wrap*")</f>
        <v>1</v>
      </c>
      <c r="G51" s="52">
        <f>COUNTIFS(LPA_Steady[Project Name],"*AZ Super - Conc Maj Repair*",LPA_Steady[Year],$B51)</f>
        <v>0</v>
      </c>
      <c r="H51" s="52">
        <f>COUNTIFS(LPA_Steady[Project Name],"*AZ Super - Stl*",LPA_Steady[Year],$B51)</f>
        <v>0</v>
      </c>
      <c r="I51" s="52">
        <f>COUNTIFS(LPA_Steady[Project Name],"*AZ Sub - FRP Wrap*",LPA_Steady[Year],$B51)</f>
        <v>0</v>
      </c>
      <c r="J51" s="52">
        <f>COUNTIFS(LPA_Steady[Project Name],"*AZ Sub - Conc Maj Repair*",LPA_Steady[Year],$B51)</f>
        <v>0</v>
      </c>
      <c r="K51" s="52">
        <f>COUNTIFS(LPA_Steady[Project Name],"*AZ Sub - Steel Maj Repair*",LPA_Steady[Year],$B51)</f>
        <v>0</v>
      </c>
      <c r="L51" s="52">
        <f>COUNTIFS(LPA_Steady[Project Name],"*AZ Bridge Replace - Conc*",LPA_Steady[Year],$B51)</f>
        <v>0</v>
      </c>
      <c r="M51" s="52">
        <f>COUNTIFS(LPA_Steady[Project Name],"*AZ Bridge Replace - Steel*",LPA_Steady[Year],$B51)</f>
        <v>0</v>
      </c>
      <c r="N51" s="52">
        <f>COUNTIFS(LPA_Steady[Project Name],"*AZ Culv*",LPA_Steady[Year],$B51)</f>
        <v>0</v>
      </c>
      <c r="AB51" s="52">
        <v>2026</v>
      </c>
      <c r="AC51" s="1">
        <f>SUMIFS(LPA_Steady[Cost],LPA_Steady[Project Name],"*AZ Deck - Epoxy Overlay*",LPA_Steady[Year],$B49)</f>
        <v>2516752</v>
      </c>
      <c r="AD51" s="1">
        <f>SUMIFS(LPA_Steady[Cost],LPA_Steady[Project Name],"*AZ Deck - Polyester Overlay*",LPA_Steady[Year],$B49)</f>
        <v>0</v>
      </c>
      <c r="AE51" s="1">
        <f>SUMIFS(LPA_Steady[Cost],LPA_Steady[Project Name],"*Az Deck - Replace*",LPA_Steady[Year],$B49)</f>
        <v>0</v>
      </c>
      <c r="AF51" s="1">
        <f>SUMIFS(LPA_Steady[Cost],LPA_Steady[Project Name],"*AZ Super - FRP Wrap*",LPA_Steady[Year],$B49)</f>
        <v>0</v>
      </c>
      <c r="AG51" s="1">
        <f>SUMIFS(LPA_Steady[Cost],LPA_Steady[Project Name],"*AZ Super - Conc Maj Repair*",LPA_Steady[Year],$B49)</f>
        <v>0</v>
      </c>
      <c r="AH51" s="1">
        <f>SUMIFS(LPA_Steady[Cost],LPA_Steady[Project Name],"*AZ Super - Stl*",LPA_Steady[Year],$B49)</f>
        <v>0</v>
      </c>
      <c r="AI51" s="1">
        <f>SUMIFS(LPA_Steady[Cost],LPA_Steady[Project Name],"*AZ Sub - FRP Wrap*",LPA_Steady[Year],$B49)</f>
        <v>0</v>
      </c>
      <c r="AJ51" s="1">
        <f>SUMIFS(LPA_Steady[Cost],LPA_Steady[Project Name],"*AZ Sub - Conc Maj Repair*",LPA_Steady[Year],$B49)</f>
        <v>0</v>
      </c>
      <c r="AK51" s="1">
        <f>SUMIFS(LPA_Steady[Cost],LPA_Steady[Project Name],"*AZ Sub - Steel Maj Repair*",LPA_Steady[Year],$B49)</f>
        <v>0</v>
      </c>
      <c r="AL51" s="1">
        <f>SUMIFS(LPA_Steady[Cost],LPA_Steady[Project Name],"*AZ Bridge Replace - Conc*",LPA_Steady[Year],$B49)</f>
        <v>0</v>
      </c>
      <c r="AM51" s="1">
        <f>SUMIFS(LPA_Steady[Cost],LPA_Steady[Project Name],"*AZ Bridge Replace - Steel*",LPA_Steady[Year],$B49)</f>
        <v>0</v>
      </c>
      <c r="AN51" s="1">
        <f>SUMIFS(LPA_Steady[Cost],LPA_Steady[Project Name],"*AZ Culv*",LPA_Steady[Year],$B49)</f>
        <v>0</v>
      </c>
    </row>
    <row r="52" spans="2:40" x14ac:dyDescent="0.25">
      <c r="B52" s="52">
        <v>2029</v>
      </c>
      <c r="C52" s="52">
        <f>COUNTIFS(LPA_Steady[Project Name],"*AZ Deck - Epoxy Overlay*",LPA_Steady[Year],$B52)</f>
        <v>1</v>
      </c>
      <c r="D52" s="52">
        <f>COUNTIFS(LPA_Steady[Project Name],"*AZ Deck - Polyester Overlay*",LPA_Steady[Year],$B52)</f>
        <v>0</v>
      </c>
      <c r="E52" s="52">
        <f>COUNTIFS(LPA_Steady[Project Name],"*Az Deck - Replace*",LPA_Steady[Year],$B52)</f>
        <v>0</v>
      </c>
      <c r="F52" s="52">
        <f>COUNTIFS(LPA_Steady[Year],$B52,LPA_Steady[Project Name],"*AZ Super - FRP Wrap*")</f>
        <v>0</v>
      </c>
      <c r="G52" s="52">
        <f>COUNTIFS(LPA_Steady[Project Name],"*AZ Super - Conc Maj Repair*",LPA_Steady[Year],$B52)</f>
        <v>0</v>
      </c>
      <c r="H52" s="52">
        <f>COUNTIFS(LPA_Steady[Project Name],"*AZ Super - Stl*",LPA_Steady[Year],$B52)</f>
        <v>0</v>
      </c>
      <c r="I52" s="52">
        <f>COUNTIFS(LPA_Steady[Project Name],"*AZ Sub - FRP Wrap*",LPA_Steady[Year],$B52)</f>
        <v>0</v>
      </c>
      <c r="J52" s="52">
        <f>COUNTIFS(LPA_Steady[Project Name],"*AZ Sub - Conc Maj Repair*",LPA_Steady[Year],$B52)</f>
        <v>0</v>
      </c>
      <c r="K52" s="52">
        <f>COUNTIFS(LPA_Steady[Project Name],"*AZ Sub - Steel Maj Repair*",LPA_Steady[Year],$B52)</f>
        <v>0</v>
      </c>
      <c r="L52" s="52">
        <f>COUNTIFS(LPA_Steady[Project Name],"*AZ Bridge Replace - Conc*",LPA_Steady[Year],$B52)</f>
        <v>0</v>
      </c>
      <c r="M52" s="52">
        <f>COUNTIFS(LPA_Steady[Project Name],"*AZ Bridge Replace - Steel*",LPA_Steady[Year],$B52)</f>
        <v>0</v>
      </c>
      <c r="N52" s="52">
        <f>COUNTIFS(LPA_Steady[Project Name],"*AZ Culv*",LPA_Steady[Year],$B52)</f>
        <v>0</v>
      </c>
      <c r="AB52" s="52">
        <v>2027</v>
      </c>
      <c r="AC52" s="1">
        <f>SUMIFS(LPA_Steady[Cost],LPA_Steady[Project Name],"*AZ Deck - Epoxy Overlay*",LPA_Steady[Year],$B50)</f>
        <v>1604838</v>
      </c>
      <c r="AD52" s="1">
        <f>SUMIFS(LPA_Steady[Cost],LPA_Steady[Project Name],"*AZ Deck - Polyester Overlay*",LPA_Steady[Year],$B50)</f>
        <v>0</v>
      </c>
      <c r="AE52" s="1">
        <f>SUMIFS(LPA_Steady[Cost],LPA_Steady[Project Name],"*Az Deck - Replace*",LPA_Steady[Year],$B50)</f>
        <v>0</v>
      </c>
      <c r="AF52" s="1">
        <f>SUMIFS(LPA_Steady[Cost],LPA_Steady[Project Name],"*AZ Super - FRP Wrap*",LPA_Steady[Year],$B50)</f>
        <v>0</v>
      </c>
      <c r="AG52" s="1">
        <f>SUMIFS(LPA_Steady[Cost],LPA_Steady[Project Name],"*AZ Super - Conc Maj Repair*",LPA_Steady[Year],$B50)</f>
        <v>0</v>
      </c>
      <c r="AH52" s="1">
        <f>SUMIFS(LPA_Steady[Cost],LPA_Steady[Project Name],"*AZ Super - Stl*",LPA_Steady[Year],$B50)</f>
        <v>0</v>
      </c>
      <c r="AI52" s="1">
        <f>SUMIFS(LPA_Steady[Cost],LPA_Steady[Project Name],"*AZ Sub - FRP Wrap*",LPA_Steady[Year],$B50)</f>
        <v>0</v>
      </c>
      <c r="AJ52" s="1">
        <f>SUMIFS(LPA_Steady[Cost],LPA_Steady[Project Name],"*AZ Sub - Conc Maj Repair*",LPA_Steady[Year],$B50)</f>
        <v>0</v>
      </c>
      <c r="AK52" s="1">
        <f>SUMIFS(LPA_Steady[Cost],LPA_Steady[Project Name],"*AZ Sub - Steel Maj Repair*",LPA_Steady[Year],$B50)</f>
        <v>0</v>
      </c>
      <c r="AL52" s="1">
        <f>SUMIFS(LPA_Steady[Cost],LPA_Steady[Project Name],"*AZ Bridge Replace - Conc*",LPA_Steady[Year],$B50)</f>
        <v>0</v>
      </c>
      <c r="AM52" s="1">
        <f>SUMIFS(LPA_Steady[Cost],LPA_Steady[Project Name],"*AZ Bridge Replace - Steel*",LPA_Steady[Year],$B50)</f>
        <v>0</v>
      </c>
      <c r="AN52" s="1">
        <f>SUMIFS(LPA_Steady[Cost],LPA_Steady[Project Name],"*AZ Culv*",LPA_Steady[Year],$B50)</f>
        <v>0</v>
      </c>
    </row>
    <row r="53" spans="2:40" x14ac:dyDescent="0.25">
      <c r="B53" s="52">
        <v>2030</v>
      </c>
      <c r="C53" s="52">
        <f>COUNTIFS(LPA_Steady[Project Name],"*AZ Deck - Epoxy Overlay*",LPA_Steady[Year],$B53)</f>
        <v>0</v>
      </c>
      <c r="D53" s="52">
        <f>COUNTIFS(LPA_Steady[Project Name],"*AZ Deck - Polyester Overlay*",LPA_Steady[Year],$B53)</f>
        <v>0</v>
      </c>
      <c r="E53" s="52">
        <f>COUNTIFS(LPA_Steady[Project Name],"*Az Deck - Replace*",LPA_Steady[Year],$B53)</f>
        <v>0</v>
      </c>
      <c r="F53" s="52">
        <f>COUNTIFS(LPA_Steady[Year],$B53,LPA_Steady[Project Name],"*AZ Super - FRP Wrap*")</f>
        <v>1</v>
      </c>
      <c r="G53" s="52">
        <f>COUNTIFS(LPA_Steady[Project Name],"*AZ Super - Conc Maj Repair*",LPA_Steady[Year],$B53)</f>
        <v>0</v>
      </c>
      <c r="H53" s="52">
        <f>COUNTIFS(LPA_Steady[Project Name],"*AZ Super - Stl*",LPA_Steady[Year],$B53)</f>
        <v>0</v>
      </c>
      <c r="I53" s="52">
        <f>COUNTIFS(LPA_Steady[Project Name],"*AZ Sub - FRP Wrap*",LPA_Steady[Year],$B53)</f>
        <v>0</v>
      </c>
      <c r="J53" s="52">
        <f>COUNTIFS(LPA_Steady[Project Name],"*AZ Sub - Conc Maj Repair*",LPA_Steady[Year],$B53)</f>
        <v>0</v>
      </c>
      <c r="K53" s="52">
        <f>COUNTIFS(LPA_Steady[Project Name],"*AZ Sub - Steel Maj Repair*",LPA_Steady[Year],$B53)</f>
        <v>0</v>
      </c>
      <c r="L53" s="52">
        <f>COUNTIFS(LPA_Steady[Project Name],"*AZ Bridge Replace - Conc*",LPA_Steady[Year],$B53)</f>
        <v>0</v>
      </c>
      <c r="M53" s="52">
        <f>COUNTIFS(LPA_Steady[Project Name],"*AZ Bridge Replace - Steel*",LPA_Steady[Year],$B53)</f>
        <v>0</v>
      </c>
      <c r="N53" s="52">
        <f>COUNTIFS(LPA_Steady[Project Name],"*AZ Culv*",LPA_Steady[Year],$B53)</f>
        <v>0</v>
      </c>
      <c r="AB53" s="52">
        <v>2028</v>
      </c>
      <c r="AC53" s="1">
        <f>SUMIFS(LPA_Steady[Cost],LPA_Steady[Project Name],"*AZ Deck - Epoxy Overlay*",LPA_Steady[Year],$B51)</f>
        <v>652323</v>
      </c>
      <c r="AD53" s="1">
        <f>SUMIFS(LPA_Steady[Cost],LPA_Steady[Project Name],"*AZ Deck - Polyester Overlay*",LPA_Steady[Year],$B51)</f>
        <v>0</v>
      </c>
      <c r="AE53" s="1">
        <f>SUMIFS(LPA_Steady[Cost],LPA_Steady[Project Name],"*Az Deck - Replace*",LPA_Steady[Year],$B51)</f>
        <v>0</v>
      </c>
      <c r="AF53" s="1">
        <f>SUMIFS(LPA_Steady[Cost],LPA_Steady[Project Name],"*AZ Super - FRP Wrap*",LPA_Steady[Year],$B51)</f>
        <v>2795812</v>
      </c>
      <c r="AG53" s="1">
        <f>SUMIFS(LPA_Steady[Cost],LPA_Steady[Project Name],"*AZ Super - Conc Maj Repair*",LPA_Steady[Year],$B51)</f>
        <v>0</v>
      </c>
      <c r="AH53" s="1">
        <f>SUMIFS(LPA_Steady[Cost],LPA_Steady[Project Name],"*AZ Super - Stl*",LPA_Steady[Year],$B51)</f>
        <v>0</v>
      </c>
      <c r="AI53" s="1">
        <f>SUMIFS(LPA_Steady[Cost],LPA_Steady[Project Name],"*AZ Sub - FRP Wrap*",LPA_Steady[Year],$B51)</f>
        <v>0</v>
      </c>
      <c r="AJ53" s="1">
        <f>SUMIFS(LPA_Steady[Cost],LPA_Steady[Project Name],"*AZ Sub - Conc Maj Repair*",LPA_Steady[Year],$B51)</f>
        <v>0</v>
      </c>
      <c r="AK53" s="1">
        <f>SUMIFS(LPA_Steady[Cost],LPA_Steady[Project Name],"*AZ Sub - Steel Maj Repair*",LPA_Steady[Year],$B51)</f>
        <v>0</v>
      </c>
      <c r="AL53" s="1">
        <f>SUMIFS(LPA_Steady[Cost],LPA_Steady[Project Name],"*AZ Bridge Replace - Conc*",LPA_Steady[Year],$B51)</f>
        <v>0</v>
      </c>
      <c r="AM53" s="1">
        <f>SUMIFS(LPA_Steady[Cost],LPA_Steady[Project Name],"*AZ Bridge Replace - Steel*",LPA_Steady[Year],$B51)</f>
        <v>0</v>
      </c>
      <c r="AN53" s="1">
        <f>SUMIFS(LPA_Steady[Cost],LPA_Steady[Project Name],"*AZ Culv*",LPA_Steady[Year],$B51)</f>
        <v>0</v>
      </c>
    </row>
    <row r="54" spans="2:40" x14ac:dyDescent="0.25">
      <c r="B54" s="52">
        <v>2031</v>
      </c>
      <c r="C54" s="52">
        <f>COUNTIFS(LPA_Steady[Project Name],"*AZ Deck - Epoxy Overlay*",LPA_Steady[Year],$B54)</f>
        <v>3</v>
      </c>
      <c r="D54" s="52">
        <f>COUNTIFS(LPA_Steady[Project Name],"*AZ Deck - Polyester Overlay*",LPA_Steady[Year],$B54)</f>
        <v>0</v>
      </c>
      <c r="E54" s="52">
        <f>COUNTIFS(LPA_Steady[Project Name],"*Az Deck - Replace*",LPA_Steady[Year],$B54)</f>
        <v>0</v>
      </c>
      <c r="F54" s="52">
        <f>COUNTIFS(LPA_Steady[Year],$B54,LPA_Steady[Project Name],"*AZ Super - FRP Wrap*")</f>
        <v>0</v>
      </c>
      <c r="G54" s="52">
        <f>COUNTIFS(LPA_Steady[Project Name],"*AZ Super - Conc Maj Repair*",LPA_Steady[Year],$B54)</f>
        <v>0</v>
      </c>
      <c r="H54" s="52">
        <f>COUNTIFS(LPA_Steady[Project Name],"*AZ Super - Stl*",LPA_Steady[Year],$B54)</f>
        <v>0</v>
      </c>
      <c r="I54" s="52">
        <f>COUNTIFS(LPA_Steady[Project Name],"*AZ Sub - FRP Wrap*",LPA_Steady[Year],$B54)</f>
        <v>0</v>
      </c>
      <c r="J54" s="52">
        <f>COUNTIFS(LPA_Steady[Project Name],"*AZ Sub - Conc Maj Repair*",LPA_Steady[Year],$B54)</f>
        <v>0</v>
      </c>
      <c r="K54" s="52">
        <f>COUNTIFS(LPA_Steady[Project Name],"*AZ Sub - Steel Maj Repair*",LPA_Steady[Year],$B54)</f>
        <v>0</v>
      </c>
      <c r="L54" s="52">
        <f>COUNTIFS(LPA_Steady[Project Name],"*AZ Bridge Replace - Conc*",LPA_Steady[Year],$B54)</f>
        <v>0</v>
      </c>
      <c r="M54" s="52">
        <f>COUNTIFS(LPA_Steady[Project Name],"*AZ Bridge Replace - Steel*",LPA_Steady[Year],$B54)</f>
        <v>0</v>
      </c>
      <c r="N54" s="52">
        <f>COUNTIFS(LPA_Steady[Project Name],"*AZ Culv*",LPA_Steady[Year],$B54)</f>
        <v>0</v>
      </c>
      <c r="AB54" s="52">
        <v>2029</v>
      </c>
      <c r="AC54" s="1">
        <f>SUMIFS(LPA_Steady[Cost],LPA_Steady[Project Name],"*AZ Deck - Epoxy Overlay*",LPA_Steady[Year],$B52)</f>
        <v>715146</v>
      </c>
      <c r="AD54" s="1">
        <f>SUMIFS(LPA_Steady[Cost],LPA_Steady[Project Name],"*AZ Deck - Polyester Overlay*",LPA_Steady[Year],$B52)</f>
        <v>0</v>
      </c>
      <c r="AE54" s="1">
        <f>SUMIFS(LPA_Steady[Cost],LPA_Steady[Project Name],"*Az Deck - Replace*",LPA_Steady[Year],$B52)</f>
        <v>0</v>
      </c>
      <c r="AF54" s="1">
        <f>SUMIFS(LPA_Steady[Cost],LPA_Steady[Project Name],"*AZ Super - FRP Wrap*",LPA_Steady[Year],$B52)</f>
        <v>0</v>
      </c>
      <c r="AG54" s="1">
        <f>SUMIFS(LPA_Steady[Cost],LPA_Steady[Project Name],"*AZ Super - Conc Maj Repair*",LPA_Steady[Year],$B52)</f>
        <v>0</v>
      </c>
      <c r="AH54" s="1">
        <f>SUMIFS(LPA_Steady[Cost],LPA_Steady[Project Name],"*AZ Super - Stl*",LPA_Steady[Year],$B52)</f>
        <v>0</v>
      </c>
      <c r="AI54" s="1">
        <f>SUMIFS(LPA_Steady[Cost],LPA_Steady[Project Name],"*AZ Sub - FRP Wrap*",LPA_Steady[Year],$B52)</f>
        <v>0</v>
      </c>
      <c r="AJ54" s="1">
        <f>SUMIFS(LPA_Steady[Cost],LPA_Steady[Project Name],"*AZ Sub - Conc Maj Repair*",LPA_Steady[Year],$B52)</f>
        <v>0</v>
      </c>
      <c r="AK54" s="1">
        <f>SUMIFS(LPA_Steady[Cost],LPA_Steady[Project Name],"*AZ Sub - Steel Maj Repair*",LPA_Steady[Year],$B52)</f>
        <v>0</v>
      </c>
      <c r="AL54" s="1">
        <f>SUMIFS(LPA_Steady[Cost],LPA_Steady[Project Name],"*AZ Bridge Replace - Conc*",LPA_Steady[Year],$B52)</f>
        <v>0</v>
      </c>
      <c r="AM54" s="1">
        <f>SUMIFS(LPA_Steady[Cost],LPA_Steady[Project Name],"*AZ Bridge Replace - Steel*",LPA_Steady[Year],$B52)</f>
        <v>0</v>
      </c>
      <c r="AN54" s="1">
        <f>SUMIFS(LPA_Steady[Cost],LPA_Steady[Project Name],"*AZ Culv*",LPA_Steady[Year],$B52)</f>
        <v>0</v>
      </c>
    </row>
    <row r="55" spans="2:40" x14ac:dyDescent="0.25">
      <c r="B55" s="52">
        <v>2032</v>
      </c>
      <c r="C55" s="52">
        <f>COUNTIFS(LPA_Steady[Project Name],"*AZ Deck - Epoxy Overlay*",LPA_Steady[Year],$B55)</f>
        <v>0</v>
      </c>
      <c r="D55" s="52">
        <f>COUNTIFS(LPA_Steady[Project Name],"*AZ Deck - Polyester Overlay*",LPA_Steady[Year],$B55)</f>
        <v>0</v>
      </c>
      <c r="E55" s="52">
        <f>COUNTIFS(LPA_Steady[Project Name],"*Az Deck - Replace*",LPA_Steady[Year],$B55)</f>
        <v>0</v>
      </c>
      <c r="F55" s="52">
        <f>COUNTIFS(LPA_Steady[Year],$B55,LPA_Steady[Project Name],"*AZ Super - FRP Wrap*")</f>
        <v>0</v>
      </c>
      <c r="G55" s="52">
        <f>COUNTIFS(LPA_Steady[Project Name],"*AZ Super - Conc Maj Repair*",LPA_Steady[Year],$B55)</f>
        <v>0</v>
      </c>
      <c r="H55" s="52">
        <f>COUNTIFS(LPA_Steady[Project Name],"*AZ Super - Stl*",LPA_Steady[Year],$B55)</f>
        <v>0</v>
      </c>
      <c r="I55" s="52">
        <f>COUNTIFS(LPA_Steady[Project Name],"*AZ Sub - FRP Wrap*",LPA_Steady[Year],$B55)</f>
        <v>0</v>
      </c>
      <c r="J55" s="52">
        <f>COUNTIFS(LPA_Steady[Project Name],"*AZ Sub - Conc Maj Repair*",LPA_Steady[Year],$B55)</f>
        <v>0</v>
      </c>
      <c r="K55" s="52">
        <f>COUNTIFS(LPA_Steady[Project Name],"*AZ Sub - Steel Maj Repair*",LPA_Steady[Year],$B55)</f>
        <v>0</v>
      </c>
      <c r="L55" s="52">
        <f>COUNTIFS(LPA_Steady[Project Name],"*AZ Bridge Replace - Conc*",LPA_Steady[Year],$B55)</f>
        <v>0</v>
      </c>
      <c r="M55" s="52">
        <f>COUNTIFS(LPA_Steady[Project Name],"*AZ Bridge Replace - Steel*",LPA_Steady[Year],$B55)</f>
        <v>0</v>
      </c>
      <c r="N55" s="52">
        <f>COUNTIFS(LPA_Steady[Project Name],"*AZ Culv*",LPA_Steady[Year],$B55)</f>
        <v>0</v>
      </c>
      <c r="AB55" s="52">
        <v>2030</v>
      </c>
      <c r="AC55" s="1">
        <f>SUMIFS(LPA_Steady[Cost],LPA_Steady[Project Name],"*AZ Deck - Epoxy Overlay*",LPA_Steady[Year],$B53)</f>
        <v>0</v>
      </c>
      <c r="AD55" s="1">
        <f>SUMIFS(LPA_Steady[Cost],LPA_Steady[Project Name],"*AZ Deck - Polyester Overlay*",LPA_Steady[Year],$B53)</f>
        <v>0</v>
      </c>
      <c r="AE55" s="1">
        <f>SUMIFS(LPA_Steady[Cost],LPA_Steady[Project Name],"*Az Deck - Replace*",LPA_Steady[Year],$B53)</f>
        <v>0</v>
      </c>
      <c r="AF55" s="1">
        <f>SUMIFS(LPA_Steady[Cost],LPA_Steady[Project Name],"*AZ Super - FRP Wrap*",LPA_Steady[Year],$B53)</f>
        <v>3682761</v>
      </c>
      <c r="AG55" s="1">
        <f>SUMIFS(LPA_Steady[Cost],LPA_Steady[Project Name],"*AZ Super - Conc Maj Repair*",LPA_Steady[Year],$B53)</f>
        <v>0</v>
      </c>
      <c r="AH55" s="1">
        <f>SUMIFS(LPA_Steady[Cost],LPA_Steady[Project Name],"*AZ Super - Stl*",LPA_Steady[Year],$B53)</f>
        <v>0</v>
      </c>
      <c r="AI55" s="1">
        <f>SUMIFS(LPA_Steady[Cost],LPA_Steady[Project Name],"*AZ Sub - FRP Wrap*",LPA_Steady[Year],$B53)</f>
        <v>0</v>
      </c>
      <c r="AJ55" s="1">
        <f>SUMIFS(LPA_Steady[Cost],LPA_Steady[Project Name],"*AZ Sub - Conc Maj Repair*",LPA_Steady[Year],$B53)</f>
        <v>0</v>
      </c>
      <c r="AK55" s="1">
        <f>SUMIFS(LPA_Steady[Cost],LPA_Steady[Project Name],"*AZ Sub - Steel Maj Repair*",LPA_Steady[Year],$B53)</f>
        <v>0</v>
      </c>
      <c r="AL55" s="1">
        <f>SUMIFS(LPA_Steady[Cost],LPA_Steady[Project Name],"*AZ Bridge Replace - Conc*",LPA_Steady[Year],$B53)</f>
        <v>0</v>
      </c>
      <c r="AM55" s="1">
        <f>SUMIFS(LPA_Steady[Cost],LPA_Steady[Project Name],"*AZ Bridge Replace - Steel*",LPA_Steady[Year],$B53)</f>
        <v>0</v>
      </c>
      <c r="AN55" s="1">
        <f>SUMIFS(LPA_Steady[Cost],LPA_Steady[Project Name],"*AZ Culv*",LPA_Steady[Year],$B53)</f>
        <v>0</v>
      </c>
    </row>
    <row r="56" spans="2:40" x14ac:dyDescent="0.25">
      <c r="B56" s="52">
        <v>2033</v>
      </c>
      <c r="C56" s="52">
        <f>COUNTIFS(LPA_Steady[Project Name],"*AZ Deck - Epoxy Overlay*",LPA_Steady[Year],$B56)</f>
        <v>0</v>
      </c>
      <c r="D56" s="52">
        <f>COUNTIFS(LPA_Steady[Project Name],"*AZ Deck - Polyester Overlay*",LPA_Steady[Year],$B56)</f>
        <v>0</v>
      </c>
      <c r="E56" s="52">
        <f>COUNTIFS(LPA_Steady[Project Name],"*Az Deck - Replace*",LPA_Steady[Year],$B56)</f>
        <v>0</v>
      </c>
      <c r="F56" s="52">
        <f>COUNTIFS(LPA_Steady[Year],$B56,LPA_Steady[Project Name],"*AZ Super - FRP Wrap*")</f>
        <v>0</v>
      </c>
      <c r="G56" s="52">
        <f>COUNTIFS(LPA_Steady[Project Name],"*AZ Super - Conc Maj Repair*",LPA_Steady[Year],$B56)</f>
        <v>0</v>
      </c>
      <c r="H56" s="52">
        <f>COUNTIFS(LPA_Steady[Project Name],"*AZ Super - Stl*",LPA_Steady[Year],$B56)</f>
        <v>0</v>
      </c>
      <c r="I56" s="52">
        <f>COUNTIFS(LPA_Steady[Project Name],"*AZ Sub - FRP Wrap*",LPA_Steady[Year],$B56)</f>
        <v>0</v>
      </c>
      <c r="J56" s="52">
        <f>COUNTIFS(LPA_Steady[Project Name],"*AZ Sub - Conc Maj Repair*",LPA_Steady[Year],$B56)</f>
        <v>0</v>
      </c>
      <c r="K56" s="52">
        <f>COUNTIFS(LPA_Steady[Project Name],"*AZ Sub - Steel Maj Repair*",LPA_Steady[Year],$B56)</f>
        <v>0</v>
      </c>
      <c r="L56" s="52">
        <f>COUNTIFS(LPA_Steady[Project Name],"*AZ Bridge Replace - Conc*",LPA_Steady[Year],$B56)</f>
        <v>0</v>
      </c>
      <c r="M56" s="52">
        <f>COUNTIFS(LPA_Steady[Project Name],"*AZ Bridge Replace - Steel*",LPA_Steady[Year],$B56)</f>
        <v>0</v>
      </c>
      <c r="N56" s="52">
        <f>COUNTIFS(LPA_Steady[Project Name],"*AZ Culv*",LPA_Steady[Year],$B56)</f>
        <v>0</v>
      </c>
      <c r="AB56" s="52">
        <v>2031</v>
      </c>
      <c r="AC56" s="1">
        <f>SUMIFS(LPA_Steady[Cost],LPA_Steady[Project Name],"*AZ Deck - Epoxy Overlay*",LPA_Steady[Year],$B54)</f>
        <v>3775263</v>
      </c>
      <c r="AD56" s="1">
        <f>SUMIFS(LPA_Steady[Cost],LPA_Steady[Project Name],"*AZ Deck - Polyester Overlay*",LPA_Steady[Year],$B54)</f>
        <v>0</v>
      </c>
      <c r="AE56" s="1">
        <f>SUMIFS(LPA_Steady[Cost],LPA_Steady[Project Name],"*Az Deck - Replace*",LPA_Steady[Year],$B54)</f>
        <v>0</v>
      </c>
      <c r="AF56" s="1">
        <f>SUMIFS(LPA_Steady[Cost],LPA_Steady[Project Name],"*AZ Super - FRP Wrap*",LPA_Steady[Year],$B54)</f>
        <v>0</v>
      </c>
      <c r="AG56" s="1">
        <f>SUMIFS(LPA_Steady[Cost],LPA_Steady[Project Name],"*AZ Super - Conc Maj Repair*",LPA_Steady[Year],$B54)</f>
        <v>0</v>
      </c>
      <c r="AH56" s="1">
        <f>SUMIFS(LPA_Steady[Cost],LPA_Steady[Project Name],"*AZ Super - Stl*",LPA_Steady[Year],$B54)</f>
        <v>0</v>
      </c>
      <c r="AI56" s="1">
        <f>SUMIFS(LPA_Steady[Cost],LPA_Steady[Project Name],"*AZ Sub - FRP Wrap*",LPA_Steady[Year],$B54)</f>
        <v>0</v>
      </c>
      <c r="AJ56" s="1">
        <f>SUMIFS(LPA_Steady[Cost],LPA_Steady[Project Name],"*AZ Sub - Conc Maj Repair*",LPA_Steady[Year],$B54)</f>
        <v>0</v>
      </c>
      <c r="AK56" s="1">
        <f>SUMIFS(LPA_Steady[Cost],LPA_Steady[Project Name],"*AZ Sub - Steel Maj Repair*",LPA_Steady[Year],$B54)</f>
        <v>0</v>
      </c>
      <c r="AL56" s="1">
        <f>SUMIFS(LPA_Steady[Cost],LPA_Steady[Project Name],"*AZ Bridge Replace - Conc*",LPA_Steady[Year],$B54)</f>
        <v>0</v>
      </c>
      <c r="AM56" s="1">
        <f>SUMIFS(LPA_Steady[Cost],LPA_Steady[Project Name],"*AZ Bridge Replace - Steel*",LPA_Steady[Year],$B54)</f>
        <v>0</v>
      </c>
      <c r="AN56" s="1">
        <f>SUMIFS(LPA_Steady[Cost],LPA_Steady[Project Name],"*AZ Culv*",LPA_Steady[Year],$B54)</f>
        <v>0</v>
      </c>
    </row>
    <row r="57" spans="2:40" x14ac:dyDescent="0.25">
      <c r="B57" s="52">
        <v>2034</v>
      </c>
      <c r="C57" s="52">
        <f>COUNTIFS(LPA_Steady[Project Name],"*AZ Deck - Epoxy Overlay*",LPA_Steady[Year],$B57)</f>
        <v>0</v>
      </c>
      <c r="D57" s="52">
        <f>COUNTIFS(LPA_Steady[Project Name],"*AZ Deck - Polyester Overlay*",LPA_Steady[Year],$B57)</f>
        <v>0</v>
      </c>
      <c r="E57" s="52">
        <f>COUNTIFS(LPA_Steady[Project Name],"*Az Deck - Replace*",LPA_Steady[Year],$B57)</f>
        <v>0</v>
      </c>
      <c r="F57" s="52">
        <f>COUNTIFS(LPA_Steady[Year],$B57,LPA_Steady[Project Name],"*AZ Super - FRP Wrap*")</f>
        <v>0</v>
      </c>
      <c r="G57" s="52">
        <f>COUNTIFS(LPA_Steady[Project Name],"*AZ Super - Conc Maj Repair*",LPA_Steady[Year],$B57)</f>
        <v>0</v>
      </c>
      <c r="H57" s="52">
        <f>COUNTIFS(LPA_Steady[Project Name],"*AZ Super - Stl*",LPA_Steady[Year],$B57)</f>
        <v>0</v>
      </c>
      <c r="I57" s="52">
        <f>COUNTIFS(LPA_Steady[Project Name],"*AZ Sub - FRP Wrap*",LPA_Steady[Year],$B57)</f>
        <v>0</v>
      </c>
      <c r="J57" s="52">
        <f>COUNTIFS(LPA_Steady[Project Name],"*AZ Sub - Conc Maj Repair*",LPA_Steady[Year],$B57)</f>
        <v>0</v>
      </c>
      <c r="K57" s="52">
        <f>COUNTIFS(LPA_Steady[Project Name],"*AZ Sub - Steel Maj Repair*",LPA_Steady[Year],$B57)</f>
        <v>0</v>
      </c>
      <c r="L57" s="52">
        <f>COUNTIFS(LPA_Steady[Project Name],"*AZ Bridge Replace - Conc*",LPA_Steady[Year],$B57)</f>
        <v>0</v>
      </c>
      <c r="M57" s="52">
        <f>COUNTIFS(LPA_Steady[Project Name],"*AZ Bridge Replace - Steel*",LPA_Steady[Year],$B57)</f>
        <v>0</v>
      </c>
      <c r="N57" s="52">
        <f>COUNTIFS(LPA_Steady[Project Name],"*AZ Culv*",LPA_Steady[Year],$B57)</f>
        <v>0</v>
      </c>
      <c r="AB57" s="52">
        <v>2032</v>
      </c>
      <c r="AC57" s="1">
        <f>SUMIFS(LPA_Steady[Cost],LPA_Steady[Project Name],"*AZ Deck - Epoxy Overlay*",LPA_Steady[Year],$B55)</f>
        <v>0</v>
      </c>
      <c r="AD57" s="1">
        <f>SUMIFS(LPA_Steady[Cost],LPA_Steady[Project Name],"*AZ Deck - Polyester Overlay*",LPA_Steady[Year],$B55)</f>
        <v>0</v>
      </c>
      <c r="AE57" s="1">
        <f>SUMIFS(LPA_Steady[Cost],LPA_Steady[Project Name],"*Az Deck - Replace*",LPA_Steady[Year],$B55)</f>
        <v>0</v>
      </c>
      <c r="AF57" s="1">
        <f>SUMIFS(LPA_Steady[Cost],LPA_Steady[Project Name],"*AZ Super - FRP Wrap*",LPA_Steady[Year],$B55)</f>
        <v>0</v>
      </c>
      <c r="AG57" s="1">
        <f>SUMIFS(LPA_Steady[Cost],LPA_Steady[Project Name],"*AZ Super - Conc Maj Repair*",LPA_Steady[Year],$B55)</f>
        <v>0</v>
      </c>
      <c r="AH57" s="1">
        <f>SUMIFS(LPA_Steady[Cost],LPA_Steady[Project Name],"*AZ Super - Stl*",LPA_Steady[Year],$B55)</f>
        <v>0</v>
      </c>
      <c r="AI57" s="1">
        <f>SUMIFS(LPA_Steady[Cost],LPA_Steady[Project Name],"*AZ Sub - FRP Wrap*",LPA_Steady[Year],$B55)</f>
        <v>0</v>
      </c>
      <c r="AJ57" s="1">
        <f>SUMIFS(LPA_Steady[Cost],LPA_Steady[Project Name],"*AZ Sub - Conc Maj Repair*",LPA_Steady[Year],$B55)</f>
        <v>0</v>
      </c>
      <c r="AK57" s="1">
        <f>SUMIFS(LPA_Steady[Cost],LPA_Steady[Project Name],"*AZ Sub - Steel Maj Repair*",LPA_Steady[Year],$B55)</f>
        <v>0</v>
      </c>
      <c r="AL57" s="1">
        <f>SUMIFS(LPA_Steady[Cost],LPA_Steady[Project Name],"*AZ Bridge Replace - Conc*",LPA_Steady[Year],$B55)</f>
        <v>0</v>
      </c>
      <c r="AM57" s="1">
        <f>SUMIFS(LPA_Steady[Cost],LPA_Steady[Project Name],"*AZ Bridge Replace - Steel*",LPA_Steady[Year],$B55)</f>
        <v>0</v>
      </c>
      <c r="AN57" s="1">
        <f>SUMIFS(LPA_Steady[Cost],LPA_Steady[Project Name],"*AZ Culv*",LPA_Steady[Year],$B55)</f>
        <v>0</v>
      </c>
    </row>
    <row r="58" spans="2:40" x14ac:dyDescent="0.25">
      <c r="B58" s="52">
        <v>2035</v>
      </c>
      <c r="C58" s="52">
        <f>COUNTIFS(LPA_Steady[Project Name],"*AZ Deck - Epoxy Overlay*",LPA_Steady[Year],$B58)</f>
        <v>0</v>
      </c>
      <c r="D58" s="52">
        <f>COUNTIFS(LPA_Steady[Project Name],"*AZ Deck - Polyester Overlay*",LPA_Steady[Year],$B58)</f>
        <v>0</v>
      </c>
      <c r="E58" s="52">
        <f>COUNTIFS(LPA_Steady[Project Name],"*Az Deck - Replace*",LPA_Steady[Year],$B58)</f>
        <v>0</v>
      </c>
      <c r="F58" s="52">
        <f>COUNTIFS(LPA_Steady[Year],$B58,LPA_Steady[Project Name],"*AZ Super - FRP Wrap*")</f>
        <v>0</v>
      </c>
      <c r="G58" s="52">
        <f>COUNTIFS(LPA_Steady[Project Name],"*AZ Super - Conc Maj Repair*",LPA_Steady[Year],$B58)</f>
        <v>0</v>
      </c>
      <c r="H58" s="52">
        <f>COUNTIFS(LPA_Steady[Project Name],"*AZ Super - Stl*",LPA_Steady[Year],$B58)</f>
        <v>0</v>
      </c>
      <c r="I58" s="52">
        <f>COUNTIFS(LPA_Steady[Project Name],"*AZ Sub - FRP Wrap*",LPA_Steady[Year],$B58)</f>
        <v>0</v>
      </c>
      <c r="J58" s="52">
        <f>COUNTIFS(LPA_Steady[Project Name],"*AZ Sub - Conc Maj Repair*",LPA_Steady[Year],$B58)</f>
        <v>0</v>
      </c>
      <c r="K58" s="52">
        <f>COUNTIFS(LPA_Steady[Project Name],"*AZ Sub - Steel Maj Repair*",LPA_Steady[Year],$B58)</f>
        <v>0</v>
      </c>
      <c r="L58" s="52">
        <f>COUNTIFS(LPA_Steady[Project Name],"*AZ Bridge Replace - Conc*",LPA_Steady[Year],$B58)</f>
        <v>0</v>
      </c>
      <c r="M58" s="52">
        <f>COUNTIFS(LPA_Steady[Project Name],"*AZ Bridge Replace - Steel*",LPA_Steady[Year],$B58)</f>
        <v>0</v>
      </c>
      <c r="N58" s="52">
        <f>COUNTIFS(LPA_Steady[Project Name],"*AZ Culv*",LPA_Steady[Year],$B58)</f>
        <v>0</v>
      </c>
      <c r="AB58" s="52">
        <v>2033</v>
      </c>
      <c r="AC58" s="1">
        <f>SUMIFS(LPA_Steady[Cost],LPA_Steady[Project Name],"*AZ Deck - Epoxy Overlay*",LPA_Steady[Year],$B56)</f>
        <v>0</v>
      </c>
      <c r="AD58" s="1">
        <f>SUMIFS(LPA_Steady[Cost],LPA_Steady[Project Name],"*AZ Deck - Polyester Overlay*",LPA_Steady[Year],$B56)</f>
        <v>0</v>
      </c>
      <c r="AE58" s="1">
        <f>SUMIFS(LPA_Steady[Cost],LPA_Steady[Project Name],"*Az Deck - Replace*",LPA_Steady[Year],$B56)</f>
        <v>0</v>
      </c>
      <c r="AF58" s="1">
        <f>SUMIFS(LPA_Steady[Cost],LPA_Steady[Project Name],"*AZ Super - FRP Wrap*",LPA_Steady[Year],$B56)</f>
        <v>0</v>
      </c>
      <c r="AG58" s="1">
        <f>SUMIFS(LPA_Steady[Cost],LPA_Steady[Project Name],"*AZ Super - Conc Maj Repair*",LPA_Steady[Year],$B56)</f>
        <v>0</v>
      </c>
      <c r="AH58" s="1">
        <f>SUMIFS(LPA_Steady[Cost],LPA_Steady[Project Name],"*AZ Super - Stl*",LPA_Steady[Year],$B56)</f>
        <v>0</v>
      </c>
      <c r="AI58" s="1">
        <f>SUMIFS(LPA_Steady[Cost],LPA_Steady[Project Name],"*AZ Sub - FRP Wrap*",LPA_Steady[Year],$B56)</f>
        <v>0</v>
      </c>
      <c r="AJ58" s="1">
        <f>SUMIFS(LPA_Steady[Cost],LPA_Steady[Project Name],"*AZ Sub - Conc Maj Repair*",LPA_Steady[Year],$B56)</f>
        <v>0</v>
      </c>
      <c r="AK58" s="1">
        <f>SUMIFS(LPA_Steady[Cost],LPA_Steady[Project Name],"*AZ Sub - Steel Maj Repair*",LPA_Steady[Year],$B56)</f>
        <v>0</v>
      </c>
      <c r="AL58" s="1">
        <f>SUMIFS(LPA_Steady[Cost],LPA_Steady[Project Name],"*AZ Bridge Replace - Conc*",LPA_Steady[Year],$B56)</f>
        <v>0</v>
      </c>
      <c r="AM58" s="1">
        <f>SUMIFS(LPA_Steady[Cost],LPA_Steady[Project Name],"*AZ Bridge Replace - Steel*",LPA_Steady[Year],$B56)</f>
        <v>0</v>
      </c>
      <c r="AN58" s="1">
        <f>SUMIFS(LPA_Steady[Cost],LPA_Steady[Project Name],"*AZ Culv*",LPA_Steady[Year],$B56)</f>
        <v>0</v>
      </c>
    </row>
    <row r="59" spans="2:40" x14ac:dyDescent="0.25">
      <c r="B59" s="52">
        <v>2036</v>
      </c>
      <c r="C59" s="52">
        <f>COUNTIFS(LPA_Steady[Project Name],"*AZ Deck - Epoxy Overlay*",LPA_Steady[Year],$B59)</f>
        <v>0</v>
      </c>
      <c r="D59" s="52">
        <f>COUNTIFS(LPA_Steady[Project Name],"*AZ Deck - Polyester Overlay*",LPA_Steady[Year],$B59)</f>
        <v>0</v>
      </c>
      <c r="E59" s="52">
        <f>COUNTIFS(LPA_Steady[Project Name],"*Az Deck - Replace*",LPA_Steady[Year],$B59)</f>
        <v>0</v>
      </c>
      <c r="F59" s="52">
        <f>COUNTIFS(LPA_Steady[Year],$B59,LPA_Steady[Project Name],"*AZ Super - FRP Wrap*")</f>
        <v>0</v>
      </c>
      <c r="G59" s="52">
        <f>COUNTIFS(LPA_Steady[Project Name],"*AZ Super - Conc Maj Repair*",LPA_Steady[Year],$B59)</f>
        <v>0</v>
      </c>
      <c r="H59" s="52">
        <f>COUNTIFS(LPA_Steady[Project Name],"*AZ Super - Stl*",LPA_Steady[Year],$B59)</f>
        <v>0</v>
      </c>
      <c r="I59" s="52">
        <f>COUNTIFS(LPA_Steady[Project Name],"*AZ Sub - FRP Wrap*",LPA_Steady[Year],$B59)</f>
        <v>0</v>
      </c>
      <c r="J59" s="52">
        <f>COUNTIFS(LPA_Steady[Project Name],"*AZ Sub - Conc Maj Repair*",LPA_Steady[Year],$B59)</f>
        <v>0</v>
      </c>
      <c r="K59" s="52">
        <f>COUNTIFS(LPA_Steady[Project Name],"*AZ Sub - Steel Maj Repair*",LPA_Steady[Year],$B59)</f>
        <v>0</v>
      </c>
      <c r="L59" s="52">
        <f>COUNTIFS(LPA_Steady[Project Name],"*AZ Bridge Replace - Conc*",LPA_Steady[Year],$B59)</f>
        <v>0</v>
      </c>
      <c r="M59" s="52">
        <f>COUNTIFS(LPA_Steady[Project Name],"*AZ Bridge Replace - Steel*",LPA_Steady[Year],$B59)</f>
        <v>0</v>
      </c>
      <c r="N59" s="52">
        <f>COUNTIFS(LPA_Steady[Project Name],"*AZ Culv*",LPA_Steady[Year],$B59)</f>
        <v>0</v>
      </c>
      <c r="AB59" s="52">
        <v>2034</v>
      </c>
      <c r="AC59" s="1">
        <f>SUMIFS(LPA_Steady[Cost],LPA_Steady[Project Name],"*AZ Deck - Epoxy Overlay*",LPA_Steady[Year],$B57)</f>
        <v>0</v>
      </c>
      <c r="AD59" s="1">
        <f>SUMIFS(LPA_Steady[Cost],LPA_Steady[Project Name],"*AZ Deck - Polyester Overlay*",LPA_Steady[Year],$B57)</f>
        <v>0</v>
      </c>
      <c r="AE59" s="1">
        <f>SUMIFS(LPA_Steady[Cost],LPA_Steady[Project Name],"*Az Deck - Replace*",LPA_Steady[Year],$B57)</f>
        <v>0</v>
      </c>
      <c r="AF59" s="1">
        <f>SUMIFS(LPA_Steady[Cost],LPA_Steady[Project Name],"*AZ Super - FRP Wrap*",LPA_Steady[Year],$B57)</f>
        <v>0</v>
      </c>
      <c r="AG59" s="1">
        <f>SUMIFS(LPA_Steady[Cost],LPA_Steady[Project Name],"*AZ Super - Conc Maj Repair*",LPA_Steady[Year],$B57)</f>
        <v>0</v>
      </c>
      <c r="AH59" s="1">
        <f>SUMIFS(LPA_Steady[Cost],LPA_Steady[Project Name],"*AZ Super - Stl*",LPA_Steady[Year],$B57)</f>
        <v>0</v>
      </c>
      <c r="AI59" s="1">
        <f>SUMIFS(LPA_Steady[Cost],LPA_Steady[Project Name],"*AZ Sub - FRP Wrap*",LPA_Steady[Year],$B57)</f>
        <v>0</v>
      </c>
      <c r="AJ59" s="1">
        <f>SUMIFS(LPA_Steady[Cost],LPA_Steady[Project Name],"*AZ Sub - Conc Maj Repair*",LPA_Steady[Year],$B57)</f>
        <v>0</v>
      </c>
      <c r="AK59" s="1">
        <f>SUMIFS(LPA_Steady[Cost],LPA_Steady[Project Name],"*AZ Sub - Steel Maj Repair*",LPA_Steady[Year],$B57)</f>
        <v>0</v>
      </c>
      <c r="AL59" s="1">
        <f>SUMIFS(LPA_Steady[Cost],LPA_Steady[Project Name],"*AZ Bridge Replace - Conc*",LPA_Steady[Year],$B57)</f>
        <v>0</v>
      </c>
      <c r="AM59" s="1">
        <f>SUMIFS(LPA_Steady[Cost],LPA_Steady[Project Name],"*AZ Bridge Replace - Steel*",LPA_Steady[Year],$B57)</f>
        <v>0</v>
      </c>
      <c r="AN59" s="1">
        <f>SUMIFS(LPA_Steady[Cost],LPA_Steady[Project Name],"*AZ Culv*",LPA_Steady[Year],$B57)</f>
        <v>0</v>
      </c>
    </row>
    <row r="60" spans="2:40" x14ac:dyDescent="0.25">
      <c r="B60" s="52">
        <v>2037</v>
      </c>
      <c r="C60" s="52">
        <f>COUNTIFS(LPA_Steady[Project Name],"*AZ Deck - Epoxy Overlay*",LPA_Steady[Year],$B60)</f>
        <v>0</v>
      </c>
      <c r="D60" s="52">
        <f>COUNTIFS(LPA_Steady[Project Name],"*AZ Deck - Polyester Overlay*",LPA_Steady[Year],$B60)</f>
        <v>0</v>
      </c>
      <c r="E60" s="52">
        <f>COUNTIFS(LPA_Steady[Project Name],"*Az Deck - Replace*",LPA_Steady[Year],$B60)</f>
        <v>0</v>
      </c>
      <c r="F60" s="52">
        <f>COUNTIFS(LPA_Steady[Year],$B60,LPA_Steady[Project Name],"*AZ Super - FRP Wrap*")</f>
        <v>0</v>
      </c>
      <c r="G60" s="52">
        <f>COUNTIFS(LPA_Steady[Project Name],"*AZ Super - Conc Maj Repair*",LPA_Steady[Year],$B60)</f>
        <v>0</v>
      </c>
      <c r="H60" s="52">
        <f>COUNTIFS(LPA_Steady[Project Name],"*AZ Super - Stl*",LPA_Steady[Year],$B60)</f>
        <v>0</v>
      </c>
      <c r="I60" s="52">
        <f>COUNTIFS(LPA_Steady[Project Name],"*AZ Sub - FRP Wrap*",LPA_Steady[Year],$B60)</f>
        <v>0</v>
      </c>
      <c r="J60" s="52">
        <f>COUNTIFS(LPA_Steady[Project Name],"*AZ Sub - Conc Maj Repair*",LPA_Steady[Year],$B60)</f>
        <v>0</v>
      </c>
      <c r="K60" s="52">
        <f>COUNTIFS(LPA_Steady[Project Name],"*AZ Sub - Steel Maj Repair*",LPA_Steady[Year],$B60)</f>
        <v>0</v>
      </c>
      <c r="L60" s="52">
        <f>COUNTIFS(LPA_Steady[Project Name],"*AZ Bridge Replace - Conc*",LPA_Steady[Year],$B60)</f>
        <v>0</v>
      </c>
      <c r="M60" s="52">
        <f>COUNTIFS(LPA_Steady[Project Name],"*AZ Bridge Replace - Steel*",LPA_Steady[Year],$B60)</f>
        <v>0</v>
      </c>
      <c r="N60" s="52">
        <f>COUNTIFS(LPA_Steady[Project Name],"*AZ Culv*",LPA_Steady[Year],$B60)</f>
        <v>0</v>
      </c>
      <c r="AB60" s="52">
        <v>2035</v>
      </c>
      <c r="AC60" s="1">
        <f>SUMIFS(LPA_Steady[Cost],LPA_Steady[Project Name],"*AZ Deck - Epoxy Overlay*",LPA_Steady[Year],$B58)</f>
        <v>0</v>
      </c>
      <c r="AD60" s="1">
        <f>SUMIFS(LPA_Steady[Cost],LPA_Steady[Project Name],"*AZ Deck - Polyester Overlay*",LPA_Steady[Year],$B58)</f>
        <v>0</v>
      </c>
      <c r="AE60" s="1">
        <f>SUMIFS(LPA_Steady[Cost],LPA_Steady[Project Name],"*Az Deck - Replace*",LPA_Steady[Year],$B58)</f>
        <v>0</v>
      </c>
      <c r="AF60" s="1">
        <f>SUMIFS(LPA_Steady[Cost],LPA_Steady[Project Name],"*AZ Super - FRP Wrap*",LPA_Steady[Year],$B58)</f>
        <v>0</v>
      </c>
      <c r="AG60" s="1">
        <f>SUMIFS(LPA_Steady[Cost],LPA_Steady[Project Name],"*AZ Super - Conc Maj Repair*",LPA_Steady[Year],$B58)</f>
        <v>0</v>
      </c>
      <c r="AH60" s="1">
        <f>SUMIFS(LPA_Steady[Cost],LPA_Steady[Project Name],"*AZ Super - Stl*",LPA_Steady[Year],$B58)</f>
        <v>0</v>
      </c>
      <c r="AI60" s="1">
        <f>SUMIFS(LPA_Steady[Cost],LPA_Steady[Project Name],"*AZ Sub - FRP Wrap*",LPA_Steady[Year],$B58)</f>
        <v>0</v>
      </c>
      <c r="AJ60" s="1">
        <f>SUMIFS(LPA_Steady[Cost],LPA_Steady[Project Name],"*AZ Sub - Conc Maj Repair*",LPA_Steady[Year],$B58)</f>
        <v>0</v>
      </c>
      <c r="AK60" s="1">
        <f>SUMIFS(LPA_Steady[Cost],LPA_Steady[Project Name],"*AZ Sub - Steel Maj Repair*",LPA_Steady[Year],$B58)</f>
        <v>0</v>
      </c>
      <c r="AL60" s="1">
        <f>SUMIFS(LPA_Steady[Cost],LPA_Steady[Project Name],"*AZ Bridge Replace - Conc*",LPA_Steady[Year],$B58)</f>
        <v>0</v>
      </c>
      <c r="AM60" s="1">
        <f>SUMIFS(LPA_Steady[Cost],LPA_Steady[Project Name],"*AZ Bridge Replace - Steel*",LPA_Steady[Year],$B58)</f>
        <v>0</v>
      </c>
      <c r="AN60" s="1">
        <f>SUMIFS(LPA_Steady[Cost],LPA_Steady[Project Name],"*AZ Culv*",LPA_Steady[Year],$B58)</f>
        <v>0</v>
      </c>
    </row>
    <row r="61" spans="2:40" x14ac:dyDescent="0.25">
      <c r="B61" s="52">
        <v>2038</v>
      </c>
      <c r="C61" s="52">
        <f>COUNTIFS(LPA_Steady[Project Name],"*AZ Deck - Epoxy Overlay*",LPA_Steady[Year],$B61)</f>
        <v>0</v>
      </c>
      <c r="D61" s="52">
        <f>COUNTIFS(LPA_Steady[Project Name],"*AZ Deck - Polyester Overlay*",LPA_Steady[Year],$B61)</f>
        <v>0</v>
      </c>
      <c r="E61" s="52">
        <f>COUNTIFS(LPA_Steady[Project Name],"*Az Deck - Replace*",LPA_Steady[Year],$B61)</f>
        <v>0</v>
      </c>
      <c r="F61" s="52">
        <f>COUNTIFS(LPA_Steady[Year],$B61,LPA_Steady[Project Name],"*AZ Super - FRP Wrap*")</f>
        <v>0</v>
      </c>
      <c r="G61" s="52">
        <f>COUNTIFS(LPA_Steady[Project Name],"*AZ Super - Conc Maj Repair*",LPA_Steady[Year],$B61)</f>
        <v>0</v>
      </c>
      <c r="H61" s="52">
        <f>COUNTIFS(LPA_Steady[Project Name],"*AZ Super - Stl*",LPA_Steady[Year],$B61)</f>
        <v>0</v>
      </c>
      <c r="I61" s="52">
        <f>COUNTIFS(LPA_Steady[Project Name],"*AZ Sub - FRP Wrap*",LPA_Steady[Year],$B61)</f>
        <v>0</v>
      </c>
      <c r="J61" s="52">
        <f>COUNTIFS(LPA_Steady[Project Name],"*AZ Sub - Conc Maj Repair*",LPA_Steady[Year],$B61)</f>
        <v>0</v>
      </c>
      <c r="K61" s="52">
        <f>COUNTIFS(LPA_Steady[Project Name],"*AZ Sub - Steel Maj Repair*",LPA_Steady[Year],$B61)</f>
        <v>0</v>
      </c>
      <c r="L61" s="52">
        <f>COUNTIFS(LPA_Steady[Project Name],"*AZ Bridge Replace - Conc*",LPA_Steady[Year],$B61)</f>
        <v>0</v>
      </c>
      <c r="M61" s="52">
        <f>COUNTIFS(LPA_Steady[Project Name],"*AZ Bridge Replace - Steel*",LPA_Steady[Year],$B61)</f>
        <v>0</v>
      </c>
      <c r="N61" s="52">
        <f>COUNTIFS(LPA_Steady[Project Name],"*AZ Culv*",LPA_Steady[Year],$B61)</f>
        <v>0</v>
      </c>
      <c r="AB61" s="52">
        <v>2036</v>
      </c>
      <c r="AC61" s="1">
        <f>SUMIFS(LPA_Steady[Cost],LPA_Steady[Project Name],"*AZ Deck - Epoxy Overlay*",LPA_Steady[Year],$B59)</f>
        <v>0</v>
      </c>
      <c r="AD61" s="1">
        <f>SUMIFS(LPA_Steady[Cost],LPA_Steady[Project Name],"*AZ Deck - Polyester Overlay*",LPA_Steady[Year],$B59)</f>
        <v>0</v>
      </c>
      <c r="AE61" s="1">
        <f>SUMIFS(LPA_Steady[Cost],LPA_Steady[Project Name],"*Az Deck - Replace*",LPA_Steady[Year],$B59)</f>
        <v>0</v>
      </c>
      <c r="AF61" s="1">
        <f>SUMIFS(LPA_Steady[Cost],LPA_Steady[Project Name],"*AZ Super - FRP Wrap*",LPA_Steady[Year],$B59)</f>
        <v>0</v>
      </c>
      <c r="AG61" s="1">
        <f>SUMIFS(LPA_Steady[Cost],LPA_Steady[Project Name],"*AZ Super - Conc Maj Repair*",LPA_Steady[Year],$B59)</f>
        <v>0</v>
      </c>
      <c r="AH61" s="1">
        <f>SUMIFS(LPA_Steady[Cost],LPA_Steady[Project Name],"*AZ Super - Stl*",LPA_Steady[Year],$B59)</f>
        <v>0</v>
      </c>
      <c r="AI61" s="1">
        <f>SUMIFS(LPA_Steady[Cost],LPA_Steady[Project Name],"*AZ Sub - FRP Wrap*",LPA_Steady[Year],$B59)</f>
        <v>0</v>
      </c>
      <c r="AJ61" s="1">
        <f>SUMIFS(LPA_Steady[Cost],LPA_Steady[Project Name],"*AZ Sub - Conc Maj Repair*",LPA_Steady[Year],$B59)</f>
        <v>0</v>
      </c>
      <c r="AK61" s="1">
        <f>SUMIFS(LPA_Steady[Cost],LPA_Steady[Project Name],"*AZ Sub - Steel Maj Repair*",LPA_Steady[Year],$B59)</f>
        <v>0</v>
      </c>
      <c r="AL61" s="1">
        <f>SUMIFS(LPA_Steady[Cost],LPA_Steady[Project Name],"*AZ Bridge Replace - Conc*",LPA_Steady[Year],$B59)</f>
        <v>0</v>
      </c>
      <c r="AM61" s="1">
        <f>SUMIFS(LPA_Steady[Cost],LPA_Steady[Project Name],"*AZ Bridge Replace - Steel*",LPA_Steady[Year],$B59)</f>
        <v>0</v>
      </c>
      <c r="AN61" s="1">
        <f>SUMIFS(LPA_Steady[Cost],LPA_Steady[Project Name],"*AZ Culv*",LPA_Steady[Year],$B59)</f>
        <v>0</v>
      </c>
    </row>
    <row r="62" spans="2:40" x14ac:dyDescent="0.25">
      <c r="B62" s="52">
        <v>2039</v>
      </c>
      <c r="C62" s="52">
        <f>COUNTIFS(LPA_Steady[Project Name],"*AZ Deck - Epoxy Overlay*",LPA_Steady[Year],$B62)</f>
        <v>0</v>
      </c>
      <c r="D62" s="52">
        <f>COUNTIFS(LPA_Steady[Project Name],"*AZ Deck - Polyester Overlay*",LPA_Steady[Year],$B62)</f>
        <v>0</v>
      </c>
      <c r="E62" s="52">
        <f>COUNTIFS(LPA_Steady[Project Name],"*Az Deck - Replace*",LPA_Steady[Year],$B62)</f>
        <v>0</v>
      </c>
      <c r="F62" s="52">
        <f>COUNTIFS(LPA_Steady[Year],$B62,LPA_Steady[Project Name],"*AZ Super - FRP Wrap*")</f>
        <v>0</v>
      </c>
      <c r="G62" s="52">
        <f>COUNTIFS(LPA_Steady[Project Name],"*AZ Super - Conc Maj Repair*",LPA_Steady[Year],$B62)</f>
        <v>0</v>
      </c>
      <c r="H62" s="52">
        <f>COUNTIFS(LPA_Steady[Project Name],"*AZ Super - Stl*",LPA_Steady[Year],$B62)</f>
        <v>0</v>
      </c>
      <c r="I62" s="52">
        <f>COUNTIFS(LPA_Steady[Project Name],"*AZ Sub - FRP Wrap*",LPA_Steady[Year],$B62)</f>
        <v>0</v>
      </c>
      <c r="J62" s="52">
        <f>COUNTIFS(LPA_Steady[Project Name],"*AZ Sub - Conc Maj Repair*",LPA_Steady[Year],$B62)</f>
        <v>0</v>
      </c>
      <c r="K62" s="52">
        <f>COUNTIFS(LPA_Steady[Project Name],"*AZ Sub - Steel Maj Repair*",LPA_Steady[Year],$B62)</f>
        <v>0</v>
      </c>
      <c r="L62" s="52">
        <f>COUNTIFS(LPA_Steady[Project Name],"*AZ Bridge Replace - Conc*",LPA_Steady[Year],$B62)</f>
        <v>0</v>
      </c>
      <c r="M62" s="52">
        <f>COUNTIFS(LPA_Steady[Project Name],"*AZ Bridge Replace - Steel*",LPA_Steady[Year],$B62)</f>
        <v>0</v>
      </c>
      <c r="N62" s="52">
        <f>COUNTIFS(LPA_Steady[Project Name],"*AZ Culv*",LPA_Steady[Year],$B62)</f>
        <v>0</v>
      </c>
      <c r="AB62" s="52">
        <v>2037</v>
      </c>
      <c r="AC62" s="1">
        <f>SUMIFS(LPA_Steady[Cost],LPA_Steady[Project Name],"*AZ Deck - Epoxy Overlay*",LPA_Steady[Year],$B60)</f>
        <v>0</v>
      </c>
      <c r="AD62" s="1">
        <f>SUMIFS(LPA_Steady[Cost],LPA_Steady[Project Name],"*AZ Deck - Polyester Overlay*",LPA_Steady[Year],$B60)</f>
        <v>0</v>
      </c>
      <c r="AE62" s="1">
        <f>SUMIFS(LPA_Steady[Cost],LPA_Steady[Project Name],"*Az Deck - Replace*",LPA_Steady[Year],$B60)</f>
        <v>0</v>
      </c>
      <c r="AF62" s="1">
        <f>SUMIFS(LPA_Steady[Cost],LPA_Steady[Project Name],"*AZ Super - FRP Wrap*",LPA_Steady[Year],$B60)</f>
        <v>0</v>
      </c>
      <c r="AG62" s="1">
        <f>SUMIFS(LPA_Steady[Cost],LPA_Steady[Project Name],"*AZ Super - Conc Maj Repair*",LPA_Steady[Year],$B60)</f>
        <v>0</v>
      </c>
      <c r="AH62" s="1">
        <f>SUMIFS(LPA_Steady[Cost],LPA_Steady[Project Name],"*AZ Super - Stl*",LPA_Steady[Year],$B60)</f>
        <v>0</v>
      </c>
      <c r="AI62" s="1">
        <f>SUMIFS(LPA_Steady[Cost],LPA_Steady[Project Name],"*AZ Sub - FRP Wrap*",LPA_Steady[Year],$B60)</f>
        <v>0</v>
      </c>
      <c r="AJ62" s="1">
        <f>SUMIFS(LPA_Steady[Cost],LPA_Steady[Project Name],"*AZ Sub - Conc Maj Repair*",LPA_Steady[Year],$B60)</f>
        <v>0</v>
      </c>
      <c r="AK62" s="1">
        <f>SUMIFS(LPA_Steady[Cost],LPA_Steady[Project Name],"*AZ Sub - Steel Maj Repair*",LPA_Steady[Year],$B60)</f>
        <v>0</v>
      </c>
      <c r="AL62" s="1">
        <f>SUMIFS(LPA_Steady[Cost],LPA_Steady[Project Name],"*AZ Bridge Replace - Conc*",LPA_Steady[Year],$B60)</f>
        <v>0</v>
      </c>
      <c r="AM62" s="1">
        <f>SUMIFS(LPA_Steady[Cost],LPA_Steady[Project Name],"*AZ Bridge Replace - Steel*",LPA_Steady[Year],$B60)</f>
        <v>0</v>
      </c>
      <c r="AN62" s="1">
        <f>SUMIFS(LPA_Steady[Cost],LPA_Steady[Project Name],"*AZ Culv*",LPA_Steady[Year],$B60)</f>
        <v>0</v>
      </c>
    </row>
    <row r="63" spans="2:40" x14ac:dyDescent="0.25">
      <c r="B63" s="52">
        <v>2040</v>
      </c>
      <c r="C63" s="52">
        <f>COUNTIFS(LPA_Steady[Project Name],"*AZ Deck - Epoxy Overlay*",LPA_Steady[Year],$B63)</f>
        <v>0</v>
      </c>
      <c r="D63" s="52">
        <f>COUNTIFS(LPA_Steady[Project Name],"*AZ Deck - Polyester Overlay*",LPA_Steady[Year],$B63)</f>
        <v>0</v>
      </c>
      <c r="E63" s="52">
        <f>COUNTIFS(LPA_Steady[Project Name],"*Az Deck - Replace*",LPA_Steady[Year],$B63)</f>
        <v>0</v>
      </c>
      <c r="F63" s="52">
        <f>COUNTIFS(LPA_Steady[Year],$B63,LPA_Steady[Project Name],"*AZ Super - FRP Wrap*")</f>
        <v>0</v>
      </c>
      <c r="G63" s="52">
        <f>COUNTIFS(LPA_Steady[Project Name],"*AZ Super - Conc Maj Repair*",LPA_Steady[Year],$B63)</f>
        <v>0</v>
      </c>
      <c r="H63" s="52">
        <f>COUNTIFS(LPA_Steady[Project Name],"*AZ Super - Stl*",LPA_Steady[Year],$B63)</f>
        <v>0</v>
      </c>
      <c r="I63" s="52">
        <f>COUNTIFS(LPA_Steady[Project Name],"*AZ Sub - FRP Wrap*",LPA_Steady[Year],$B63)</f>
        <v>0</v>
      </c>
      <c r="J63" s="52">
        <f>COUNTIFS(LPA_Steady[Project Name],"*AZ Sub - Conc Maj Repair*",LPA_Steady[Year],$B63)</f>
        <v>0</v>
      </c>
      <c r="K63" s="52">
        <f>COUNTIFS(LPA_Steady[Project Name],"*AZ Sub - Steel Maj Repair*",LPA_Steady[Year],$B63)</f>
        <v>0</v>
      </c>
      <c r="L63" s="52">
        <f>COUNTIFS(LPA_Steady[Project Name],"*AZ Bridge Replace - Conc*",LPA_Steady[Year],$B63)</f>
        <v>0</v>
      </c>
      <c r="M63" s="52">
        <f>COUNTIFS(LPA_Steady[Project Name],"*AZ Bridge Replace - Steel*",LPA_Steady[Year],$B63)</f>
        <v>0</v>
      </c>
      <c r="N63" s="52">
        <f>COUNTIFS(LPA_Steady[Project Name],"*AZ Culv*",LPA_Steady[Year],$B63)</f>
        <v>0</v>
      </c>
      <c r="AB63" s="52">
        <v>2038</v>
      </c>
      <c r="AC63" s="1">
        <f>SUMIFS(LPA_Steady[Cost],LPA_Steady[Project Name],"*AZ Deck - Epoxy Overlay*",LPA_Steady[Year],$B61)</f>
        <v>0</v>
      </c>
      <c r="AD63" s="1">
        <f>SUMIFS(LPA_Steady[Cost],LPA_Steady[Project Name],"*AZ Deck - Polyester Overlay*",LPA_Steady[Year],$B61)</f>
        <v>0</v>
      </c>
      <c r="AE63" s="1">
        <f>SUMIFS(LPA_Steady[Cost],LPA_Steady[Project Name],"*Az Deck - Replace*",LPA_Steady[Year],$B61)</f>
        <v>0</v>
      </c>
      <c r="AF63" s="1">
        <f>SUMIFS(LPA_Steady[Cost],LPA_Steady[Project Name],"*AZ Super - FRP Wrap*",LPA_Steady[Year],$B61)</f>
        <v>0</v>
      </c>
      <c r="AG63" s="1">
        <f>SUMIFS(LPA_Steady[Cost],LPA_Steady[Project Name],"*AZ Super - Conc Maj Repair*",LPA_Steady[Year],$B61)</f>
        <v>0</v>
      </c>
      <c r="AH63" s="1">
        <f>SUMIFS(LPA_Steady[Cost],LPA_Steady[Project Name],"*AZ Super - Stl*",LPA_Steady[Year],$B61)</f>
        <v>0</v>
      </c>
      <c r="AI63" s="1">
        <f>SUMIFS(LPA_Steady[Cost],LPA_Steady[Project Name],"*AZ Sub - FRP Wrap*",LPA_Steady[Year],$B61)</f>
        <v>0</v>
      </c>
      <c r="AJ63" s="1">
        <f>SUMIFS(LPA_Steady[Cost],LPA_Steady[Project Name],"*AZ Sub - Conc Maj Repair*",LPA_Steady[Year],$B61)</f>
        <v>0</v>
      </c>
      <c r="AK63" s="1">
        <f>SUMIFS(LPA_Steady[Cost],LPA_Steady[Project Name],"*AZ Sub - Steel Maj Repair*",LPA_Steady[Year],$B61)</f>
        <v>0</v>
      </c>
      <c r="AL63" s="1">
        <f>SUMIFS(LPA_Steady[Cost],LPA_Steady[Project Name],"*AZ Bridge Replace - Conc*",LPA_Steady[Year],$B61)</f>
        <v>0</v>
      </c>
      <c r="AM63" s="1">
        <f>SUMIFS(LPA_Steady[Cost],LPA_Steady[Project Name],"*AZ Bridge Replace - Steel*",LPA_Steady[Year],$B61)</f>
        <v>0</v>
      </c>
      <c r="AN63" s="1">
        <f>SUMIFS(LPA_Steady[Cost],LPA_Steady[Project Name],"*AZ Culv*",LPA_Steady[Year],$B61)</f>
        <v>0</v>
      </c>
    </row>
    <row r="64" spans="2:40" x14ac:dyDescent="0.25">
      <c r="B64" s="52">
        <v>2041</v>
      </c>
      <c r="C64" s="52">
        <f>COUNTIFS(LPA_Steady[Project Name],"*AZ Deck - Epoxy Overlay*",LPA_Steady[Year],$B64)</f>
        <v>0</v>
      </c>
      <c r="D64" s="52">
        <f>COUNTIFS(LPA_Steady[Project Name],"*AZ Deck - Polyester Overlay*",LPA_Steady[Year],$B64)</f>
        <v>0</v>
      </c>
      <c r="E64" s="52">
        <f>COUNTIFS(LPA_Steady[Project Name],"*Az Deck - Replace*",LPA_Steady[Year],$B64)</f>
        <v>0</v>
      </c>
      <c r="F64" s="52">
        <f>COUNTIFS(LPA_Steady[Year],$B64,LPA_Steady[Project Name],"*AZ Super - FRP Wrap*")</f>
        <v>0</v>
      </c>
      <c r="G64" s="52">
        <f>COUNTIFS(LPA_Steady[Project Name],"*AZ Super - Conc Maj Repair*",LPA_Steady[Year],$B64)</f>
        <v>0</v>
      </c>
      <c r="H64" s="52">
        <f>COUNTIFS(LPA_Steady[Project Name],"*AZ Super - Stl*",LPA_Steady[Year],$B64)</f>
        <v>0</v>
      </c>
      <c r="I64" s="52">
        <f>COUNTIFS(LPA_Steady[Project Name],"*AZ Sub - FRP Wrap*",LPA_Steady[Year],$B64)</f>
        <v>0</v>
      </c>
      <c r="J64" s="52">
        <f>COUNTIFS(LPA_Steady[Project Name],"*AZ Sub - Conc Maj Repair*",LPA_Steady[Year],$B64)</f>
        <v>0</v>
      </c>
      <c r="K64" s="52">
        <f>COUNTIFS(LPA_Steady[Project Name],"*AZ Sub - Steel Maj Repair*",LPA_Steady[Year],$B64)</f>
        <v>0</v>
      </c>
      <c r="L64" s="52">
        <f>COUNTIFS(LPA_Steady[Project Name],"*AZ Bridge Replace - Conc*",LPA_Steady[Year],$B64)</f>
        <v>0</v>
      </c>
      <c r="M64" s="52">
        <f>COUNTIFS(LPA_Steady[Project Name],"*AZ Bridge Replace - Steel*",LPA_Steady[Year],$B64)</f>
        <v>0</v>
      </c>
      <c r="N64" s="52">
        <f>COUNTIFS(LPA_Steady[Project Name],"*AZ Culv*",LPA_Steady[Year],$B64)</f>
        <v>0</v>
      </c>
      <c r="AB64" s="52">
        <v>2039</v>
      </c>
      <c r="AC64" s="1">
        <f>SUMIFS(LPA_Steady[Cost],LPA_Steady[Project Name],"*AZ Deck - Epoxy Overlay*",LPA_Steady[Year],$B62)</f>
        <v>0</v>
      </c>
      <c r="AD64" s="1">
        <f>SUMIFS(LPA_Steady[Cost],LPA_Steady[Project Name],"*AZ Deck - Polyester Overlay*",LPA_Steady[Year],$B62)</f>
        <v>0</v>
      </c>
      <c r="AE64" s="1">
        <f>SUMIFS(LPA_Steady[Cost],LPA_Steady[Project Name],"*Az Deck - Replace*",LPA_Steady[Year],$B62)</f>
        <v>0</v>
      </c>
      <c r="AF64" s="1">
        <f>SUMIFS(LPA_Steady[Cost],LPA_Steady[Project Name],"*AZ Super - FRP Wrap*",LPA_Steady[Year],$B62)</f>
        <v>0</v>
      </c>
      <c r="AG64" s="1">
        <f>SUMIFS(LPA_Steady[Cost],LPA_Steady[Project Name],"*AZ Super - Conc Maj Repair*",LPA_Steady[Year],$B62)</f>
        <v>0</v>
      </c>
      <c r="AH64" s="1">
        <f>SUMIFS(LPA_Steady[Cost],LPA_Steady[Project Name],"*AZ Super - Stl*",LPA_Steady[Year],$B62)</f>
        <v>0</v>
      </c>
      <c r="AI64" s="1">
        <f>SUMIFS(LPA_Steady[Cost],LPA_Steady[Project Name],"*AZ Sub - FRP Wrap*",LPA_Steady[Year],$B62)</f>
        <v>0</v>
      </c>
      <c r="AJ64" s="1">
        <f>SUMIFS(LPA_Steady[Cost],LPA_Steady[Project Name],"*AZ Sub - Conc Maj Repair*",LPA_Steady[Year],$B62)</f>
        <v>0</v>
      </c>
      <c r="AK64" s="1">
        <f>SUMIFS(LPA_Steady[Cost],LPA_Steady[Project Name],"*AZ Sub - Steel Maj Repair*",LPA_Steady[Year],$B62)</f>
        <v>0</v>
      </c>
      <c r="AL64" s="1">
        <f>SUMIFS(LPA_Steady[Cost],LPA_Steady[Project Name],"*AZ Bridge Replace - Conc*",LPA_Steady[Year],$B62)</f>
        <v>0</v>
      </c>
      <c r="AM64" s="1">
        <f>SUMIFS(LPA_Steady[Cost],LPA_Steady[Project Name],"*AZ Bridge Replace - Steel*",LPA_Steady[Year],$B62)</f>
        <v>0</v>
      </c>
      <c r="AN64" s="1">
        <f>SUMIFS(LPA_Steady[Cost],LPA_Steady[Project Name],"*AZ Culv*",LPA_Steady[Year],$B62)</f>
        <v>0</v>
      </c>
    </row>
    <row r="65" spans="1:40" x14ac:dyDescent="0.25">
      <c r="B65" s="52">
        <v>2042</v>
      </c>
      <c r="C65" s="52">
        <f>COUNTIFS(LPA_Steady[Project Name],"*AZ Deck - Epoxy Overlay*",LPA_Steady[Year],$B65)</f>
        <v>0</v>
      </c>
      <c r="D65" s="52">
        <f>COUNTIFS(LPA_Steady[Project Name],"*AZ Deck - Polyester Overlay*",LPA_Steady[Year],$B65)</f>
        <v>0</v>
      </c>
      <c r="E65" s="52">
        <f>COUNTIFS(LPA_Steady[Project Name],"*Az Deck - Replace*",LPA_Steady[Year],$B65)</f>
        <v>0</v>
      </c>
      <c r="F65" s="52">
        <f>COUNTIFS(LPA_Steady[Year],$B65,LPA_Steady[Project Name],"*AZ Super - FRP Wrap*")</f>
        <v>0</v>
      </c>
      <c r="G65" s="52">
        <f>COUNTIFS(LPA_Steady[Project Name],"*AZ Super - Conc Maj Repair*",LPA_Steady[Year],$B65)</f>
        <v>0</v>
      </c>
      <c r="H65" s="52">
        <f>COUNTIFS(LPA_Steady[Project Name],"*AZ Super - Stl*",LPA_Steady[Year],$B65)</f>
        <v>0</v>
      </c>
      <c r="I65" s="52">
        <f>COUNTIFS(LPA_Steady[Project Name],"*AZ Sub - FRP Wrap*",LPA_Steady[Year],$B65)</f>
        <v>0</v>
      </c>
      <c r="J65" s="52">
        <f>COUNTIFS(LPA_Steady[Project Name],"*AZ Sub - Conc Maj Repair*",LPA_Steady[Year],$B65)</f>
        <v>0</v>
      </c>
      <c r="K65" s="52">
        <f>COUNTIFS(LPA_Steady[Project Name],"*AZ Sub - Steel Maj Repair*",LPA_Steady[Year],$B65)</f>
        <v>0</v>
      </c>
      <c r="L65" s="52">
        <f>COUNTIFS(LPA_Steady[Project Name],"*AZ Bridge Replace - Conc*",LPA_Steady[Year],$B65)</f>
        <v>0</v>
      </c>
      <c r="M65" s="52">
        <f>COUNTIFS(LPA_Steady[Project Name],"*AZ Bridge Replace - Steel*",LPA_Steady[Year],$B65)</f>
        <v>0</v>
      </c>
      <c r="N65" s="52">
        <f>COUNTIFS(LPA_Steady[Project Name],"*AZ Culv*",LPA_Steady[Year],$B65)</f>
        <v>0</v>
      </c>
      <c r="AB65" s="52">
        <v>2040</v>
      </c>
      <c r="AC65" s="1">
        <f>SUMIFS(LPA_Steady[Cost],LPA_Steady[Project Name],"*AZ Deck - Epoxy Overlay*",LPA_Steady[Year],$B63)</f>
        <v>0</v>
      </c>
      <c r="AD65" s="1">
        <f>SUMIFS(LPA_Steady[Cost],LPA_Steady[Project Name],"*AZ Deck - Polyester Overlay*",LPA_Steady[Year],$B63)</f>
        <v>0</v>
      </c>
      <c r="AE65" s="1">
        <f>SUMIFS(LPA_Steady[Cost],LPA_Steady[Project Name],"*Az Deck - Replace*",LPA_Steady[Year],$B63)</f>
        <v>0</v>
      </c>
      <c r="AF65" s="1">
        <f>SUMIFS(LPA_Steady[Cost],LPA_Steady[Project Name],"*AZ Super - FRP Wrap*",LPA_Steady[Year],$B63)</f>
        <v>0</v>
      </c>
      <c r="AG65" s="1">
        <f>SUMIFS(LPA_Steady[Cost],LPA_Steady[Project Name],"*AZ Super - Conc Maj Repair*",LPA_Steady[Year],$B63)</f>
        <v>0</v>
      </c>
      <c r="AH65" s="1">
        <f>SUMIFS(LPA_Steady[Cost],LPA_Steady[Project Name],"*AZ Super - Stl*",LPA_Steady[Year],$B63)</f>
        <v>0</v>
      </c>
      <c r="AI65" s="1">
        <f>SUMIFS(LPA_Steady[Cost],LPA_Steady[Project Name],"*AZ Sub - FRP Wrap*",LPA_Steady[Year],$B63)</f>
        <v>0</v>
      </c>
      <c r="AJ65" s="1">
        <f>SUMIFS(LPA_Steady[Cost],LPA_Steady[Project Name],"*AZ Sub - Conc Maj Repair*",LPA_Steady[Year],$B63)</f>
        <v>0</v>
      </c>
      <c r="AK65" s="1">
        <f>SUMIFS(LPA_Steady[Cost],LPA_Steady[Project Name],"*AZ Sub - Steel Maj Repair*",LPA_Steady[Year],$B63)</f>
        <v>0</v>
      </c>
      <c r="AL65" s="1">
        <f>SUMIFS(LPA_Steady[Cost],LPA_Steady[Project Name],"*AZ Bridge Replace - Conc*",LPA_Steady[Year],$B63)</f>
        <v>0</v>
      </c>
      <c r="AM65" s="1">
        <f>SUMIFS(LPA_Steady[Cost],LPA_Steady[Project Name],"*AZ Bridge Replace - Steel*",LPA_Steady[Year],$B63)</f>
        <v>0</v>
      </c>
      <c r="AN65" s="1">
        <f>SUMIFS(LPA_Steady[Cost],LPA_Steady[Project Name],"*AZ Culv*",LPA_Steady[Year],$B63)</f>
        <v>0</v>
      </c>
    </row>
    <row r="66" spans="1:40" x14ac:dyDescent="0.25">
      <c r="B66" s="52">
        <v>2043</v>
      </c>
      <c r="C66" s="52">
        <f>COUNTIFS(LPA_Steady[Project Name],"*AZ Deck - Epoxy Overlay*",LPA_Steady[Year],$B66)</f>
        <v>0</v>
      </c>
      <c r="D66" s="52">
        <f>COUNTIFS(LPA_Steady[Project Name],"*AZ Deck - Polyester Overlay*",LPA_Steady[Year],$B66)</f>
        <v>0</v>
      </c>
      <c r="E66" s="52">
        <f>COUNTIFS(LPA_Steady[Project Name],"*Az Deck - Replace*",LPA_Steady[Year],$B66)</f>
        <v>0</v>
      </c>
      <c r="F66" s="52">
        <f>COUNTIFS(LPA_Steady[Year],$B66,LPA_Steady[Project Name],"*AZ Super - FRP Wrap*")</f>
        <v>0</v>
      </c>
      <c r="G66" s="52">
        <f>COUNTIFS(LPA_Steady[Project Name],"*AZ Super - Conc Maj Repair*",LPA_Steady[Year],$B66)</f>
        <v>0</v>
      </c>
      <c r="H66" s="52">
        <f>COUNTIFS(LPA_Steady[Project Name],"*AZ Super - Stl*",LPA_Steady[Year],$B66)</f>
        <v>0</v>
      </c>
      <c r="I66" s="52">
        <f>COUNTIFS(LPA_Steady[Project Name],"*AZ Sub - FRP Wrap*",LPA_Steady[Year],$B66)</f>
        <v>0</v>
      </c>
      <c r="J66" s="52">
        <f>COUNTIFS(LPA_Steady[Project Name],"*AZ Sub - Conc Maj Repair*",LPA_Steady[Year],$B66)</f>
        <v>0</v>
      </c>
      <c r="K66" s="52">
        <f>COUNTIFS(LPA_Steady[Project Name],"*AZ Sub - Steel Maj Repair*",LPA_Steady[Year],$B66)</f>
        <v>0</v>
      </c>
      <c r="L66" s="52">
        <f>COUNTIFS(LPA_Steady[Project Name],"*AZ Bridge Replace - Conc*",LPA_Steady[Year],$B66)</f>
        <v>0</v>
      </c>
      <c r="M66" s="52">
        <f>COUNTIFS(LPA_Steady[Project Name],"*AZ Bridge Replace - Steel*",LPA_Steady[Year],$B66)</f>
        <v>0</v>
      </c>
      <c r="N66" s="52">
        <f>COUNTIFS(LPA_Steady[Project Name],"*AZ Culv*",LPA_Steady[Year],$B66)</f>
        <v>0</v>
      </c>
      <c r="AB66" s="52">
        <v>2041</v>
      </c>
      <c r="AC66" s="1">
        <f>SUMIFS(LPA_Steady[Cost],LPA_Steady[Project Name],"*AZ Deck - Epoxy Overlay*",LPA_Steady[Year],$B64)</f>
        <v>0</v>
      </c>
      <c r="AD66" s="1">
        <f>SUMIFS(LPA_Steady[Cost],LPA_Steady[Project Name],"*AZ Deck - Polyester Overlay*",LPA_Steady[Year],$B64)</f>
        <v>0</v>
      </c>
      <c r="AE66" s="1">
        <f>SUMIFS(LPA_Steady[Cost],LPA_Steady[Project Name],"*Az Deck - Replace*",LPA_Steady[Year],$B64)</f>
        <v>0</v>
      </c>
      <c r="AF66" s="1">
        <f>SUMIFS(LPA_Steady[Cost],LPA_Steady[Project Name],"*AZ Super - FRP Wrap*",LPA_Steady[Year],$B64)</f>
        <v>0</v>
      </c>
      <c r="AG66" s="1">
        <f>SUMIFS(LPA_Steady[Cost],LPA_Steady[Project Name],"*AZ Super - Conc Maj Repair*",LPA_Steady[Year],$B64)</f>
        <v>0</v>
      </c>
      <c r="AH66" s="1">
        <f>SUMIFS(LPA_Steady[Cost],LPA_Steady[Project Name],"*AZ Super - Stl*",LPA_Steady[Year],$B64)</f>
        <v>0</v>
      </c>
      <c r="AI66" s="1">
        <f>SUMIFS(LPA_Steady[Cost],LPA_Steady[Project Name],"*AZ Sub - FRP Wrap*",LPA_Steady[Year],$B64)</f>
        <v>0</v>
      </c>
      <c r="AJ66" s="1">
        <f>SUMIFS(LPA_Steady[Cost],LPA_Steady[Project Name],"*AZ Sub - Conc Maj Repair*",LPA_Steady[Year],$B64)</f>
        <v>0</v>
      </c>
      <c r="AK66" s="1">
        <f>SUMIFS(LPA_Steady[Cost],LPA_Steady[Project Name],"*AZ Sub - Steel Maj Repair*",LPA_Steady[Year],$B64)</f>
        <v>0</v>
      </c>
      <c r="AL66" s="1">
        <f>SUMIFS(LPA_Steady[Cost],LPA_Steady[Project Name],"*AZ Bridge Replace - Conc*",LPA_Steady[Year],$B64)</f>
        <v>0</v>
      </c>
      <c r="AM66" s="1">
        <f>SUMIFS(LPA_Steady[Cost],LPA_Steady[Project Name],"*AZ Bridge Replace - Steel*",LPA_Steady[Year],$B64)</f>
        <v>0</v>
      </c>
      <c r="AN66" s="1">
        <f>SUMIFS(LPA_Steady[Cost],LPA_Steady[Project Name],"*AZ Culv*",LPA_Steady[Year],$B64)</f>
        <v>0</v>
      </c>
    </row>
    <row r="67" spans="1:40" x14ac:dyDescent="0.25">
      <c r="B67" s="52">
        <v>2044</v>
      </c>
      <c r="C67" s="52">
        <f>COUNTIFS(LPA_Steady[Project Name],"*AZ Deck - Epoxy Overlay*",LPA_Steady[Year],$B67)</f>
        <v>0</v>
      </c>
      <c r="D67" s="52">
        <f>COUNTIFS(LPA_Steady[Project Name],"*AZ Deck - Polyester Overlay*",LPA_Steady[Year],$B67)</f>
        <v>0</v>
      </c>
      <c r="E67" s="52">
        <f>COUNTIFS(LPA_Steady[Project Name],"*Az Deck - Replace*",LPA_Steady[Year],$B67)</f>
        <v>0</v>
      </c>
      <c r="F67" s="52">
        <f>COUNTIFS(LPA_Steady[Year],$B67,LPA_Steady[Project Name],"*AZ Super - FRP Wrap*")</f>
        <v>0</v>
      </c>
      <c r="G67" s="52">
        <f>COUNTIFS(LPA_Steady[Project Name],"*AZ Super - Conc Maj Repair*",LPA_Steady[Year],$B67)</f>
        <v>0</v>
      </c>
      <c r="H67" s="52">
        <f>COUNTIFS(LPA_Steady[Project Name],"*AZ Super - Stl*",LPA_Steady[Year],$B67)</f>
        <v>0</v>
      </c>
      <c r="I67" s="52">
        <f>COUNTIFS(LPA_Steady[Project Name],"*AZ Sub - FRP Wrap*",LPA_Steady[Year],$B67)</f>
        <v>0</v>
      </c>
      <c r="J67" s="52">
        <f>COUNTIFS(LPA_Steady[Project Name],"*AZ Sub - Conc Maj Repair*",LPA_Steady[Year],$B67)</f>
        <v>0</v>
      </c>
      <c r="K67" s="52">
        <f>COUNTIFS(LPA_Steady[Project Name],"*AZ Sub - Steel Maj Repair*",LPA_Steady[Year],$B67)</f>
        <v>0</v>
      </c>
      <c r="L67" s="52">
        <f>COUNTIFS(LPA_Steady[Project Name],"*AZ Bridge Replace - Conc*",LPA_Steady[Year],$B67)</f>
        <v>0</v>
      </c>
      <c r="M67" s="52">
        <f>COUNTIFS(LPA_Steady[Project Name],"*AZ Bridge Replace - Steel*",LPA_Steady[Year],$B67)</f>
        <v>0</v>
      </c>
      <c r="N67" s="52">
        <f>COUNTIFS(LPA_Steady[Project Name],"*AZ Culv*",LPA_Steady[Year],$B67)</f>
        <v>0</v>
      </c>
      <c r="AB67" s="52">
        <v>2042</v>
      </c>
      <c r="AC67" s="1">
        <f>SUMIFS(LPA_Steady[Cost],LPA_Steady[Project Name],"*AZ Deck - Epoxy Overlay*",LPA_Steady[Year],$B65)</f>
        <v>0</v>
      </c>
      <c r="AD67" s="1">
        <f>SUMIFS(LPA_Steady[Cost],LPA_Steady[Project Name],"*AZ Deck - Polyester Overlay*",LPA_Steady[Year],$B65)</f>
        <v>0</v>
      </c>
      <c r="AE67" s="1">
        <f>SUMIFS(LPA_Steady[Cost],LPA_Steady[Project Name],"*Az Deck - Replace*",LPA_Steady[Year],$B65)</f>
        <v>0</v>
      </c>
      <c r="AF67" s="1">
        <f>SUMIFS(LPA_Steady[Cost],LPA_Steady[Project Name],"*AZ Super - FRP Wrap*",LPA_Steady[Year],$B65)</f>
        <v>0</v>
      </c>
      <c r="AG67" s="1">
        <f>SUMIFS(LPA_Steady[Cost],LPA_Steady[Project Name],"*AZ Super - Conc Maj Repair*",LPA_Steady[Year],$B65)</f>
        <v>0</v>
      </c>
      <c r="AH67" s="1">
        <f>SUMIFS(LPA_Steady[Cost],LPA_Steady[Project Name],"*AZ Super - Stl*",LPA_Steady[Year],$B65)</f>
        <v>0</v>
      </c>
      <c r="AI67" s="1">
        <f>SUMIFS(LPA_Steady[Cost],LPA_Steady[Project Name],"*AZ Sub - FRP Wrap*",LPA_Steady[Year],$B65)</f>
        <v>0</v>
      </c>
      <c r="AJ67" s="1">
        <f>SUMIFS(LPA_Steady[Cost],LPA_Steady[Project Name],"*AZ Sub - Conc Maj Repair*",LPA_Steady[Year],$B65)</f>
        <v>0</v>
      </c>
      <c r="AK67" s="1">
        <f>SUMIFS(LPA_Steady[Cost],LPA_Steady[Project Name],"*AZ Sub - Steel Maj Repair*",LPA_Steady[Year],$B65)</f>
        <v>0</v>
      </c>
      <c r="AL67" s="1">
        <f>SUMIFS(LPA_Steady[Cost],LPA_Steady[Project Name],"*AZ Bridge Replace - Conc*",LPA_Steady[Year],$B65)</f>
        <v>0</v>
      </c>
      <c r="AM67" s="1">
        <f>SUMIFS(LPA_Steady[Cost],LPA_Steady[Project Name],"*AZ Bridge Replace - Steel*",LPA_Steady[Year],$B65)</f>
        <v>0</v>
      </c>
      <c r="AN67" s="1">
        <f>SUMIFS(LPA_Steady[Cost],LPA_Steady[Project Name],"*AZ Culv*",LPA_Steady[Year],$B65)</f>
        <v>0</v>
      </c>
    </row>
    <row r="68" spans="1:40" x14ac:dyDescent="0.25">
      <c r="A68" s="7" t="s">
        <v>20</v>
      </c>
      <c r="C68" s="52">
        <f>SUM(C43:C67)</f>
        <v>43</v>
      </c>
      <c r="D68" s="52">
        <f t="shared" ref="D68:N68" si="2">SUM(D43:D67)</f>
        <v>0</v>
      </c>
      <c r="E68" s="52">
        <f t="shared" si="2"/>
        <v>0</v>
      </c>
      <c r="F68" s="52">
        <f t="shared" si="2"/>
        <v>6</v>
      </c>
      <c r="G68" s="52">
        <f t="shared" si="2"/>
        <v>0</v>
      </c>
      <c r="H68" s="52">
        <f t="shared" si="2"/>
        <v>0</v>
      </c>
      <c r="I68" s="52">
        <f t="shared" si="2"/>
        <v>4</v>
      </c>
      <c r="J68" s="52">
        <f t="shared" si="2"/>
        <v>1</v>
      </c>
      <c r="K68" s="52">
        <f t="shared" si="2"/>
        <v>0</v>
      </c>
      <c r="L68" s="52">
        <f t="shared" si="2"/>
        <v>0</v>
      </c>
      <c r="M68" s="52">
        <f t="shared" si="2"/>
        <v>0</v>
      </c>
      <c r="N68" s="52">
        <f t="shared" si="2"/>
        <v>0</v>
      </c>
      <c r="O68" s="52">
        <f>SUM(C68:N68)</f>
        <v>54</v>
      </c>
      <c r="Q68" s="52" t="s">
        <v>19</v>
      </c>
      <c r="R68" s="52">
        <f>SUM(C68,D68,F68,I68)</f>
        <v>53</v>
      </c>
      <c r="AB68" s="52">
        <v>2043</v>
      </c>
      <c r="AC68" s="1">
        <f>SUMIFS(LPA_Steady[Cost],LPA_Steady[Project Name],"*AZ Deck - Epoxy Overlay*",LPA_Steady[Year],$B66)</f>
        <v>0</v>
      </c>
      <c r="AD68" s="1">
        <f>SUMIFS(LPA_Steady[Cost],LPA_Steady[Project Name],"*AZ Deck - Polyester Overlay*",LPA_Steady[Year],$B66)</f>
        <v>0</v>
      </c>
      <c r="AE68" s="1">
        <f>SUMIFS(LPA_Steady[Cost],LPA_Steady[Project Name],"*Az Deck - Replace*",LPA_Steady[Year],$B66)</f>
        <v>0</v>
      </c>
      <c r="AF68" s="1">
        <f>SUMIFS(LPA_Steady[Cost],LPA_Steady[Project Name],"*AZ Super - FRP Wrap*",LPA_Steady[Year],$B66)</f>
        <v>0</v>
      </c>
      <c r="AG68" s="1">
        <f>SUMIFS(LPA_Steady[Cost],LPA_Steady[Project Name],"*AZ Super - Conc Maj Repair*",LPA_Steady[Year],$B66)</f>
        <v>0</v>
      </c>
      <c r="AH68" s="1">
        <f>SUMIFS(LPA_Steady[Cost],LPA_Steady[Project Name],"*AZ Super - Stl*",LPA_Steady[Year],$B66)</f>
        <v>0</v>
      </c>
      <c r="AI68" s="1">
        <f>SUMIFS(LPA_Steady[Cost],LPA_Steady[Project Name],"*AZ Sub - FRP Wrap*",LPA_Steady[Year],$B66)</f>
        <v>0</v>
      </c>
      <c r="AJ68" s="1">
        <f>SUMIFS(LPA_Steady[Cost],LPA_Steady[Project Name],"*AZ Sub - Conc Maj Repair*",LPA_Steady[Year],$B66)</f>
        <v>0</v>
      </c>
      <c r="AK68" s="1">
        <f>SUMIFS(LPA_Steady[Cost],LPA_Steady[Project Name],"*AZ Sub - Steel Maj Repair*",LPA_Steady[Year],$B66)</f>
        <v>0</v>
      </c>
      <c r="AL68" s="1">
        <f>SUMIFS(LPA_Steady[Cost],LPA_Steady[Project Name],"*AZ Bridge Replace - Conc*",LPA_Steady[Year],$B66)</f>
        <v>0</v>
      </c>
      <c r="AM68" s="1">
        <f>SUMIFS(LPA_Steady[Cost],LPA_Steady[Project Name],"*AZ Bridge Replace - Steel*",LPA_Steady[Year],$B66)</f>
        <v>0</v>
      </c>
      <c r="AN68" s="1">
        <f>SUMIFS(LPA_Steady[Cost],LPA_Steady[Project Name],"*AZ Culv*",LPA_Steady[Year],$B66)</f>
        <v>0</v>
      </c>
    </row>
    <row r="69" spans="1:40" x14ac:dyDescent="0.25">
      <c r="Q69" s="52" t="s">
        <v>53</v>
      </c>
      <c r="R69" s="52">
        <f>SUM(E68,G68,H68,I68,J68,K68)</f>
        <v>5</v>
      </c>
      <c r="AB69" s="52">
        <v>2044</v>
      </c>
      <c r="AC69" s="1">
        <f>SUMIFS(LPA_Steady[Cost],LPA_Steady[Project Name],"*AZ Deck - Epoxy Overlay*",LPA_Steady[Year],$B67)</f>
        <v>0</v>
      </c>
      <c r="AD69" s="1">
        <f>SUMIFS(LPA_Steady[Cost],LPA_Steady[Project Name],"*AZ Deck - Polyester Overlay*",LPA_Steady[Year],$B67)</f>
        <v>0</v>
      </c>
      <c r="AE69" s="1">
        <f>SUMIFS(LPA_Steady[Cost],LPA_Steady[Project Name],"*Az Deck - Replace*",LPA_Steady[Year],$B67)</f>
        <v>0</v>
      </c>
      <c r="AF69" s="1">
        <f>SUMIFS(LPA_Steady[Cost],LPA_Steady[Project Name],"*AZ Super - FRP Wrap*",LPA_Steady[Year],$B67)</f>
        <v>0</v>
      </c>
      <c r="AG69" s="1">
        <f>SUMIFS(LPA_Steady[Cost],LPA_Steady[Project Name],"*AZ Super - Conc Maj Repair*",LPA_Steady[Year],$B67)</f>
        <v>0</v>
      </c>
      <c r="AH69" s="1">
        <f>SUMIFS(LPA_Steady[Cost],LPA_Steady[Project Name],"*AZ Super - Stl*",LPA_Steady[Year],$B67)</f>
        <v>0</v>
      </c>
      <c r="AI69" s="1">
        <f>SUMIFS(LPA_Steady[Cost],LPA_Steady[Project Name],"*AZ Sub - FRP Wrap*",LPA_Steady[Year],$B67)</f>
        <v>0</v>
      </c>
      <c r="AJ69" s="1">
        <f>SUMIFS(LPA_Steady[Cost],LPA_Steady[Project Name],"*AZ Sub - Conc Maj Repair*",LPA_Steady[Year],$B67)</f>
        <v>0</v>
      </c>
      <c r="AK69" s="1">
        <f>SUMIFS(LPA_Steady[Cost],LPA_Steady[Project Name],"*AZ Sub - Steel Maj Repair*",LPA_Steady[Year],$B67)</f>
        <v>0</v>
      </c>
      <c r="AL69" s="1">
        <f>SUMIFS(LPA_Steady[Cost],LPA_Steady[Project Name],"*AZ Bridge Replace - Conc*",LPA_Steady[Year],$B67)</f>
        <v>0</v>
      </c>
      <c r="AM69" s="1">
        <f>SUMIFS(LPA_Steady[Cost],LPA_Steady[Project Name],"*AZ Bridge Replace - Steel*",LPA_Steady[Year],$B67)</f>
        <v>0</v>
      </c>
      <c r="AN69" s="1">
        <f>SUMIFS(LPA_Steady[Cost],LPA_Steady[Project Name],"*AZ Culv*",LPA_Steady[Year],$B67)</f>
        <v>0</v>
      </c>
    </row>
    <row r="70" spans="1:40" x14ac:dyDescent="0.25">
      <c r="Q70" s="52" t="s">
        <v>54</v>
      </c>
      <c r="R70" s="52">
        <f>SUM(N68,M68,L68)</f>
        <v>0</v>
      </c>
      <c r="AC70" s="4">
        <f t="shared" ref="AC70:AN70" si="3">SUM(AC45:AC54)</f>
        <v>20106731</v>
      </c>
      <c r="AD70" s="4">
        <f t="shared" si="3"/>
        <v>0</v>
      </c>
      <c r="AE70" s="4">
        <f t="shared" si="3"/>
        <v>0</v>
      </c>
      <c r="AF70" s="4">
        <f t="shared" si="3"/>
        <v>6197681</v>
      </c>
      <c r="AG70" s="4">
        <f t="shared" si="3"/>
        <v>0</v>
      </c>
      <c r="AH70" s="4">
        <f t="shared" si="3"/>
        <v>0</v>
      </c>
      <c r="AI70" s="4">
        <f t="shared" si="3"/>
        <v>1649680</v>
      </c>
      <c r="AJ70" s="4">
        <f t="shared" si="3"/>
        <v>2279831</v>
      </c>
      <c r="AK70" s="4">
        <f t="shared" si="3"/>
        <v>0</v>
      </c>
      <c r="AL70" s="4">
        <f t="shared" si="3"/>
        <v>0</v>
      </c>
      <c r="AM70" s="4">
        <f t="shared" si="3"/>
        <v>0</v>
      </c>
      <c r="AN70" s="4">
        <f t="shared" si="3"/>
        <v>0</v>
      </c>
    </row>
    <row r="84" spans="3:3" x14ac:dyDescent="0.25">
      <c r="C84" s="1"/>
    </row>
    <row r="85" spans="3:3" x14ac:dyDescent="0.25">
      <c r="C85" s="1"/>
    </row>
  </sheetData>
  <mergeCells count="2">
    <mergeCell ref="H1:N1"/>
    <mergeCell ref="Q1:W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Worst2First-CV19</vt:lpstr>
      <vt:lpstr>Worst2First-CV19-Projects</vt:lpstr>
      <vt:lpstr>Preservation-CV19</vt:lpstr>
      <vt:lpstr>Preservation-CV19-Projects</vt:lpstr>
      <vt:lpstr>Hybrid-CV19</vt:lpstr>
      <vt:lpstr>Hybrid-CV19-Projects</vt:lpstr>
      <vt:lpstr>ADOT Steady</vt:lpstr>
      <vt:lpstr>ADOT Steady -Projects</vt:lpstr>
      <vt:lpstr>LPA Steady</vt:lpstr>
      <vt:lpstr>LPA Steady-Projects</vt:lpstr>
      <vt:lpstr>Budget Scenarios</vt:lpstr>
      <vt:lpstr>Deterioration</vt:lpstr>
    </vt:vector>
  </TitlesOfParts>
  <Company>ADOT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Lynn</cp:lastModifiedBy>
  <cp:lastPrinted>2019-11-04T21:16:28Z</cp:lastPrinted>
  <dcterms:created xsi:type="dcterms:W3CDTF">2019-04-03T21:40:59Z</dcterms:created>
  <dcterms:modified xsi:type="dcterms:W3CDTF">2020-07-02T23:57:38Z</dcterms:modified>
</cp:coreProperties>
</file>